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pgplc-my.sharepoint.com/personal/samuel_mckeon_crothall_com/Documents/Desktop/"/>
    </mc:Choice>
  </mc:AlternateContent>
  <xr:revisionPtr revIDLastSave="180" documentId="13_ncr:1_{39B62403-C61A-4D84-A5B5-C10CEF51E8DE}" xr6:coauthVersionLast="47" xr6:coauthVersionMax="47" xr10:uidLastSave="{39C9091C-DD21-4215-BD77-A29938F1122F}"/>
  <bookViews>
    <workbookView xWindow="-110" yWindow="-110" windowWidth="19420" windowHeight="11500" firstSheet="2" activeTab="3" xr2:uid="{00000000-000D-0000-FFFF-FFFF00000000}"/>
  </bookViews>
  <sheets>
    <sheet name="Sheet1" sheetId="1" state="hidden" r:id="rId1"/>
    <sheet name="Master" sheetId="3" state="hidden" r:id="rId2"/>
    <sheet name="HEATMAP" sheetId="41" r:id="rId3"/>
    <sheet name="Master as of 10.4" sheetId="167" r:id="rId4"/>
    <sheet name="Master 9.20 (Sam Edits)" sheetId="163" r:id="rId5"/>
    <sheet name="9.21-10.2" sheetId="166" r:id="rId6"/>
    <sheet name="9.6-9.19" sheetId="162" r:id="rId7"/>
    <sheet name="8.23-9.5" sheetId="161" r:id="rId8"/>
    <sheet name="8.9-8.22" sheetId="160" r:id="rId9"/>
    <sheet name="7.26-8.8" sheetId="159" r:id="rId10"/>
    <sheet name="7.12-7.25" sheetId="158" r:id="rId11"/>
    <sheet name="6.28-7.11" sheetId="157" r:id="rId12"/>
    <sheet name="6.14-6.27" sheetId="156" r:id="rId13"/>
    <sheet name="5.31-6.13" sheetId="154" r:id="rId14"/>
    <sheet name="5.17-5.30" sheetId="153" r:id="rId15"/>
    <sheet name="5.3-5.16" sheetId="151" r:id="rId16"/>
    <sheet name="4.19-5.2" sheetId="150" r:id="rId17"/>
    <sheet name="4.5-4.18" sheetId="149" r:id="rId18"/>
    <sheet name="3.22-4.4" sheetId="148" r:id="rId19"/>
    <sheet name="3.8-3.21" sheetId="147" r:id="rId20"/>
    <sheet name="2.22-3.7" sheetId="146" r:id="rId21"/>
    <sheet name="2.8-2.21" sheetId="145" r:id="rId22"/>
    <sheet name="1.25-2.7" sheetId="144" r:id="rId23"/>
    <sheet name="12.28-1.10" sheetId="143" r:id="rId24"/>
    <sheet name="12.14-12.27" sheetId="142" r:id="rId25"/>
    <sheet name="11.30-12.13" sheetId="141" r:id="rId26"/>
    <sheet name="11.16-11.29" sheetId="140" r:id="rId27"/>
    <sheet name="11.2-11.15" sheetId="139" r:id="rId28"/>
    <sheet name="10.19-11.1" sheetId="137" r:id="rId29"/>
    <sheet name="10.5-10.18 updated" sheetId="136" r:id="rId30"/>
    <sheet name="10.5-10.18" sheetId="135" r:id="rId31"/>
    <sheet name="9.21-10.4" sheetId="134" r:id="rId32"/>
    <sheet name="9.7-9.20" sheetId="133" r:id="rId33"/>
    <sheet name="MASTER 8.20.25 " sheetId="132" r:id="rId34"/>
    <sheet name="8.24-9.6" sheetId="131" r:id="rId35"/>
    <sheet name="8.10-8.23" sheetId="130" r:id="rId36"/>
    <sheet name="7.27-8.9 Printable" sheetId="129" r:id="rId37"/>
    <sheet name="Previous Master" sheetId="127" r:id="rId38"/>
    <sheet name="7.13-7.26" sheetId="126" r:id="rId39"/>
    <sheet name="6.29-7.12" sheetId="125" r:id="rId40"/>
    <sheet name="6.15-6.28" sheetId="124" r:id="rId41"/>
    <sheet name="6.1-6.14" sheetId="122" r:id="rId42"/>
    <sheet name="5.18-5.31" sheetId="121" r:id="rId43"/>
    <sheet name="5.4-5.17" sheetId="120" r:id="rId44"/>
    <sheet name="4.20-5.3" sheetId="119" r:id="rId45"/>
    <sheet name="Old Master" sheetId="114" r:id="rId46"/>
    <sheet name="4.6-4.19" sheetId="118" r:id="rId47"/>
    <sheet name="3.23-4.5" sheetId="117" r:id="rId48"/>
    <sheet name=" 3.9-3.22 " sheetId="115" r:id="rId49"/>
    <sheet name="Master as of 2.17.25" sheetId="106" r:id="rId50"/>
    <sheet name="2.23-3.8" sheetId="113" r:id="rId51"/>
    <sheet name="2.9-2.22" sheetId="112" r:id="rId52"/>
    <sheet name="1.26-2.8 Edit" sheetId="111" r:id="rId53"/>
    <sheet name="1.26-2.8" sheetId="110" r:id="rId54"/>
    <sheet name="1.12-1.25" sheetId="109" r:id="rId55"/>
    <sheet name="12.29-1.11" sheetId="108" r:id="rId56"/>
    <sheet name="12.1-12.14" sheetId="107" r:id="rId57"/>
    <sheet name="11.17-11.30" sheetId="105" r:id="rId58"/>
    <sheet name="11.3-11.16" sheetId="103" r:id="rId59"/>
    <sheet name="10.20-11.2" sheetId="102" r:id="rId60"/>
    <sheet name="10.6-10.19" sheetId="101" r:id="rId61"/>
    <sheet name="9.22-10.5" sheetId="100" r:id="rId62"/>
    <sheet name="9.8-9.21" sheetId="99" r:id="rId63"/>
    <sheet name="8.25-9.7" sheetId="98" r:id="rId64"/>
    <sheet name="8.11-8.24" sheetId="97" r:id="rId65"/>
    <sheet name="7.28-8.10" sheetId="96" r:id="rId66"/>
    <sheet name="7.14-7.27" sheetId="95" r:id="rId67"/>
    <sheet name="6.30-7.13" sheetId="93" r:id="rId68"/>
    <sheet name="6.16-6.29" sheetId="92" r:id="rId69"/>
    <sheet name="Master as of 5.28.24 " sheetId="90" r:id="rId70"/>
    <sheet name="6.2-6.15" sheetId="83" r:id="rId71"/>
    <sheet name="5.19-6.1" sheetId="89" r:id="rId72"/>
    <sheet name="5.5-5.18" sheetId="86" r:id="rId73"/>
    <sheet name="4.21-5.4" sheetId="81" r:id="rId74"/>
    <sheet name="4.7-4.20" sheetId="82" r:id="rId75"/>
    <sheet name="3.24-4.6" sheetId="76" r:id="rId76"/>
    <sheet name="3.10-2.23" sheetId="80" r:id="rId77"/>
    <sheet name="2.25-3.9" sheetId="79" r:id="rId78"/>
    <sheet name="2.11-2.24" sheetId="78" r:id="rId79"/>
    <sheet name="1.28-2.10" sheetId="77" r:id="rId80"/>
    <sheet name="1.14-.1.27" sheetId="75" r:id="rId81"/>
    <sheet name="12.31-1.13" sheetId="74" r:id="rId82"/>
    <sheet name="12.17-12.30" sheetId="72" r:id="rId83"/>
    <sheet name="12.3-12.16" sheetId="71" r:id="rId84"/>
    <sheet name="11.19-12.2" sheetId="70" r:id="rId85"/>
    <sheet name="11.5-11.18" sheetId="69" r:id="rId86"/>
    <sheet name="10.22-11.4" sheetId="67" r:id="rId87"/>
    <sheet name="10.8-10.21" sheetId="65" r:id="rId88"/>
    <sheet name="9.24-10.7" sheetId="64" r:id="rId89"/>
    <sheet name="9.10-9.23" sheetId="63" r:id="rId90"/>
    <sheet name="8.27-9.9" sheetId="62" r:id="rId91"/>
    <sheet name="8.13-8.26" sheetId="61" r:id="rId92"/>
    <sheet name="7.30-8.12" sheetId="60" r:id="rId93"/>
    <sheet name="7.16-7.29" sheetId="59" r:id="rId94"/>
    <sheet name="7.2-7.15" sheetId="58" r:id="rId95"/>
    <sheet name="6.18-7.1" sheetId="57" r:id="rId96"/>
    <sheet name="6.4-6.17" sheetId="56" r:id="rId97"/>
    <sheet name="5.20-6.3" sheetId="51" r:id="rId98"/>
    <sheet name="5.7-5.20" sheetId="55" r:id="rId99"/>
    <sheet name="4.23-5.6" sheetId="54" r:id="rId100"/>
    <sheet name="4.9-4.21" sheetId="53" r:id="rId101"/>
    <sheet name="3.26-4.9" sheetId="52" r:id="rId102"/>
    <sheet name="3.12-3.25" sheetId="50" r:id="rId103"/>
    <sheet name="2.26-3.11" sheetId="48" r:id="rId104"/>
    <sheet name="2.12-2.25" sheetId="47" r:id="rId105"/>
    <sheet name="1.29-2.11" sheetId="46" r:id="rId106"/>
    <sheet name="1.15-1.28" sheetId="45" r:id="rId107"/>
    <sheet name="1.1-1.14" sheetId="44" r:id="rId108"/>
  </sheets>
  <externalReferences>
    <externalReference r:id="rId10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7" i="167" l="1"/>
  <c r="O60" i="167"/>
  <c r="O55" i="167"/>
  <c r="N78" i="167"/>
  <c r="F78" i="167"/>
  <c r="R75" i="167"/>
  <c r="R76" i="167" s="1"/>
  <c r="Q75" i="167"/>
  <c r="Q76" i="167" s="1"/>
  <c r="P75" i="167"/>
  <c r="P76" i="167" s="1"/>
  <c r="O75" i="167"/>
  <c r="N75" i="167"/>
  <c r="N76" i="167" s="1"/>
  <c r="M75" i="167"/>
  <c r="M76" i="167" s="1"/>
  <c r="L75" i="167"/>
  <c r="L76" i="167" s="1"/>
  <c r="K75" i="167"/>
  <c r="K76" i="167" s="1"/>
  <c r="J75" i="167"/>
  <c r="J76" i="167" s="1"/>
  <c r="I75" i="167"/>
  <c r="I76" i="167" s="1"/>
  <c r="H75" i="167"/>
  <c r="H76" i="167" s="1"/>
  <c r="G75" i="167"/>
  <c r="G76" i="167" s="1"/>
  <c r="F75" i="167"/>
  <c r="F76" i="167" s="1"/>
  <c r="E75" i="167"/>
  <c r="E79" i="167" s="1"/>
  <c r="F79" i="167" s="1"/>
  <c r="D72" i="167"/>
  <c r="D71" i="167"/>
  <c r="D70" i="167"/>
  <c r="R68" i="167"/>
  <c r="Q68" i="167"/>
  <c r="P68" i="167"/>
  <c r="O68" i="167"/>
  <c r="N68" i="167"/>
  <c r="M68" i="167"/>
  <c r="L68" i="167"/>
  <c r="K68" i="167"/>
  <c r="J68" i="167"/>
  <c r="I68" i="167"/>
  <c r="H68" i="167"/>
  <c r="G68" i="167"/>
  <c r="F68" i="167"/>
  <c r="E68" i="167"/>
  <c r="R67" i="167"/>
  <c r="Q67" i="167"/>
  <c r="P67" i="167"/>
  <c r="N67" i="167"/>
  <c r="M67" i="167"/>
  <c r="L67" i="167"/>
  <c r="K67" i="167"/>
  <c r="J67" i="167"/>
  <c r="I67" i="167"/>
  <c r="H67" i="167"/>
  <c r="G67" i="167"/>
  <c r="F67" i="167"/>
  <c r="E67" i="167"/>
  <c r="R66" i="167"/>
  <c r="Q66" i="167"/>
  <c r="P66" i="167"/>
  <c r="O66" i="167"/>
  <c r="N66" i="167"/>
  <c r="M66" i="167"/>
  <c r="L66" i="167"/>
  <c r="K66" i="167"/>
  <c r="J66" i="167"/>
  <c r="I66" i="167"/>
  <c r="H66" i="167"/>
  <c r="G66" i="167"/>
  <c r="F66" i="167"/>
  <c r="E66" i="167"/>
  <c r="R65" i="167"/>
  <c r="Q65" i="167"/>
  <c r="P65" i="167"/>
  <c r="O65" i="167"/>
  <c r="N65" i="167"/>
  <c r="M65" i="167"/>
  <c r="L65" i="167"/>
  <c r="K65" i="167"/>
  <c r="J65" i="167"/>
  <c r="I65" i="167"/>
  <c r="H65" i="167"/>
  <c r="G65" i="167"/>
  <c r="F65" i="167"/>
  <c r="E65" i="167"/>
  <c r="R64" i="167"/>
  <c r="Q64" i="167"/>
  <c r="P64" i="167"/>
  <c r="O64" i="167"/>
  <c r="N64" i="167"/>
  <c r="M64" i="167"/>
  <c r="L64" i="167"/>
  <c r="K64" i="167"/>
  <c r="J64" i="167"/>
  <c r="I64" i="167"/>
  <c r="H64" i="167"/>
  <c r="G64" i="167"/>
  <c r="F64" i="167"/>
  <c r="E64" i="167"/>
  <c r="R63" i="167"/>
  <c r="Q63" i="167"/>
  <c r="P63" i="167"/>
  <c r="O63" i="167"/>
  <c r="N63" i="167"/>
  <c r="M63" i="167"/>
  <c r="L63" i="167"/>
  <c r="K63" i="167"/>
  <c r="J63" i="167"/>
  <c r="I63" i="167"/>
  <c r="H63" i="167"/>
  <c r="G63" i="167"/>
  <c r="F63" i="167"/>
  <c r="E63" i="167"/>
  <c r="R62" i="167"/>
  <c r="Q62" i="167"/>
  <c r="P62" i="167"/>
  <c r="O62" i="167"/>
  <c r="N62" i="167"/>
  <c r="M62" i="167"/>
  <c r="L62" i="167"/>
  <c r="K62" i="167"/>
  <c r="J62" i="167"/>
  <c r="I62" i="167"/>
  <c r="H62" i="167"/>
  <c r="G62" i="167"/>
  <c r="F62" i="167"/>
  <c r="E62" i="167"/>
  <c r="R61" i="167"/>
  <c r="Q61" i="167"/>
  <c r="P61" i="167"/>
  <c r="O61" i="167"/>
  <c r="N61" i="167"/>
  <c r="M61" i="167"/>
  <c r="L61" i="167"/>
  <c r="K61" i="167"/>
  <c r="J61" i="167"/>
  <c r="I61" i="167"/>
  <c r="H61" i="167"/>
  <c r="G61" i="167"/>
  <c r="F61" i="167"/>
  <c r="E61" i="167"/>
  <c r="R60" i="167"/>
  <c r="Q60" i="167"/>
  <c r="P60" i="167"/>
  <c r="N60" i="167"/>
  <c r="M60" i="167"/>
  <c r="L60" i="167"/>
  <c r="K60" i="167"/>
  <c r="J60" i="167"/>
  <c r="I60" i="167"/>
  <c r="H60" i="167"/>
  <c r="G60" i="167"/>
  <c r="F60" i="167"/>
  <c r="E60" i="167"/>
  <c r="D59" i="167"/>
  <c r="D58" i="167"/>
  <c r="D57" i="167"/>
  <c r="D56" i="167"/>
  <c r="R55" i="167"/>
  <c r="Q55" i="167"/>
  <c r="P55" i="167"/>
  <c r="N55" i="167"/>
  <c r="M55" i="167"/>
  <c r="L55" i="167"/>
  <c r="K55" i="167"/>
  <c r="J55" i="167"/>
  <c r="I55" i="167"/>
  <c r="H55" i="167"/>
  <c r="G55" i="167"/>
  <c r="F55" i="167"/>
  <c r="E55" i="167"/>
  <c r="D54" i="167"/>
  <c r="D53" i="167"/>
  <c r="D52" i="167"/>
  <c r="D51" i="167"/>
  <c r="D50" i="167"/>
  <c r="D49" i="167"/>
  <c r="D48" i="167"/>
  <c r="R47" i="167"/>
  <c r="Q47" i="167"/>
  <c r="P47" i="167"/>
  <c r="O47" i="167"/>
  <c r="N47" i="167"/>
  <c r="M47" i="167"/>
  <c r="L47" i="167"/>
  <c r="K47" i="167"/>
  <c r="J47" i="167"/>
  <c r="I47" i="167"/>
  <c r="H47" i="167"/>
  <c r="G47" i="167"/>
  <c r="F47" i="167"/>
  <c r="E47" i="167"/>
  <c r="D46" i="167"/>
  <c r="R45" i="167"/>
  <c r="Q45" i="167"/>
  <c r="P45" i="167"/>
  <c r="O45" i="167"/>
  <c r="N45" i="167"/>
  <c r="M45" i="167"/>
  <c r="L45" i="167"/>
  <c r="K45" i="167"/>
  <c r="J45" i="167"/>
  <c r="I45" i="167"/>
  <c r="H45" i="167"/>
  <c r="G45" i="167"/>
  <c r="F45" i="167"/>
  <c r="E45" i="167"/>
  <c r="D44" i="167"/>
  <c r="R43" i="167"/>
  <c r="Q43" i="167"/>
  <c r="P43" i="167"/>
  <c r="O43" i="167"/>
  <c r="N43" i="167"/>
  <c r="M43" i="167"/>
  <c r="L43" i="167"/>
  <c r="K43" i="167"/>
  <c r="J43" i="167"/>
  <c r="I43" i="167"/>
  <c r="H43" i="167"/>
  <c r="G43" i="167"/>
  <c r="F43" i="167"/>
  <c r="E43" i="167"/>
  <c r="D42" i="167"/>
  <c r="D41" i="167"/>
  <c r="D40" i="167"/>
  <c r="D39" i="167"/>
  <c r="R38" i="167"/>
  <c r="Q38" i="167"/>
  <c r="P38" i="167"/>
  <c r="O38" i="167"/>
  <c r="N38" i="167"/>
  <c r="M38" i="167"/>
  <c r="L38" i="167"/>
  <c r="K38" i="167"/>
  <c r="J38" i="167"/>
  <c r="I38" i="167"/>
  <c r="H38" i="167"/>
  <c r="G38" i="167"/>
  <c r="F38" i="167"/>
  <c r="E38" i="167"/>
  <c r="D37" i="167"/>
  <c r="D36" i="167"/>
  <c r="D35" i="167"/>
  <c r="D34" i="167"/>
  <c r="D33" i="167"/>
  <c r="R32" i="167"/>
  <c r="Q32" i="167"/>
  <c r="P32" i="167"/>
  <c r="O32" i="167"/>
  <c r="N32" i="167"/>
  <c r="M32" i="167"/>
  <c r="L32" i="167"/>
  <c r="K32" i="167"/>
  <c r="J32" i="167"/>
  <c r="I32" i="167"/>
  <c r="H32" i="167"/>
  <c r="G32" i="167"/>
  <c r="F32" i="167"/>
  <c r="E32" i="167"/>
  <c r="D31" i="167"/>
  <c r="D30" i="167"/>
  <c r="D29" i="167"/>
  <c r="D28" i="167"/>
  <c r="D27" i="167"/>
  <c r="R26" i="167"/>
  <c r="Q26" i="167"/>
  <c r="P26" i="167"/>
  <c r="O26" i="167"/>
  <c r="N26" i="167"/>
  <c r="M26" i="167"/>
  <c r="L26" i="167"/>
  <c r="K26" i="167"/>
  <c r="J26" i="167"/>
  <c r="I26" i="167"/>
  <c r="H26" i="167"/>
  <c r="G26" i="167"/>
  <c r="F26" i="167"/>
  <c r="E26" i="167"/>
  <c r="R25" i="167"/>
  <c r="Q25" i="167"/>
  <c r="P25" i="167"/>
  <c r="O25" i="167"/>
  <c r="N25" i="167"/>
  <c r="M25" i="167"/>
  <c r="L25" i="167"/>
  <c r="K25" i="167"/>
  <c r="J25" i="167"/>
  <c r="I25" i="167"/>
  <c r="H25" i="167"/>
  <c r="G25" i="167"/>
  <c r="F25" i="167"/>
  <c r="E25" i="167"/>
  <c r="D24" i="167"/>
  <c r="D23" i="167"/>
  <c r="U22" i="167"/>
  <c r="D22" i="167"/>
  <c r="D21" i="167"/>
  <c r="D20" i="167"/>
  <c r="D19" i="167"/>
  <c r="D18" i="167"/>
  <c r="D17" i="167"/>
  <c r="R16" i="167"/>
  <c r="Q16" i="167"/>
  <c r="P16" i="167"/>
  <c r="O16" i="167"/>
  <c r="N16" i="167"/>
  <c r="M16" i="167"/>
  <c r="L16" i="167"/>
  <c r="K16" i="167"/>
  <c r="J16" i="167"/>
  <c r="I16" i="167"/>
  <c r="H16" i="167"/>
  <c r="G16" i="167"/>
  <c r="F16" i="167"/>
  <c r="E16" i="167"/>
  <c r="D15" i="167"/>
  <c r="D14" i="167"/>
  <c r="D13" i="167"/>
  <c r="D12" i="167"/>
  <c r="D11" i="167"/>
  <c r="D10" i="167"/>
  <c r="D9" i="167"/>
  <c r="D8" i="167"/>
  <c r="D7" i="167"/>
  <c r="S75" i="163"/>
  <c r="S79" i="163" s="1"/>
  <c r="S68" i="163"/>
  <c r="S67" i="163"/>
  <c r="S66" i="163"/>
  <c r="S65" i="163"/>
  <c r="S64" i="163"/>
  <c r="S63" i="163"/>
  <c r="S62" i="163"/>
  <c r="S61" i="163"/>
  <c r="S60" i="163"/>
  <c r="S55" i="163"/>
  <c r="S47" i="163"/>
  <c r="S45" i="163"/>
  <c r="S43" i="163"/>
  <c r="S38" i="163"/>
  <c r="S32" i="163"/>
  <c r="S26" i="163"/>
  <c r="S25" i="163"/>
  <c r="S16" i="163"/>
  <c r="P59" i="166"/>
  <c r="J63" i="163"/>
  <c r="I67" i="163"/>
  <c r="J61" i="163"/>
  <c r="J60" i="163"/>
  <c r="F55" i="163"/>
  <c r="G55" i="163"/>
  <c r="G60" i="163"/>
  <c r="I74" i="166"/>
  <c r="I75" i="166" s="1"/>
  <c r="D54" i="163"/>
  <c r="D13" i="163"/>
  <c r="D18" i="163"/>
  <c r="N77" i="166"/>
  <c r="F77" i="166"/>
  <c r="R74" i="166"/>
  <c r="R75" i="166" s="1"/>
  <c r="Q74" i="166"/>
  <c r="Q75" i="166" s="1"/>
  <c r="P74" i="166"/>
  <c r="P75" i="166" s="1"/>
  <c r="O74" i="166"/>
  <c r="O75" i="166" s="1"/>
  <c r="N74" i="166"/>
  <c r="N75" i="166" s="1"/>
  <c r="M74" i="166"/>
  <c r="M75" i="166" s="1"/>
  <c r="L74" i="166"/>
  <c r="L75" i="166" s="1"/>
  <c r="K74" i="166"/>
  <c r="K75" i="166" s="1"/>
  <c r="J74" i="166"/>
  <c r="J75" i="166" s="1"/>
  <c r="H74" i="166"/>
  <c r="H75" i="166" s="1"/>
  <c r="G74" i="166"/>
  <c r="G75" i="166" s="1"/>
  <c r="F74" i="166"/>
  <c r="F75" i="166" s="1"/>
  <c r="E74" i="166"/>
  <c r="D71" i="166"/>
  <c r="D70" i="166"/>
  <c r="D69" i="166"/>
  <c r="R67" i="166"/>
  <c r="Q67" i="166"/>
  <c r="P67" i="166"/>
  <c r="O67" i="166"/>
  <c r="N67" i="166"/>
  <c r="M67" i="166"/>
  <c r="L67" i="166"/>
  <c r="K67" i="166"/>
  <c r="J67" i="166"/>
  <c r="I67" i="166"/>
  <c r="H67" i="166"/>
  <c r="G67" i="166"/>
  <c r="F67" i="166"/>
  <c r="E67" i="166"/>
  <c r="R66" i="166"/>
  <c r="Q66" i="166"/>
  <c r="P66" i="166"/>
  <c r="O66" i="166"/>
  <c r="N66" i="166"/>
  <c r="M66" i="166"/>
  <c r="L66" i="166"/>
  <c r="K66" i="166"/>
  <c r="J66" i="166"/>
  <c r="I66" i="166"/>
  <c r="H66" i="166"/>
  <c r="G66" i="166"/>
  <c r="F66" i="166"/>
  <c r="E66" i="166"/>
  <c r="R65" i="166"/>
  <c r="Q65" i="166"/>
  <c r="P65" i="166"/>
  <c r="O65" i="166"/>
  <c r="N65" i="166"/>
  <c r="M65" i="166"/>
  <c r="L65" i="166"/>
  <c r="K65" i="166"/>
  <c r="J65" i="166"/>
  <c r="I65" i="166"/>
  <c r="H65" i="166"/>
  <c r="G65" i="166"/>
  <c r="F65" i="166"/>
  <c r="E65" i="166"/>
  <c r="R64" i="166"/>
  <c r="Q64" i="166"/>
  <c r="P64" i="166"/>
  <c r="O64" i="166"/>
  <c r="N64" i="166"/>
  <c r="M64" i="166"/>
  <c r="L64" i="166"/>
  <c r="K64" i="166"/>
  <c r="J64" i="166"/>
  <c r="I64" i="166"/>
  <c r="H64" i="166"/>
  <c r="G64" i="166"/>
  <c r="F64" i="166"/>
  <c r="E64" i="166"/>
  <c r="R63" i="166"/>
  <c r="Q63" i="166"/>
  <c r="P63" i="166"/>
  <c r="O63" i="166"/>
  <c r="N63" i="166"/>
  <c r="M63" i="166"/>
  <c r="L63" i="166"/>
  <c r="K63" i="166"/>
  <c r="J63" i="166"/>
  <c r="I63" i="166"/>
  <c r="H63" i="166"/>
  <c r="G63" i="166"/>
  <c r="F63" i="166"/>
  <c r="E63" i="166"/>
  <c r="R62" i="166"/>
  <c r="Q62" i="166"/>
  <c r="P62" i="166"/>
  <c r="O62" i="166"/>
  <c r="N62" i="166"/>
  <c r="M62" i="166"/>
  <c r="L62" i="166"/>
  <c r="K62" i="166"/>
  <c r="J62" i="166"/>
  <c r="I62" i="166"/>
  <c r="H62" i="166"/>
  <c r="G62" i="166"/>
  <c r="F62" i="166"/>
  <c r="E62" i="166"/>
  <c r="R61" i="166"/>
  <c r="Q61" i="166"/>
  <c r="P61" i="166"/>
  <c r="O61" i="166"/>
  <c r="N61" i="166"/>
  <c r="M61" i="166"/>
  <c r="L61" i="166"/>
  <c r="K61" i="166"/>
  <c r="J61" i="166"/>
  <c r="I61" i="166"/>
  <c r="H61" i="166"/>
  <c r="G61" i="166"/>
  <c r="F61" i="166"/>
  <c r="E61" i="166"/>
  <c r="R60" i="166"/>
  <c r="Q60" i="166"/>
  <c r="P60" i="166"/>
  <c r="O60" i="166"/>
  <c r="N60" i="166"/>
  <c r="M60" i="166"/>
  <c r="L60" i="166"/>
  <c r="K60" i="166"/>
  <c r="J60" i="166"/>
  <c r="I60" i="166"/>
  <c r="H60" i="166"/>
  <c r="G60" i="166"/>
  <c r="F60" i="166"/>
  <c r="E60" i="166"/>
  <c r="R59" i="166"/>
  <c r="Q59" i="166"/>
  <c r="O59" i="166"/>
  <c r="N59" i="166"/>
  <c r="M59" i="166"/>
  <c r="L59" i="166"/>
  <c r="K59" i="166"/>
  <c r="J59" i="166"/>
  <c r="I59" i="166"/>
  <c r="H59" i="166"/>
  <c r="G59" i="166"/>
  <c r="F59" i="166"/>
  <c r="E59" i="166"/>
  <c r="D58" i="166"/>
  <c r="D57" i="166"/>
  <c r="D56" i="166"/>
  <c r="D55" i="166"/>
  <c r="R54" i="166"/>
  <c r="Q54" i="166"/>
  <c r="P54" i="166"/>
  <c r="O54" i="166"/>
  <c r="N54" i="166"/>
  <c r="M54" i="166"/>
  <c r="L54" i="166"/>
  <c r="K54" i="166"/>
  <c r="J54" i="166"/>
  <c r="I54" i="166"/>
  <c r="H54" i="166"/>
  <c r="G54" i="166"/>
  <c r="F54" i="166"/>
  <c r="E54" i="166"/>
  <c r="D53" i="166"/>
  <c r="D52" i="166"/>
  <c r="D51" i="166"/>
  <c r="D50" i="166"/>
  <c r="D49" i="166"/>
  <c r="D48" i="166"/>
  <c r="D47" i="166"/>
  <c r="R46" i="166"/>
  <c r="Q46" i="166"/>
  <c r="P46" i="166"/>
  <c r="O46" i="166"/>
  <c r="N46" i="166"/>
  <c r="M46" i="166"/>
  <c r="L46" i="166"/>
  <c r="K46" i="166"/>
  <c r="J46" i="166"/>
  <c r="I46" i="166"/>
  <c r="H46" i="166"/>
  <c r="G46" i="166"/>
  <c r="F46" i="166"/>
  <c r="E46" i="166"/>
  <c r="D45" i="166"/>
  <c r="R44" i="166"/>
  <c r="Q44" i="166"/>
  <c r="P44" i="166"/>
  <c r="O44" i="166"/>
  <c r="N44" i="166"/>
  <c r="M44" i="166"/>
  <c r="L44" i="166"/>
  <c r="K44" i="166"/>
  <c r="J44" i="166"/>
  <c r="I44" i="166"/>
  <c r="H44" i="166"/>
  <c r="G44" i="166"/>
  <c r="F44" i="166"/>
  <c r="E44" i="166"/>
  <c r="D43" i="166"/>
  <c r="R42" i="166"/>
  <c r="Q42" i="166"/>
  <c r="P42" i="166"/>
  <c r="O42" i="166"/>
  <c r="N42" i="166"/>
  <c r="M42" i="166"/>
  <c r="L42" i="166"/>
  <c r="K42" i="166"/>
  <c r="J42" i="166"/>
  <c r="I42" i="166"/>
  <c r="H42" i="166"/>
  <c r="G42" i="166"/>
  <c r="F42" i="166"/>
  <c r="E42" i="166"/>
  <c r="D41" i="166"/>
  <c r="D40" i="166"/>
  <c r="D39" i="166"/>
  <c r="D38" i="166"/>
  <c r="R37" i="166"/>
  <c r="Q37" i="166"/>
  <c r="P37" i="166"/>
  <c r="O37" i="166"/>
  <c r="N37" i="166"/>
  <c r="M37" i="166"/>
  <c r="L37" i="166"/>
  <c r="K37" i="166"/>
  <c r="J37" i="166"/>
  <c r="I37" i="166"/>
  <c r="H37" i="166"/>
  <c r="G37" i="166"/>
  <c r="F37" i="166"/>
  <c r="E37" i="166"/>
  <c r="D36" i="166"/>
  <c r="D35" i="166"/>
  <c r="D34" i="166"/>
  <c r="D33" i="166"/>
  <c r="D32" i="166"/>
  <c r="R31" i="166"/>
  <c r="Q31" i="166"/>
  <c r="P31" i="166"/>
  <c r="O31" i="166"/>
  <c r="N31" i="166"/>
  <c r="M31" i="166"/>
  <c r="L31" i="166"/>
  <c r="K31" i="166"/>
  <c r="J31" i="166"/>
  <c r="I31" i="166"/>
  <c r="H31" i="166"/>
  <c r="G31" i="166"/>
  <c r="F31" i="166"/>
  <c r="E31" i="166"/>
  <c r="D30" i="166"/>
  <c r="D29" i="166"/>
  <c r="D28" i="166"/>
  <c r="D27" i="166"/>
  <c r="D26" i="166"/>
  <c r="R25" i="166"/>
  <c r="Q25" i="166"/>
  <c r="P25" i="166"/>
  <c r="O25" i="166"/>
  <c r="N25" i="166"/>
  <c r="M25" i="166"/>
  <c r="L25" i="166"/>
  <c r="K25" i="166"/>
  <c r="J25" i="166"/>
  <c r="I25" i="166"/>
  <c r="H25" i="166"/>
  <c r="G25" i="166"/>
  <c r="F25" i="166"/>
  <c r="E25" i="166"/>
  <c r="R24" i="166"/>
  <c r="Q24" i="166"/>
  <c r="P24" i="166"/>
  <c r="O24" i="166"/>
  <c r="N24" i="166"/>
  <c r="M24" i="166"/>
  <c r="L24" i="166"/>
  <c r="K24" i="166"/>
  <c r="J24" i="166"/>
  <c r="I24" i="166"/>
  <c r="H24" i="166"/>
  <c r="G24" i="166"/>
  <c r="F24" i="166"/>
  <c r="E24" i="166"/>
  <c r="D23" i="166"/>
  <c r="D22" i="166"/>
  <c r="D21" i="166"/>
  <c r="D20" i="166"/>
  <c r="D19" i="166"/>
  <c r="D18" i="166"/>
  <c r="D17" i="166"/>
  <c r="R16" i="166"/>
  <c r="Q16" i="166"/>
  <c r="P16" i="166"/>
  <c r="O16" i="166"/>
  <c r="N16" i="166"/>
  <c r="M16" i="166"/>
  <c r="L16" i="166"/>
  <c r="K16" i="166"/>
  <c r="J16" i="166"/>
  <c r="I16" i="166"/>
  <c r="H16" i="166"/>
  <c r="G16" i="166"/>
  <c r="F16" i="166"/>
  <c r="E16" i="166"/>
  <c r="D15" i="166"/>
  <c r="D14" i="166"/>
  <c r="D13" i="166"/>
  <c r="D12" i="166"/>
  <c r="D11" i="166"/>
  <c r="D10" i="166"/>
  <c r="D9" i="166"/>
  <c r="D8" i="166"/>
  <c r="D7" i="166"/>
  <c r="V22" i="163"/>
  <c r="D20" i="163"/>
  <c r="E16" i="163"/>
  <c r="I47" i="163"/>
  <c r="E62" i="163"/>
  <c r="E60" i="163"/>
  <c r="E55" i="163"/>
  <c r="H55" i="163"/>
  <c r="I55" i="163"/>
  <c r="J55" i="163"/>
  <c r="K55" i="163"/>
  <c r="L55" i="163"/>
  <c r="M55" i="163"/>
  <c r="N55" i="163"/>
  <c r="O55" i="163"/>
  <c r="P55" i="163"/>
  <c r="Q55" i="163"/>
  <c r="R55" i="163"/>
  <c r="E47" i="163"/>
  <c r="E45" i="163"/>
  <c r="E43" i="163"/>
  <c r="E38" i="163"/>
  <c r="F32" i="163"/>
  <c r="G32" i="163"/>
  <c r="H32" i="163"/>
  <c r="I32" i="163"/>
  <c r="J32" i="163"/>
  <c r="K32" i="163"/>
  <c r="L32" i="163"/>
  <c r="M32" i="163"/>
  <c r="N32" i="163"/>
  <c r="O32" i="163"/>
  <c r="P32" i="163"/>
  <c r="Q32" i="163"/>
  <c r="R32" i="163"/>
  <c r="E32" i="163"/>
  <c r="F26" i="163"/>
  <c r="G26" i="163"/>
  <c r="H26" i="163"/>
  <c r="I26" i="163"/>
  <c r="J26" i="163"/>
  <c r="K26" i="163"/>
  <c r="L26" i="163"/>
  <c r="M26" i="163"/>
  <c r="N26" i="163"/>
  <c r="O26" i="163"/>
  <c r="P26" i="163"/>
  <c r="Q26" i="163"/>
  <c r="R26" i="163"/>
  <c r="E26" i="163"/>
  <c r="F25" i="163"/>
  <c r="G25" i="163"/>
  <c r="H25" i="163"/>
  <c r="I25" i="163"/>
  <c r="J25" i="163"/>
  <c r="K25" i="163"/>
  <c r="L25" i="163"/>
  <c r="M25" i="163"/>
  <c r="N25" i="163"/>
  <c r="O25" i="163"/>
  <c r="P25" i="163"/>
  <c r="Q25" i="163"/>
  <c r="R25" i="163"/>
  <c r="E25" i="163"/>
  <c r="F16" i="163"/>
  <c r="G16" i="163"/>
  <c r="H16" i="163"/>
  <c r="I16" i="163"/>
  <c r="J16" i="163"/>
  <c r="K16" i="163"/>
  <c r="L16" i="163"/>
  <c r="M16" i="163"/>
  <c r="N16" i="163"/>
  <c r="O16" i="163"/>
  <c r="P16" i="163"/>
  <c r="Q16" i="163"/>
  <c r="R16" i="163"/>
  <c r="N78" i="163"/>
  <c r="F78" i="163"/>
  <c r="R75" i="163"/>
  <c r="R76" i="163" s="1"/>
  <c r="Q75" i="163"/>
  <c r="Q76" i="163" s="1"/>
  <c r="P75" i="163"/>
  <c r="P76" i="163" s="1"/>
  <c r="O75" i="163"/>
  <c r="O76" i="163" s="1"/>
  <c r="N75" i="163"/>
  <c r="N76" i="163" s="1"/>
  <c r="M75" i="163"/>
  <c r="M76" i="163" s="1"/>
  <c r="L75" i="163"/>
  <c r="K75" i="163"/>
  <c r="K76" i="163" s="1"/>
  <c r="J75" i="163"/>
  <c r="J76" i="163" s="1"/>
  <c r="I75" i="163"/>
  <c r="I76" i="163" s="1"/>
  <c r="H75" i="163"/>
  <c r="H76" i="163" s="1"/>
  <c r="G75" i="163"/>
  <c r="G76" i="163" s="1"/>
  <c r="F75" i="163"/>
  <c r="F76" i="163" s="1"/>
  <c r="E75" i="163"/>
  <c r="E76" i="163" s="1"/>
  <c r="D72" i="163"/>
  <c r="D71" i="163"/>
  <c r="D70" i="163"/>
  <c r="R68" i="163"/>
  <c r="Q68" i="163"/>
  <c r="P68" i="163"/>
  <c r="O68" i="163"/>
  <c r="N68" i="163"/>
  <c r="M68" i="163"/>
  <c r="L68" i="163"/>
  <c r="K68" i="163"/>
  <c r="J68" i="163"/>
  <c r="I68" i="163"/>
  <c r="H68" i="163"/>
  <c r="G68" i="163"/>
  <c r="F68" i="163"/>
  <c r="E68" i="163"/>
  <c r="R67" i="163"/>
  <c r="Q67" i="163"/>
  <c r="P67" i="163"/>
  <c r="O67" i="163"/>
  <c r="N67" i="163"/>
  <c r="M67" i="163"/>
  <c r="L67" i="163"/>
  <c r="K67" i="163"/>
  <c r="J67" i="163"/>
  <c r="H67" i="163"/>
  <c r="G67" i="163"/>
  <c r="F67" i="163"/>
  <c r="E67" i="163"/>
  <c r="R66" i="163"/>
  <c r="Q66" i="163"/>
  <c r="P66" i="163"/>
  <c r="O66" i="163"/>
  <c r="N66" i="163"/>
  <c r="M66" i="163"/>
  <c r="L66" i="163"/>
  <c r="K66" i="163"/>
  <c r="J66" i="163"/>
  <c r="I66" i="163"/>
  <c r="H66" i="163"/>
  <c r="G66" i="163"/>
  <c r="F66" i="163"/>
  <c r="E66" i="163"/>
  <c r="R65" i="163"/>
  <c r="Q65" i="163"/>
  <c r="P65" i="163"/>
  <c r="O65" i="163"/>
  <c r="N65" i="163"/>
  <c r="M65" i="163"/>
  <c r="L65" i="163"/>
  <c r="K65" i="163"/>
  <c r="J65" i="163"/>
  <c r="I65" i="163"/>
  <c r="H65" i="163"/>
  <c r="G65" i="163"/>
  <c r="F65" i="163"/>
  <c r="E65" i="163"/>
  <c r="R64" i="163"/>
  <c r="Q64" i="163"/>
  <c r="P64" i="163"/>
  <c r="O64" i="163"/>
  <c r="N64" i="163"/>
  <c r="M64" i="163"/>
  <c r="L64" i="163"/>
  <c r="K64" i="163"/>
  <c r="J64" i="163"/>
  <c r="I64" i="163"/>
  <c r="H64" i="163"/>
  <c r="G64" i="163"/>
  <c r="F64" i="163"/>
  <c r="E64" i="163"/>
  <c r="R63" i="163"/>
  <c r="Q63" i="163"/>
  <c r="P63" i="163"/>
  <c r="O63" i="163"/>
  <c r="N63" i="163"/>
  <c r="M63" i="163"/>
  <c r="L63" i="163"/>
  <c r="K63" i="163"/>
  <c r="I63" i="163"/>
  <c r="H63" i="163"/>
  <c r="G63" i="163"/>
  <c r="F63" i="163"/>
  <c r="E63" i="163"/>
  <c r="R62" i="163"/>
  <c r="Q62" i="163"/>
  <c r="P62" i="163"/>
  <c r="O62" i="163"/>
  <c r="N62" i="163"/>
  <c r="M62" i="163"/>
  <c r="L62" i="163"/>
  <c r="K62" i="163"/>
  <c r="J62" i="163"/>
  <c r="I62" i="163"/>
  <c r="H62" i="163"/>
  <c r="G62" i="163"/>
  <c r="F62" i="163"/>
  <c r="R61" i="163"/>
  <c r="Q61" i="163"/>
  <c r="P61" i="163"/>
  <c r="O61" i="163"/>
  <c r="N61" i="163"/>
  <c r="M61" i="163"/>
  <c r="L61" i="163"/>
  <c r="K61" i="163"/>
  <c r="I61" i="163"/>
  <c r="H61" i="163"/>
  <c r="G61" i="163"/>
  <c r="F61" i="163"/>
  <c r="E61" i="163"/>
  <c r="R60" i="163"/>
  <c r="Q60" i="163"/>
  <c r="P60" i="163"/>
  <c r="O60" i="163"/>
  <c r="N60" i="163"/>
  <c r="M60" i="163"/>
  <c r="L60" i="163"/>
  <c r="K60" i="163"/>
  <c r="I60" i="163"/>
  <c r="H60" i="163"/>
  <c r="F60" i="163"/>
  <c r="D59" i="163"/>
  <c r="D58" i="163"/>
  <c r="D57" i="163"/>
  <c r="D56" i="163"/>
  <c r="D53" i="163"/>
  <c r="D52" i="163"/>
  <c r="D51" i="163"/>
  <c r="D50" i="163"/>
  <c r="D49" i="163"/>
  <c r="D48" i="163"/>
  <c r="R47" i="163"/>
  <c r="Q47" i="163"/>
  <c r="P47" i="163"/>
  <c r="O47" i="163"/>
  <c r="N47" i="163"/>
  <c r="M47" i="163"/>
  <c r="L47" i="163"/>
  <c r="K47" i="163"/>
  <c r="J47" i="163"/>
  <c r="H47" i="163"/>
  <c r="G47" i="163"/>
  <c r="F47" i="163"/>
  <c r="D46" i="163"/>
  <c r="R45" i="163"/>
  <c r="Q45" i="163"/>
  <c r="P45" i="163"/>
  <c r="O45" i="163"/>
  <c r="N45" i="163"/>
  <c r="M45" i="163"/>
  <c r="L45" i="163"/>
  <c r="K45" i="163"/>
  <c r="J45" i="163"/>
  <c r="I45" i="163"/>
  <c r="H45" i="163"/>
  <c r="G45" i="163"/>
  <c r="F45" i="163"/>
  <c r="D44" i="163"/>
  <c r="R43" i="163"/>
  <c r="Q43" i="163"/>
  <c r="P43" i="163"/>
  <c r="O43" i="163"/>
  <c r="N43" i="163"/>
  <c r="M43" i="163"/>
  <c r="L43" i="163"/>
  <c r="K43" i="163"/>
  <c r="J43" i="163"/>
  <c r="I43" i="163"/>
  <c r="H43" i="163"/>
  <c r="G43" i="163"/>
  <c r="F43" i="163"/>
  <c r="D42" i="163"/>
  <c r="D41" i="163"/>
  <c r="D40" i="163"/>
  <c r="D39" i="163"/>
  <c r="R38" i="163"/>
  <c r="Q38" i="163"/>
  <c r="P38" i="163"/>
  <c r="O38" i="163"/>
  <c r="N38" i="163"/>
  <c r="M38" i="163"/>
  <c r="L38" i="163"/>
  <c r="K38" i="163"/>
  <c r="J38" i="163"/>
  <c r="I38" i="163"/>
  <c r="H38" i="163"/>
  <c r="G38" i="163"/>
  <c r="F38" i="163"/>
  <c r="D37" i="163"/>
  <c r="D36" i="163"/>
  <c r="D35" i="163"/>
  <c r="D34" i="163"/>
  <c r="D33" i="163"/>
  <c r="D31" i="163"/>
  <c r="D30" i="163"/>
  <c r="D29" i="163"/>
  <c r="D28" i="163"/>
  <c r="D27" i="163"/>
  <c r="D24" i="163"/>
  <c r="D23" i="163"/>
  <c r="D22" i="163"/>
  <c r="D21" i="163"/>
  <c r="D19" i="163"/>
  <c r="D17" i="163"/>
  <c r="D15" i="163"/>
  <c r="D14" i="163"/>
  <c r="D12" i="163"/>
  <c r="D11" i="163"/>
  <c r="D10" i="163"/>
  <c r="D9" i="163"/>
  <c r="D8" i="163"/>
  <c r="D7" i="163"/>
  <c r="D51" i="162"/>
  <c r="F24" i="162"/>
  <c r="N79" i="162"/>
  <c r="F79" i="162"/>
  <c r="R76" i="162"/>
  <c r="R77" i="162" s="1"/>
  <c r="Q76" i="162"/>
  <c r="Q77" i="162" s="1"/>
  <c r="P76" i="162"/>
  <c r="P77" i="162" s="1"/>
  <c r="O76" i="162"/>
  <c r="O77" i="162" s="1"/>
  <c r="N76" i="162"/>
  <c r="N77" i="162" s="1"/>
  <c r="M76" i="162"/>
  <c r="M77" i="162" s="1"/>
  <c r="L76" i="162"/>
  <c r="K76" i="162"/>
  <c r="J76" i="162"/>
  <c r="J77" i="162" s="1"/>
  <c r="I76" i="162"/>
  <c r="I77" i="162" s="1"/>
  <c r="H76" i="162"/>
  <c r="H77" i="162" s="1"/>
  <c r="G76" i="162"/>
  <c r="G77" i="162" s="1"/>
  <c r="F76" i="162"/>
  <c r="F77" i="162" s="1"/>
  <c r="E76" i="162"/>
  <c r="E77" i="162" s="1"/>
  <c r="D73" i="162"/>
  <c r="D72" i="162"/>
  <c r="D71" i="162"/>
  <c r="R69" i="162"/>
  <c r="Q69" i="162"/>
  <c r="P69" i="162"/>
  <c r="O69" i="162"/>
  <c r="N69" i="162"/>
  <c r="M69" i="162"/>
  <c r="L69" i="162"/>
  <c r="K69" i="162"/>
  <c r="J69" i="162"/>
  <c r="I69" i="162"/>
  <c r="H69" i="162"/>
  <c r="G69" i="162"/>
  <c r="F69" i="162"/>
  <c r="E69" i="162"/>
  <c r="R68" i="162"/>
  <c r="Q68" i="162"/>
  <c r="P68" i="162"/>
  <c r="O68" i="162"/>
  <c r="N68" i="162"/>
  <c r="M68" i="162"/>
  <c r="L68" i="162"/>
  <c r="K68" i="162"/>
  <c r="J68" i="162"/>
  <c r="I68" i="162"/>
  <c r="H68" i="162"/>
  <c r="G68" i="162"/>
  <c r="F68" i="162"/>
  <c r="E68" i="162"/>
  <c r="R67" i="162"/>
  <c r="Q67" i="162"/>
  <c r="P67" i="162"/>
  <c r="O67" i="162"/>
  <c r="N67" i="162"/>
  <c r="M67" i="162"/>
  <c r="L67" i="162"/>
  <c r="K67" i="162"/>
  <c r="J67" i="162"/>
  <c r="I67" i="162"/>
  <c r="H67" i="162"/>
  <c r="G67" i="162"/>
  <c r="F67" i="162"/>
  <c r="E67" i="162"/>
  <c r="R66" i="162"/>
  <c r="Q66" i="162"/>
  <c r="P66" i="162"/>
  <c r="O66" i="162"/>
  <c r="N66" i="162"/>
  <c r="M66" i="162"/>
  <c r="L66" i="162"/>
  <c r="K66" i="162"/>
  <c r="J66" i="162"/>
  <c r="I66" i="162"/>
  <c r="H66" i="162"/>
  <c r="G66" i="162"/>
  <c r="F66" i="162"/>
  <c r="E66" i="162"/>
  <c r="R65" i="162"/>
  <c r="Q65" i="162"/>
  <c r="P65" i="162"/>
  <c r="O65" i="162"/>
  <c r="N65" i="162"/>
  <c r="M65" i="162"/>
  <c r="L65" i="162"/>
  <c r="K65" i="162"/>
  <c r="J65" i="162"/>
  <c r="I65" i="162"/>
  <c r="H65" i="162"/>
  <c r="G65" i="162"/>
  <c r="F65" i="162"/>
  <c r="E65" i="162"/>
  <c r="R64" i="162"/>
  <c r="Q64" i="162"/>
  <c r="P64" i="162"/>
  <c r="O64" i="162"/>
  <c r="N64" i="162"/>
  <c r="M64" i="162"/>
  <c r="L64" i="162"/>
  <c r="K64" i="162"/>
  <c r="J64" i="162"/>
  <c r="I64" i="162"/>
  <c r="H64" i="162"/>
  <c r="G64" i="162"/>
  <c r="F64" i="162"/>
  <c r="E64" i="162"/>
  <c r="R63" i="162"/>
  <c r="Q63" i="162"/>
  <c r="P63" i="162"/>
  <c r="O63" i="162"/>
  <c r="N63" i="162"/>
  <c r="M63" i="162"/>
  <c r="L63" i="162"/>
  <c r="K63" i="162"/>
  <c r="J63" i="162"/>
  <c r="I63" i="162"/>
  <c r="H63" i="162"/>
  <c r="G63" i="162"/>
  <c r="F63" i="162"/>
  <c r="E63" i="162"/>
  <c r="R62" i="162"/>
  <c r="Q62" i="162"/>
  <c r="P62" i="162"/>
  <c r="O62" i="162"/>
  <c r="N62" i="162"/>
  <c r="M62" i="162"/>
  <c r="L62" i="162"/>
  <c r="K62" i="162"/>
  <c r="J62" i="162"/>
  <c r="I62" i="162"/>
  <c r="H62" i="162"/>
  <c r="G62" i="162"/>
  <c r="F62" i="162"/>
  <c r="E62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0" i="162"/>
  <c r="D59" i="162"/>
  <c r="D58" i="162"/>
  <c r="D57" i="162"/>
  <c r="R56" i="162"/>
  <c r="Q56" i="162"/>
  <c r="P56" i="162"/>
  <c r="O56" i="162"/>
  <c r="N56" i="162"/>
  <c r="M56" i="162"/>
  <c r="L56" i="162"/>
  <c r="K56" i="162"/>
  <c r="J56" i="162"/>
  <c r="I56" i="162"/>
  <c r="H56" i="162"/>
  <c r="G56" i="162"/>
  <c r="F56" i="162"/>
  <c r="E56" i="162"/>
  <c r="D55" i="162"/>
  <c r="D54" i="162"/>
  <c r="D53" i="162"/>
  <c r="D52" i="162"/>
  <c r="D50" i="162"/>
  <c r="D49" i="162"/>
  <c r="D48" i="162"/>
  <c r="D47" i="162"/>
  <c r="R46" i="162"/>
  <c r="Q46" i="162"/>
  <c r="P46" i="162"/>
  <c r="O46" i="162"/>
  <c r="N46" i="162"/>
  <c r="M46" i="162"/>
  <c r="L46" i="162"/>
  <c r="K46" i="162"/>
  <c r="J46" i="162"/>
  <c r="I46" i="162"/>
  <c r="H46" i="162"/>
  <c r="G46" i="162"/>
  <c r="F46" i="162"/>
  <c r="E46" i="162"/>
  <c r="D45" i="162"/>
  <c r="R44" i="162"/>
  <c r="Q44" i="162"/>
  <c r="P44" i="162"/>
  <c r="O44" i="162"/>
  <c r="N44" i="162"/>
  <c r="M44" i="162"/>
  <c r="L44" i="162"/>
  <c r="K44" i="162"/>
  <c r="J44" i="162"/>
  <c r="I44" i="162"/>
  <c r="H44" i="162"/>
  <c r="G44" i="162"/>
  <c r="F44" i="162"/>
  <c r="E44" i="162"/>
  <c r="D43" i="162"/>
  <c r="R42" i="162"/>
  <c r="Q42" i="162"/>
  <c r="P42" i="162"/>
  <c r="O42" i="162"/>
  <c r="N42" i="162"/>
  <c r="M42" i="162"/>
  <c r="L42" i="162"/>
  <c r="K42" i="162"/>
  <c r="J42" i="162"/>
  <c r="I42" i="162"/>
  <c r="H42" i="162"/>
  <c r="G42" i="162"/>
  <c r="F42" i="162"/>
  <c r="E42" i="162"/>
  <c r="D41" i="162"/>
  <c r="D40" i="162"/>
  <c r="D39" i="162"/>
  <c r="D38" i="162"/>
  <c r="R37" i="162"/>
  <c r="Q37" i="162"/>
  <c r="P37" i="162"/>
  <c r="O37" i="162"/>
  <c r="N37" i="162"/>
  <c r="M37" i="162"/>
  <c r="L37" i="162"/>
  <c r="K37" i="162"/>
  <c r="J37" i="162"/>
  <c r="I37" i="162"/>
  <c r="H37" i="162"/>
  <c r="G37" i="162"/>
  <c r="F37" i="162"/>
  <c r="E37" i="162"/>
  <c r="D36" i="162"/>
  <c r="D35" i="162"/>
  <c r="D34" i="162"/>
  <c r="D33" i="162"/>
  <c r="D32" i="162"/>
  <c r="R31" i="162"/>
  <c r="Q31" i="162"/>
  <c r="P31" i="162"/>
  <c r="O31" i="162"/>
  <c r="N31" i="162"/>
  <c r="M31" i="162"/>
  <c r="L31" i="162"/>
  <c r="K31" i="162"/>
  <c r="J31" i="162"/>
  <c r="I31" i="162"/>
  <c r="H31" i="162"/>
  <c r="G31" i="162"/>
  <c r="F31" i="162"/>
  <c r="E31" i="162"/>
  <c r="D30" i="162"/>
  <c r="D29" i="162"/>
  <c r="D28" i="162"/>
  <c r="D27" i="162"/>
  <c r="D26" i="162"/>
  <c r="R25" i="162"/>
  <c r="Q25" i="162"/>
  <c r="P25" i="162"/>
  <c r="O25" i="162"/>
  <c r="N25" i="162"/>
  <c r="M25" i="162"/>
  <c r="L25" i="162"/>
  <c r="K25" i="162"/>
  <c r="J25" i="162"/>
  <c r="I25" i="162"/>
  <c r="H25" i="162"/>
  <c r="G25" i="162"/>
  <c r="F25" i="162"/>
  <c r="E25" i="162"/>
  <c r="R24" i="162"/>
  <c r="Q24" i="162"/>
  <c r="P24" i="162"/>
  <c r="O24" i="162"/>
  <c r="N24" i="162"/>
  <c r="M24" i="162"/>
  <c r="L24" i="162"/>
  <c r="K24" i="162"/>
  <c r="J24" i="162"/>
  <c r="I24" i="162"/>
  <c r="H24" i="162"/>
  <c r="G24" i="162"/>
  <c r="E24" i="162"/>
  <c r="D23" i="162"/>
  <c r="D22" i="162"/>
  <c r="U22" i="162"/>
  <c r="D21" i="162"/>
  <c r="D20" i="162"/>
  <c r="D19" i="162"/>
  <c r="D18" i="162"/>
  <c r="D17" i="162"/>
  <c r="R16" i="162"/>
  <c r="Q16" i="162"/>
  <c r="P16" i="162"/>
  <c r="O16" i="162"/>
  <c r="N16" i="162"/>
  <c r="M16" i="162"/>
  <c r="L16" i="162"/>
  <c r="K16" i="162"/>
  <c r="J16" i="162"/>
  <c r="I16" i="162"/>
  <c r="H16" i="162"/>
  <c r="G16" i="162"/>
  <c r="F16" i="162"/>
  <c r="E16" i="162"/>
  <c r="D15" i="162"/>
  <c r="D14" i="162"/>
  <c r="D13" i="162"/>
  <c r="D12" i="162"/>
  <c r="D11" i="162"/>
  <c r="D10" i="162"/>
  <c r="D9" i="162"/>
  <c r="D8" i="162"/>
  <c r="D7" i="162"/>
  <c r="F75" i="161"/>
  <c r="G75" i="161"/>
  <c r="H75" i="161"/>
  <c r="H76" i="161" s="1"/>
  <c r="I75" i="161"/>
  <c r="I76" i="161" s="1"/>
  <c r="J75" i="161"/>
  <c r="K75" i="161"/>
  <c r="L75" i="161"/>
  <c r="M75" i="161"/>
  <c r="M76" i="161" s="1"/>
  <c r="N75" i="161"/>
  <c r="N76" i="161" s="1"/>
  <c r="O75" i="161"/>
  <c r="O76" i="161" s="1"/>
  <c r="P75" i="161"/>
  <c r="P76" i="161" s="1"/>
  <c r="Q75" i="161"/>
  <c r="Q76" i="161" s="1"/>
  <c r="R75" i="161"/>
  <c r="E75" i="161"/>
  <c r="N78" i="161"/>
  <c r="F78" i="161"/>
  <c r="R76" i="161"/>
  <c r="K76" i="161"/>
  <c r="J76" i="161"/>
  <c r="G76" i="161"/>
  <c r="F76" i="161"/>
  <c r="D72" i="161"/>
  <c r="D71" i="161"/>
  <c r="D70" i="161"/>
  <c r="R68" i="161"/>
  <c r="Q68" i="161"/>
  <c r="P68" i="161"/>
  <c r="O68" i="161"/>
  <c r="N68" i="161"/>
  <c r="M68" i="161"/>
  <c r="L68" i="161"/>
  <c r="K68" i="161"/>
  <c r="J68" i="161"/>
  <c r="I68" i="161"/>
  <c r="H68" i="161"/>
  <c r="G68" i="161"/>
  <c r="F68" i="161"/>
  <c r="E68" i="161"/>
  <c r="R67" i="161"/>
  <c r="Q67" i="161"/>
  <c r="P67" i="161"/>
  <c r="O67" i="161"/>
  <c r="N67" i="161"/>
  <c r="M67" i="161"/>
  <c r="L67" i="161"/>
  <c r="K67" i="161"/>
  <c r="J67" i="161"/>
  <c r="I67" i="161"/>
  <c r="H67" i="161"/>
  <c r="G67" i="161"/>
  <c r="F67" i="161"/>
  <c r="E67" i="161"/>
  <c r="R66" i="161"/>
  <c r="Q66" i="161"/>
  <c r="P66" i="161"/>
  <c r="O66" i="161"/>
  <c r="N66" i="161"/>
  <c r="M66" i="161"/>
  <c r="L66" i="161"/>
  <c r="K66" i="161"/>
  <c r="J66" i="161"/>
  <c r="I66" i="161"/>
  <c r="H66" i="161"/>
  <c r="G66" i="161"/>
  <c r="F66" i="161"/>
  <c r="E66" i="161"/>
  <c r="R65" i="161"/>
  <c r="Q65" i="161"/>
  <c r="P65" i="161"/>
  <c r="O65" i="161"/>
  <c r="N65" i="161"/>
  <c r="M65" i="161"/>
  <c r="L65" i="161"/>
  <c r="K65" i="161"/>
  <c r="J65" i="161"/>
  <c r="I65" i="161"/>
  <c r="H65" i="161"/>
  <c r="G65" i="161"/>
  <c r="F65" i="161"/>
  <c r="E65" i="161"/>
  <c r="R64" i="161"/>
  <c r="Q64" i="161"/>
  <c r="P64" i="161"/>
  <c r="O64" i="161"/>
  <c r="N64" i="161"/>
  <c r="M64" i="161"/>
  <c r="L64" i="161"/>
  <c r="K64" i="161"/>
  <c r="J64" i="161"/>
  <c r="I64" i="161"/>
  <c r="H64" i="161"/>
  <c r="G64" i="161"/>
  <c r="F64" i="161"/>
  <c r="E64" i="161"/>
  <c r="R63" i="161"/>
  <c r="Q63" i="161"/>
  <c r="P63" i="161"/>
  <c r="O63" i="161"/>
  <c r="N63" i="161"/>
  <c r="M63" i="161"/>
  <c r="L63" i="161"/>
  <c r="K63" i="161"/>
  <c r="J63" i="161"/>
  <c r="I63" i="161"/>
  <c r="H63" i="161"/>
  <c r="G63" i="161"/>
  <c r="F63" i="161"/>
  <c r="E63" i="161"/>
  <c r="R62" i="161"/>
  <c r="Q62" i="161"/>
  <c r="P62" i="161"/>
  <c r="O62" i="161"/>
  <c r="N62" i="161"/>
  <c r="M62" i="161"/>
  <c r="L62" i="161"/>
  <c r="K62" i="161"/>
  <c r="J62" i="161"/>
  <c r="I62" i="161"/>
  <c r="H62" i="161"/>
  <c r="G62" i="161"/>
  <c r="F62" i="161"/>
  <c r="E62" i="161"/>
  <c r="R61" i="161"/>
  <c r="Q61" i="161"/>
  <c r="P61" i="161"/>
  <c r="O61" i="161"/>
  <c r="N61" i="161"/>
  <c r="M61" i="161"/>
  <c r="L61" i="161"/>
  <c r="K61" i="161"/>
  <c r="J61" i="161"/>
  <c r="I61" i="161"/>
  <c r="H61" i="161"/>
  <c r="G61" i="161"/>
  <c r="F61" i="161"/>
  <c r="E61" i="161"/>
  <c r="R60" i="161"/>
  <c r="Q60" i="161"/>
  <c r="P60" i="161"/>
  <c r="O60" i="161"/>
  <c r="N60" i="161"/>
  <c r="M60" i="161"/>
  <c r="L60" i="161"/>
  <c r="K60" i="161"/>
  <c r="J60" i="161"/>
  <c r="I60" i="161"/>
  <c r="H60" i="161"/>
  <c r="G60" i="161"/>
  <c r="F60" i="161"/>
  <c r="E60" i="161"/>
  <c r="D59" i="161"/>
  <c r="D58" i="161"/>
  <c r="D57" i="161"/>
  <c r="D56" i="161"/>
  <c r="R55" i="161"/>
  <c r="Q55" i="161"/>
  <c r="P55" i="161"/>
  <c r="O55" i="161"/>
  <c r="N55" i="161"/>
  <c r="M55" i="161"/>
  <c r="L55" i="161"/>
  <c r="K55" i="161"/>
  <c r="J55" i="161"/>
  <c r="I55" i="161"/>
  <c r="H55" i="161"/>
  <c r="G55" i="161"/>
  <c r="F55" i="161"/>
  <c r="E55" i="161"/>
  <c r="D54" i="161"/>
  <c r="D53" i="161"/>
  <c r="D52" i="161"/>
  <c r="D51" i="161"/>
  <c r="D49" i="161"/>
  <c r="D47" i="161"/>
  <c r="R46" i="161"/>
  <c r="Q46" i="161"/>
  <c r="P46" i="161"/>
  <c r="O46" i="161"/>
  <c r="N46" i="161"/>
  <c r="M46" i="161"/>
  <c r="L46" i="161"/>
  <c r="K46" i="161"/>
  <c r="J46" i="161"/>
  <c r="I46" i="161"/>
  <c r="H46" i="161"/>
  <c r="G46" i="161"/>
  <c r="F46" i="161"/>
  <c r="E46" i="161"/>
  <c r="D45" i="161"/>
  <c r="R44" i="161"/>
  <c r="Q44" i="161"/>
  <c r="P44" i="161"/>
  <c r="O44" i="161"/>
  <c r="N44" i="161"/>
  <c r="M44" i="161"/>
  <c r="L44" i="161"/>
  <c r="K44" i="161"/>
  <c r="J44" i="161"/>
  <c r="I44" i="161"/>
  <c r="H44" i="161"/>
  <c r="G44" i="161"/>
  <c r="F44" i="161"/>
  <c r="E44" i="161"/>
  <c r="R43" i="161"/>
  <c r="Q43" i="161"/>
  <c r="P43" i="161"/>
  <c r="O43" i="161"/>
  <c r="N43" i="161"/>
  <c r="M43" i="161"/>
  <c r="L43" i="161"/>
  <c r="K43" i="161"/>
  <c r="J43" i="161"/>
  <c r="I43" i="161"/>
  <c r="H43" i="161"/>
  <c r="G43" i="161"/>
  <c r="F43" i="161"/>
  <c r="E43" i="161"/>
  <c r="D42" i="161"/>
  <c r="D41" i="161"/>
  <c r="D39" i="161"/>
  <c r="R38" i="161"/>
  <c r="Q38" i="161"/>
  <c r="P38" i="161"/>
  <c r="O38" i="161"/>
  <c r="N38" i="161"/>
  <c r="M38" i="161"/>
  <c r="L38" i="161"/>
  <c r="K38" i="161"/>
  <c r="J38" i="161"/>
  <c r="I38" i="161"/>
  <c r="H38" i="161"/>
  <c r="G38" i="161"/>
  <c r="F38" i="161"/>
  <c r="E38" i="161"/>
  <c r="D37" i="161"/>
  <c r="D36" i="161"/>
  <c r="D35" i="161"/>
  <c r="D34" i="161"/>
  <c r="D33" i="161"/>
  <c r="R32" i="161"/>
  <c r="Q32" i="161"/>
  <c r="P32" i="161"/>
  <c r="O32" i="161"/>
  <c r="N32" i="161"/>
  <c r="M32" i="161"/>
  <c r="L32" i="161"/>
  <c r="K32" i="161"/>
  <c r="J32" i="161"/>
  <c r="I32" i="161"/>
  <c r="H32" i="161"/>
  <c r="G32" i="161"/>
  <c r="F32" i="161"/>
  <c r="E32" i="161"/>
  <c r="D31" i="161"/>
  <c r="D30" i="161"/>
  <c r="D29" i="161"/>
  <c r="D28" i="161"/>
  <c r="D27" i="161"/>
  <c r="R26" i="161"/>
  <c r="Q26" i="161"/>
  <c r="P26" i="161"/>
  <c r="O26" i="161"/>
  <c r="N26" i="161"/>
  <c r="M26" i="161"/>
  <c r="L26" i="161"/>
  <c r="K26" i="161"/>
  <c r="J26" i="161"/>
  <c r="I26" i="161"/>
  <c r="H26" i="161"/>
  <c r="G26" i="161"/>
  <c r="F26" i="161"/>
  <c r="E26" i="161"/>
  <c r="R25" i="161"/>
  <c r="Q25" i="161"/>
  <c r="P25" i="161"/>
  <c r="O25" i="161"/>
  <c r="N25" i="161"/>
  <c r="M25" i="161"/>
  <c r="L25" i="161"/>
  <c r="K25" i="161"/>
  <c r="J25" i="161"/>
  <c r="I25" i="161"/>
  <c r="H25" i="161"/>
  <c r="G25" i="161"/>
  <c r="F25" i="161"/>
  <c r="E25" i="161"/>
  <c r="D24" i="161"/>
  <c r="D23" i="161"/>
  <c r="U22" i="161"/>
  <c r="D22" i="161"/>
  <c r="D21" i="161"/>
  <c r="D19" i="161"/>
  <c r="D18" i="161"/>
  <c r="D17" i="161"/>
  <c r="R16" i="161"/>
  <c r="Q16" i="161"/>
  <c r="P16" i="161"/>
  <c r="O16" i="161"/>
  <c r="N16" i="161"/>
  <c r="M16" i="161"/>
  <c r="L16" i="161"/>
  <c r="K16" i="161"/>
  <c r="J16" i="161"/>
  <c r="I16" i="161"/>
  <c r="H16" i="161"/>
  <c r="G16" i="161"/>
  <c r="F16" i="161"/>
  <c r="E16" i="161"/>
  <c r="D15" i="161"/>
  <c r="D14" i="161"/>
  <c r="D13" i="161"/>
  <c r="D12" i="161"/>
  <c r="D11" i="161"/>
  <c r="D10" i="161"/>
  <c r="D9" i="161"/>
  <c r="D8" i="161"/>
  <c r="D7" i="161"/>
  <c r="N77" i="160"/>
  <c r="F77" i="160"/>
  <c r="J75" i="160"/>
  <c r="I75" i="160"/>
  <c r="G75" i="160"/>
  <c r="R74" i="160"/>
  <c r="R75" i="160" s="1"/>
  <c r="Q74" i="160"/>
  <c r="Q75" i="160" s="1"/>
  <c r="P74" i="160"/>
  <c r="P75" i="160" s="1"/>
  <c r="O74" i="160"/>
  <c r="O75" i="160" s="1"/>
  <c r="N74" i="160"/>
  <c r="N75" i="160" s="1"/>
  <c r="M74" i="160"/>
  <c r="M75" i="160" s="1"/>
  <c r="L74" i="160"/>
  <c r="K74" i="160"/>
  <c r="J74" i="160"/>
  <c r="I74" i="160"/>
  <c r="H74" i="160"/>
  <c r="H75" i="160" s="1"/>
  <c r="G74" i="160"/>
  <c r="F74" i="160"/>
  <c r="F75" i="160" s="1"/>
  <c r="E74" i="160"/>
  <c r="E75" i="160" s="1"/>
  <c r="D71" i="160"/>
  <c r="D70" i="160"/>
  <c r="D69" i="160"/>
  <c r="R67" i="160"/>
  <c r="Q67" i="160"/>
  <c r="P67" i="160"/>
  <c r="O67" i="160"/>
  <c r="N67" i="160"/>
  <c r="M67" i="160"/>
  <c r="L67" i="160"/>
  <c r="K67" i="160"/>
  <c r="J67" i="160"/>
  <c r="I67" i="160"/>
  <c r="H67" i="160"/>
  <c r="G67" i="160"/>
  <c r="F67" i="160"/>
  <c r="E67" i="160"/>
  <c r="R66" i="160"/>
  <c r="Q66" i="160"/>
  <c r="P66" i="160"/>
  <c r="O66" i="160"/>
  <c r="N66" i="160"/>
  <c r="M66" i="160"/>
  <c r="L66" i="160"/>
  <c r="K66" i="160"/>
  <c r="J66" i="160"/>
  <c r="I66" i="160"/>
  <c r="H66" i="160"/>
  <c r="G66" i="160"/>
  <c r="F66" i="160"/>
  <c r="E66" i="160"/>
  <c r="R65" i="160"/>
  <c r="Q65" i="160"/>
  <c r="P65" i="160"/>
  <c r="O65" i="160"/>
  <c r="N65" i="160"/>
  <c r="M65" i="160"/>
  <c r="L65" i="160"/>
  <c r="K65" i="160"/>
  <c r="J65" i="160"/>
  <c r="I65" i="160"/>
  <c r="H65" i="160"/>
  <c r="G65" i="160"/>
  <c r="F65" i="160"/>
  <c r="E65" i="160"/>
  <c r="R64" i="160"/>
  <c r="Q64" i="160"/>
  <c r="P64" i="160"/>
  <c r="O64" i="160"/>
  <c r="N64" i="160"/>
  <c r="M64" i="160"/>
  <c r="L64" i="160"/>
  <c r="K64" i="160"/>
  <c r="J64" i="160"/>
  <c r="I64" i="160"/>
  <c r="H64" i="160"/>
  <c r="G64" i="160"/>
  <c r="F64" i="160"/>
  <c r="E64" i="160"/>
  <c r="R63" i="160"/>
  <c r="Q63" i="160"/>
  <c r="P63" i="160"/>
  <c r="O63" i="160"/>
  <c r="N63" i="160"/>
  <c r="M63" i="160"/>
  <c r="L63" i="160"/>
  <c r="K63" i="160"/>
  <c r="J63" i="160"/>
  <c r="I63" i="160"/>
  <c r="H63" i="160"/>
  <c r="G63" i="160"/>
  <c r="F63" i="160"/>
  <c r="E63" i="160"/>
  <c r="R62" i="160"/>
  <c r="Q62" i="160"/>
  <c r="P62" i="160"/>
  <c r="O62" i="160"/>
  <c r="N62" i="160"/>
  <c r="M62" i="160"/>
  <c r="L62" i="160"/>
  <c r="K62" i="160"/>
  <c r="J62" i="160"/>
  <c r="I62" i="160"/>
  <c r="H62" i="160"/>
  <c r="G62" i="160"/>
  <c r="F62" i="160"/>
  <c r="E62" i="160"/>
  <c r="R61" i="160"/>
  <c r="Q61" i="160"/>
  <c r="P61" i="160"/>
  <c r="O61" i="160"/>
  <c r="N61" i="160"/>
  <c r="M61" i="160"/>
  <c r="L61" i="160"/>
  <c r="K61" i="160"/>
  <c r="J61" i="160"/>
  <c r="I61" i="160"/>
  <c r="H61" i="160"/>
  <c r="G61" i="160"/>
  <c r="F61" i="160"/>
  <c r="E61" i="160"/>
  <c r="R60" i="160"/>
  <c r="Q60" i="160"/>
  <c r="P60" i="160"/>
  <c r="O60" i="160"/>
  <c r="N60" i="160"/>
  <c r="M60" i="160"/>
  <c r="L60" i="160"/>
  <c r="K60" i="160"/>
  <c r="J60" i="160"/>
  <c r="I60" i="160"/>
  <c r="H60" i="160"/>
  <c r="G60" i="160"/>
  <c r="F60" i="160"/>
  <c r="E60" i="160"/>
  <c r="R59" i="160"/>
  <c r="Q59" i="160"/>
  <c r="P59" i="160"/>
  <c r="O59" i="160"/>
  <c r="N59" i="160"/>
  <c r="M59" i="160"/>
  <c r="L59" i="160"/>
  <c r="K59" i="160"/>
  <c r="J59" i="160"/>
  <c r="I59" i="160"/>
  <c r="H59" i="160"/>
  <c r="G59" i="160"/>
  <c r="F59" i="160"/>
  <c r="E59" i="160"/>
  <c r="D58" i="160"/>
  <c r="D57" i="160"/>
  <c r="D56" i="160"/>
  <c r="D55" i="160"/>
  <c r="R54" i="160"/>
  <c r="Q54" i="160"/>
  <c r="P54" i="160"/>
  <c r="O54" i="160"/>
  <c r="N54" i="160"/>
  <c r="M54" i="160"/>
  <c r="L54" i="160"/>
  <c r="K54" i="160"/>
  <c r="J54" i="160"/>
  <c r="I54" i="160"/>
  <c r="H54" i="160"/>
  <c r="G54" i="160"/>
  <c r="F54" i="160"/>
  <c r="E54" i="160"/>
  <c r="D53" i="160"/>
  <c r="D52" i="160"/>
  <c r="D51" i="160"/>
  <c r="D50" i="160"/>
  <c r="D49" i="160"/>
  <c r="D48" i="160"/>
  <c r="D47" i="160"/>
  <c r="D46" i="160"/>
  <c r="R45" i="160"/>
  <c r="Q45" i="160"/>
  <c r="P45" i="160"/>
  <c r="O45" i="160"/>
  <c r="N45" i="160"/>
  <c r="M45" i="160"/>
  <c r="L45" i="160"/>
  <c r="K45" i="160"/>
  <c r="J45" i="160"/>
  <c r="I45" i="160"/>
  <c r="H45" i="160"/>
  <c r="G45" i="160"/>
  <c r="F45" i="160"/>
  <c r="E45" i="160"/>
  <c r="D44" i="160"/>
  <c r="R43" i="160"/>
  <c r="Q43" i="160"/>
  <c r="P43" i="160"/>
  <c r="O43" i="160"/>
  <c r="N43" i="160"/>
  <c r="M43" i="160"/>
  <c r="L43" i="160"/>
  <c r="K43" i="160"/>
  <c r="J43" i="160"/>
  <c r="I43" i="160"/>
  <c r="H43" i="160"/>
  <c r="G43" i="160"/>
  <c r="F43" i="160"/>
  <c r="E43" i="160"/>
  <c r="D42" i="160"/>
  <c r="R41" i="160"/>
  <c r="Q41" i="160"/>
  <c r="P41" i="160"/>
  <c r="O41" i="160"/>
  <c r="N41" i="160"/>
  <c r="M41" i="160"/>
  <c r="L41" i="160"/>
  <c r="K41" i="160"/>
  <c r="J41" i="160"/>
  <c r="I41" i="160"/>
  <c r="H41" i="160"/>
  <c r="G41" i="160"/>
  <c r="F41" i="160"/>
  <c r="E41" i="160"/>
  <c r="D40" i="160"/>
  <c r="D39" i="160"/>
  <c r="D38" i="160"/>
  <c r="D37" i="160"/>
  <c r="R36" i="160"/>
  <c r="Q36" i="160"/>
  <c r="P36" i="160"/>
  <c r="O36" i="160"/>
  <c r="N36" i="160"/>
  <c r="M36" i="160"/>
  <c r="L36" i="160"/>
  <c r="K36" i="160"/>
  <c r="J36" i="160"/>
  <c r="I36" i="160"/>
  <c r="H36" i="160"/>
  <c r="G36" i="160"/>
  <c r="F36" i="160"/>
  <c r="E36" i="160"/>
  <c r="D35" i="160"/>
  <c r="D34" i="160"/>
  <c r="D33" i="160"/>
  <c r="D32" i="160"/>
  <c r="D31" i="160"/>
  <c r="R30" i="160"/>
  <c r="Q30" i="160"/>
  <c r="P30" i="160"/>
  <c r="O30" i="160"/>
  <c r="N30" i="160"/>
  <c r="M30" i="160"/>
  <c r="L30" i="160"/>
  <c r="K30" i="160"/>
  <c r="J30" i="160"/>
  <c r="I30" i="160"/>
  <c r="H30" i="160"/>
  <c r="G30" i="160"/>
  <c r="F30" i="160"/>
  <c r="E30" i="160"/>
  <c r="D29" i="160"/>
  <c r="D28" i="160"/>
  <c r="D27" i="160"/>
  <c r="D26" i="160"/>
  <c r="D25" i="160"/>
  <c r="R24" i="160"/>
  <c r="Q24" i="160"/>
  <c r="P24" i="160"/>
  <c r="O24" i="160"/>
  <c r="N24" i="160"/>
  <c r="M24" i="160"/>
  <c r="L24" i="160"/>
  <c r="K24" i="160"/>
  <c r="J24" i="160"/>
  <c r="I24" i="160"/>
  <c r="H24" i="160"/>
  <c r="G24" i="160"/>
  <c r="F24" i="160"/>
  <c r="E24" i="160"/>
  <c r="R23" i="160"/>
  <c r="Q23" i="160"/>
  <c r="P23" i="160"/>
  <c r="O23" i="160"/>
  <c r="N23" i="160"/>
  <c r="M23" i="160"/>
  <c r="L23" i="160"/>
  <c r="K23" i="160"/>
  <c r="J23" i="160"/>
  <c r="I23" i="160"/>
  <c r="H23" i="160"/>
  <c r="G23" i="160"/>
  <c r="F23" i="160"/>
  <c r="E23" i="160"/>
  <c r="U6" i="160" s="1"/>
  <c r="D22" i="160"/>
  <c r="U21" i="160"/>
  <c r="D21" i="160"/>
  <c r="D20" i="160"/>
  <c r="D19" i="160"/>
  <c r="D18" i="160"/>
  <c r="D17" i="160"/>
  <c r="R16" i="160"/>
  <c r="Q16" i="160"/>
  <c r="P16" i="160"/>
  <c r="O16" i="160"/>
  <c r="N16" i="160"/>
  <c r="M16" i="160"/>
  <c r="L16" i="160"/>
  <c r="K16" i="160"/>
  <c r="J16" i="160"/>
  <c r="I16" i="160"/>
  <c r="H16" i="160"/>
  <c r="G16" i="160"/>
  <c r="F16" i="160"/>
  <c r="E16" i="160"/>
  <c r="D15" i="160"/>
  <c r="D14" i="160"/>
  <c r="D13" i="160"/>
  <c r="D12" i="160"/>
  <c r="D11" i="160"/>
  <c r="D10" i="160"/>
  <c r="D9" i="160"/>
  <c r="D8" i="160"/>
  <c r="D7" i="160"/>
  <c r="N80" i="159"/>
  <c r="F80" i="159"/>
  <c r="R77" i="159"/>
  <c r="R78" i="159" s="1"/>
  <c r="Q77" i="159"/>
  <c r="Q78" i="159" s="1"/>
  <c r="P77" i="159"/>
  <c r="P78" i="159" s="1"/>
  <c r="O77" i="159"/>
  <c r="O78" i="159" s="1"/>
  <c r="N77" i="159"/>
  <c r="N78" i="159" s="1"/>
  <c r="M77" i="159"/>
  <c r="M78" i="159" s="1"/>
  <c r="L77" i="159"/>
  <c r="K77" i="159"/>
  <c r="K78" i="159" s="1"/>
  <c r="J77" i="159"/>
  <c r="J78" i="159" s="1"/>
  <c r="I77" i="159"/>
  <c r="I78" i="159" s="1"/>
  <c r="H77" i="159"/>
  <c r="H78" i="159" s="1"/>
  <c r="G77" i="159"/>
  <c r="G78" i="159" s="1"/>
  <c r="F77" i="159"/>
  <c r="F78" i="159" s="1"/>
  <c r="E77" i="159"/>
  <c r="E78" i="159" s="1"/>
  <c r="D74" i="159"/>
  <c r="D73" i="159"/>
  <c r="D72" i="159"/>
  <c r="R70" i="159"/>
  <c r="Q70" i="159"/>
  <c r="P70" i="159"/>
  <c r="O70" i="159"/>
  <c r="N70" i="159"/>
  <c r="M70" i="159"/>
  <c r="L70" i="159"/>
  <c r="K70" i="159"/>
  <c r="J70" i="159"/>
  <c r="I70" i="159"/>
  <c r="H70" i="159"/>
  <c r="G70" i="159"/>
  <c r="F70" i="159"/>
  <c r="E70" i="159"/>
  <c r="R69" i="159"/>
  <c r="Q69" i="159"/>
  <c r="P69" i="159"/>
  <c r="O69" i="159"/>
  <c r="N69" i="159"/>
  <c r="M69" i="159"/>
  <c r="L69" i="159"/>
  <c r="K69" i="159"/>
  <c r="J69" i="159"/>
  <c r="I69" i="159"/>
  <c r="H69" i="159"/>
  <c r="G69" i="159"/>
  <c r="F69" i="159"/>
  <c r="E69" i="159"/>
  <c r="R68" i="159"/>
  <c r="Q68" i="159"/>
  <c r="P68" i="159"/>
  <c r="O68" i="159"/>
  <c r="N68" i="159"/>
  <c r="M68" i="159"/>
  <c r="L68" i="159"/>
  <c r="K68" i="159"/>
  <c r="J68" i="159"/>
  <c r="I68" i="159"/>
  <c r="H68" i="159"/>
  <c r="G68" i="159"/>
  <c r="F68" i="159"/>
  <c r="E68" i="159"/>
  <c r="R67" i="159"/>
  <c r="Q67" i="159"/>
  <c r="P67" i="159"/>
  <c r="O67" i="159"/>
  <c r="N67" i="159"/>
  <c r="M67" i="159"/>
  <c r="L67" i="159"/>
  <c r="K67" i="159"/>
  <c r="J67" i="159"/>
  <c r="I67" i="159"/>
  <c r="H67" i="159"/>
  <c r="G67" i="159"/>
  <c r="F67" i="159"/>
  <c r="E67" i="159"/>
  <c r="R66" i="159"/>
  <c r="Q66" i="159"/>
  <c r="P66" i="159"/>
  <c r="O66" i="159"/>
  <c r="N66" i="159"/>
  <c r="M66" i="159"/>
  <c r="L66" i="159"/>
  <c r="K66" i="159"/>
  <c r="J66" i="159"/>
  <c r="I66" i="159"/>
  <c r="H66" i="159"/>
  <c r="G66" i="159"/>
  <c r="F66" i="159"/>
  <c r="E66" i="159"/>
  <c r="R65" i="159"/>
  <c r="Q65" i="159"/>
  <c r="P65" i="159"/>
  <c r="O65" i="159"/>
  <c r="N65" i="159"/>
  <c r="M65" i="159"/>
  <c r="L65" i="159"/>
  <c r="K65" i="159"/>
  <c r="J65" i="159"/>
  <c r="I65" i="159"/>
  <c r="H65" i="159"/>
  <c r="G65" i="159"/>
  <c r="F65" i="159"/>
  <c r="E65" i="159"/>
  <c r="R64" i="159"/>
  <c r="Q64" i="159"/>
  <c r="P64" i="159"/>
  <c r="O64" i="159"/>
  <c r="N64" i="159"/>
  <c r="M64" i="159"/>
  <c r="L64" i="159"/>
  <c r="K64" i="159"/>
  <c r="J64" i="159"/>
  <c r="I64" i="159"/>
  <c r="H64" i="159"/>
  <c r="G64" i="159"/>
  <c r="F64" i="159"/>
  <c r="E64" i="159"/>
  <c r="R63" i="159"/>
  <c r="Q63" i="159"/>
  <c r="P63" i="159"/>
  <c r="O63" i="159"/>
  <c r="N63" i="159"/>
  <c r="M63" i="159"/>
  <c r="L63" i="159"/>
  <c r="K63" i="159"/>
  <c r="J63" i="159"/>
  <c r="I63" i="159"/>
  <c r="H63" i="159"/>
  <c r="G63" i="159"/>
  <c r="F63" i="159"/>
  <c r="E63" i="159"/>
  <c r="R62" i="159"/>
  <c r="Q62" i="159"/>
  <c r="P62" i="159"/>
  <c r="O62" i="159"/>
  <c r="N62" i="159"/>
  <c r="M62" i="159"/>
  <c r="L62" i="159"/>
  <c r="K62" i="159"/>
  <c r="J62" i="159"/>
  <c r="I62" i="159"/>
  <c r="H62" i="159"/>
  <c r="G62" i="159"/>
  <c r="F62" i="159"/>
  <c r="E62" i="159"/>
  <c r="D61" i="159"/>
  <c r="D60" i="159"/>
  <c r="D59" i="159"/>
  <c r="R58" i="159"/>
  <c r="Q58" i="159"/>
  <c r="P58" i="159"/>
  <c r="O58" i="159"/>
  <c r="N58" i="159"/>
  <c r="M58" i="159"/>
  <c r="L58" i="159"/>
  <c r="K58" i="159"/>
  <c r="J58" i="159"/>
  <c r="I58" i="159"/>
  <c r="H58" i="159"/>
  <c r="G58" i="159"/>
  <c r="F58" i="159"/>
  <c r="E58" i="159"/>
  <c r="D57" i="159"/>
  <c r="D56" i="159"/>
  <c r="D55" i="159"/>
  <c r="D54" i="159"/>
  <c r="D53" i="159"/>
  <c r="D52" i="159"/>
  <c r="D51" i="159"/>
  <c r="D50" i="159"/>
  <c r="D49" i="159"/>
  <c r="D48" i="159"/>
  <c r="R47" i="159"/>
  <c r="Q47" i="159"/>
  <c r="P47" i="159"/>
  <c r="O47" i="159"/>
  <c r="N47" i="159"/>
  <c r="M47" i="159"/>
  <c r="L47" i="159"/>
  <c r="K47" i="159"/>
  <c r="J47" i="159"/>
  <c r="I47" i="159"/>
  <c r="H47" i="159"/>
  <c r="G47" i="159"/>
  <c r="F47" i="159"/>
  <c r="E47" i="159"/>
  <c r="D46" i="159"/>
  <c r="R45" i="159"/>
  <c r="Q45" i="159"/>
  <c r="P45" i="159"/>
  <c r="O45" i="159"/>
  <c r="N45" i="159"/>
  <c r="M45" i="159"/>
  <c r="L45" i="159"/>
  <c r="K45" i="159"/>
  <c r="J45" i="159"/>
  <c r="I45" i="159"/>
  <c r="H45" i="159"/>
  <c r="G45" i="159"/>
  <c r="F45" i="159"/>
  <c r="E45" i="159"/>
  <c r="D44" i="159"/>
  <c r="R43" i="159"/>
  <c r="Q43" i="159"/>
  <c r="P43" i="159"/>
  <c r="O43" i="159"/>
  <c r="N43" i="159"/>
  <c r="M43" i="159"/>
  <c r="L43" i="159"/>
  <c r="K43" i="159"/>
  <c r="J43" i="159"/>
  <c r="I43" i="159"/>
  <c r="H43" i="159"/>
  <c r="G43" i="159"/>
  <c r="F43" i="159"/>
  <c r="E43" i="159"/>
  <c r="D42" i="159"/>
  <c r="D41" i="159"/>
  <c r="D40" i="159"/>
  <c r="R39" i="159"/>
  <c r="Q39" i="159"/>
  <c r="P39" i="159"/>
  <c r="O39" i="159"/>
  <c r="N39" i="159"/>
  <c r="M39" i="159"/>
  <c r="L39" i="159"/>
  <c r="K39" i="159"/>
  <c r="J39" i="159"/>
  <c r="I39" i="159"/>
  <c r="H39" i="159"/>
  <c r="G39" i="159"/>
  <c r="F39" i="159"/>
  <c r="E39" i="159"/>
  <c r="D38" i="159"/>
  <c r="D37" i="159"/>
  <c r="D36" i="159"/>
  <c r="D35" i="159"/>
  <c r="D34" i="159"/>
  <c r="R33" i="159"/>
  <c r="Q33" i="159"/>
  <c r="P33" i="159"/>
  <c r="O33" i="159"/>
  <c r="N33" i="159"/>
  <c r="M33" i="159"/>
  <c r="L33" i="159"/>
  <c r="K33" i="159"/>
  <c r="J33" i="159"/>
  <c r="I33" i="159"/>
  <c r="H33" i="159"/>
  <c r="G33" i="159"/>
  <c r="F33" i="159"/>
  <c r="E33" i="159"/>
  <c r="D32" i="159"/>
  <c r="D31" i="159"/>
  <c r="D30" i="159"/>
  <c r="D29" i="159"/>
  <c r="D28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6" i="159"/>
  <c r="R25" i="159"/>
  <c r="Q25" i="159"/>
  <c r="P25" i="159"/>
  <c r="O25" i="159"/>
  <c r="N25" i="159"/>
  <c r="M25" i="159"/>
  <c r="L25" i="159"/>
  <c r="K25" i="159"/>
  <c r="J25" i="159"/>
  <c r="I25" i="159"/>
  <c r="H25" i="159"/>
  <c r="G25" i="159"/>
  <c r="F25" i="159"/>
  <c r="E25" i="159"/>
  <c r="D24" i="159"/>
  <c r="D23" i="159"/>
  <c r="D22" i="159"/>
  <c r="D21" i="159"/>
  <c r="U21" i="159"/>
  <c r="D20" i="159"/>
  <c r="D19" i="159"/>
  <c r="D18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6" i="159"/>
  <c r="D15" i="159"/>
  <c r="D14" i="159"/>
  <c r="D13" i="159"/>
  <c r="D12" i="159"/>
  <c r="D11" i="159"/>
  <c r="D10" i="159"/>
  <c r="D9" i="159"/>
  <c r="D8" i="159"/>
  <c r="D7" i="159"/>
  <c r="N80" i="158"/>
  <c r="F80" i="158"/>
  <c r="R77" i="158"/>
  <c r="R78" i="158" s="1"/>
  <c r="Q77" i="158"/>
  <c r="Q78" i="158" s="1"/>
  <c r="P77" i="158"/>
  <c r="P78" i="158" s="1"/>
  <c r="O77" i="158"/>
  <c r="O78" i="158" s="1"/>
  <c r="N77" i="158"/>
  <c r="N78" i="158" s="1"/>
  <c r="M77" i="158"/>
  <c r="M78" i="158" s="1"/>
  <c r="L77" i="158"/>
  <c r="K77" i="158"/>
  <c r="J77" i="158"/>
  <c r="J78" i="158" s="1"/>
  <c r="I77" i="158"/>
  <c r="I78" i="158" s="1"/>
  <c r="H77" i="158"/>
  <c r="H78" i="158" s="1"/>
  <c r="G77" i="158"/>
  <c r="G78" i="158" s="1"/>
  <c r="F77" i="158"/>
  <c r="F78" i="158" s="1"/>
  <c r="E77" i="158"/>
  <c r="E78" i="158" s="1"/>
  <c r="D74" i="158"/>
  <c r="D73" i="158"/>
  <c r="D72" i="158"/>
  <c r="R70" i="158"/>
  <c r="Q70" i="158"/>
  <c r="P70" i="158"/>
  <c r="O70" i="158"/>
  <c r="N70" i="158"/>
  <c r="M70" i="158"/>
  <c r="L70" i="158"/>
  <c r="K70" i="158"/>
  <c r="J70" i="158"/>
  <c r="I70" i="158"/>
  <c r="H70" i="158"/>
  <c r="G70" i="158"/>
  <c r="F70" i="158"/>
  <c r="E70" i="158"/>
  <c r="R69" i="158"/>
  <c r="Q69" i="158"/>
  <c r="P69" i="158"/>
  <c r="O69" i="158"/>
  <c r="N69" i="158"/>
  <c r="M69" i="158"/>
  <c r="L69" i="158"/>
  <c r="K69" i="158"/>
  <c r="J69" i="158"/>
  <c r="I69" i="158"/>
  <c r="H69" i="158"/>
  <c r="G69" i="158"/>
  <c r="F69" i="158"/>
  <c r="E69" i="158"/>
  <c r="R68" i="158"/>
  <c r="Q68" i="158"/>
  <c r="P68" i="158"/>
  <c r="O68" i="158"/>
  <c r="N68" i="158"/>
  <c r="M68" i="158"/>
  <c r="L68" i="158"/>
  <c r="K68" i="158"/>
  <c r="J68" i="158"/>
  <c r="I68" i="158"/>
  <c r="H68" i="158"/>
  <c r="G68" i="158"/>
  <c r="F68" i="158"/>
  <c r="E68" i="158"/>
  <c r="R67" i="158"/>
  <c r="Q67" i="158"/>
  <c r="P67" i="158"/>
  <c r="O67" i="158"/>
  <c r="N67" i="158"/>
  <c r="M67" i="158"/>
  <c r="L67" i="158"/>
  <c r="K67" i="158"/>
  <c r="J67" i="158"/>
  <c r="I67" i="158"/>
  <c r="H67" i="158"/>
  <c r="G67" i="158"/>
  <c r="F67" i="158"/>
  <c r="E67" i="158"/>
  <c r="R66" i="158"/>
  <c r="Q66" i="158"/>
  <c r="P66" i="158"/>
  <c r="O66" i="158"/>
  <c r="N66" i="158"/>
  <c r="M66" i="158"/>
  <c r="L66" i="158"/>
  <c r="K66" i="158"/>
  <c r="J66" i="158"/>
  <c r="I66" i="158"/>
  <c r="H66" i="158"/>
  <c r="G66" i="158"/>
  <c r="F66" i="158"/>
  <c r="E66" i="158"/>
  <c r="R65" i="158"/>
  <c r="Q65" i="158"/>
  <c r="P65" i="158"/>
  <c r="O65" i="158"/>
  <c r="N65" i="158"/>
  <c r="M65" i="158"/>
  <c r="L65" i="158"/>
  <c r="K65" i="158"/>
  <c r="J65" i="158"/>
  <c r="I65" i="158"/>
  <c r="H65" i="158"/>
  <c r="G65" i="158"/>
  <c r="F65" i="158"/>
  <c r="E65" i="158"/>
  <c r="R64" i="158"/>
  <c r="Q64" i="158"/>
  <c r="P64" i="158"/>
  <c r="O64" i="158"/>
  <c r="N64" i="158"/>
  <c r="M64" i="158"/>
  <c r="L64" i="158"/>
  <c r="K64" i="158"/>
  <c r="J64" i="158"/>
  <c r="I64" i="158"/>
  <c r="H64" i="158"/>
  <c r="G64" i="158"/>
  <c r="F64" i="158"/>
  <c r="E64" i="158"/>
  <c r="R63" i="158"/>
  <c r="Q63" i="158"/>
  <c r="P63" i="158"/>
  <c r="O63" i="158"/>
  <c r="N63" i="158"/>
  <c r="M63" i="158"/>
  <c r="L63" i="158"/>
  <c r="K63" i="158"/>
  <c r="J63" i="158"/>
  <c r="I63" i="158"/>
  <c r="H63" i="158"/>
  <c r="G63" i="158"/>
  <c r="F63" i="158"/>
  <c r="E63" i="158"/>
  <c r="R62" i="158"/>
  <c r="Q62" i="158"/>
  <c r="P62" i="158"/>
  <c r="O62" i="158"/>
  <c r="N62" i="158"/>
  <c r="M62" i="158"/>
  <c r="L62" i="158"/>
  <c r="K62" i="158"/>
  <c r="J62" i="158"/>
  <c r="I62" i="158"/>
  <c r="H62" i="158"/>
  <c r="G62" i="158"/>
  <c r="F62" i="158"/>
  <c r="E62" i="158"/>
  <c r="D61" i="158"/>
  <c r="D60" i="158"/>
  <c r="D59" i="158"/>
  <c r="R58" i="158"/>
  <c r="Q58" i="158"/>
  <c r="P58" i="158"/>
  <c r="O58" i="158"/>
  <c r="N58" i="158"/>
  <c r="M58" i="158"/>
  <c r="L58" i="158"/>
  <c r="K58" i="158"/>
  <c r="J58" i="158"/>
  <c r="I58" i="158"/>
  <c r="H58" i="158"/>
  <c r="G58" i="158"/>
  <c r="F58" i="158"/>
  <c r="E58" i="158"/>
  <c r="D57" i="158"/>
  <c r="D56" i="158"/>
  <c r="D55" i="158"/>
  <c r="D54" i="158"/>
  <c r="D53" i="158"/>
  <c r="D52" i="158"/>
  <c r="D51" i="158"/>
  <c r="D50" i="158"/>
  <c r="D49" i="158"/>
  <c r="D48" i="158"/>
  <c r="R47" i="158"/>
  <c r="Q47" i="158"/>
  <c r="P47" i="158"/>
  <c r="O47" i="158"/>
  <c r="N47" i="158"/>
  <c r="M47" i="158"/>
  <c r="L47" i="158"/>
  <c r="K47" i="158"/>
  <c r="J47" i="158"/>
  <c r="I47" i="158"/>
  <c r="H47" i="158"/>
  <c r="G47" i="158"/>
  <c r="F47" i="158"/>
  <c r="E47" i="158"/>
  <c r="D46" i="158"/>
  <c r="R45" i="158"/>
  <c r="Q45" i="158"/>
  <c r="P45" i="158"/>
  <c r="O45" i="158"/>
  <c r="N45" i="158"/>
  <c r="M45" i="158"/>
  <c r="L45" i="158"/>
  <c r="K45" i="158"/>
  <c r="J45" i="158"/>
  <c r="I45" i="158"/>
  <c r="H45" i="158"/>
  <c r="G45" i="158"/>
  <c r="F45" i="158"/>
  <c r="E45" i="158"/>
  <c r="D44" i="158"/>
  <c r="R43" i="158"/>
  <c r="Q43" i="158"/>
  <c r="P43" i="158"/>
  <c r="O43" i="158"/>
  <c r="N43" i="158"/>
  <c r="M43" i="158"/>
  <c r="L43" i="158"/>
  <c r="K43" i="158"/>
  <c r="J43" i="158"/>
  <c r="I43" i="158"/>
  <c r="H43" i="158"/>
  <c r="G43" i="158"/>
  <c r="F43" i="158"/>
  <c r="E43" i="158"/>
  <c r="D42" i="158"/>
  <c r="D41" i="158"/>
  <c r="D40" i="158"/>
  <c r="D39" i="158"/>
  <c r="R38" i="158"/>
  <c r="Q38" i="158"/>
  <c r="P38" i="158"/>
  <c r="O38" i="158"/>
  <c r="N38" i="158"/>
  <c r="M38" i="158"/>
  <c r="L38" i="158"/>
  <c r="K38" i="158"/>
  <c r="J38" i="158"/>
  <c r="I38" i="158"/>
  <c r="H38" i="158"/>
  <c r="G38" i="158"/>
  <c r="F38" i="158"/>
  <c r="E38" i="158"/>
  <c r="D37" i="158"/>
  <c r="D36" i="158"/>
  <c r="D35" i="158"/>
  <c r="D34" i="158"/>
  <c r="D33" i="158"/>
  <c r="R32" i="158"/>
  <c r="Q32" i="158"/>
  <c r="P32" i="158"/>
  <c r="O32" i="158"/>
  <c r="N32" i="158"/>
  <c r="M32" i="158"/>
  <c r="L32" i="158"/>
  <c r="K32" i="158"/>
  <c r="J32" i="158"/>
  <c r="I32" i="158"/>
  <c r="H32" i="158"/>
  <c r="G32" i="158"/>
  <c r="F32" i="158"/>
  <c r="E32" i="158"/>
  <c r="D31" i="158"/>
  <c r="D30" i="158"/>
  <c r="D29" i="158"/>
  <c r="D28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6" i="158"/>
  <c r="R25" i="158"/>
  <c r="Q25" i="158"/>
  <c r="P25" i="158"/>
  <c r="O25" i="158"/>
  <c r="N25" i="158"/>
  <c r="M25" i="158"/>
  <c r="L25" i="158"/>
  <c r="K25" i="158"/>
  <c r="J25" i="158"/>
  <c r="I25" i="158"/>
  <c r="H25" i="158"/>
  <c r="G25" i="158"/>
  <c r="F25" i="158"/>
  <c r="E25" i="158"/>
  <c r="D24" i="158"/>
  <c r="D23" i="158"/>
  <c r="D22" i="158"/>
  <c r="U21" i="158"/>
  <c r="D21" i="158"/>
  <c r="D20" i="158"/>
  <c r="D19" i="158"/>
  <c r="D18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6" i="158"/>
  <c r="D15" i="158"/>
  <c r="D14" i="158"/>
  <c r="D13" i="158"/>
  <c r="D12" i="158"/>
  <c r="D11" i="158"/>
  <c r="D10" i="158"/>
  <c r="D9" i="158"/>
  <c r="D8" i="158"/>
  <c r="D7" i="158"/>
  <c r="N73" i="157"/>
  <c r="F73" i="157"/>
  <c r="R70" i="157"/>
  <c r="R71" i="157" s="1"/>
  <c r="Q70" i="157"/>
  <c r="Q71" i="157" s="1"/>
  <c r="P70" i="157"/>
  <c r="P71" i="157" s="1"/>
  <c r="O70" i="157"/>
  <c r="O71" i="157" s="1"/>
  <c r="N70" i="157"/>
  <c r="N71" i="157" s="1"/>
  <c r="M70" i="157"/>
  <c r="M71" i="157" s="1"/>
  <c r="L70" i="157"/>
  <c r="K70" i="157"/>
  <c r="K71" i="157" s="1"/>
  <c r="J70" i="157"/>
  <c r="J71" i="157" s="1"/>
  <c r="I70" i="157"/>
  <c r="I71" i="157" s="1"/>
  <c r="H70" i="157"/>
  <c r="H71" i="157" s="1"/>
  <c r="G70" i="157"/>
  <c r="G71" i="157" s="1"/>
  <c r="F70" i="157"/>
  <c r="F71" i="157" s="1"/>
  <c r="E70" i="157"/>
  <c r="E71" i="157" s="1"/>
  <c r="D67" i="157"/>
  <c r="D66" i="157"/>
  <c r="D65" i="157"/>
  <c r="R63" i="157"/>
  <c r="Q63" i="157"/>
  <c r="P63" i="157"/>
  <c r="O63" i="157"/>
  <c r="N63" i="157"/>
  <c r="M63" i="157"/>
  <c r="L63" i="157"/>
  <c r="K63" i="157"/>
  <c r="J63" i="157"/>
  <c r="I63" i="157"/>
  <c r="H63" i="157"/>
  <c r="G63" i="157"/>
  <c r="F63" i="157"/>
  <c r="E63" i="157"/>
  <c r="R62" i="157"/>
  <c r="Q62" i="157"/>
  <c r="P62" i="157"/>
  <c r="O62" i="157"/>
  <c r="N62" i="157"/>
  <c r="M62" i="157"/>
  <c r="L62" i="157"/>
  <c r="K62" i="157"/>
  <c r="J62" i="157"/>
  <c r="I62" i="157"/>
  <c r="H62" i="157"/>
  <c r="G62" i="157"/>
  <c r="F62" i="157"/>
  <c r="E62" i="157"/>
  <c r="R61" i="157"/>
  <c r="Q61" i="157"/>
  <c r="P61" i="157"/>
  <c r="O61" i="157"/>
  <c r="N61" i="157"/>
  <c r="M61" i="157"/>
  <c r="L61" i="157"/>
  <c r="K61" i="157"/>
  <c r="J61" i="157"/>
  <c r="I61" i="157"/>
  <c r="H61" i="157"/>
  <c r="G61" i="157"/>
  <c r="F61" i="157"/>
  <c r="E61" i="157"/>
  <c r="R60" i="157"/>
  <c r="Q60" i="157"/>
  <c r="P60" i="157"/>
  <c r="O60" i="157"/>
  <c r="N60" i="157"/>
  <c r="M60" i="157"/>
  <c r="L60" i="157"/>
  <c r="K60" i="157"/>
  <c r="J60" i="157"/>
  <c r="I60" i="157"/>
  <c r="H60" i="157"/>
  <c r="G60" i="157"/>
  <c r="F60" i="157"/>
  <c r="E60" i="157"/>
  <c r="R59" i="157"/>
  <c r="Q59" i="157"/>
  <c r="P59" i="157"/>
  <c r="O59" i="157"/>
  <c r="N59" i="157"/>
  <c r="M59" i="157"/>
  <c r="L59" i="157"/>
  <c r="K59" i="157"/>
  <c r="J59" i="157"/>
  <c r="I59" i="157"/>
  <c r="H59" i="157"/>
  <c r="G59" i="157"/>
  <c r="F59" i="157"/>
  <c r="E59" i="157"/>
  <c r="R58" i="157"/>
  <c r="Q58" i="157"/>
  <c r="P58" i="157"/>
  <c r="O58" i="157"/>
  <c r="N58" i="157"/>
  <c r="M58" i="157"/>
  <c r="L58" i="157"/>
  <c r="K58" i="157"/>
  <c r="J58" i="157"/>
  <c r="I58" i="157"/>
  <c r="H58" i="157"/>
  <c r="G58" i="157"/>
  <c r="F58" i="157"/>
  <c r="E58" i="157"/>
  <c r="R57" i="157"/>
  <c r="Q57" i="157"/>
  <c r="P57" i="157"/>
  <c r="O57" i="157"/>
  <c r="N57" i="157"/>
  <c r="M57" i="157"/>
  <c r="L57" i="157"/>
  <c r="K57" i="157"/>
  <c r="J57" i="157"/>
  <c r="I57" i="157"/>
  <c r="H57" i="157"/>
  <c r="G57" i="157"/>
  <c r="F57" i="157"/>
  <c r="E57" i="157"/>
  <c r="R56" i="157"/>
  <c r="Q56" i="157"/>
  <c r="P56" i="157"/>
  <c r="O56" i="157"/>
  <c r="N56" i="157"/>
  <c r="M56" i="157"/>
  <c r="L56" i="157"/>
  <c r="K56" i="157"/>
  <c r="J56" i="157"/>
  <c r="I56" i="157"/>
  <c r="H56" i="157"/>
  <c r="G56" i="157"/>
  <c r="F56" i="157"/>
  <c r="E56" i="157"/>
  <c r="R55" i="157"/>
  <c r="Q55" i="157"/>
  <c r="P55" i="157"/>
  <c r="O55" i="157"/>
  <c r="N55" i="157"/>
  <c r="M55" i="157"/>
  <c r="L55" i="157"/>
  <c r="K55" i="157"/>
  <c r="J55" i="157"/>
  <c r="I55" i="157"/>
  <c r="H55" i="157"/>
  <c r="G55" i="157"/>
  <c r="F55" i="157"/>
  <c r="E55" i="157"/>
  <c r="D54" i="157"/>
  <c r="R53" i="157"/>
  <c r="Q53" i="157"/>
  <c r="P53" i="157"/>
  <c r="O53" i="157"/>
  <c r="N53" i="157"/>
  <c r="M53" i="157"/>
  <c r="L53" i="157"/>
  <c r="K53" i="157"/>
  <c r="J53" i="157"/>
  <c r="I53" i="157"/>
  <c r="H53" i="157"/>
  <c r="G53" i="157"/>
  <c r="F53" i="157"/>
  <c r="E53" i="157"/>
  <c r="D52" i="157"/>
  <c r="D51" i="157"/>
  <c r="D50" i="157"/>
  <c r="D49" i="157"/>
  <c r="D48" i="157"/>
  <c r="D47" i="157"/>
  <c r="D46" i="157"/>
  <c r="R45" i="157"/>
  <c r="Q45" i="157"/>
  <c r="P45" i="157"/>
  <c r="O45" i="157"/>
  <c r="N45" i="157"/>
  <c r="M45" i="157"/>
  <c r="L45" i="157"/>
  <c r="K45" i="157"/>
  <c r="J45" i="157"/>
  <c r="I45" i="157"/>
  <c r="H45" i="157"/>
  <c r="G45" i="157"/>
  <c r="F45" i="157"/>
  <c r="E45" i="157"/>
  <c r="D44" i="157"/>
  <c r="R43" i="157"/>
  <c r="Q43" i="157"/>
  <c r="P43" i="157"/>
  <c r="O43" i="157"/>
  <c r="N43" i="157"/>
  <c r="M43" i="157"/>
  <c r="L43" i="157"/>
  <c r="K43" i="157"/>
  <c r="J43" i="157"/>
  <c r="I43" i="157"/>
  <c r="H43" i="157"/>
  <c r="G43" i="157"/>
  <c r="F43" i="157"/>
  <c r="E43" i="157"/>
  <c r="D42" i="157"/>
  <c r="R41" i="157"/>
  <c r="Q41" i="157"/>
  <c r="P41" i="157"/>
  <c r="O41" i="157"/>
  <c r="N41" i="157"/>
  <c r="M41" i="157"/>
  <c r="L41" i="157"/>
  <c r="K41" i="157"/>
  <c r="J41" i="157"/>
  <c r="I41" i="157"/>
  <c r="H41" i="157"/>
  <c r="G41" i="157"/>
  <c r="F41" i="157"/>
  <c r="E41" i="157"/>
  <c r="D40" i="157"/>
  <c r="D39" i="157"/>
  <c r="D38" i="157"/>
  <c r="D37" i="157"/>
  <c r="R36" i="157"/>
  <c r="Q36" i="157"/>
  <c r="P36" i="157"/>
  <c r="O36" i="157"/>
  <c r="N36" i="157"/>
  <c r="M36" i="157"/>
  <c r="L36" i="157"/>
  <c r="K36" i="157"/>
  <c r="J36" i="157"/>
  <c r="I36" i="157"/>
  <c r="H36" i="157"/>
  <c r="G36" i="157"/>
  <c r="F36" i="157"/>
  <c r="E36" i="157"/>
  <c r="D35" i="157"/>
  <c r="D34" i="157"/>
  <c r="D33" i="157"/>
  <c r="D32" i="157"/>
  <c r="R31" i="157"/>
  <c r="Q31" i="157"/>
  <c r="P31" i="157"/>
  <c r="O31" i="157"/>
  <c r="N31" i="157"/>
  <c r="M31" i="157"/>
  <c r="L31" i="157"/>
  <c r="K31" i="157"/>
  <c r="J31" i="157"/>
  <c r="I31" i="157"/>
  <c r="H31" i="157"/>
  <c r="G31" i="157"/>
  <c r="F31" i="157"/>
  <c r="E31" i="157"/>
  <c r="D30" i="157"/>
  <c r="D29" i="157"/>
  <c r="D28" i="157"/>
  <c r="D27" i="157"/>
  <c r="R26" i="157"/>
  <c r="Q26" i="157"/>
  <c r="P26" i="157"/>
  <c r="O26" i="157"/>
  <c r="N26" i="157"/>
  <c r="M26" i="157"/>
  <c r="L26" i="157"/>
  <c r="K26" i="157"/>
  <c r="J26" i="157"/>
  <c r="I26" i="157"/>
  <c r="H26" i="157"/>
  <c r="G26" i="157"/>
  <c r="F26" i="157"/>
  <c r="E26" i="157"/>
  <c r="D25" i="157"/>
  <c r="R24" i="157"/>
  <c r="Q24" i="157"/>
  <c r="P24" i="157"/>
  <c r="O24" i="157"/>
  <c r="N24" i="157"/>
  <c r="M24" i="157"/>
  <c r="L24" i="157"/>
  <c r="K24" i="157"/>
  <c r="J24" i="157"/>
  <c r="I24" i="157"/>
  <c r="H24" i="157"/>
  <c r="G24" i="157"/>
  <c r="F24" i="157"/>
  <c r="E24" i="157"/>
  <c r="D23" i="157"/>
  <c r="D22" i="157"/>
  <c r="D21" i="157"/>
  <c r="U21" i="157"/>
  <c r="D20" i="157"/>
  <c r="D19" i="157"/>
  <c r="D18" i="157"/>
  <c r="D17" i="157"/>
  <c r="R16" i="157"/>
  <c r="Q16" i="157"/>
  <c r="P16" i="157"/>
  <c r="O16" i="157"/>
  <c r="N16" i="157"/>
  <c r="M16" i="157"/>
  <c r="L16" i="157"/>
  <c r="K16" i="157"/>
  <c r="J16" i="157"/>
  <c r="I16" i="157"/>
  <c r="H16" i="157"/>
  <c r="G16" i="157"/>
  <c r="F16" i="157"/>
  <c r="E16" i="157"/>
  <c r="D15" i="157"/>
  <c r="D14" i="157"/>
  <c r="D13" i="157"/>
  <c r="D12" i="157"/>
  <c r="D11" i="157"/>
  <c r="D10" i="157"/>
  <c r="D9" i="157"/>
  <c r="D8" i="157"/>
  <c r="D7" i="157"/>
  <c r="D2" i="41"/>
  <c r="N74" i="156"/>
  <c r="F74" i="156"/>
  <c r="R71" i="156"/>
  <c r="R72" i="156" s="1"/>
  <c r="Q71" i="156"/>
  <c r="Q72" i="156" s="1"/>
  <c r="P71" i="156"/>
  <c r="P72" i="156" s="1"/>
  <c r="O71" i="156"/>
  <c r="O72" i="156" s="1"/>
  <c r="N71" i="156"/>
  <c r="N72" i="156" s="1"/>
  <c r="M71" i="156"/>
  <c r="M72" i="156" s="1"/>
  <c r="L71" i="156"/>
  <c r="K71" i="156"/>
  <c r="J71" i="156"/>
  <c r="J72" i="156" s="1"/>
  <c r="I71" i="156"/>
  <c r="I72" i="156" s="1"/>
  <c r="H71" i="156"/>
  <c r="H72" i="156" s="1"/>
  <c r="G71" i="156"/>
  <c r="G72" i="156" s="1"/>
  <c r="F71" i="156"/>
  <c r="F72" i="156" s="1"/>
  <c r="E71" i="156"/>
  <c r="E72" i="156" s="1"/>
  <c r="D68" i="156"/>
  <c r="D67" i="156"/>
  <c r="D66" i="156"/>
  <c r="R64" i="156"/>
  <c r="Q64" i="156"/>
  <c r="P64" i="156"/>
  <c r="O64" i="156"/>
  <c r="N64" i="156"/>
  <c r="M64" i="156"/>
  <c r="L64" i="156"/>
  <c r="K64" i="156"/>
  <c r="J64" i="156"/>
  <c r="I64" i="156"/>
  <c r="H64" i="156"/>
  <c r="G64" i="156"/>
  <c r="F64" i="156"/>
  <c r="E64" i="156"/>
  <c r="R63" i="156"/>
  <c r="Q63" i="156"/>
  <c r="P63" i="156"/>
  <c r="O63" i="156"/>
  <c r="N63" i="156"/>
  <c r="M63" i="156"/>
  <c r="L63" i="156"/>
  <c r="K63" i="156"/>
  <c r="J63" i="156"/>
  <c r="I63" i="156"/>
  <c r="H63" i="156"/>
  <c r="G63" i="156"/>
  <c r="F63" i="156"/>
  <c r="E63" i="156"/>
  <c r="R62" i="156"/>
  <c r="Q62" i="156"/>
  <c r="P62" i="156"/>
  <c r="O62" i="156"/>
  <c r="N62" i="156"/>
  <c r="M62" i="156"/>
  <c r="L62" i="156"/>
  <c r="K62" i="156"/>
  <c r="J62" i="156"/>
  <c r="I62" i="156"/>
  <c r="H62" i="156"/>
  <c r="G62" i="156"/>
  <c r="F62" i="156"/>
  <c r="E62" i="156"/>
  <c r="R61" i="156"/>
  <c r="Q61" i="156"/>
  <c r="P61" i="156"/>
  <c r="O61" i="156"/>
  <c r="N61" i="156"/>
  <c r="M61" i="156"/>
  <c r="L61" i="156"/>
  <c r="K61" i="156"/>
  <c r="J61" i="156"/>
  <c r="I61" i="156"/>
  <c r="H61" i="156"/>
  <c r="G61" i="156"/>
  <c r="F61" i="156"/>
  <c r="E61" i="156"/>
  <c r="R60" i="156"/>
  <c r="Q60" i="156"/>
  <c r="P60" i="156"/>
  <c r="O60" i="156"/>
  <c r="N60" i="156"/>
  <c r="M60" i="156"/>
  <c r="L60" i="156"/>
  <c r="K60" i="156"/>
  <c r="J60" i="156"/>
  <c r="I60" i="156"/>
  <c r="H60" i="156"/>
  <c r="G60" i="156"/>
  <c r="F60" i="156"/>
  <c r="E60" i="156"/>
  <c r="R59" i="156"/>
  <c r="Q59" i="156"/>
  <c r="P59" i="156"/>
  <c r="O59" i="156"/>
  <c r="N59" i="156"/>
  <c r="M59" i="156"/>
  <c r="L59" i="156"/>
  <c r="K59" i="156"/>
  <c r="J59" i="156"/>
  <c r="I59" i="156"/>
  <c r="H59" i="156"/>
  <c r="G59" i="156"/>
  <c r="F59" i="156"/>
  <c r="E59" i="156"/>
  <c r="R58" i="156"/>
  <c r="Q58" i="156"/>
  <c r="P58" i="156"/>
  <c r="O58" i="156"/>
  <c r="N58" i="156"/>
  <c r="M58" i="156"/>
  <c r="L58" i="156"/>
  <c r="K58" i="156"/>
  <c r="J58" i="156"/>
  <c r="I58" i="156"/>
  <c r="H58" i="156"/>
  <c r="G58" i="156"/>
  <c r="F58" i="156"/>
  <c r="E58" i="156"/>
  <c r="R57" i="156"/>
  <c r="Q57" i="156"/>
  <c r="P57" i="156"/>
  <c r="O57" i="156"/>
  <c r="N57" i="156"/>
  <c r="M57" i="156"/>
  <c r="L57" i="156"/>
  <c r="K57" i="156"/>
  <c r="J57" i="156"/>
  <c r="I57" i="156"/>
  <c r="H57" i="156"/>
  <c r="G57" i="156"/>
  <c r="F57" i="156"/>
  <c r="E57" i="156"/>
  <c r="R56" i="156"/>
  <c r="Q56" i="156"/>
  <c r="P56" i="156"/>
  <c r="O56" i="156"/>
  <c r="N56" i="156"/>
  <c r="M56" i="156"/>
  <c r="L56" i="156"/>
  <c r="K56" i="156"/>
  <c r="J56" i="156"/>
  <c r="I56" i="156"/>
  <c r="H56" i="156"/>
  <c r="G56" i="156"/>
  <c r="F56" i="156"/>
  <c r="E56" i="156"/>
  <c r="D55" i="156"/>
  <c r="R54" i="156"/>
  <c r="Q54" i="156"/>
  <c r="P54" i="156"/>
  <c r="O54" i="156"/>
  <c r="N54" i="156"/>
  <c r="M54" i="156"/>
  <c r="L54" i="156"/>
  <c r="K54" i="156"/>
  <c r="J54" i="156"/>
  <c r="I54" i="156"/>
  <c r="H54" i="156"/>
  <c r="G54" i="156"/>
  <c r="F54" i="156"/>
  <c r="E54" i="156"/>
  <c r="D53" i="156"/>
  <c r="D52" i="156"/>
  <c r="D51" i="156"/>
  <c r="D50" i="156"/>
  <c r="D49" i="156"/>
  <c r="D48" i="156"/>
  <c r="D47" i="156"/>
  <c r="R46" i="156"/>
  <c r="Q46" i="156"/>
  <c r="P46" i="156"/>
  <c r="O46" i="156"/>
  <c r="N46" i="156"/>
  <c r="M46" i="156"/>
  <c r="L46" i="156"/>
  <c r="K46" i="156"/>
  <c r="J46" i="156"/>
  <c r="I46" i="156"/>
  <c r="H46" i="156"/>
  <c r="G46" i="156"/>
  <c r="F46" i="156"/>
  <c r="E46" i="156"/>
  <c r="D45" i="156"/>
  <c r="R44" i="156"/>
  <c r="Q44" i="156"/>
  <c r="P44" i="156"/>
  <c r="O44" i="156"/>
  <c r="N44" i="156"/>
  <c r="M44" i="156"/>
  <c r="L44" i="156"/>
  <c r="K44" i="156"/>
  <c r="J44" i="156"/>
  <c r="I44" i="156"/>
  <c r="H44" i="156"/>
  <c r="G44" i="156"/>
  <c r="F44" i="156"/>
  <c r="E44" i="156"/>
  <c r="D43" i="156"/>
  <c r="R42" i="156"/>
  <c r="Q42" i="156"/>
  <c r="P42" i="156"/>
  <c r="O42" i="156"/>
  <c r="N42" i="156"/>
  <c r="M42" i="156"/>
  <c r="L42" i="156"/>
  <c r="K42" i="156"/>
  <c r="J42" i="156"/>
  <c r="I42" i="156"/>
  <c r="H42" i="156"/>
  <c r="G42" i="156"/>
  <c r="F42" i="156"/>
  <c r="E42" i="156"/>
  <c r="D41" i="156"/>
  <c r="D40" i="156"/>
  <c r="D39" i="156"/>
  <c r="D38" i="156"/>
  <c r="R37" i="156"/>
  <c r="Q37" i="156"/>
  <c r="P37" i="156"/>
  <c r="O37" i="156"/>
  <c r="N37" i="156"/>
  <c r="M37" i="156"/>
  <c r="L37" i="156"/>
  <c r="K37" i="156"/>
  <c r="J37" i="156"/>
  <c r="I37" i="156"/>
  <c r="H37" i="156"/>
  <c r="G37" i="156"/>
  <c r="F37" i="156"/>
  <c r="E37" i="156"/>
  <c r="D36" i="156"/>
  <c r="D35" i="156"/>
  <c r="D34" i="156"/>
  <c r="D33" i="156"/>
  <c r="D32" i="156"/>
  <c r="R31" i="156"/>
  <c r="Q31" i="156"/>
  <c r="P31" i="156"/>
  <c r="O31" i="156"/>
  <c r="N31" i="156"/>
  <c r="M31" i="156"/>
  <c r="L31" i="156"/>
  <c r="K31" i="156"/>
  <c r="J31" i="156"/>
  <c r="I31" i="156"/>
  <c r="H31" i="156"/>
  <c r="G31" i="156"/>
  <c r="F31" i="156"/>
  <c r="E31" i="156"/>
  <c r="D30" i="156"/>
  <c r="D29" i="156"/>
  <c r="D28" i="156"/>
  <c r="D27" i="156"/>
  <c r="R26" i="156"/>
  <c r="Q26" i="156"/>
  <c r="P26" i="156"/>
  <c r="O26" i="156"/>
  <c r="N26" i="156"/>
  <c r="M26" i="156"/>
  <c r="L26" i="156"/>
  <c r="K26" i="156"/>
  <c r="J26" i="156"/>
  <c r="I26" i="156"/>
  <c r="H26" i="156"/>
  <c r="G26" i="156"/>
  <c r="F26" i="156"/>
  <c r="E26" i="156"/>
  <c r="D25" i="156"/>
  <c r="R24" i="156"/>
  <c r="Q24" i="156"/>
  <c r="P24" i="156"/>
  <c r="O24" i="156"/>
  <c r="N24" i="156"/>
  <c r="M24" i="156"/>
  <c r="L24" i="156"/>
  <c r="K24" i="156"/>
  <c r="J24" i="156"/>
  <c r="I24" i="156"/>
  <c r="H24" i="156"/>
  <c r="G24" i="156"/>
  <c r="F24" i="156"/>
  <c r="E24" i="156"/>
  <c r="D23" i="156"/>
  <c r="D22" i="156"/>
  <c r="D21" i="156"/>
  <c r="U21" i="156"/>
  <c r="D20" i="156"/>
  <c r="D19" i="156"/>
  <c r="D18" i="156"/>
  <c r="D17" i="156"/>
  <c r="R16" i="156"/>
  <c r="Q16" i="156"/>
  <c r="P16" i="156"/>
  <c r="O16" i="156"/>
  <c r="N16" i="156"/>
  <c r="M16" i="156"/>
  <c r="L16" i="156"/>
  <c r="K16" i="156"/>
  <c r="J16" i="156"/>
  <c r="I16" i="156"/>
  <c r="H16" i="156"/>
  <c r="G16" i="156"/>
  <c r="F16" i="156"/>
  <c r="E16" i="156"/>
  <c r="D15" i="156"/>
  <c r="D14" i="156"/>
  <c r="D13" i="156"/>
  <c r="D12" i="156"/>
  <c r="D11" i="156"/>
  <c r="D10" i="156"/>
  <c r="D9" i="156"/>
  <c r="D8" i="156"/>
  <c r="D7" i="156"/>
  <c r="D39" i="154"/>
  <c r="N74" i="154"/>
  <c r="F74" i="154"/>
  <c r="R71" i="154"/>
  <c r="R72" i="154" s="1"/>
  <c r="Q71" i="154"/>
  <c r="Q72" i="154" s="1"/>
  <c r="P71" i="154"/>
  <c r="P72" i="154" s="1"/>
  <c r="O71" i="154"/>
  <c r="O72" i="154" s="1"/>
  <c r="N71" i="154"/>
  <c r="N72" i="154" s="1"/>
  <c r="M71" i="154"/>
  <c r="M72" i="154" s="1"/>
  <c r="L71" i="154"/>
  <c r="K71" i="154"/>
  <c r="K72" i="154" s="1"/>
  <c r="J71" i="154"/>
  <c r="J72" i="154" s="1"/>
  <c r="I71" i="154"/>
  <c r="I72" i="154" s="1"/>
  <c r="H71" i="154"/>
  <c r="H72" i="154" s="1"/>
  <c r="G71" i="154"/>
  <c r="G72" i="154" s="1"/>
  <c r="F71" i="154"/>
  <c r="F72" i="154" s="1"/>
  <c r="E71" i="154"/>
  <c r="E72" i="154" s="1"/>
  <c r="D68" i="154"/>
  <c r="D67" i="154"/>
  <c r="D66" i="154"/>
  <c r="R64" i="154"/>
  <c r="Q64" i="154"/>
  <c r="P64" i="154"/>
  <c r="O64" i="154"/>
  <c r="N64" i="154"/>
  <c r="M64" i="154"/>
  <c r="L64" i="154"/>
  <c r="K64" i="154"/>
  <c r="J64" i="154"/>
  <c r="I64" i="154"/>
  <c r="H64" i="154"/>
  <c r="G64" i="154"/>
  <c r="F64" i="154"/>
  <c r="E64" i="154"/>
  <c r="R63" i="154"/>
  <c r="Q63" i="154"/>
  <c r="P63" i="154"/>
  <c r="O63" i="154"/>
  <c r="N63" i="154"/>
  <c r="M63" i="154"/>
  <c r="L63" i="154"/>
  <c r="K63" i="154"/>
  <c r="J63" i="154"/>
  <c r="I63" i="154"/>
  <c r="H63" i="154"/>
  <c r="G63" i="154"/>
  <c r="F63" i="154"/>
  <c r="E63" i="154"/>
  <c r="R62" i="154"/>
  <c r="Q62" i="154"/>
  <c r="P62" i="154"/>
  <c r="O62" i="154"/>
  <c r="N62" i="154"/>
  <c r="M62" i="154"/>
  <c r="L62" i="154"/>
  <c r="K62" i="154"/>
  <c r="J62" i="154"/>
  <c r="I62" i="154"/>
  <c r="H62" i="154"/>
  <c r="G62" i="154"/>
  <c r="F62" i="154"/>
  <c r="E62" i="154"/>
  <c r="R61" i="154"/>
  <c r="Q61" i="154"/>
  <c r="P61" i="154"/>
  <c r="O61" i="154"/>
  <c r="N61" i="154"/>
  <c r="M61" i="154"/>
  <c r="L61" i="154"/>
  <c r="K61" i="154"/>
  <c r="J61" i="154"/>
  <c r="I61" i="154"/>
  <c r="H61" i="154"/>
  <c r="G61" i="154"/>
  <c r="F61" i="154"/>
  <c r="E61" i="154"/>
  <c r="R60" i="154"/>
  <c r="Q60" i="154"/>
  <c r="P60" i="154"/>
  <c r="O60" i="154"/>
  <c r="N60" i="154"/>
  <c r="M60" i="154"/>
  <c r="L60" i="154"/>
  <c r="K60" i="154"/>
  <c r="J60" i="154"/>
  <c r="I60" i="154"/>
  <c r="H60" i="154"/>
  <c r="G60" i="154"/>
  <c r="F60" i="154"/>
  <c r="E60" i="154"/>
  <c r="R59" i="154"/>
  <c r="Q59" i="154"/>
  <c r="P59" i="154"/>
  <c r="O59" i="154"/>
  <c r="N59" i="154"/>
  <c r="M59" i="154"/>
  <c r="L59" i="154"/>
  <c r="K59" i="154"/>
  <c r="J59" i="154"/>
  <c r="I59" i="154"/>
  <c r="H59" i="154"/>
  <c r="G59" i="154"/>
  <c r="F59" i="154"/>
  <c r="E59" i="154"/>
  <c r="R58" i="154"/>
  <c r="Q58" i="154"/>
  <c r="P58" i="154"/>
  <c r="O58" i="154"/>
  <c r="N58" i="154"/>
  <c r="M58" i="154"/>
  <c r="L58" i="154"/>
  <c r="K58" i="154"/>
  <c r="J58" i="154"/>
  <c r="I58" i="154"/>
  <c r="H58" i="154"/>
  <c r="G58" i="154"/>
  <c r="F58" i="154"/>
  <c r="E58" i="154"/>
  <c r="R57" i="154"/>
  <c r="Q57" i="154"/>
  <c r="P57" i="154"/>
  <c r="O57" i="154"/>
  <c r="N57" i="154"/>
  <c r="M57" i="154"/>
  <c r="L57" i="154"/>
  <c r="K57" i="154"/>
  <c r="J57" i="154"/>
  <c r="I57" i="154"/>
  <c r="H57" i="154"/>
  <c r="G57" i="154"/>
  <c r="F57" i="154"/>
  <c r="E57" i="154"/>
  <c r="R56" i="154"/>
  <c r="Q56" i="154"/>
  <c r="P56" i="154"/>
  <c r="O56" i="154"/>
  <c r="N56" i="154"/>
  <c r="M56" i="154"/>
  <c r="L56" i="154"/>
  <c r="K56" i="154"/>
  <c r="J56" i="154"/>
  <c r="I56" i="154"/>
  <c r="H56" i="154"/>
  <c r="G56" i="154"/>
  <c r="F56" i="154"/>
  <c r="E56" i="154"/>
  <c r="D55" i="154"/>
  <c r="R54" i="154"/>
  <c r="Q54" i="154"/>
  <c r="P54" i="154"/>
  <c r="O54" i="154"/>
  <c r="N54" i="154"/>
  <c r="M54" i="154"/>
  <c r="L54" i="154"/>
  <c r="K54" i="154"/>
  <c r="J54" i="154"/>
  <c r="I54" i="154"/>
  <c r="H54" i="154"/>
  <c r="G54" i="154"/>
  <c r="F54" i="154"/>
  <c r="E54" i="154"/>
  <c r="D53" i="154"/>
  <c r="D52" i="154"/>
  <c r="D51" i="154"/>
  <c r="D50" i="154"/>
  <c r="D49" i="154"/>
  <c r="D48" i="154"/>
  <c r="D47" i="154"/>
  <c r="R46" i="154"/>
  <c r="Q46" i="154"/>
  <c r="P46" i="154"/>
  <c r="O46" i="154"/>
  <c r="N46" i="154"/>
  <c r="M46" i="154"/>
  <c r="L46" i="154"/>
  <c r="K46" i="154"/>
  <c r="J46" i="154"/>
  <c r="I46" i="154"/>
  <c r="H46" i="154"/>
  <c r="G46" i="154"/>
  <c r="F46" i="154"/>
  <c r="E46" i="154"/>
  <c r="D45" i="154"/>
  <c r="R44" i="154"/>
  <c r="Q44" i="154"/>
  <c r="P44" i="154"/>
  <c r="O44" i="154"/>
  <c r="N44" i="154"/>
  <c r="M44" i="154"/>
  <c r="L44" i="154"/>
  <c r="K44" i="154"/>
  <c r="J44" i="154"/>
  <c r="I44" i="154"/>
  <c r="H44" i="154"/>
  <c r="G44" i="154"/>
  <c r="F44" i="154"/>
  <c r="E44" i="154"/>
  <c r="D43" i="154"/>
  <c r="R42" i="154"/>
  <c r="Q42" i="154"/>
  <c r="P42" i="154"/>
  <c r="O42" i="154"/>
  <c r="N42" i="154"/>
  <c r="M42" i="154"/>
  <c r="L42" i="154"/>
  <c r="K42" i="154"/>
  <c r="J42" i="154"/>
  <c r="I42" i="154"/>
  <c r="H42" i="154"/>
  <c r="G42" i="154"/>
  <c r="F42" i="154"/>
  <c r="E42" i="154"/>
  <c r="D41" i="154"/>
  <c r="D40" i="154"/>
  <c r="D38" i="154"/>
  <c r="R37" i="154"/>
  <c r="Q37" i="154"/>
  <c r="P37" i="154"/>
  <c r="O37" i="154"/>
  <c r="N37" i="154"/>
  <c r="M37" i="154"/>
  <c r="L37" i="154"/>
  <c r="K37" i="154"/>
  <c r="J37" i="154"/>
  <c r="I37" i="154"/>
  <c r="H37" i="154"/>
  <c r="G37" i="154"/>
  <c r="F37" i="154"/>
  <c r="E37" i="154"/>
  <c r="D36" i="154"/>
  <c r="D35" i="154"/>
  <c r="D34" i="154"/>
  <c r="D33" i="154"/>
  <c r="D32" i="154"/>
  <c r="R31" i="154"/>
  <c r="Q31" i="154"/>
  <c r="P31" i="154"/>
  <c r="O31" i="154"/>
  <c r="N31" i="154"/>
  <c r="M31" i="154"/>
  <c r="L31" i="154"/>
  <c r="K31" i="154"/>
  <c r="J31" i="154"/>
  <c r="I31" i="154"/>
  <c r="H31" i="154"/>
  <c r="G31" i="154"/>
  <c r="F31" i="154"/>
  <c r="E31" i="154"/>
  <c r="D30" i="154"/>
  <c r="D29" i="154"/>
  <c r="D28" i="154"/>
  <c r="D27" i="154"/>
  <c r="R26" i="154"/>
  <c r="Q26" i="154"/>
  <c r="P26" i="154"/>
  <c r="O26" i="154"/>
  <c r="N26" i="154"/>
  <c r="M26" i="154"/>
  <c r="L26" i="154"/>
  <c r="K26" i="154"/>
  <c r="J26" i="154"/>
  <c r="I26" i="154"/>
  <c r="H26" i="154"/>
  <c r="G26" i="154"/>
  <c r="F26" i="154"/>
  <c r="E26" i="154"/>
  <c r="D25" i="154"/>
  <c r="R24" i="154"/>
  <c r="Q24" i="154"/>
  <c r="P24" i="154"/>
  <c r="O24" i="154"/>
  <c r="N24" i="154"/>
  <c r="M24" i="154"/>
  <c r="L24" i="154"/>
  <c r="K24" i="154"/>
  <c r="J24" i="154"/>
  <c r="I24" i="154"/>
  <c r="H24" i="154"/>
  <c r="G24" i="154"/>
  <c r="F24" i="154"/>
  <c r="E24" i="154"/>
  <c r="D23" i="154"/>
  <c r="D22" i="154"/>
  <c r="D21" i="154"/>
  <c r="U21" i="154"/>
  <c r="D20" i="154"/>
  <c r="D19" i="154"/>
  <c r="D18" i="154"/>
  <c r="D17" i="154"/>
  <c r="R16" i="154"/>
  <c r="Q16" i="154"/>
  <c r="P16" i="154"/>
  <c r="O16" i="154"/>
  <c r="N16" i="154"/>
  <c r="M16" i="154"/>
  <c r="L16" i="154"/>
  <c r="K16" i="154"/>
  <c r="J16" i="154"/>
  <c r="I16" i="154"/>
  <c r="H16" i="154"/>
  <c r="G16" i="154"/>
  <c r="F16" i="154"/>
  <c r="E16" i="154"/>
  <c r="D15" i="154"/>
  <c r="D14" i="154"/>
  <c r="D13" i="154"/>
  <c r="D12" i="154"/>
  <c r="D11" i="154"/>
  <c r="D10" i="154"/>
  <c r="D9" i="154"/>
  <c r="D8" i="154"/>
  <c r="D7" i="154"/>
  <c r="N72" i="153"/>
  <c r="F72" i="153"/>
  <c r="R69" i="153"/>
  <c r="R70" i="153" s="1"/>
  <c r="Q69" i="153"/>
  <c r="Q70" i="153" s="1"/>
  <c r="P69" i="153"/>
  <c r="P70" i="153" s="1"/>
  <c r="O69" i="153"/>
  <c r="O70" i="153" s="1"/>
  <c r="N69" i="153"/>
  <c r="N70" i="153" s="1"/>
  <c r="M69" i="153"/>
  <c r="M70" i="153" s="1"/>
  <c r="L69" i="153"/>
  <c r="K69" i="153"/>
  <c r="J69" i="153"/>
  <c r="J70" i="153" s="1"/>
  <c r="I69" i="153"/>
  <c r="I70" i="153" s="1"/>
  <c r="H69" i="153"/>
  <c r="H70" i="153" s="1"/>
  <c r="G69" i="153"/>
  <c r="G70" i="153" s="1"/>
  <c r="F69" i="153"/>
  <c r="F70" i="153" s="1"/>
  <c r="E69" i="153"/>
  <c r="E70" i="153" s="1"/>
  <c r="D66" i="153"/>
  <c r="D65" i="153"/>
  <c r="D64" i="153"/>
  <c r="R62" i="153"/>
  <c r="Q62" i="153"/>
  <c r="P62" i="153"/>
  <c r="O62" i="153"/>
  <c r="N62" i="153"/>
  <c r="M62" i="153"/>
  <c r="L62" i="153"/>
  <c r="K62" i="153"/>
  <c r="J62" i="153"/>
  <c r="I62" i="153"/>
  <c r="H62" i="153"/>
  <c r="G62" i="153"/>
  <c r="F62" i="153"/>
  <c r="E62" i="153"/>
  <c r="R61" i="153"/>
  <c r="Q61" i="153"/>
  <c r="P61" i="153"/>
  <c r="O61" i="153"/>
  <c r="N61" i="153"/>
  <c r="M61" i="153"/>
  <c r="L61" i="153"/>
  <c r="K61" i="153"/>
  <c r="J61" i="153"/>
  <c r="I61" i="153"/>
  <c r="H61" i="153"/>
  <c r="G61" i="153"/>
  <c r="F61" i="153"/>
  <c r="E61" i="153"/>
  <c r="R60" i="153"/>
  <c r="Q60" i="153"/>
  <c r="P60" i="153"/>
  <c r="O60" i="153"/>
  <c r="N60" i="153"/>
  <c r="M60" i="153"/>
  <c r="L60" i="153"/>
  <c r="K60" i="153"/>
  <c r="J60" i="153"/>
  <c r="I60" i="153"/>
  <c r="H60" i="153"/>
  <c r="G60" i="153"/>
  <c r="F60" i="153"/>
  <c r="E60" i="153"/>
  <c r="R59" i="153"/>
  <c r="Q59" i="153"/>
  <c r="P59" i="153"/>
  <c r="O59" i="153"/>
  <c r="N59" i="153"/>
  <c r="M59" i="153"/>
  <c r="L59" i="153"/>
  <c r="K59" i="153"/>
  <c r="J59" i="153"/>
  <c r="I59" i="153"/>
  <c r="H59" i="153"/>
  <c r="G59" i="153"/>
  <c r="F59" i="153"/>
  <c r="E59" i="153"/>
  <c r="R58" i="153"/>
  <c r="Q58" i="153"/>
  <c r="P58" i="153"/>
  <c r="O58" i="153"/>
  <c r="N58" i="153"/>
  <c r="M58" i="153"/>
  <c r="L58" i="153"/>
  <c r="K58" i="153"/>
  <c r="J58" i="153"/>
  <c r="I58" i="153"/>
  <c r="H58" i="153"/>
  <c r="G58" i="153"/>
  <c r="F58" i="153"/>
  <c r="E58" i="153"/>
  <c r="R57" i="153"/>
  <c r="Q57" i="153"/>
  <c r="P57" i="153"/>
  <c r="O57" i="153"/>
  <c r="N57" i="153"/>
  <c r="M57" i="153"/>
  <c r="L57" i="153"/>
  <c r="K57" i="153"/>
  <c r="J57" i="153"/>
  <c r="I57" i="153"/>
  <c r="H57" i="153"/>
  <c r="G57" i="153"/>
  <c r="F57" i="153"/>
  <c r="E57" i="153"/>
  <c r="R56" i="153"/>
  <c r="Q56" i="153"/>
  <c r="P56" i="153"/>
  <c r="O56" i="153"/>
  <c r="N56" i="153"/>
  <c r="M56" i="153"/>
  <c r="L56" i="153"/>
  <c r="K56" i="153"/>
  <c r="J56" i="153"/>
  <c r="I56" i="153"/>
  <c r="H56" i="153"/>
  <c r="G56" i="153"/>
  <c r="F56" i="153"/>
  <c r="E56" i="153"/>
  <c r="R55" i="153"/>
  <c r="Q55" i="153"/>
  <c r="P55" i="153"/>
  <c r="O55" i="153"/>
  <c r="N55" i="153"/>
  <c r="M55" i="153"/>
  <c r="L55" i="153"/>
  <c r="K55" i="153"/>
  <c r="J55" i="153"/>
  <c r="I55" i="153"/>
  <c r="H55" i="153"/>
  <c r="G55" i="153"/>
  <c r="F55" i="153"/>
  <c r="E55" i="153"/>
  <c r="R54" i="153"/>
  <c r="Q54" i="153"/>
  <c r="P54" i="153"/>
  <c r="O54" i="153"/>
  <c r="N54" i="153"/>
  <c r="M54" i="153"/>
  <c r="L54" i="153"/>
  <c r="K54" i="153"/>
  <c r="J54" i="153"/>
  <c r="I54" i="153"/>
  <c r="H54" i="153"/>
  <c r="G54" i="153"/>
  <c r="F54" i="153"/>
  <c r="E54" i="153"/>
  <c r="D53" i="153"/>
  <c r="R52" i="153"/>
  <c r="Q52" i="153"/>
  <c r="P52" i="153"/>
  <c r="O52" i="153"/>
  <c r="N52" i="153"/>
  <c r="M52" i="153"/>
  <c r="L52" i="153"/>
  <c r="K52" i="153"/>
  <c r="J52" i="153"/>
  <c r="I52" i="153"/>
  <c r="H52" i="153"/>
  <c r="G52" i="153"/>
  <c r="F52" i="153"/>
  <c r="E52" i="153"/>
  <c r="D51" i="153"/>
  <c r="D50" i="153"/>
  <c r="D49" i="153"/>
  <c r="D48" i="153"/>
  <c r="D47" i="153"/>
  <c r="D46" i="153"/>
  <c r="D45" i="153"/>
  <c r="R44" i="153"/>
  <c r="Q44" i="153"/>
  <c r="P44" i="153"/>
  <c r="O44" i="153"/>
  <c r="N44" i="153"/>
  <c r="M44" i="153"/>
  <c r="L44" i="153"/>
  <c r="K44" i="153"/>
  <c r="J44" i="153"/>
  <c r="I44" i="153"/>
  <c r="H44" i="153"/>
  <c r="G44" i="153"/>
  <c r="F44" i="153"/>
  <c r="E44" i="153"/>
  <c r="D43" i="153"/>
  <c r="R42" i="153"/>
  <c r="Q42" i="153"/>
  <c r="P42" i="153"/>
  <c r="O42" i="153"/>
  <c r="N42" i="153"/>
  <c r="M42" i="153"/>
  <c r="L42" i="153"/>
  <c r="K42" i="153"/>
  <c r="J42" i="153"/>
  <c r="I42" i="153"/>
  <c r="H42" i="153"/>
  <c r="G42" i="153"/>
  <c r="F42" i="153"/>
  <c r="E42" i="153"/>
  <c r="D41" i="153"/>
  <c r="R40" i="153"/>
  <c r="Q40" i="153"/>
  <c r="P40" i="153"/>
  <c r="O40" i="153"/>
  <c r="N40" i="153"/>
  <c r="M40" i="153"/>
  <c r="L40" i="153"/>
  <c r="K40" i="153"/>
  <c r="J40" i="153"/>
  <c r="I40" i="153"/>
  <c r="H40" i="153"/>
  <c r="G40" i="153"/>
  <c r="F40" i="153"/>
  <c r="E40" i="153"/>
  <c r="D39" i="153"/>
  <c r="D38" i="153"/>
  <c r="D36" i="153"/>
  <c r="R35" i="153"/>
  <c r="Q35" i="153"/>
  <c r="P35" i="153"/>
  <c r="O35" i="153"/>
  <c r="N35" i="153"/>
  <c r="M35" i="153"/>
  <c r="L35" i="153"/>
  <c r="K35" i="153"/>
  <c r="J35" i="153"/>
  <c r="I35" i="153"/>
  <c r="H35" i="153"/>
  <c r="G35" i="153"/>
  <c r="F35" i="153"/>
  <c r="E35" i="153"/>
  <c r="D34" i="153"/>
  <c r="D33" i="153"/>
  <c r="D32" i="153"/>
  <c r="D31" i="153"/>
  <c r="D30" i="153"/>
  <c r="R29" i="153"/>
  <c r="Q29" i="153"/>
  <c r="P29" i="153"/>
  <c r="O29" i="153"/>
  <c r="N29" i="153"/>
  <c r="M29" i="153"/>
  <c r="L29" i="153"/>
  <c r="K29" i="153"/>
  <c r="J29" i="153"/>
  <c r="I29" i="153"/>
  <c r="H29" i="153"/>
  <c r="G29" i="153"/>
  <c r="F29" i="153"/>
  <c r="E29" i="153"/>
  <c r="D28" i="153"/>
  <c r="D27" i="153"/>
  <c r="D26" i="153"/>
  <c r="D25" i="153"/>
  <c r="R24" i="153"/>
  <c r="Q24" i="153"/>
  <c r="P24" i="153"/>
  <c r="O24" i="153"/>
  <c r="N24" i="153"/>
  <c r="M24" i="153"/>
  <c r="L24" i="153"/>
  <c r="K24" i="153"/>
  <c r="J24" i="153"/>
  <c r="I24" i="153"/>
  <c r="H24" i="153"/>
  <c r="G24" i="153"/>
  <c r="F24" i="153"/>
  <c r="E24" i="153"/>
  <c r="D23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1" i="153"/>
  <c r="D20" i="153"/>
  <c r="D19" i="153"/>
  <c r="U21" i="153"/>
  <c r="D18" i="153"/>
  <c r="D17" i="153"/>
  <c r="D16" i="153"/>
  <c r="R15" i="153"/>
  <c r="Q15" i="153"/>
  <c r="P15" i="153"/>
  <c r="O15" i="153"/>
  <c r="N15" i="153"/>
  <c r="M15" i="153"/>
  <c r="L15" i="153"/>
  <c r="K15" i="153"/>
  <c r="J15" i="153"/>
  <c r="I15" i="153"/>
  <c r="H15" i="153"/>
  <c r="G15" i="153"/>
  <c r="F15" i="153"/>
  <c r="E15" i="153"/>
  <c r="D14" i="153"/>
  <c r="D13" i="153"/>
  <c r="D12" i="153"/>
  <c r="D11" i="153"/>
  <c r="D10" i="153"/>
  <c r="D9" i="153"/>
  <c r="D8" i="153"/>
  <c r="D7" i="153"/>
  <c r="N61" i="151"/>
  <c r="F44" i="151"/>
  <c r="E44" i="151"/>
  <c r="G35" i="151"/>
  <c r="E69" i="151"/>
  <c r="G22" i="151"/>
  <c r="D20" i="151"/>
  <c r="F69" i="151"/>
  <c r="F70" i="151" s="1"/>
  <c r="G69" i="151"/>
  <c r="G70" i="151" s="1"/>
  <c r="H69" i="151"/>
  <c r="H70" i="151" s="1"/>
  <c r="I69" i="151"/>
  <c r="J69" i="151"/>
  <c r="K69" i="151"/>
  <c r="L69" i="151"/>
  <c r="M69" i="151"/>
  <c r="M70" i="151" s="1"/>
  <c r="N69" i="151"/>
  <c r="N70" i="151" s="1"/>
  <c r="O69" i="151"/>
  <c r="O70" i="151" s="1"/>
  <c r="P69" i="151"/>
  <c r="P70" i="151" s="1"/>
  <c r="Q69" i="151"/>
  <c r="Q70" i="151" s="1"/>
  <c r="R69" i="151"/>
  <c r="R70" i="151" s="1"/>
  <c r="N72" i="151"/>
  <c r="F72" i="151"/>
  <c r="L70" i="151"/>
  <c r="J70" i="151"/>
  <c r="I70" i="151"/>
  <c r="E70" i="151"/>
  <c r="D66" i="151"/>
  <c r="D65" i="151"/>
  <c r="D64" i="151"/>
  <c r="R62" i="151"/>
  <c r="Q62" i="151"/>
  <c r="P62" i="151"/>
  <c r="O62" i="151"/>
  <c r="N62" i="151"/>
  <c r="M62" i="151"/>
  <c r="L62" i="151"/>
  <c r="K62" i="151"/>
  <c r="J62" i="151"/>
  <c r="I62" i="151"/>
  <c r="H62" i="151"/>
  <c r="G62" i="151"/>
  <c r="F62" i="151"/>
  <c r="E62" i="151"/>
  <c r="R61" i="151"/>
  <c r="Q61" i="151"/>
  <c r="P61" i="151"/>
  <c r="O61" i="151"/>
  <c r="M61" i="151"/>
  <c r="L61" i="151"/>
  <c r="K61" i="151"/>
  <c r="J61" i="151"/>
  <c r="I61" i="151"/>
  <c r="H61" i="151"/>
  <c r="G61" i="151"/>
  <c r="F61" i="151"/>
  <c r="E61" i="151"/>
  <c r="R60" i="151"/>
  <c r="Q60" i="151"/>
  <c r="P60" i="151"/>
  <c r="O60" i="151"/>
  <c r="N60" i="151"/>
  <c r="M60" i="151"/>
  <c r="L60" i="151"/>
  <c r="K60" i="151"/>
  <c r="J60" i="151"/>
  <c r="I60" i="151"/>
  <c r="H60" i="151"/>
  <c r="G60" i="151"/>
  <c r="F60" i="151"/>
  <c r="E60" i="151"/>
  <c r="R59" i="151"/>
  <c r="Q59" i="151"/>
  <c r="P59" i="151"/>
  <c r="O59" i="151"/>
  <c r="N59" i="151"/>
  <c r="M59" i="151"/>
  <c r="L59" i="151"/>
  <c r="K59" i="151"/>
  <c r="J59" i="151"/>
  <c r="I59" i="151"/>
  <c r="H59" i="151"/>
  <c r="G59" i="151"/>
  <c r="F59" i="151"/>
  <c r="E59" i="151"/>
  <c r="R58" i="151"/>
  <c r="Q58" i="151"/>
  <c r="P58" i="151"/>
  <c r="O58" i="151"/>
  <c r="N58" i="151"/>
  <c r="M58" i="151"/>
  <c r="L58" i="151"/>
  <c r="K58" i="151"/>
  <c r="J58" i="151"/>
  <c r="I58" i="151"/>
  <c r="H58" i="151"/>
  <c r="G58" i="151"/>
  <c r="F58" i="151"/>
  <c r="E58" i="151"/>
  <c r="R57" i="151"/>
  <c r="Q57" i="151"/>
  <c r="P57" i="151"/>
  <c r="O57" i="151"/>
  <c r="N57" i="151"/>
  <c r="M57" i="151"/>
  <c r="L57" i="151"/>
  <c r="K57" i="151"/>
  <c r="J57" i="151"/>
  <c r="I57" i="151"/>
  <c r="H57" i="151"/>
  <c r="G57" i="151"/>
  <c r="F57" i="151"/>
  <c r="E57" i="151"/>
  <c r="D56" i="151"/>
  <c r="R55" i="151"/>
  <c r="Q55" i="151"/>
  <c r="P55" i="151"/>
  <c r="O55" i="151"/>
  <c r="N55" i="151"/>
  <c r="M55" i="151"/>
  <c r="L55" i="151"/>
  <c r="K55" i="151"/>
  <c r="J55" i="151"/>
  <c r="I55" i="151"/>
  <c r="H55" i="151"/>
  <c r="G55" i="151"/>
  <c r="F55" i="151"/>
  <c r="E55" i="151"/>
  <c r="R54" i="151"/>
  <c r="Q54" i="151"/>
  <c r="P54" i="151"/>
  <c r="O54" i="151"/>
  <c r="N54" i="151"/>
  <c r="M54" i="151"/>
  <c r="L54" i="151"/>
  <c r="K54" i="151"/>
  <c r="J54" i="151"/>
  <c r="I54" i="151"/>
  <c r="H54" i="151"/>
  <c r="G54" i="151"/>
  <c r="F54" i="151"/>
  <c r="E54" i="151"/>
  <c r="R53" i="151"/>
  <c r="Q53" i="151"/>
  <c r="P53" i="151"/>
  <c r="O53" i="151"/>
  <c r="N53" i="151"/>
  <c r="M53" i="151"/>
  <c r="L53" i="151"/>
  <c r="K53" i="151"/>
  <c r="J53" i="151"/>
  <c r="I53" i="151"/>
  <c r="H53" i="151"/>
  <c r="G53" i="151"/>
  <c r="F53" i="151"/>
  <c r="E53" i="151"/>
  <c r="R52" i="151"/>
  <c r="Q52" i="151"/>
  <c r="P52" i="151"/>
  <c r="O52" i="151"/>
  <c r="N52" i="151"/>
  <c r="M52" i="151"/>
  <c r="L52" i="151"/>
  <c r="K52" i="151"/>
  <c r="J52" i="151"/>
  <c r="I52" i="151"/>
  <c r="H52" i="151"/>
  <c r="G52" i="151"/>
  <c r="F52" i="151"/>
  <c r="E52" i="151"/>
  <c r="D51" i="151"/>
  <c r="D50" i="151"/>
  <c r="D49" i="151"/>
  <c r="D48" i="151"/>
  <c r="D47" i="151"/>
  <c r="D46" i="151"/>
  <c r="D45" i="151"/>
  <c r="R44" i="151"/>
  <c r="Q44" i="151"/>
  <c r="P44" i="151"/>
  <c r="O44" i="151"/>
  <c r="N44" i="151"/>
  <c r="M44" i="151"/>
  <c r="L44" i="151"/>
  <c r="K44" i="151"/>
  <c r="J44" i="151"/>
  <c r="I44" i="151"/>
  <c r="H44" i="151"/>
  <c r="G44" i="151"/>
  <c r="D43" i="151"/>
  <c r="R42" i="151"/>
  <c r="Q42" i="151"/>
  <c r="P42" i="151"/>
  <c r="O42" i="151"/>
  <c r="N42" i="151"/>
  <c r="M42" i="151"/>
  <c r="L42" i="151"/>
  <c r="K42" i="151"/>
  <c r="J42" i="151"/>
  <c r="I42" i="151"/>
  <c r="H42" i="151"/>
  <c r="G42" i="151"/>
  <c r="F42" i="151"/>
  <c r="E42" i="151"/>
  <c r="D41" i="151"/>
  <c r="R40" i="151"/>
  <c r="Q40" i="151"/>
  <c r="P40" i="151"/>
  <c r="O40" i="151"/>
  <c r="N40" i="151"/>
  <c r="M40" i="151"/>
  <c r="L40" i="151"/>
  <c r="K40" i="151"/>
  <c r="J40" i="151"/>
  <c r="I40" i="151"/>
  <c r="H40" i="151"/>
  <c r="G40" i="151"/>
  <c r="F40" i="151"/>
  <c r="E40" i="151"/>
  <c r="D39" i="151"/>
  <c r="D38" i="151"/>
  <c r="D36" i="151"/>
  <c r="R35" i="151"/>
  <c r="Q35" i="151"/>
  <c r="P35" i="151"/>
  <c r="O35" i="151"/>
  <c r="N35" i="151"/>
  <c r="M35" i="151"/>
  <c r="L35" i="151"/>
  <c r="K35" i="151"/>
  <c r="J35" i="151"/>
  <c r="I35" i="151"/>
  <c r="H35" i="151"/>
  <c r="F35" i="151"/>
  <c r="E35" i="151"/>
  <c r="D34" i="151"/>
  <c r="D33" i="151"/>
  <c r="D32" i="151"/>
  <c r="D31" i="151"/>
  <c r="D30" i="151"/>
  <c r="R29" i="151"/>
  <c r="Q29" i="151"/>
  <c r="P29" i="151"/>
  <c r="O29" i="151"/>
  <c r="N29" i="151"/>
  <c r="M29" i="151"/>
  <c r="L29" i="151"/>
  <c r="K29" i="151"/>
  <c r="J29" i="151"/>
  <c r="I29" i="151"/>
  <c r="H29" i="151"/>
  <c r="G29" i="151"/>
  <c r="F29" i="151"/>
  <c r="E29" i="151"/>
  <c r="D28" i="151"/>
  <c r="D27" i="151"/>
  <c r="D26" i="151"/>
  <c r="D25" i="151"/>
  <c r="R24" i="151"/>
  <c r="Q24" i="151"/>
  <c r="P24" i="151"/>
  <c r="O24" i="151"/>
  <c r="N24" i="151"/>
  <c r="M24" i="151"/>
  <c r="L24" i="151"/>
  <c r="K24" i="151"/>
  <c r="J24" i="151"/>
  <c r="I24" i="151"/>
  <c r="H24" i="151"/>
  <c r="G24" i="151"/>
  <c r="F24" i="151"/>
  <c r="E24" i="151"/>
  <c r="D23" i="151"/>
  <c r="R22" i="151"/>
  <c r="Q22" i="151"/>
  <c r="P22" i="151"/>
  <c r="O22" i="151"/>
  <c r="N22" i="151"/>
  <c r="M22" i="151"/>
  <c r="L22" i="151"/>
  <c r="K22" i="151"/>
  <c r="J22" i="151"/>
  <c r="I22" i="151"/>
  <c r="H22" i="151"/>
  <c r="F22" i="151"/>
  <c r="E22" i="151"/>
  <c r="D21" i="151"/>
  <c r="U21" i="151"/>
  <c r="D19" i="151"/>
  <c r="D18" i="151"/>
  <c r="D17" i="151"/>
  <c r="D16" i="151"/>
  <c r="R15" i="151"/>
  <c r="Q15" i="151"/>
  <c r="P15" i="151"/>
  <c r="O15" i="151"/>
  <c r="N15" i="151"/>
  <c r="M15" i="151"/>
  <c r="L15" i="151"/>
  <c r="K15" i="151"/>
  <c r="J15" i="151"/>
  <c r="I15" i="151"/>
  <c r="H15" i="151"/>
  <c r="G15" i="151"/>
  <c r="F15" i="151"/>
  <c r="E15" i="151"/>
  <c r="D14" i="151"/>
  <c r="D13" i="151"/>
  <c r="D12" i="151"/>
  <c r="D11" i="151"/>
  <c r="D10" i="151"/>
  <c r="D9" i="151"/>
  <c r="D8" i="151"/>
  <c r="D7" i="151"/>
  <c r="D37" i="150"/>
  <c r="D47" i="150"/>
  <c r="F71" i="150"/>
  <c r="G71" i="150"/>
  <c r="G72" i="150" s="1"/>
  <c r="H71" i="150"/>
  <c r="I71" i="150"/>
  <c r="I72" i="150" s="1"/>
  <c r="J71" i="150"/>
  <c r="J72" i="150" s="1"/>
  <c r="K71" i="150"/>
  <c r="L71" i="150"/>
  <c r="L72" i="150" s="1"/>
  <c r="M71" i="150"/>
  <c r="M72" i="150" s="1"/>
  <c r="N71" i="150"/>
  <c r="N72" i="150" s="1"/>
  <c r="O71" i="150"/>
  <c r="O72" i="150" s="1"/>
  <c r="P71" i="150"/>
  <c r="P72" i="150" s="1"/>
  <c r="Q71" i="150"/>
  <c r="Q72" i="150" s="1"/>
  <c r="R71" i="150"/>
  <c r="E71" i="150"/>
  <c r="E72" i="150" s="1"/>
  <c r="N74" i="150"/>
  <c r="F74" i="150"/>
  <c r="R72" i="150"/>
  <c r="K72" i="150"/>
  <c r="H72" i="150"/>
  <c r="F72" i="150"/>
  <c r="D68" i="150"/>
  <c r="D67" i="150"/>
  <c r="D66" i="150"/>
  <c r="R64" i="150"/>
  <c r="Q64" i="150"/>
  <c r="P64" i="150"/>
  <c r="O64" i="150"/>
  <c r="N64" i="150"/>
  <c r="M64" i="150"/>
  <c r="L64" i="150"/>
  <c r="K64" i="150"/>
  <c r="J64" i="150"/>
  <c r="I64" i="150"/>
  <c r="H64" i="150"/>
  <c r="G64" i="150"/>
  <c r="F64" i="150"/>
  <c r="E64" i="150"/>
  <c r="R63" i="150"/>
  <c r="Q63" i="150"/>
  <c r="P63" i="150"/>
  <c r="O63" i="150"/>
  <c r="N63" i="150"/>
  <c r="M63" i="150"/>
  <c r="L63" i="150"/>
  <c r="K63" i="150"/>
  <c r="J63" i="150"/>
  <c r="I63" i="150"/>
  <c r="H63" i="150"/>
  <c r="G63" i="150"/>
  <c r="F63" i="150"/>
  <c r="E63" i="150"/>
  <c r="R62" i="150"/>
  <c r="Q62" i="150"/>
  <c r="P62" i="150"/>
  <c r="O62" i="150"/>
  <c r="N62" i="150"/>
  <c r="M62" i="150"/>
  <c r="L62" i="150"/>
  <c r="K62" i="150"/>
  <c r="J62" i="150"/>
  <c r="I62" i="150"/>
  <c r="H62" i="150"/>
  <c r="G62" i="150"/>
  <c r="F62" i="150"/>
  <c r="E62" i="150"/>
  <c r="R61" i="150"/>
  <c r="Q61" i="150"/>
  <c r="P61" i="150"/>
  <c r="O61" i="150"/>
  <c r="N61" i="150"/>
  <c r="M61" i="150"/>
  <c r="L61" i="150"/>
  <c r="K61" i="150"/>
  <c r="J61" i="150"/>
  <c r="I61" i="150"/>
  <c r="H61" i="150"/>
  <c r="G61" i="150"/>
  <c r="F61" i="150"/>
  <c r="E61" i="150"/>
  <c r="R60" i="150"/>
  <c r="Q60" i="150"/>
  <c r="P60" i="150"/>
  <c r="O60" i="150"/>
  <c r="N60" i="150"/>
  <c r="M60" i="150"/>
  <c r="L60" i="150"/>
  <c r="K60" i="150"/>
  <c r="J60" i="150"/>
  <c r="I60" i="150"/>
  <c r="H60" i="150"/>
  <c r="G60" i="150"/>
  <c r="F60" i="150"/>
  <c r="E60" i="150"/>
  <c r="R59" i="150"/>
  <c r="Q59" i="150"/>
  <c r="P59" i="150"/>
  <c r="O59" i="150"/>
  <c r="N59" i="150"/>
  <c r="M59" i="150"/>
  <c r="L59" i="150"/>
  <c r="K59" i="150"/>
  <c r="J59" i="150"/>
  <c r="I59" i="150"/>
  <c r="H59" i="150"/>
  <c r="G59" i="150"/>
  <c r="F59" i="150"/>
  <c r="E59" i="150"/>
  <c r="R58" i="150"/>
  <c r="Q58" i="150"/>
  <c r="P58" i="150"/>
  <c r="O58" i="150"/>
  <c r="N58" i="150"/>
  <c r="M58" i="150"/>
  <c r="L58" i="150"/>
  <c r="K58" i="150"/>
  <c r="J58" i="150"/>
  <c r="I58" i="150"/>
  <c r="H58" i="150"/>
  <c r="G58" i="150"/>
  <c r="F58" i="150"/>
  <c r="E58" i="150"/>
  <c r="R57" i="150"/>
  <c r="Q57" i="150"/>
  <c r="P57" i="150"/>
  <c r="O57" i="150"/>
  <c r="N57" i="150"/>
  <c r="M57" i="150"/>
  <c r="L57" i="150"/>
  <c r="K57" i="150"/>
  <c r="J57" i="150"/>
  <c r="I57" i="150"/>
  <c r="H57" i="150"/>
  <c r="G57" i="150"/>
  <c r="F57" i="150"/>
  <c r="E57" i="150"/>
  <c r="R56" i="150"/>
  <c r="Q56" i="150"/>
  <c r="P56" i="150"/>
  <c r="O56" i="150"/>
  <c r="N56" i="150"/>
  <c r="M56" i="150"/>
  <c r="L56" i="150"/>
  <c r="K56" i="150"/>
  <c r="J56" i="150"/>
  <c r="I56" i="150"/>
  <c r="H56" i="150"/>
  <c r="G56" i="150"/>
  <c r="F56" i="150"/>
  <c r="E56" i="150"/>
  <c r="R55" i="150"/>
  <c r="Q55" i="150"/>
  <c r="P55" i="150"/>
  <c r="O55" i="150"/>
  <c r="N55" i="150"/>
  <c r="M55" i="150"/>
  <c r="L55" i="150"/>
  <c r="K55" i="150"/>
  <c r="J55" i="150"/>
  <c r="I55" i="150"/>
  <c r="H55" i="150"/>
  <c r="G55" i="150"/>
  <c r="F55" i="150"/>
  <c r="E55" i="150"/>
  <c r="D54" i="150"/>
  <c r="D53" i="150"/>
  <c r="D52" i="150"/>
  <c r="D51" i="150"/>
  <c r="D50" i="150"/>
  <c r="D49" i="150"/>
  <c r="D48" i="150"/>
  <c r="D46" i="150"/>
  <c r="R45" i="150"/>
  <c r="Q45" i="150"/>
  <c r="P45" i="150"/>
  <c r="O45" i="150"/>
  <c r="N45" i="150"/>
  <c r="M45" i="150"/>
  <c r="L45" i="150"/>
  <c r="K45" i="150"/>
  <c r="J45" i="150"/>
  <c r="I45" i="150"/>
  <c r="H45" i="150"/>
  <c r="G45" i="150"/>
  <c r="F45" i="150"/>
  <c r="E45" i="150"/>
  <c r="D44" i="150"/>
  <c r="R43" i="150"/>
  <c r="Q43" i="150"/>
  <c r="P43" i="150"/>
  <c r="O43" i="150"/>
  <c r="N43" i="150"/>
  <c r="M43" i="150"/>
  <c r="L43" i="150"/>
  <c r="K43" i="150"/>
  <c r="J43" i="150"/>
  <c r="I43" i="150"/>
  <c r="H43" i="150"/>
  <c r="G43" i="150"/>
  <c r="F43" i="150"/>
  <c r="E43" i="150"/>
  <c r="D42" i="150"/>
  <c r="R41" i="150"/>
  <c r="Q41" i="150"/>
  <c r="P41" i="150"/>
  <c r="O41" i="150"/>
  <c r="N41" i="150"/>
  <c r="M41" i="150"/>
  <c r="L41" i="150"/>
  <c r="K41" i="150"/>
  <c r="J41" i="150"/>
  <c r="I41" i="150"/>
  <c r="H41" i="150"/>
  <c r="G41" i="150"/>
  <c r="F41" i="150"/>
  <c r="E41" i="150"/>
  <c r="D40" i="150"/>
  <c r="D39" i="150"/>
  <c r="D38" i="150"/>
  <c r="D36" i="150"/>
  <c r="R35" i="150"/>
  <c r="Q35" i="150"/>
  <c r="P35" i="150"/>
  <c r="O35" i="150"/>
  <c r="N35" i="150"/>
  <c r="M35" i="150"/>
  <c r="L35" i="150"/>
  <c r="K35" i="150"/>
  <c r="J35" i="150"/>
  <c r="I35" i="150"/>
  <c r="H35" i="150"/>
  <c r="G35" i="150"/>
  <c r="F35" i="150"/>
  <c r="E35" i="150"/>
  <c r="D34" i="150"/>
  <c r="D33" i="150"/>
  <c r="D32" i="150"/>
  <c r="D31" i="150"/>
  <c r="D30" i="150"/>
  <c r="R29" i="150"/>
  <c r="Q29" i="150"/>
  <c r="P29" i="150"/>
  <c r="O29" i="150"/>
  <c r="N29" i="150"/>
  <c r="M29" i="150"/>
  <c r="L29" i="150"/>
  <c r="K29" i="150"/>
  <c r="J29" i="150"/>
  <c r="I29" i="150"/>
  <c r="H29" i="150"/>
  <c r="G29" i="150"/>
  <c r="F29" i="150"/>
  <c r="E29" i="150"/>
  <c r="D28" i="150"/>
  <c r="D27" i="150"/>
  <c r="D26" i="150"/>
  <c r="D25" i="150"/>
  <c r="R24" i="150"/>
  <c r="Q24" i="150"/>
  <c r="P24" i="150"/>
  <c r="O24" i="150"/>
  <c r="N24" i="150"/>
  <c r="M24" i="150"/>
  <c r="L24" i="150"/>
  <c r="K24" i="150"/>
  <c r="J24" i="150"/>
  <c r="I24" i="150"/>
  <c r="H24" i="150"/>
  <c r="G24" i="150"/>
  <c r="F24" i="150"/>
  <c r="E24" i="150"/>
  <c r="D23" i="150"/>
  <c r="R22" i="150"/>
  <c r="Q22" i="150"/>
  <c r="P22" i="150"/>
  <c r="O22" i="150"/>
  <c r="N22" i="150"/>
  <c r="M22" i="150"/>
  <c r="L22" i="150"/>
  <c r="K22" i="150"/>
  <c r="J22" i="150"/>
  <c r="I22" i="150"/>
  <c r="H22" i="150"/>
  <c r="G22" i="150"/>
  <c r="F22" i="150"/>
  <c r="E22" i="150"/>
  <c r="D21" i="150"/>
  <c r="D20" i="150"/>
  <c r="U21" i="150"/>
  <c r="D19" i="150"/>
  <c r="D18" i="150"/>
  <c r="D17" i="150"/>
  <c r="D16" i="150"/>
  <c r="R15" i="150"/>
  <c r="Q15" i="150"/>
  <c r="P15" i="150"/>
  <c r="O15" i="150"/>
  <c r="N15" i="150"/>
  <c r="M15" i="150"/>
  <c r="L15" i="150"/>
  <c r="K15" i="150"/>
  <c r="J15" i="150"/>
  <c r="I15" i="150"/>
  <c r="H15" i="150"/>
  <c r="G15" i="150"/>
  <c r="F15" i="150"/>
  <c r="E15" i="150"/>
  <c r="D14" i="150"/>
  <c r="D13" i="150"/>
  <c r="D12" i="150"/>
  <c r="D11" i="150"/>
  <c r="D10" i="150"/>
  <c r="D9" i="150"/>
  <c r="D8" i="150"/>
  <c r="D7" i="150"/>
  <c r="F66" i="149"/>
  <c r="F67" i="149" s="1"/>
  <c r="G66" i="149"/>
  <c r="H66" i="149"/>
  <c r="H67" i="149" s="1"/>
  <c r="I66" i="149"/>
  <c r="I67" i="149" s="1"/>
  <c r="J66" i="149"/>
  <c r="J67" i="149" s="1"/>
  <c r="K66" i="149"/>
  <c r="L66" i="149"/>
  <c r="M66" i="149"/>
  <c r="M67" i="149" s="1"/>
  <c r="N66" i="149"/>
  <c r="N67" i="149" s="1"/>
  <c r="O66" i="149"/>
  <c r="O67" i="149" s="1"/>
  <c r="P66" i="149"/>
  <c r="P67" i="149" s="1"/>
  <c r="Q66" i="149"/>
  <c r="Q67" i="149" s="1"/>
  <c r="R66" i="149"/>
  <c r="R67" i="149" s="1"/>
  <c r="E66" i="149"/>
  <c r="E67" i="149" s="1"/>
  <c r="G67" i="149"/>
  <c r="N69" i="149"/>
  <c r="F69" i="149"/>
  <c r="D63" i="149"/>
  <c r="D62" i="149"/>
  <c r="D61" i="149"/>
  <c r="R59" i="149"/>
  <c r="Q59" i="149"/>
  <c r="P59" i="149"/>
  <c r="O59" i="149"/>
  <c r="N59" i="149"/>
  <c r="M59" i="149"/>
  <c r="L59" i="149"/>
  <c r="K59" i="149"/>
  <c r="J59" i="149"/>
  <c r="I59" i="149"/>
  <c r="H59" i="149"/>
  <c r="G59" i="149"/>
  <c r="F59" i="149"/>
  <c r="E59" i="149"/>
  <c r="R58" i="149"/>
  <c r="Q58" i="149"/>
  <c r="P58" i="149"/>
  <c r="O58" i="149"/>
  <c r="N58" i="149"/>
  <c r="M58" i="149"/>
  <c r="L58" i="149"/>
  <c r="K58" i="149"/>
  <c r="J58" i="149"/>
  <c r="I58" i="149"/>
  <c r="H58" i="149"/>
  <c r="G58" i="149"/>
  <c r="F58" i="149"/>
  <c r="E58" i="149"/>
  <c r="R57" i="149"/>
  <c r="Q57" i="149"/>
  <c r="P57" i="149"/>
  <c r="O57" i="149"/>
  <c r="N57" i="149"/>
  <c r="M57" i="149"/>
  <c r="L57" i="149"/>
  <c r="K57" i="149"/>
  <c r="J57" i="149"/>
  <c r="I57" i="149"/>
  <c r="H57" i="149"/>
  <c r="G57" i="149"/>
  <c r="F57" i="149"/>
  <c r="E57" i="149"/>
  <c r="R56" i="149"/>
  <c r="Q56" i="149"/>
  <c r="P56" i="149"/>
  <c r="O56" i="149"/>
  <c r="N56" i="149"/>
  <c r="M56" i="149"/>
  <c r="L56" i="149"/>
  <c r="K56" i="149"/>
  <c r="J56" i="149"/>
  <c r="I56" i="149"/>
  <c r="H56" i="149"/>
  <c r="G56" i="149"/>
  <c r="F56" i="149"/>
  <c r="E56" i="149"/>
  <c r="R55" i="149"/>
  <c r="Q55" i="149"/>
  <c r="P55" i="149"/>
  <c r="O55" i="149"/>
  <c r="N55" i="149"/>
  <c r="M55" i="149"/>
  <c r="L55" i="149"/>
  <c r="K55" i="149"/>
  <c r="J55" i="149"/>
  <c r="I55" i="149"/>
  <c r="H55" i="149"/>
  <c r="G55" i="149"/>
  <c r="F55" i="149"/>
  <c r="E55" i="149"/>
  <c r="R54" i="149"/>
  <c r="Q54" i="149"/>
  <c r="P54" i="149"/>
  <c r="O54" i="149"/>
  <c r="N54" i="149"/>
  <c r="M54" i="149"/>
  <c r="L54" i="149"/>
  <c r="K54" i="149"/>
  <c r="J54" i="149"/>
  <c r="I54" i="149"/>
  <c r="H54" i="149"/>
  <c r="G54" i="149"/>
  <c r="F54" i="149"/>
  <c r="E54" i="149"/>
  <c r="R53" i="149"/>
  <c r="Q53" i="149"/>
  <c r="P53" i="149"/>
  <c r="O53" i="149"/>
  <c r="N53" i="149"/>
  <c r="M53" i="149"/>
  <c r="L53" i="149"/>
  <c r="K53" i="149"/>
  <c r="J53" i="149"/>
  <c r="I53" i="149"/>
  <c r="H53" i="149"/>
  <c r="G53" i="149"/>
  <c r="F53" i="149"/>
  <c r="E53" i="149"/>
  <c r="R52" i="149"/>
  <c r="Q52" i="149"/>
  <c r="P52" i="149"/>
  <c r="O52" i="149"/>
  <c r="N52" i="149"/>
  <c r="M52" i="149"/>
  <c r="L52" i="149"/>
  <c r="K52" i="149"/>
  <c r="J52" i="149"/>
  <c r="I52" i="149"/>
  <c r="H52" i="149"/>
  <c r="G52" i="149"/>
  <c r="F52" i="149"/>
  <c r="E52" i="149"/>
  <c r="R51" i="149"/>
  <c r="Q51" i="149"/>
  <c r="P51" i="149"/>
  <c r="O51" i="149"/>
  <c r="N51" i="149"/>
  <c r="M51" i="149"/>
  <c r="L51" i="149"/>
  <c r="K51" i="149"/>
  <c r="J51" i="149"/>
  <c r="I51" i="149"/>
  <c r="H51" i="149"/>
  <c r="G51" i="149"/>
  <c r="F51" i="149"/>
  <c r="E51" i="149"/>
  <c r="R50" i="149"/>
  <c r="Q50" i="149"/>
  <c r="P50" i="149"/>
  <c r="O50" i="149"/>
  <c r="N50" i="149"/>
  <c r="M50" i="149"/>
  <c r="L50" i="149"/>
  <c r="K50" i="149"/>
  <c r="J50" i="149"/>
  <c r="I50" i="149"/>
  <c r="H50" i="149"/>
  <c r="G50" i="149"/>
  <c r="F50" i="149"/>
  <c r="E50" i="149"/>
  <c r="D49" i="149"/>
  <c r="D48" i="149"/>
  <c r="D47" i="149"/>
  <c r="D46" i="149"/>
  <c r="D45" i="149"/>
  <c r="D44" i="149"/>
  <c r="R43" i="149"/>
  <c r="Q43" i="149"/>
  <c r="P43" i="149"/>
  <c r="O43" i="149"/>
  <c r="N43" i="149"/>
  <c r="M43" i="149"/>
  <c r="L43" i="149"/>
  <c r="K43" i="149"/>
  <c r="J43" i="149"/>
  <c r="I43" i="149"/>
  <c r="H43" i="149"/>
  <c r="G43" i="149"/>
  <c r="F43" i="149"/>
  <c r="E43" i="149"/>
  <c r="D42" i="149"/>
  <c r="R41" i="149"/>
  <c r="Q41" i="149"/>
  <c r="P41" i="149"/>
  <c r="O41" i="149"/>
  <c r="N41" i="149"/>
  <c r="M41" i="149"/>
  <c r="L41" i="149"/>
  <c r="K41" i="149"/>
  <c r="J41" i="149"/>
  <c r="I41" i="149"/>
  <c r="H41" i="149"/>
  <c r="G41" i="149"/>
  <c r="F41" i="149"/>
  <c r="E41" i="149"/>
  <c r="R40" i="149"/>
  <c r="Q40" i="149"/>
  <c r="P40" i="149"/>
  <c r="O40" i="149"/>
  <c r="N40" i="149"/>
  <c r="M40" i="149"/>
  <c r="L40" i="149"/>
  <c r="K40" i="149"/>
  <c r="J40" i="149"/>
  <c r="I40" i="149"/>
  <c r="H40" i="149"/>
  <c r="G40" i="149"/>
  <c r="F40" i="149"/>
  <c r="E40" i="149"/>
  <c r="D39" i="149"/>
  <c r="D38" i="149"/>
  <c r="D37" i="149"/>
  <c r="D36" i="149"/>
  <c r="R35" i="149"/>
  <c r="Q35" i="149"/>
  <c r="P35" i="149"/>
  <c r="O35" i="149"/>
  <c r="N35" i="149"/>
  <c r="M35" i="149"/>
  <c r="L35" i="149"/>
  <c r="K35" i="149"/>
  <c r="J35" i="149"/>
  <c r="I35" i="149"/>
  <c r="H35" i="149"/>
  <c r="G35" i="149"/>
  <c r="F35" i="149"/>
  <c r="E35" i="149"/>
  <c r="D34" i="149"/>
  <c r="D33" i="149"/>
  <c r="D32" i="149"/>
  <c r="D31" i="149"/>
  <c r="D30" i="149"/>
  <c r="R29" i="149"/>
  <c r="Q29" i="149"/>
  <c r="P29" i="149"/>
  <c r="O29" i="149"/>
  <c r="N29" i="149"/>
  <c r="M29" i="149"/>
  <c r="L29" i="149"/>
  <c r="K29" i="149"/>
  <c r="J29" i="149"/>
  <c r="I29" i="149"/>
  <c r="H29" i="149"/>
  <c r="G29" i="149"/>
  <c r="F29" i="149"/>
  <c r="E29" i="149"/>
  <c r="D28" i="149"/>
  <c r="D27" i="149"/>
  <c r="D26" i="149"/>
  <c r="D25" i="149"/>
  <c r="R24" i="149"/>
  <c r="Q24" i="149"/>
  <c r="P24" i="149"/>
  <c r="O24" i="149"/>
  <c r="N24" i="149"/>
  <c r="M24" i="149"/>
  <c r="L24" i="149"/>
  <c r="K24" i="149"/>
  <c r="J24" i="149"/>
  <c r="I24" i="149"/>
  <c r="H24" i="149"/>
  <c r="G24" i="149"/>
  <c r="F24" i="149"/>
  <c r="E24" i="149"/>
  <c r="D23" i="149"/>
  <c r="R22" i="149"/>
  <c r="Q22" i="149"/>
  <c r="P22" i="149"/>
  <c r="O22" i="149"/>
  <c r="N22" i="149"/>
  <c r="M22" i="149"/>
  <c r="L22" i="149"/>
  <c r="K22" i="149"/>
  <c r="J22" i="149"/>
  <c r="I22" i="149"/>
  <c r="H22" i="149"/>
  <c r="G22" i="149"/>
  <c r="F22" i="149"/>
  <c r="E22" i="149"/>
  <c r="D21" i="149"/>
  <c r="U21" i="149"/>
  <c r="D20" i="149"/>
  <c r="D19" i="149"/>
  <c r="D18" i="149"/>
  <c r="D17" i="149"/>
  <c r="R16" i="149"/>
  <c r="Q16" i="149"/>
  <c r="P16" i="149"/>
  <c r="O16" i="149"/>
  <c r="N16" i="149"/>
  <c r="M16" i="149"/>
  <c r="L16" i="149"/>
  <c r="K16" i="149"/>
  <c r="J16" i="149"/>
  <c r="I16" i="149"/>
  <c r="H16" i="149"/>
  <c r="G16" i="149"/>
  <c r="F16" i="149"/>
  <c r="E16" i="149"/>
  <c r="D15" i="149"/>
  <c r="D14" i="149"/>
  <c r="D13" i="149"/>
  <c r="D12" i="149"/>
  <c r="D11" i="149"/>
  <c r="D10" i="149"/>
  <c r="D9" i="149"/>
  <c r="D8" i="149"/>
  <c r="D7" i="149"/>
  <c r="F67" i="148"/>
  <c r="F68" i="148" s="1"/>
  <c r="G67" i="148"/>
  <c r="H67" i="148"/>
  <c r="I67" i="148"/>
  <c r="I68" i="148" s="1"/>
  <c r="J67" i="148"/>
  <c r="J68" i="148" s="1"/>
  <c r="K67" i="148"/>
  <c r="K68" i="148" s="1"/>
  <c r="L67" i="148"/>
  <c r="L68" i="148" s="1"/>
  <c r="M67" i="148"/>
  <c r="M68" i="148" s="1"/>
  <c r="N67" i="148"/>
  <c r="N68" i="148" s="1"/>
  <c r="O67" i="148"/>
  <c r="O68" i="148" s="1"/>
  <c r="P67" i="148"/>
  <c r="P68" i="148" s="1"/>
  <c r="Q67" i="148"/>
  <c r="Q68" i="148" s="1"/>
  <c r="R67" i="148"/>
  <c r="R68" i="148" s="1"/>
  <c r="E67" i="148"/>
  <c r="E68" i="148" s="1"/>
  <c r="H68" i="148"/>
  <c r="N70" i="148"/>
  <c r="F70" i="148"/>
  <c r="D64" i="148"/>
  <c r="D63" i="148"/>
  <c r="D62" i="148"/>
  <c r="R60" i="148"/>
  <c r="Q60" i="148"/>
  <c r="P60" i="148"/>
  <c r="O60" i="148"/>
  <c r="N60" i="148"/>
  <c r="M60" i="148"/>
  <c r="L60" i="148"/>
  <c r="K60" i="148"/>
  <c r="J60" i="148"/>
  <c r="I60" i="148"/>
  <c r="H60" i="148"/>
  <c r="G60" i="148"/>
  <c r="F60" i="148"/>
  <c r="E60" i="148"/>
  <c r="R59" i="148"/>
  <c r="Q59" i="148"/>
  <c r="P59" i="148"/>
  <c r="O59" i="148"/>
  <c r="N59" i="148"/>
  <c r="M59" i="148"/>
  <c r="L59" i="148"/>
  <c r="K59" i="148"/>
  <c r="J59" i="148"/>
  <c r="I59" i="148"/>
  <c r="H59" i="148"/>
  <c r="G59" i="148"/>
  <c r="F59" i="148"/>
  <c r="E59" i="148"/>
  <c r="R58" i="148"/>
  <c r="Q58" i="148"/>
  <c r="P58" i="148"/>
  <c r="O58" i="148"/>
  <c r="N58" i="148"/>
  <c r="M58" i="148"/>
  <c r="L58" i="148"/>
  <c r="K58" i="148"/>
  <c r="J58" i="148"/>
  <c r="I58" i="148"/>
  <c r="H58" i="148"/>
  <c r="G58" i="148"/>
  <c r="F58" i="148"/>
  <c r="E58" i="148"/>
  <c r="R57" i="148"/>
  <c r="Q57" i="148"/>
  <c r="P57" i="148"/>
  <c r="O57" i="148"/>
  <c r="N57" i="148"/>
  <c r="M57" i="148"/>
  <c r="L57" i="148"/>
  <c r="K57" i="148"/>
  <c r="J57" i="148"/>
  <c r="I57" i="148"/>
  <c r="H57" i="148"/>
  <c r="G57" i="148"/>
  <c r="F57" i="148"/>
  <c r="E57" i="148"/>
  <c r="R56" i="148"/>
  <c r="Q56" i="148"/>
  <c r="P56" i="148"/>
  <c r="O56" i="148"/>
  <c r="N56" i="148"/>
  <c r="M56" i="148"/>
  <c r="L56" i="148"/>
  <c r="K56" i="148"/>
  <c r="J56" i="148"/>
  <c r="I56" i="148"/>
  <c r="H56" i="148"/>
  <c r="G56" i="148"/>
  <c r="F56" i="148"/>
  <c r="E56" i="148"/>
  <c r="R55" i="148"/>
  <c r="Q55" i="148"/>
  <c r="P55" i="148"/>
  <c r="O55" i="148"/>
  <c r="N55" i="148"/>
  <c r="M55" i="148"/>
  <c r="L55" i="148"/>
  <c r="K55" i="148"/>
  <c r="J55" i="148"/>
  <c r="I55" i="148"/>
  <c r="H55" i="148"/>
  <c r="G55" i="148"/>
  <c r="F55" i="148"/>
  <c r="E55" i="148"/>
  <c r="R54" i="148"/>
  <c r="Q54" i="148"/>
  <c r="P54" i="148"/>
  <c r="O54" i="148"/>
  <c r="N54" i="148"/>
  <c r="M54" i="148"/>
  <c r="L54" i="148"/>
  <c r="K54" i="148"/>
  <c r="J54" i="148"/>
  <c r="I54" i="148"/>
  <c r="H54" i="148"/>
  <c r="G54" i="148"/>
  <c r="F54" i="148"/>
  <c r="E54" i="148"/>
  <c r="R53" i="148"/>
  <c r="Q53" i="148"/>
  <c r="P53" i="148"/>
  <c r="O53" i="148"/>
  <c r="N53" i="148"/>
  <c r="M53" i="148"/>
  <c r="L53" i="148"/>
  <c r="K53" i="148"/>
  <c r="J53" i="148"/>
  <c r="I53" i="148"/>
  <c r="H53" i="148"/>
  <c r="G53" i="148"/>
  <c r="F53" i="148"/>
  <c r="E53" i="148"/>
  <c r="R52" i="148"/>
  <c r="Q52" i="148"/>
  <c r="P52" i="148"/>
  <c r="O52" i="148"/>
  <c r="N52" i="148"/>
  <c r="M52" i="148"/>
  <c r="L52" i="148"/>
  <c r="K52" i="148"/>
  <c r="J52" i="148"/>
  <c r="I52" i="148"/>
  <c r="H52" i="148"/>
  <c r="G52" i="148"/>
  <c r="F52" i="148"/>
  <c r="E52" i="148"/>
  <c r="R51" i="148"/>
  <c r="Q51" i="148"/>
  <c r="P51" i="148"/>
  <c r="O51" i="148"/>
  <c r="N51" i="148"/>
  <c r="M51" i="148"/>
  <c r="L51" i="148"/>
  <c r="K51" i="148"/>
  <c r="J51" i="148"/>
  <c r="I51" i="148"/>
  <c r="H51" i="148"/>
  <c r="G51" i="148"/>
  <c r="F51" i="148"/>
  <c r="E51" i="148"/>
  <c r="D50" i="148"/>
  <c r="D49" i="148"/>
  <c r="D48" i="148"/>
  <c r="D47" i="148"/>
  <c r="D46" i="148"/>
  <c r="D45" i="148"/>
  <c r="D44" i="148"/>
  <c r="R43" i="148"/>
  <c r="Q43" i="148"/>
  <c r="P43" i="148"/>
  <c r="O43" i="148"/>
  <c r="N43" i="148"/>
  <c r="M43" i="148"/>
  <c r="L43" i="148"/>
  <c r="K43" i="148"/>
  <c r="J43" i="148"/>
  <c r="I43" i="148"/>
  <c r="H43" i="148"/>
  <c r="G43" i="148"/>
  <c r="F43" i="148"/>
  <c r="E43" i="148"/>
  <c r="D42" i="148"/>
  <c r="R41" i="148"/>
  <c r="Q41" i="148"/>
  <c r="P41" i="148"/>
  <c r="O41" i="148"/>
  <c r="N41" i="148"/>
  <c r="M41" i="148"/>
  <c r="L41" i="148"/>
  <c r="K41" i="148"/>
  <c r="J41" i="148"/>
  <c r="I41" i="148"/>
  <c r="H41" i="148"/>
  <c r="G41" i="148"/>
  <c r="F41" i="148"/>
  <c r="E41" i="148"/>
  <c r="D40" i="148"/>
  <c r="R39" i="148"/>
  <c r="Q39" i="148"/>
  <c r="P39" i="148"/>
  <c r="O39" i="148"/>
  <c r="N39" i="148"/>
  <c r="M39" i="148"/>
  <c r="L39" i="148"/>
  <c r="K39" i="148"/>
  <c r="J39" i="148"/>
  <c r="I39" i="148"/>
  <c r="H39" i="148"/>
  <c r="G39" i="148"/>
  <c r="F39" i="148"/>
  <c r="E39" i="148"/>
  <c r="D38" i="148"/>
  <c r="D37" i="148"/>
  <c r="D36" i="148"/>
  <c r="D35" i="148"/>
  <c r="R34" i="148"/>
  <c r="Q34" i="148"/>
  <c r="P34" i="148"/>
  <c r="O34" i="148"/>
  <c r="N34" i="148"/>
  <c r="M34" i="148"/>
  <c r="L34" i="148"/>
  <c r="K34" i="148"/>
  <c r="J34" i="148"/>
  <c r="I34" i="148"/>
  <c r="H34" i="148"/>
  <c r="G34" i="148"/>
  <c r="F34" i="148"/>
  <c r="E34" i="148"/>
  <c r="D33" i="148"/>
  <c r="D32" i="148"/>
  <c r="D31" i="148"/>
  <c r="D30" i="148"/>
  <c r="R29" i="148"/>
  <c r="Q29" i="148"/>
  <c r="P29" i="148"/>
  <c r="O29" i="148"/>
  <c r="N29" i="148"/>
  <c r="M29" i="148"/>
  <c r="L29" i="148"/>
  <c r="K29" i="148"/>
  <c r="J29" i="148"/>
  <c r="I29" i="148"/>
  <c r="H29" i="148"/>
  <c r="G29" i="148"/>
  <c r="F29" i="148"/>
  <c r="E29" i="148"/>
  <c r="D28" i="148"/>
  <c r="D27" i="148"/>
  <c r="D26" i="148"/>
  <c r="R25" i="148"/>
  <c r="Q25" i="148"/>
  <c r="P25" i="148"/>
  <c r="O25" i="148"/>
  <c r="N25" i="148"/>
  <c r="M25" i="148"/>
  <c r="L25" i="148"/>
  <c r="K25" i="148"/>
  <c r="J25" i="148"/>
  <c r="I25" i="148"/>
  <c r="H25" i="148"/>
  <c r="G25" i="148"/>
  <c r="F25" i="148"/>
  <c r="E25" i="148"/>
  <c r="D24" i="148"/>
  <c r="U24" i="148"/>
  <c r="R23" i="148"/>
  <c r="Q23" i="148"/>
  <c r="P23" i="148"/>
  <c r="O23" i="148"/>
  <c r="N23" i="148"/>
  <c r="M23" i="148"/>
  <c r="L23" i="148"/>
  <c r="K23" i="148"/>
  <c r="J23" i="148"/>
  <c r="I23" i="148"/>
  <c r="H23" i="148"/>
  <c r="G23" i="148"/>
  <c r="F23" i="148"/>
  <c r="E23" i="148"/>
  <c r="D22" i="148"/>
  <c r="D21" i="148"/>
  <c r="D20" i="148"/>
  <c r="D19" i="148"/>
  <c r="D18" i="148"/>
  <c r="D17" i="148"/>
  <c r="R16" i="148"/>
  <c r="Q16" i="148"/>
  <c r="P16" i="148"/>
  <c r="O16" i="148"/>
  <c r="N16" i="148"/>
  <c r="M16" i="148"/>
  <c r="L16" i="148"/>
  <c r="K16" i="148"/>
  <c r="J16" i="148"/>
  <c r="I16" i="148"/>
  <c r="H16" i="148"/>
  <c r="G16" i="148"/>
  <c r="F16" i="148"/>
  <c r="E16" i="148"/>
  <c r="D15" i="148"/>
  <c r="D14" i="148"/>
  <c r="D13" i="148"/>
  <c r="D12" i="148"/>
  <c r="D11" i="148"/>
  <c r="D10" i="148"/>
  <c r="D9" i="148"/>
  <c r="D8" i="148"/>
  <c r="D7" i="148"/>
  <c r="I66" i="147"/>
  <c r="J66" i="147"/>
  <c r="K66" i="147"/>
  <c r="K67" i="147" s="1"/>
  <c r="L66" i="147"/>
  <c r="M66" i="147"/>
  <c r="N66" i="147"/>
  <c r="N69" i="147"/>
  <c r="F69" i="147"/>
  <c r="D63" i="147"/>
  <c r="D62" i="147"/>
  <c r="D61" i="147"/>
  <c r="R59" i="147"/>
  <c r="Q59" i="147"/>
  <c r="P59" i="147"/>
  <c r="O59" i="147"/>
  <c r="N59" i="147"/>
  <c r="M59" i="147"/>
  <c r="L59" i="147"/>
  <c r="K59" i="147"/>
  <c r="J59" i="147"/>
  <c r="I59" i="147"/>
  <c r="H59" i="147"/>
  <c r="G59" i="147"/>
  <c r="F59" i="147"/>
  <c r="E59" i="147"/>
  <c r="R58" i="147"/>
  <c r="Q58" i="147"/>
  <c r="P58" i="147"/>
  <c r="O58" i="147"/>
  <c r="N58" i="147"/>
  <c r="M58" i="147"/>
  <c r="L58" i="147"/>
  <c r="K58" i="147"/>
  <c r="J58" i="147"/>
  <c r="I58" i="147"/>
  <c r="H58" i="147"/>
  <c r="G58" i="147"/>
  <c r="F58" i="147"/>
  <c r="E58" i="147"/>
  <c r="R57" i="147"/>
  <c r="Q57" i="147"/>
  <c r="P57" i="147"/>
  <c r="O57" i="147"/>
  <c r="N57" i="147"/>
  <c r="M57" i="147"/>
  <c r="L57" i="147"/>
  <c r="K57" i="147"/>
  <c r="J57" i="147"/>
  <c r="I57" i="147"/>
  <c r="H57" i="147"/>
  <c r="G57" i="147"/>
  <c r="F57" i="147"/>
  <c r="E57" i="147"/>
  <c r="R56" i="147"/>
  <c r="Q56" i="147"/>
  <c r="P56" i="147"/>
  <c r="O56" i="147"/>
  <c r="N56" i="147"/>
  <c r="M56" i="147"/>
  <c r="L56" i="147"/>
  <c r="K56" i="147"/>
  <c r="J56" i="147"/>
  <c r="I56" i="147"/>
  <c r="H56" i="147"/>
  <c r="G56" i="147"/>
  <c r="F56" i="147"/>
  <c r="E56" i="147"/>
  <c r="R55" i="147"/>
  <c r="Q55" i="147"/>
  <c r="P55" i="147"/>
  <c r="O55" i="147"/>
  <c r="N55" i="147"/>
  <c r="M55" i="147"/>
  <c r="L55" i="147"/>
  <c r="K55" i="147"/>
  <c r="J55" i="147"/>
  <c r="I55" i="147"/>
  <c r="H55" i="147"/>
  <c r="G55" i="147"/>
  <c r="F55" i="147"/>
  <c r="E55" i="147"/>
  <c r="R54" i="147"/>
  <c r="Q54" i="147"/>
  <c r="P54" i="147"/>
  <c r="O54" i="147"/>
  <c r="N54" i="147"/>
  <c r="M54" i="147"/>
  <c r="L54" i="147"/>
  <c r="K54" i="147"/>
  <c r="J54" i="147"/>
  <c r="I54" i="147"/>
  <c r="H54" i="147"/>
  <c r="G54" i="147"/>
  <c r="F54" i="147"/>
  <c r="E54" i="147"/>
  <c r="D53" i="147"/>
  <c r="R52" i="147"/>
  <c r="Q52" i="147"/>
  <c r="P52" i="147"/>
  <c r="O52" i="147"/>
  <c r="N52" i="147"/>
  <c r="M52" i="147"/>
  <c r="L52" i="147"/>
  <c r="K52" i="147"/>
  <c r="J52" i="147"/>
  <c r="I52" i="147"/>
  <c r="H52" i="147"/>
  <c r="G52" i="147"/>
  <c r="F52" i="147"/>
  <c r="E52" i="147"/>
  <c r="R51" i="147"/>
  <c r="Q51" i="147"/>
  <c r="P51" i="147"/>
  <c r="O51" i="147"/>
  <c r="N51" i="147"/>
  <c r="M51" i="147"/>
  <c r="L51" i="147"/>
  <c r="K51" i="147"/>
  <c r="J51" i="147"/>
  <c r="I51" i="147"/>
  <c r="H51" i="147"/>
  <c r="G51" i="147"/>
  <c r="F51" i="147"/>
  <c r="E51" i="147"/>
  <c r="D48" i="147"/>
  <c r="D47" i="147"/>
  <c r="D46" i="147"/>
  <c r="D45" i="147"/>
  <c r="D44" i="147"/>
  <c r="D43" i="147"/>
  <c r="D42" i="147"/>
  <c r="D40" i="147"/>
  <c r="D38" i="147"/>
  <c r="D36" i="147"/>
  <c r="D34" i="147"/>
  <c r="D32" i="147"/>
  <c r="D31" i="147"/>
  <c r="D30" i="147"/>
  <c r="D29" i="147"/>
  <c r="D28" i="147"/>
  <c r="D26" i="147"/>
  <c r="D25" i="147"/>
  <c r="D24" i="147"/>
  <c r="D22" i="147"/>
  <c r="U24" i="147"/>
  <c r="D11" i="147"/>
  <c r="D20" i="147"/>
  <c r="D19" i="147"/>
  <c r="D18" i="147"/>
  <c r="D12" i="147"/>
  <c r="R17" i="147"/>
  <c r="R50" i="147" s="1"/>
  <c r="Q17" i="147"/>
  <c r="Q50" i="147" s="1"/>
  <c r="P17" i="147"/>
  <c r="P41" i="147" s="1"/>
  <c r="O17" i="147"/>
  <c r="O41" i="147" s="1"/>
  <c r="N17" i="147"/>
  <c r="N37" i="147" s="1"/>
  <c r="M17" i="147"/>
  <c r="M27" i="147" s="1"/>
  <c r="L17" i="147"/>
  <c r="L27" i="147" s="1"/>
  <c r="K17" i="147"/>
  <c r="K39" i="147" s="1"/>
  <c r="J17" i="147"/>
  <c r="J49" i="147" s="1"/>
  <c r="I17" i="147"/>
  <c r="I21" i="147" s="1"/>
  <c r="H17" i="147"/>
  <c r="H66" i="147" s="1"/>
  <c r="G17" i="147"/>
  <c r="G66" i="147" s="1"/>
  <c r="F17" i="147"/>
  <c r="F50" i="147" s="1"/>
  <c r="E17" i="147"/>
  <c r="E50" i="147" s="1"/>
  <c r="D16" i="147"/>
  <c r="D15" i="147"/>
  <c r="D14" i="147"/>
  <c r="D13" i="147"/>
  <c r="D10" i="147"/>
  <c r="D9" i="147"/>
  <c r="D8" i="147"/>
  <c r="D7" i="147"/>
  <c r="F68" i="146"/>
  <c r="F69" i="146" s="1"/>
  <c r="G68" i="146"/>
  <c r="G69" i="146" s="1"/>
  <c r="H68" i="146"/>
  <c r="H69" i="146" s="1"/>
  <c r="I68" i="146"/>
  <c r="I69" i="146" s="1"/>
  <c r="J68" i="146"/>
  <c r="J69" i="146" s="1"/>
  <c r="K68" i="146"/>
  <c r="L68" i="146"/>
  <c r="L69" i="146" s="1"/>
  <c r="M68" i="146"/>
  <c r="M69" i="146" s="1"/>
  <c r="N68" i="146"/>
  <c r="N69" i="146" s="1"/>
  <c r="O68" i="146"/>
  <c r="O69" i="146" s="1"/>
  <c r="P68" i="146"/>
  <c r="P69" i="146" s="1"/>
  <c r="Q68" i="146"/>
  <c r="Q69" i="146" s="1"/>
  <c r="R68" i="146"/>
  <c r="R69" i="146" s="1"/>
  <c r="E68" i="146"/>
  <c r="E69" i="146" s="1"/>
  <c r="N71" i="146"/>
  <c r="F71" i="146"/>
  <c r="D65" i="146"/>
  <c r="D64" i="146"/>
  <c r="D63" i="146"/>
  <c r="R61" i="146"/>
  <c r="Q61" i="146"/>
  <c r="P61" i="146"/>
  <c r="O61" i="146"/>
  <c r="N61" i="146"/>
  <c r="M61" i="146"/>
  <c r="L61" i="146"/>
  <c r="K61" i="146"/>
  <c r="J61" i="146"/>
  <c r="I61" i="146"/>
  <c r="H61" i="146"/>
  <c r="G61" i="146"/>
  <c r="F61" i="146"/>
  <c r="E61" i="146"/>
  <c r="R60" i="146"/>
  <c r="Q60" i="146"/>
  <c r="P60" i="146"/>
  <c r="O60" i="146"/>
  <c r="N60" i="146"/>
  <c r="M60" i="146"/>
  <c r="L60" i="146"/>
  <c r="K60" i="146"/>
  <c r="J60" i="146"/>
  <c r="I60" i="146"/>
  <c r="H60" i="146"/>
  <c r="G60" i="146"/>
  <c r="F60" i="146"/>
  <c r="E60" i="146"/>
  <c r="R59" i="146"/>
  <c r="Q59" i="146"/>
  <c r="P59" i="146"/>
  <c r="O59" i="146"/>
  <c r="N59" i="146"/>
  <c r="M59" i="146"/>
  <c r="L59" i="146"/>
  <c r="K59" i="146"/>
  <c r="J59" i="146"/>
  <c r="I59" i="146"/>
  <c r="H59" i="146"/>
  <c r="G59" i="146"/>
  <c r="F59" i="146"/>
  <c r="E59" i="146"/>
  <c r="R58" i="146"/>
  <c r="Q58" i="146"/>
  <c r="P58" i="146"/>
  <c r="O58" i="146"/>
  <c r="N58" i="146"/>
  <c r="M58" i="146"/>
  <c r="L58" i="146"/>
  <c r="K58" i="146"/>
  <c r="J58" i="146"/>
  <c r="I58" i="146"/>
  <c r="H58" i="146"/>
  <c r="G58" i="146"/>
  <c r="F58" i="146"/>
  <c r="E58" i="146"/>
  <c r="R57" i="146"/>
  <c r="Q57" i="146"/>
  <c r="P57" i="146"/>
  <c r="O57" i="146"/>
  <c r="N57" i="146"/>
  <c r="M57" i="146"/>
  <c r="L57" i="146"/>
  <c r="K57" i="146"/>
  <c r="J57" i="146"/>
  <c r="I57" i="146"/>
  <c r="H57" i="146"/>
  <c r="G57" i="146"/>
  <c r="F57" i="146"/>
  <c r="E57" i="146"/>
  <c r="R56" i="146"/>
  <c r="Q56" i="146"/>
  <c r="P56" i="146"/>
  <c r="O56" i="146"/>
  <c r="N56" i="146"/>
  <c r="M56" i="146"/>
  <c r="L56" i="146"/>
  <c r="K56" i="146"/>
  <c r="J56" i="146"/>
  <c r="I56" i="146"/>
  <c r="H56" i="146"/>
  <c r="G56" i="146"/>
  <c r="F56" i="146"/>
  <c r="E56" i="146"/>
  <c r="R55" i="146"/>
  <c r="Q55" i="146"/>
  <c r="P55" i="146"/>
  <c r="O55" i="146"/>
  <c r="N55" i="146"/>
  <c r="M55" i="146"/>
  <c r="L55" i="146"/>
  <c r="K55" i="146"/>
  <c r="J55" i="146"/>
  <c r="I55" i="146"/>
  <c r="H55" i="146"/>
  <c r="G55" i="146"/>
  <c r="F55" i="146"/>
  <c r="E55" i="146"/>
  <c r="R54" i="146"/>
  <c r="Q54" i="146"/>
  <c r="P54" i="146"/>
  <c r="O54" i="146"/>
  <c r="N54" i="146"/>
  <c r="M54" i="146"/>
  <c r="L54" i="146"/>
  <c r="K54" i="146"/>
  <c r="J54" i="146"/>
  <c r="I54" i="146"/>
  <c r="H54" i="146"/>
  <c r="G54" i="146"/>
  <c r="F54" i="146"/>
  <c r="E54" i="146"/>
  <c r="R53" i="146"/>
  <c r="Q53" i="146"/>
  <c r="P53" i="146"/>
  <c r="O53" i="146"/>
  <c r="N53" i="146"/>
  <c r="M53" i="146"/>
  <c r="L53" i="146"/>
  <c r="K53" i="146"/>
  <c r="J53" i="146"/>
  <c r="I53" i="146"/>
  <c r="H53" i="146"/>
  <c r="G53" i="146"/>
  <c r="F53" i="146"/>
  <c r="E53" i="146"/>
  <c r="D52" i="146"/>
  <c r="D51" i="146"/>
  <c r="R50" i="146"/>
  <c r="Q50" i="146"/>
  <c r="P50" i="146"/>
  <c r="O50" i="146"/>
  <c r="N50" i="146"/>
  <c r="M50" i="146"/>
  <c r="L50" i="146"/>
  <c r="K50" i="146"/>
  <c r="J50" i="146"/>
  <c r="I50" i="146"/>
  <c r="H50" i="146"/>
  <c r="G50" i="146"/>
  <c r="F50" i="146"/>
  <c r="E50" i="146"/>
  <c r="D49" i="146"/>
  <c r="D48" i="146"/>
  <c r="D47" i="146"/>
  <c r="D46" i="146"/>
  <c r="D45" i="146"/>
  <c r="D44" i="146"/>
  <c r="D43" i="146"/>
  <c r="R42" i="146"/>
  <c r="Q42" i="146"/>
  <c r="P42" i="146"/>
  <c r="O42" i="146"/>
  <c r="N42" i="146"/>
  <c r="M42" i="146"/>
  <c r="L42" i="146"/>
  <c r="K42" i="146"/>
  <c r="J42" i="146"/>
  <c r="I42" i="146"/>
  <c r="H42" i="146"/>
  <c r="G42" i="146"/>
  <c r="F42" i="146"/>
  <c r="E42" i="146"/>
  <c r="D41" i="146"/>
  <c r="R40" i="146"/>
  <c r="Q40" i="146"/>
  <c r="P40" i="146"/>
  <c r="O40" i="146"/>
  <c r="N40" i="146"/>
  <c r="M40" i="146"/>
  <c r="L40" i="146"/>
  <c r="K40" i="146"/>
  <c r="J40" i="146"/>
  <c r="I40" i="146"/>
  <c r="H40" i="146"/>
  <c r="G40" i="146"/>
  <c r="F40" i="146"/>
  <c r="E40" i="146"/>
  <c r="D39" i="146"/>
  <c r="R38" i="146"/>
  <c r="Q38" i="146"/>
  <c r="P38" i="146"/>
  <c r="O38" i="146"/>
  <c r="N38" i="146"/>
  <c r="M38" i="146"/>
  <c r="L38" i="146"/>
  <c r="K38" i="146"/>
  <c r="J38" i="146"/>
  <c r="I38" i="146"/>
  <c r="H38" i="146"/>
  <c r="G38" i="146"/>
  <c r="F38" i="146"/>
  <c r="E38" i="146"/>
  <c r="D37" i="146"/>
  <c r="D36" i="146"/>
  <c r="R35" i="146"/>
  <c r="Q35" i="146"/>
  <c r="P35" i="146"/>
  <c r="O35" i="146"/>
  <c r="N35" i="146"/>
  <c r="M35" i="146"/>
  <c r="L35" i="146"/>
  <c r="K35" i="146"/>
  <c r="J35" i="146"/>
  <c r="I35" i="146"/>
  <c r="H35" i="146"/>
  <c r="G35" i="146"/>
  <c r="F35" i="146"/>
  <c r="E35" i="146"/>
  <c r="D34" i="146"/>
  <c r="D33" i="146"/>
  <c r="D32" i="146"/>
  <c r="D31" i="146"/>
  <c r="D30" i="146"/>
  <c r="R29" i="146"/>
  <c r="Q29" i="146"/>
  <c r="P29" i="146"/>
  <c r="O29" i="146"/>
  <c r="N29" i="146"/>
  <c r="M29" i="146"/>
  <c r="L29" i="146"/>
  <c r="K29" i="146"/>
  <c r="J29" i="146"/>
  <c r="I29" i="146"/>
  <c r="H29" i="146"/>
  <c r="G29" i="146"/>
  <c r="F29" i="146"/>
  <c r="E29" i="146"/>
  <c r="D28" i="146"/>
  <c r="D27" i="146"/>
  <c r="D26" i="146"/>
  <c r="R25" i="146"/>
  <c r="Q25" i="146"/>
  <c r="P25" i="146"/>
  <c r="O25" i="146"/>
  <c r="N25" i="146"/>
  <c r="M25" i="146"/>
  <c r="L25" i="146"/>
  <c r="K25" i="146"/>
  <c r="J25" i="146"/>
  <c r="I25" i="146"/>
  <c r="H25" i="146"/>
  <c r="G25" i="146"/>
  <c r="F25" i="146"/>
  <c r="E25" i="146"/>
  <c r="D24" i="146"/>
  <c r="R23" i="146"/>
  <c r="Q23" i="146"/>
  <c r="P23" i="146"/>
  <c r="O23" i="146"/>
  <c r="N23" i="146"/>
  <c r="M23" i="146"/>
  <c r="L23" i="146"/>
  <c r="K23" i="146"/>
  <c r="J23" i="146"/>
  <c r="I23" i="146"/>
  <c r="H23" i="146"/>
  <c r="G23" i="146"/>
  <c r="F23" i="146"/>
  <c r="E23" i="146"/>
  <c r="U24" i="146"/>
  <c r="D22" i="146"/>
  <c r="D21" i="146"/>
  <c r="D20" i="146"/>
  <c r="D19" i="146"/>
  <c r="R18" i="146"/>
  <c r="Q18" i="146"/>
  <c r="P18" i="146"/>
  <c r="O18" i="146"/>
  <c r="N18" i="146"/>
  <c r="M18" i="146"/>
  <c r="L18" i="146"/>
  <c r="K18" i="146"/>
  <c r="J18" i="146"/>
  <c r="I18" i="146"/>
  <c r="H18" i="146"/>
  <c r="G18" i="146"/>
  <c r="F18" i="146"/>
  <c r="E18" i="146"/>
  <c r="D17" i="146"/>
  <c r="D16" i="146"/>
  <c r="D15" i="146"/>
  <c r="D14" i="146"/>
  <c r="D13" i="146"/>
  <c r="D12" i="146"/>
  <c r="D11" i="146"/>
  <c r="D10" i="146"/>
  <c r="D9" i="146"/>
  <c r="D8" i="146"/>
  <c r="D7" i="146"/>
  <c r="F18" i="145"/>
  <c r="E67" i="145"/>
  <c r="F67" i="145"/>
  <c r="F68" i="145" s="1"/>
  <c r="G67" i="145"/>
  <c r="G68" i="145" s="1"/>
  <c r="H67" i="145"/>
  <c r="H68" i="145" s="1"/>
  <c r="I67" i="145"/>
  <c r="I68" i="145" s="1"/>
  <c r="J67" i="145"/>
  <c r="J68" i="145" s="1"/>
  <c r="K67" i="145"/>
  <c r="K68" i="145" s="1"/>
  <c r="L67" i="145"/>
  <c r="M67" i="145"/>
  <c r="M68" i="145" s="1"/>
  <c r="N67" i="145"/>
  <c r="N68" i="145" s="1"/>
  <c r="O67" i="145"/>
  <c r="O68" i="145" s="1"/>
  <c r="P67" i="145"/>
  <c r="P68" i="145" s="1"/>
  <c r="Q67" i="145"/>
  <c r="Q68" i="145" s="1"/>
  <c r="R67" i="145"/>
  <c r="R68" i="145" s="1"/>
  <c r="N70" i="145"/>
  <c r="F70" i="145"/>
  <c r="D64" i="145"/>
  <c r="D63" i="145"/>
  <c r="D62" i="145"/>
  <c r="R60" i="145"/>
  <c r="Q60" i="145"/>
  <c r="P60" i="145"/>
  <c r="O60" i="145"/>
  <c r="N60" i="145"/>
  <c r="M60" i="145"/>
  <c r="L60" i="145"/>
  <c r="K60" i="145"/>
  <c r="J60" i="145"/>
  <c r="I60" i="145"/>
  <c r="H60" i="145"/>
  <c r="G60" i="145"/>
  <c r="F60" i="145"/>
  <c r="E60" i="145"/>
  <c r="R59" i="145"/>
  <c r="Q59" i="145"/>
  <c r="P59" i="145"/>
  <c r="O59" i="145"/>
  <c r="N59" i="145"/>
  <c r="M59" i="145"/>
  <c r="L59" i="145"/>
  <c r="K59" i="145"/>
  <c r="J59" i="145"/>
  <c r="I59" i="145"/>
  <c r="H59" i="145"/>
  <c r="G59" i="145"/>
  <c r="F59" i="145"/>
  <c r="E59" i="145"/>
  <c r="R58" i="145"/>
  <c r="Q58" i="145"/>
  <c r="P58" i="145"/>
  <c r="O58" i="145"/>
  <c r="N58" i="145"/>
  <c r="M58" i="145"/>
  <c r="L58" i="145"/>
  <c r="K58" i="145"/>
  <c r="J58" i="145"/>
  <c r="I58" i="145"/>
  <c r="H58" i="145"/>
  <c r="G58" i="145"/>
  <c r="F58" i="145"/>
  <c r="E58" i="145"/>
  <c r="R57" i="145"/>
  <c r="Q57" i="145"/>
  <c r="P57" i="145"/>
  <c r="O57" i="145"/>
  <c r="N57" i="145"/>
  <c r="M57" i="145"/>
  <c r="L57" i="145"/>
  <c r="K57" i="145"/>
  <c r="J57" i="145"/>
  <c r="I57" i="145"/>
  <c r="H57" i="145"/>
  <c r="G57" i="145"/>
  <c r="F57" i="145"/>
  <c r="E57" i="145"/>
  <c r="R56" i="145"/>
  <c r="Q56" i="145"/>
  <c r="P56" i="145"/>
  <c r="O56" i="145"/>
  <c r="N56" i="145"/>
  <c r="M56" i="145"/>
  <c r="L56" i="145"/>
  <c r="K56" i="145"/>
  <c r="J56" i="145"/>
  <c r="I56" i="145"/>
  <c r="H56" i="145"/>
  <c r="G56" i="145"/>
  <c r="F56" i="145"/>
  <c r="E56" i="145"/>
  <c r="R55" i="145"/>
  <c r="Q55" i="145"/>
  <c r="P55" i="145"/>
  <c r="O55" i="145"/>
  <c r="N55" i="145"/>
  <c r="M55" i="145"/>
  <c r="L55" i="145"/>
  <c r="K55" i="145"/>
  <c r="J55" i="145"/>
  <c r="I55" i="145"/>
  <c r="H55" i="145"/>
  <c r="G55" i="145"/>
  <c r="F55" i="145"/>
  <c r="E55" i="145"/>
  <c r="R54" i="145"/>
  <c r="Q54" i="145"/>
  <c r="P54" i="145"/>
  <c r="O54" i="145"/>
  <c r="N54" i="145"/>
  <c r="M54" i="145"/>
  <c r="L54" i="145"/>
  <c r="K54" i="145"/>
  <c r="J54" i="145"/>
  <c r="I54" i="145"/>
  <c r="H54" i="145"/>
  <c r="G54" i="145"/>
  <c r="F54" i="145"/>
  <c r="E54" i="145"/>
  <c r="R53" i="145"/>
  <c r="Q53" i="145"/>
  <c r="P53" i="145"/>
  <c r="O53" i="145"/>
  <c r="N53" i="145"/>
  <c r="M53" i="145"/>
  <c r="L53" i="145"/>
  <c r="K53" i="145"/>
  <c r="J53" i="145"/>
  <c r="I53" i="145"/>
  <c r="H53" i="145"/>
  <c r="G53" i="145"/>
  <c r="F53" i="145"/>
  <c r="E53" i="145"/>
  <c r="R52" i="145"/>
  <c r="Q52" i="145"/>
  <c r="P52" i="145"/>
  <c r="O52" i="145"/>
  <c r="N52" i="145"/>
  <c r="M52" i="145"/>
  <c r="L52" i="145"/>
  <c r="K52" i="145"/>
  <c r="J52" i="145"/>
  <c r="I52" i="145"/>
  <c r="H52" i="145"/>
  <c r="G52" i="145"/>
  <c r="F52" i="145"/>
  <c r="E52" i="145"/>
  <c r="D51" i="145"/>
  <c r="D50" i="145"/>
  <c r="R49" i="145"/>
  <c r="Q49" i="145"/>
  <c r="P49" i="145"/>
  <c r="O49" i="145"/>
  <c r="N49" i="145"/>
  <c r="M49" i="145"/>
  <c r="L49" i="145"/>
  <c r="K49" i="145"/>
  <c r="J49" i="145"/>
  <c r="I49" i="145"/>
  <c r="H49" i="145"/>
  <c r="G49" i="145"/>
  <c r="F49" i="145"/>
  <c r="E49" i="145"/>
  <c r="D48" i="145"/>
  <c r="D47" i="145"/>
  <c r="D46" i="145"/>
  <c r="D45" i="145"/>
  <c r="D44" i="145"/>
  <c r="D43" i="145"/>
  <c r="D42" i="145"/>
  <c r="R41" i="145"/>
  <c r="Q41" i="145"/>
  <c r="P41" i="145"/>
  <c r="O41" i="145"/>
  <c r="N41" i="145"/>
  <c r="M41" i="145"/>
  <c r="L41" i="145"/>
  <c r="K41" i="145"/>
  <c r="J41" i="145"/>
  <c r="I41" i="145"/>
  <c r="H41" i="145"/>
  <c r="G41" i="145"/>
  <c r="F41" i="145"/>
  <c r="E41" i="145"/>
  <c r="D40" i="145"/>
  <c r="R39" i="145"/>
  <c r="Q39" i="145"/>
  <c r="P39" i="145"/>
  <c r="O39" i="145"/>
  <c r="N39" i="145"/>
  <c r="M39" i="145"/>
  <c r="L39" i="145"/>
  <c r="K39" i="145"/>
  <c r="J39" i="145"/>
  <c r="I39" i="145"/>
  <c r="H39" i="145"/>
  <c r="G39" i="145"/>
  <c r="F39" i="145"/>
  <c r="E39" i="145"/>
  <c r="D38" i="145"/>
  <c r="R37" i="145"/>
  <c r="Q37" i="145"/>
  <c r="P37" i="145"/>
  <c r="O37" i="145"/>
  <c r="N37" i="145"/>
  <c r="M37" i="145"/>
  <c r="L37" i="145"/>
  <c r="K37" i="145"/>
  <c r="J37" i="145"/>
  <c r="I37" i="145"/>
  <c r="H37" i="145"/>
  <c r="G37" i="145"/>
  <c r="F37" i="145"/>
  <c r="E37" i="145"/>
  <c r="D36" i="145"/>
  <c r="D35" i="145"/>
  <c r="R34" i="145"/>
  <c r="Q34" i="145"/>
  <c r="P34" i="145"/>
  <c r="O34" i="145"/>
  <c r="N34" i="145"/>
  <c r="M34" i="145"/>
  <c r="L34" i="145"/>
  <c r="K34" i="145"/>
  <c r="J34" i="145"/>
  <c r="I34" i="145"/>
  <c r="H34" i="145"/>
  <c r="G34" i="145"/>
  <c r="F34" i="145"/>
  <c r="E34" i="145"/>
  <c r="D33" i="145"/>
  <c r="D32" i="145"/>
  <c r="D31" i="145"/>
  <c r="D30" i="145"/>
  <c r="R29" i="145"/>
  <c r="Q29" i="145"/>
  <c r="P29" i="145"/>
  <c r="O29" i="145"/>
  <c r="N29" i="145"/>
  <c r="M29" i="145"/>
  <c r="L29" i="145"/>
  <c r="K29" i="145"/>
  <c r="J29" i="145"/>
  <c r="I29" i="145"/>
  <c r="H29" i="145"/>
  <c r="G29" i="145"/>
  <c r="F29" i="145"/>
  <c r="E29" i="145"/>
  <c r="D28" i="145"/>
  <c r="D27" i="145"/>
  <c r="D26" i="145"/>
  <c r="R25" i="145"/>
  <c r="Q25" i="145"/>
  <c r="P25" i="145"/>
  <c r="O25" i="145"/>
  <c r="N25" i="145"/>
  <c r="M25" i="145"/>
  <c r="L25" i="145"/>
  <c r="K25" i="145"/>
  <c r="J25" i="145"/>
  <c r="I25" i="145"/>
  <c r="H25" i="145"/>
  <c r="G25" i="145"/>
  <c r="F25" i="145"/>
  <c r="E25" i="145"/>
  <c r="D24" i="145"/>
  <c r="U24" i="145"/>
  <c r="R23" i="145"/>
  <c r="Q23" i="145"/>
  <c r="P23" i="145"/>
  <c r="O23" i="145"/>
  <c r="N23" i="145"/>
  <c r="M23" i="145"/>
  <c r="L23" i="145"/>
  <c r="K23" i="145"/>
  <c r="J23" i="145"/>
  <c r="I23" i="145"/>
  <c r="H23" i="145"/>
  <c r="G23" i="145"/>
  <c r="F23" i="145"/>
  <c r="E23" i="145"/>
  <c r="D22" i="145"/>
  <c r="D21" i="145"/>
  <c r="D20" i="145"/>
  <c r="D19" i="145"/>
  <c r="R18" i="145"/>
  <c r="Q18" i="145"/>
  <c r="P18" i="145"/>
  <c r="O18" i="145"/>
  <c r="N18" i="145"/>
  <c r="M18" i="145"/>
  <c r="L18" i="145"/>
  <c r="K18" i="145"/>
  <c r="J18" i="145"/>
  <c r="I18" i="145"/>
  <c r="H18" i="145"/>
  <c r="G18" i="145"/>
  <c r="E18" i="145"/>
  <c r="D17" i="145"/>
  <c r="D16" i="145"/>
  <c r="D15" i="145"/>
  <c r="D14" i="145"/>
  <c r="D13" i="145"/>
  <c r="D12" i="145"/>
  <c r="D10" i="145"/>
  <c r="D9" i="145"/>
  <c r="D8" i="145"/>
  <c r="D7" i="145"/>
  <c r="F71" i="144"/>
  <c r="G71" i="144"/>
  <c r="G72" i="144" s="1"/>
  <c r="H71" i="144"/>
  <c r="H72" i="144" s="1"/>
  <c r="I71" i="144"/>
  <c r="I72" i="144" s="1"/>
  <c r="J71" i="144"/>
  <c r="J72" i="144" s="1"/>
  <c r="K71" i="144"/>
  <c r="L71" i="144"/>
  <c r="L72" i="144" s="1"/>
  <c r="M71" i="144"/>
  <c r="N71" i="144"/>
  <c r="N72" i="144" s="1"/>
  <c r="O71" i="144"/>
  <c r="O72" i="144" s="1"/>
  <c r="P71" i="144"/>
  <c r="P72" i="144" s="1"/>
  <c r="Q71" i="144"/>
  <c r="Q72" i="144" s="1"/>
  <c r="R71" i="144"/>
  <c r="R72" i="144" s="1"/>
  <c r="E71" i="144"/>
  <c r="N74" i="144"/>
  <c r="F74" i="144"/>
  <c r="K72" i="144"/>
  <c r="F72" i="144"/>
  <c r="E72" i="144"/>
  <c r="D68" i="144"/>
  <c r="D67" i="144"/>
  <c r="D66" i="144"/>
  <c r="R64" i="144"/>
  <c r="Q64" i="144"/>
  <c r="P64" i="144"/>
  <c r="O64" i="144"/>
  <c r="N64" i="144"/>
  <c r="M64" i="144"/>
  <c r="L64" i="144"/>
  <c r="K64" i="144"/>
  <c r="J64" i="144"/>
  <c r="I64" i="144"/>
  <c r="H64" i="144"/>
  <c r="G64" i="144"/>
  <c r="F64" i="144"/>
  <c r="E64" i="144"/>
  <c r="R63" i="144"/>
  <c r="Q63" i="144"/>
  <c r="P63" i="144"/>
  <c r="O63" i="144"/>
  <c r="N63" i="144"/>
  <c r="M63" i="144"/>
  <c r="L63" i="144"/>
  <c r="K63" i="144"/>
  <c r="J63" i="144"/>
  <c r="I63" i="144"/>
  <c r="H63" i="144"/>
  <c r="G63" i="144"/>
  <c r="F63" i="144"/>
  <c r="E63" i="144"/>
  <c r="R62" i="144"/>
  <c r="Q62" i="144"/>
  <c r="P62" i="144"/>
  <c r="O62" i="144"/>
  <c r="N62" i="144"/>
  <c r="M62" i="144"/>
  <c r="L62" i="144"/>
  <c r="K62" i="144"/>
  <c r="J62" i="144"/>
  <c r="I62" i="144"/>
  <c r="H62" i="144"/>
  <c r="G62" i="144"/>
  <c r="F62" i="144"/>
  <c r="E62" i="144"/>
  <c r="R61" i="144"/>
  <c r="Q61" i="144"/>
  <c r="P61" i="144"/>
  <c r="O61" i="144"/>
  <c r="N61" i="144"/>
  <c r="M61" i="144"/>
  <c r="L61" i="144"/>
  <c r="K61" i="144"/>
  <c r="J61" i="144"/>
  <c r="I61" i="144"/>
  <c r="H61" i="144"/>
  <c r="G61" i="144"/>
  <c r="F61" i="144"/>
  <c r="E61" i="144"/>
  <c r="R60" i="144"/>
  <c r="Q60" i="144"/>
  <c r="P60" i="144"/>
  <c r="O60" i="144"/>
  <c r="N60" i="144"/>
  <c r="M60" i="144"/>
  <c r="L60" i="144"/>
  <c r="K60" i="144"/>
  <c r="J60" i="144"/>
  <c r="I60" i="144"/>
  <c r="H60" i="144"/>
  <c r="G60" i="144"/>
  <c r="F60" i="144"/>
  <c r="E60" i="144"/>
  <c r="R59" i="144"/>
  <c r="Q59" i="144"/>
  <c r="P59" i="144"/>
  <c r="O59" i="144"/>
  <c r="N59" i="144"/>
  <c r="M59" i="144"/>
  <c r="L59" i="144"/>
  <c r="K59" i="144"/>
  <c r="J59" i="144"/>
  <c r="I59" i="144"/>
  <c r="H59" i="144"/>
  <c r="G59" i="144"/>
  <c r="F59" i="144"/>
  <c r="E59" i="144"/>
  <c r="R58" i="144"/>
  <c r="Q58" i="144"/>
  <c r="P58" i="144"/>
  <c r="O58" i="144"/>
  <c r="N58" i="144"/>
  <c r="M58" i="144"/>
  <c r="L58" i="144"/>
  <c r="K58" i="144"/>
  <c r="J58" i="144"/>
  <c r="I58" i="144"/>
  <c r="H58" i="144"/>
  <c r="G58" i="144"/>
  <c r="F58" i="144"/>
  <c r="E58" i="144"/>
  <c r="R57" i="144"/>
  <c r="Q57" i="144"/>
  <c r="P57" i="144"/>
  <c r="O57" i="144"/>
  <c r="N57" i="144"/>
  <c r="M57" i="144"/>
  <c r="L57" i="144"/>
  <c r="K57" i="144"/>
  <c r="J57" i="144"/>
  <c r="I57" i="144"/>
  <c r="H57" i="144"/>
  <c r="G57" i="144"/>
  <c r="F57" i="144"/>
  <c r="E57" i="144"/>
  <c r="R56" i="144"/>
  <c r="Q56" i="144"/>
  <c r="P56" i="144"/>
  <c r="O56" i="144"/>
  <c r="N56" i="144"/>
  <c r="M56" i="144"/>
  <c r="L56" i="144"/>
  <c r="K56" i="144"/>
  <c r="J56" i="144"/>
  <c r="I56" i="144"/>
  <c r="H56" i="144"/>
  <c r="G56" i="144"/>
  <c r="F56" i="144"/>
  <c r="E56" i="144"/>
  <c r="D55" i="144"/>
  <c r="D54" i="144"/>
  <c r="R53" i="144"/>
  <c r="Q53" i="144"/>
  <c r="P53" i="144"/>
  <c r="O53" i="144"/>
  <c r="N53" i="144"/>
  <c r="M53" i="144"/>
  <c r="L53" i="144"/>
  <c r="K53" i="144"/>
  <c r="J53" i="144"/>
  <c r="I53" i="144"/>
  <c r="H53" i="144"/>
  <c r="G53" i="144"/>
  <c r="F53" i="144"/>
  <c r="E53" i="144"/>
  <c r="D52" i="144"/>
  <c r="D51" i="144"/>
  <c r="D50" i="144"/>
  <c r="D49" i="144"/>
  <c r="D48" i="144"/>
  <c r="D47" i="144"/>
  <c r="D46" i="144"/>
  <c r="R45" i="144"/>
  <c r="Q45" i="144"/>
  <c r="P45" i="144"/>
  <c r="O45" i="144"/>
  <c r="N45" i="144"/>
  <c r="M45" i="144"/>
  <c r="L45" i="144"/>
  <c r="K45" i="144"/>
  <c r="J45" i="144"/>
  <c r="I45" i="144"/>
  <c r="H45" i="144"/>
  <c r="G45" i="144"/>
  <c r="F45" i="144"/>
  <c r="E45" i="144"/>
  <c r="D44" i="144"/>
  <c r="R43" i="144"/>
  <c r="Q43" i="144"/>
  <c r="P43" i="144"/>
  <c r="O43" i="144"/>
  <c r="N43" i="144"/>
  <c r="M43" i="144"/>
  <c r="L43" i="144"/>
  <c r="K43" i="144"/>
  <c r="J43" i="144"/>
  <c r="I43" i="144"/>
  <c r="H43" i="144"/>
  <c r="G43" i="144"/>
  <c r="F43" i="144"/>
  <c r="E43" i="144"/>
  <c r="D42" i="144"/>
  <c r="R41" i="144"/>
  <c r="Q41" i="144"/>
  <c r="P41" i="144"/>
  <c r="O41" i="144"/>
  <c r="N41" i="144"/>
  <c r="M41" i="144"/>
  <c r="L41" i="144"/>
  <c r="K41" i="144"/>
  <c r="J41" i="144"/>
  <c r="I41" i="144"/>
  <c r="H41" i="144"/>
  <c r="G41" i="144"/>
  <c r="F41" i="144"/>
  <c r="E41" i="144"/>
  <c r="D40" i="144"/>
  <c r="D39" i="144"/>
  <c r="D38" i="144"/>
  <c r="R37" i="144"/>
  <c r="Q37" i="144"/>
  <c r="P37" i="144"/>
  <c r="O37" i="144"/>
  <c r="N37" i="144"/>
  <c r="M37" i="144"/>
  <c r="L37" i="144"/>
  <c r="K37" i="144"/>
  <c r="J37" i="144"/>
  <c r="I37" i="144"/>
  <c r="H37" i="144"/>
  <c r="G37" i="144"/>
  <c r="F37" i="144"/>
  <c r="E37" i="144"/>
  <c r="D36" i="144"/>
  <c r="D35" i="144"/>
  <c r="D34" i="144"/>
  <c r="D33" i="144"/>
  <c r="D32" i="144"/>
  <c r="R31" i="144"/>
  <c r="Q31" i="144"/>
  <c r="P31" i="144"/>
  <c r="O31" i="144"/>
  <c r="N31" i="144"/>
  <c r="M31" i="144"/>
  <c r="L31" i="144"/>
  <c r="K31" i="144"/>
  <c r="J31" i="144"/>
  <c r="I31" i="144"/>
  <c r="H31" i="144"/>
  <c r="G31" i="144"/>
  <c r="F31" i="144"/>
  <c r="E31" i="144"/>
  <c r="D30" i="144"/>
  <c r="D29" i="144"/>
  <c r="D28" i="144"/>
  <c r="R27" i="144"/>
  <c r="Q27" i="144"/>
  <c r="P27" i="144"/>
  <c r="O27" i="144"/>
  <c r="N27" i="144"/>
  <c r="M27" i="144"/>
  <c r="L27" i="144"/>
  <c r="K27" i="144"/>
  <c r="J27" i="144"/>
  <c r="I27" i="144"/>
  <c r="H27" i="144"/>
  <c r="G27" i="144"/>
  <c r="F27" i="144"/>
  <c r="E27" i="144"/>
  <c r="D26" i="144"/>
  <c r="D25" i="144"/>
  <c r="U24" i="144"/>
  <c r="R24" i="144"/>
  <c r="Q24" i="144"/>
  <c r="P24" i="144"/>
  <c r="O24" i="144"/>
  <c r="N24" i="144"/>
  <c r="M24" i="144"/>
  <c r="L24" i="144"/>
  <c r="K24" i="144"/>
  <c r="J24" i="144"/>
  <c r="I24" i="144"/>
  <c r="H24" i="144"/>
  <c r="G24" i="144"/>
  <c r="F24" i="144"/>
  <c r="E24" i="144"/>
  <c r="D23" i="144"/>
  <c r="D22" i="144"/>
  <c r="D21" i="144"/>
  <c r="D20" i="144"/>
  <c r="D19" i="144"/>
  <c r="R18" i="144"/>
  <c r="Q18" i="144"/>
  <c r="P18" i="144"/>
  <c r="O18" i="144"/>
  <c r="N18" i="144"/>
  <c r="M18" i="144"/>
  <c r="L18" i="144"/>
  <c r="K18" i="144"/>
  <c r="J18" i="144"/>
  <c r="I18" i="144"/>
  <c r="H18" i="144"/>
  <c r="G18" i="144"/>
  <c r="F18" i="144"/>
  <c r="E18" i="144"/>
  <c r="D17" i="144"/>
  <c r="D16" i="144"/>
  <c r="D15" i="144"/>
  <c r="D14" i="144"/>
  <c r="D13" i="144"/>
  <c r="D12" i="144"/>
  <c r="D11" i="144"/>
  <c r="D9" i="144"/>
  <c r="D8" i="144"/>
  <c r="D7" i="144"/>
  <c r="F29" i="143"/>
  <c r="E69" i="143"/>
  <c r="D13" i="143"/>
  <c r="F18" i="143"/>
  <c r="N72" i="143"/>
  <c r="F72" i="143"/>
  <c r="R69" i="143"/>
  <c r="R70" i="143" s="1"/>
  <c r="Q69" i="143"/>
  <c r="Q70" i="143" s="1"/>
  <c r="P69" i="143"/>
  <c r="P70" i="143" s="1"/>
  <c r="O69" i="143"/>
  <c r="O70" i="143" s="1"/>
  <c r="N69" i="143"/>
  <c r="N70" i="143" s="1"/>
  <c r="M69" i="143"/>
  <c r="M70" i="143" s="1"/>
  <c r="L69" i="143"/>
  <c r="K69" i="143"/>
  <c r="K70" i="143" s="1"/>
  <c r="J69" i="143"/>
  <c r="J70" i="143" s="1"/>
  <c r="I69" i="143"/>
  <c r="I70" i="143" s="1"/>
  <c r="H69" i="143"/>
  <c r="H70" i="143" s="1"/>
  <c r="G69" i="143"/>
  <c r="G70" i="143" s="1"/>
  <c r="F69" i="143"/>
  <c r="F70" i="143" s="1"/>
  <c r="D66" i="143"/>
  <c r="D65" i="143"/>
  <c r="D64" i="143"/>
  <c r="R62" i="143"/>
  <c r="Q62" i="143"/>
  <c r="P62" i="143"/>
  <c r="O62" i="143"/>
  <c r="N62" i="143"/>
  <c r="M62" i="143"/>
  <c r="L62" i="143"/>
  <c r="K62" i="143"/>
  <c r="J62" i="143"/>
  <c r="I62" i="143"/>
  <c r="H62" i="143"/>
  <c r="G62" i="143"/>
  <c r="F62" i="143"/>
  <c r="E62" i="143"/>
  <c r="R61" i="143"/>
  <c r="Q61" i="143"/>
  <c r="P61" i="143"/>
  <c r="O61" i="143"/>
  <c r="N61" i="143"/>
  <c r="M61" i="143"/>
  <c r="L61" i="143"/>
  <c r="K61" i="143"/>
  <c r="J61" i="143"/>
  <c r="I61" i="143"/>
  <c r="H61" i="143"/>
  <c r="G61" i="143"/>
  <c r="F61" i="143"/>
  <c r="E61" i="143"/>
  <c r="R60" i="143"/>
  <c r="Q60" i="143"/>
  <c r="P60" i="143"/>
  <c r="O60" i="143"/>
  <c r="N60" i="143"/>
  <c r="M60" i="143"/>
  <c r="L60" i="143"/>
  <c r="K60" i="143"/>
  <c r="J60" i="143"/>
  <c r="I60" i="143"/>
  <c r="H60" i="143"/>
  <c r="G60" i="143"/>
  <c r="F60" i="143"/>
  <c r="E60" i="143"/>
  <c r="R59" i="143"/>
  <c r="Q59" i="143"/>
  <c r="P59" i="143"/>
  <c r="O59" i="143"/>
  <c r="N59" i="143"/>
  <c r="M59" i="143"/>
  <c r="L59" i="143"/>
  <c r="K59" i="143"/>
  <c r="J59" i="143"/>
  <c r="I59" i="143"/>
  <c r="H59" i="143"/>
  <c r="G59" i="143"/>
  <c r="F59" i="143"/>
  <c r="E59" i="143"/>
  <c r="R58" i="143"/>
  <c r="Q58" i="143"/>
  <c r="P58" i="143"/>
  <c r="O58" i="143"/>
  <c r="N58" i="143"/>
  <c r="M58" i="143"/>
  <c r="L58" i="143"/>
  <c r="K58" i="143"/>
  <c r="J58" i="143"/>
  <c r="I58" i="143"/>
  <c r="H58" i="143"/>
  <c r="G58" i="143"/>
  <c r="F58" i="143"/>
  <c r="E58" i="143"/>
  <c r="R57" i="143"/>
  <c r="Q57" i="143"/>
  <c r="P57" i="143"/>
  <c r="O57" i="143"/>
  <c r="N57" i="143"/>
  <c r="M57" i="143"/>
  <c r="L57" i="143"/>
  <c r="K57" i="143"/>
  <c r="J57" i="143"/>
  <c r="I57" i="143"/>
  <c r="H57" i="143"/>
  <c r="G57" i="143"/>
  <c r="F57" i="143"/>
  <c r="E57" i="143"/>
  <c r="D56" i="143"/>
  <c r="R55" i="143"/>
  <c r="Q55" i="143"/>
  <c r="P55" i="143"/>
  <c r="O55" i="143"/>
  <c r="N55" i="143"/>
  <c r="M55" i="143"/>
  <c r="L55" i="143"/>
  <c r="K55" i="143"/>
  <c r="J55" i="143"/>
  <c r="I55" i="143"/>
  <c r="H55" i="143"/>
  <c r="G55" i="143"/>
  <c r="F55" i="143"/>
  <c r="E55" i="143"/>
  <c r="R54" i="143"/>
  <c r="Q54" i="143"/>
  <c r="P54" i="143"/>
  <c r="O54" i="143"/>
  <c r="N54" i="143"/>
  <c r="M54" i="143"/>
  <c r="L54" i="143"/>
  <c r="K54" i="143"/>
  <c r="J54" i="143"/>
  <c r="I54" i="143"/>
  <c r="H54" i="143"/>
  <c r="G54" i="143"/>
  <c r="F54" i="143"/>
  <c r="E54" i="143"/>
  <c r="R53" i="143"/>
  <c r="Q53" i="143"/>
  <c r="P53" i="143"/>
  <c r="O53" i="143"/>
  <c r="N53" i="143"/>
  <c r="M53" i="143"/>
  <c r="L53" i="143"/>
  <c r="K53" i="143"/>
  <c r="J53" i="143"/>
  <c r="I53" i="143"/>
  <c r="H53" i="143"/>
  <c r="G53" i="143"/>
  <c r="F53" i="143"/>
  <c r="E53" i="143"/>
  <c r="D52" i="143"/>
  <c r="D51" i="143"/>
  <c r="R50" i="143"/>
  <c r="Q50" i="143"/>
  <c r="P50" i="143"/>
  <c r="O50" i="143"/>
  <c r="N50" i="143"/>
  <c r="M50" i="143"/>
  <c r="L50" i="143"/>
  <c r="K50" i="143"/>
  <c r="J50" i="143"/>
  <c r="I50" i="143"/>
  <c r="H50" i="143"/>
  <c r="G50" i="143"/>
  <c r="F50" i="143"/>
  <c r="E50" i="143"/>
  <c r="D49" i="143"/>
  <c r="D48" i="143"/>
  <c r="D47" i="143"/>
  <c r="D46" i="143"/>
  <c r="D45" i="143"/>
  <c r="R44" i="143"/>
  <c r="Q44" i="143"/>
  <c r="P44" i="143"/>
  <c r="O44" i="143"/>
  <c r="N44" i="143"/>
  <c r="M44" i="143"/>
  <c r="L44" i="143"/>
  <c r="K44" i="143"/>
  <c r="J44" i="143"/>
  <c r="I44" i="143"/>
  <c r="H44" i="143"/>
  <c r="G44" i="143"/>
  <c r="F44" i="143"/>
  <c r="E44" i="143"/>
  <c r="D43" i="143"/>
  <c r="R42" i="143"/>
  <c r="Q42" i="143"/>
  <c r="P42" i="143"/>
  <c r="O42" i="143"/>
  <c r="N42" i="143"/>
  <c r="M42" i="143"/>
  <c r="L42" i="143"/>
  <c r="K42" i="143"/>
  <c r="J42" i="143"/>
  <c r="I42" i="143"/>
  <c r="H42" i="143"/>
  <c r="G42" i="143"/>
  <c r="F42" i="143"/>
  <c r="E42" i="143"/>
  <c r="D41" i="143"/>
  <c r="R40" i="143"/>
  <c r="Q40" i="143"/>
  <c r="P40" i="143"/>
  <c r="O40" i="143"/>
  <c r="N40" i="143"/>
  <c r="M40" i="143"/>
  <c r="L40" i="143"/>
  <c r="K40" i="143"/>
  <c r="J40" i="143"/>
  <c r="I40" i="143"/>
  <c r="H40" i="143"/>
  <c r="G40" i="143"/>
  <c r="F40" i="143"/>
  <c r="E40" i="143"/>
  <c r="D39" i="143"/>
  <c r="D38" i="143"/>
  <c r="D37" i="143"/>
  <c r="R36" i="143"/>
  <c r="Q36" i="143"/>
  <c r="P36" i="143"/>
  <c r="O36" i="143"/>
  <c r="N36" i="143"/>
  <c r="M36" i="143"/>
  <c r="L36" i="143"/>
  <c r="K36" i="143"/>
  <c r="J36" i="143"/>
  <c r="I36" i="143"/>
  <c r="H36" i="143"/>
  <c r="G36" i="143"/>
  <c r="F36" i="143"/>
  <c r="E36" i="143"/>
  <c r="D35" i="143"/>
  <c r="D34" i="143"/>
  <c r="D33" i="143"/>
  <c r="D32" i="143"/>
  <c r="D31" i="143"/>
  <c r="D30" i="143"/>
  <c r="R29" i="143"/>
  <c r="Q29" i="143"/>
  <c r="P29" i="143"/>
  <c r="O29" i="143"/>
  <c r="N29" i="143"/>
  <c r="M29" i="143"/>
  <c r="L29" i="143"/>
  <c r="K29" i="143"/>
  <c r="J29" i="143"/>
  <c r="I29" i="143"/>
  <c r="H29" i="143"/>
  <c r="G29" i="143"/>
  <c r="E29" i="143"/>
  <c r="D28" i="143"/>
  <c r="D27" i="143"/>
  <c r="D26" i="143"/>
  <c r="U24" i="143"/>
  <c r="R25" i="143"/>
  <c r="Q25" i="143"/>
  <c r="P25" i="143"/>
  <c r="O25" i="143"/>
  <c r="N25" i="143"/>
  <c r="M25" i="143"/>
  <c r="L25" i="143"/>
  <c r="K25" i="143"/>
  <c r="J25" i="143"/>
  <c r="I25" i="143"/>
  <c r="H25" i="143"/>
  <c r="G25" i="143"/>
  <c r="F25" i="143"/>
  <c r="E25" i="143"/>
  <c r="D24" i="143"/>
  <c r="R23" i="143"/>
  <c r="Q23" i="143"/>
  <c r="P23" i="143"/>
  <c r="O23" i="143"/>
  <c r="N23" i="143"/>
  <c r="M23" i="143"/>
  <c r="L23" i="143"/>
  <c r="K23" i="143"/>
  <c r="J23" i="143"/>
  <c r="I23" i="143"/>
  <c r="H23" i="143"/>
  <c r="G23" i="143"/>
  <c r="F23" i="143"/>
  <c r="E23" i="143"/>
  <c r="D22" i="143"/>
  <c r="D21" i="143"/>
  <c r="D20" i="143"/>
  <c r="D19" i="143"/>
  <c r="R18" i="143"/>
  <c r="Q18" i="143"/>
  <c r="P18" i="143"/>
  <c r="O18" i="143"/>
  <c r="N18" i="143"/>
  <c r="M18" i="143"/>
  <c r="L18" i="143"/>
  <c r="K18" i="143"/>
  <c r="J18" i="143"/>
  <c r="I18" i="143"/>
  <c r="H18" i="143"/>
  <c r="G18" i="143"/>
  <c r="E18" i="143"/>
  <c r="D17" i="143"/>
  <c r="D16" i="143"/>
  <c r="D15" i="143"/>
  <c r="D14" i="143"/>
  <c r="D12" i="143"/>
  <c r="D11" i="143"/>
  <c r="D10" i="143"/>
  <c r="D9" i="143"/>
  <c r="D8" i="143"/>
  <c r="D7" i="143"/>
  <c r="N73" i="142"/>
  <c r="F73" i="142"/>
  <c r="J71" i="142"/>
  <c r="I71" i="142"/>
  <c r="R70" i="142"/>
  <c r="R71" i="142" s="1"/>
  <c r="Q70" i="142"/>
  <c r="Q71" i="142" s="1"/>
  <c r="P70" i="142"/>
  <c r="P71" i="142" s="1"/>
  <c r="O70" i="142"/>
  <c r="O71" i="142" s="1"/>
  <c r="N70" i="142"/>
  <c r="N71" i="142" s="1"/>
  <c r="M70" i="142"/>
  <c r="M71" i="142" s="1"/>
  <c r="L70" i="142"/>
  <c r="K70" i="142"/>
  <c r="K71" i="142" s="1"/>
  <c r="J70" i="142"/>
  <c r="I70" i="142"/>
  <c r="H70" i="142"/>
  <c r="H71" i="142" s="1"/>
  <c r="G70" i="142"/>
  <c r="G71" i="142" s="1"/>
  <c r="F70" i="142"/>
  <c r="F71" i="142" s="1"/>
  <c r="E70" i="142"/>
  <c r="E71" i="142" s="1"/>
  <c r="D67" i="142"/>
  <c r="D66" i="142"/>
  <c r="D65" i="142"/>
  <c r="R63" i="142"/>
  <c r="Q63" i="142"/>
  <c r="P63" i="142"/>
  <c r="O63" i="142"/>
  <c r="N63" i="142"/>
  <c r="M63" i="142"/>
  <c r="L63" i="142"/>
  <c r="K63" i="142"/>
  <c r="J63" i="142"/>
  <c r="I63" i="142"/>
  <c r="H63" i="142"/>
  <c r="G63" i="142"/>
  <c r="F63" i="142"/>
  <c r="E63" i="142"/>
  <c r="R62" i="142"/>
  <c r="Q62" i="142"/>
  <c r="P62" i="142"/>
  <c r="O62" i="142"/>
  <c r="N62" i="142"/>
  <c r="M62" i="142"/>
  <c r="L62" i="142"/>
  <c r="K62" i="142"/>
  <c r="J62" i="142"/>
  <c r="I62" i="142"/>
  <c r="H62" i="142"/>
  <c r="G62" i="142"/>
  <c r="F62" i="142"/>
  <c r="E62" i="142"/>
  <c r="R61" i="142"/>
  <c r="Q61" i="142"/>
  <c r="P61" i="142"/>
  <c r="O61" i="142"/>
  <c r="N61" i="142"/>
  <c r="M61" i="142"/>
  <c r="L61" i="142"/>
  <c r="K61" i="142"/>
  <c r="J61" i="142"/>
  <c r="I61" i="142"/>
  <c r="H61" i="142"/>
  <c r="G61" i="142"/>
  <c r="F61" i="142"/>
  <c r="E61" i="142"/>
  <c r="R60" i="142"/>
  <c r="Q60" i="142"/>
  <c r="P60" i="142"/>
  <c r="O60" i="142"/>
  <c r="N60" i="142"/>
  <c r="M60" i="142"/>
  <c r="L60" i="142"/>
  <c r="K60" i="142"/>
  <c r="J60" i="142"/>
  <c r="I60" i="142"/>
  <c r="H60" i="142"/>
  <c r="G60" i="142"/>
  <c r="F60" i="142"/>
  <c r="E60" i="142"/>
  <c r="R59" i="142"/>
  <c r="Q59" i="142"/>
  <c r="P59" i="142"/>
  <c r="O59" i="142"/>
  <c r="N59" i="142"/>
  <c r="M59" i="142"/>
  <c r="L59" i="142"/>
  <c r="K59" i="142"/>
  <c r="J59" i="142"/>
  <c r="I59" i="142"/>
  <c r="H59" i="142"/>
  <c r="G59" i="142"/>
  <c r="F59" i="142"/>
  <c r="E59" i="142"/>
  <c r="R58" i="142"/>
  <c r="Q58" i="142"/>
  <c r="P58" i="142"/>
  <c r="O58" i="142"/>
  <c r="N58" i="142"/>
  <c r="M58" i="142"/>
  <c r="L58" i="142"/>
  <c r="K58" i="142"/>
  <c r="J58" i="142"/>
  <c r="I58" i="142"/>
  <c r="H58" i="142"/>
  <c r="G58" i="142"/>
  <c r="F58" i="142"/>
  <c r="E58" i="142"/>
  <c r="D57" i="142"/>
  <c r="R56" i="142"/>
  <c r="Q56" i="142"/>
  <c r="P56" i="142"/>
  <c r="O56" i="142"/>
  <c r="N56" i="142"/>
  <c r="M56" i="142"/>
  <c r="L56" i="142"/>
  <c r="K56" i="142"/>
  <c r="J56" i="142"/>
  <c r="I56" i="142"/>
  <c r="H56" i="142"/>
  <c r="G56" i="142"/>
  <c r="F56" i="142"/>
  <c r="E56" i="142"/>
  <c r="R55" i="142"/>
  <c r="Q55" i="142"/>
  <c r="P55" i="142"/>
  <c r="O55" i="142"/>
  <c r="N55" i="142"/>
  <c r="M55" i="142"/>
  <c r="L55" i="142"/>
  <c r="K55" i="142"/>
  <c r="J55" i="142"/>
  <c r="I55" i="142"/>
  <c r="H55" i="142"/>
  <c r="G55" i="142"/>
  <c r="F55" i="142"/>
  <c r="E55" i="142"/>
  <c r="R54" i="142"/>
  <c r="Q54" i="142"/>
  <c r="P54" i="142"/>
  <c r="O54" i="142"/>
  <c r="N54" i="142"/>
  <c r="M54" i="142"/>
  <c r="L54" i="142"/>
  <c r="K54" i="142"/>
  <c r="J54" i="142"/>
  <c r="I54" i="142"/>
  <c r="H54" i="142"/>
  <c r="G54" i="142"/>
  <c r="F54" i="142"/>
  <c r="E54" i="142"/>
  <c r="D53" i="142"/>
  <c r="D52" i="142"/>
  <c r="R51" i="142"/>
  <c r="Q51" i="142"/>
  <c r="P51" i="142"/>
  <c r="O51" i="142"/>
  <c r="N51" i="142"/>
  <c r="M51" i="142"/>
  <c r="L51" i="142"/>
  <c r="K51" i="142"/>
  <c r="J51" i="142"/>
  <c r="I51" i="142"/>
  <c r="H51" i="142"/>
  <c r="G51" i="142"/>
  <c r="F51" i="142"/>
  <c r="E51" i="142"/>
  <c r="D50" i="142"/>
  <c r="D49" i="142"/>
  <c r="D48" i="142"/>
  <c r="D47" i="142"/>
  <c r="D46" i="142"/>
  <c r="D45" i="142"/>
  <c r="R44" i="142"/>
  <c r="Q44" i="142"/>
  <c r="P44" i="142"/>
  <c r="O44" i="142"/>
  <c r="N44" i="142"/>
  <c r="M44" i="142"/>
  <c r="L44" i="142"/>
  <c r="K44" i="142"/>
  <c r="J44" i="142"/>
  <c r="I44" i="142"/>
  <c r="H44" i="142"/>
  <c r="G44" i="142"/>
  <c r="F44" i="142"/>
  <c r="E44" i="142"/>
  <c r="D43" i="142"/>
  <c r="R42" i="142"/>
  <c r="Q42" i="142"/>
  <c r="P42" i="142"/>
  <c r="O42" i="142"/>
  <c r="N42" i="142"/>
  <c r="M42" i="142"/>
  <c r="L42" i="142"/>
  <c r="K42" i="142"/>
  <c r="J42" i="142"/>
  <c r="I42" i="142"/>
  <c r="H42" i="142"/>
  <c r="G42" i="142"/>
  <c r="F42" i="142"/>
  <c r="E42" i="142"/>
  <c r="D41" i="142"/>
  <c r="D40" i="142"/>
  <c r="R39" i="142"/>
  <c r="Q39" i="142"/>
  <c r="P39" i="142"/>
  <c r="O39" i="142"/>
  <c r="N39" i="142"/>
  <c r="M39" i="142"/>
  <c r="L39" i="142"/>
  <c r="K39" i="142"/>
  <c r="J39" i="142"/>
  <c r="I39" i="142"/>
  <c r="H39" i="142"/>
  <c r="G39" i="142"/>
  <c r="F39" i="142"/>
  <c r="E39" i="142"/>
  <c r="D38" i="142"/>
  <c r="D37" i="142"/>
  <c r="D36" i="142"/>
  <c r="R35" i="142"/>
  <c r="Q35" i="142"/>
  <c r="P35" i="142"/>
  <c r="O35" i="142"/>
  <c r="N35" i="142"/>
  <c r="M35" i="142"/>
  <c r="L35" i="142"/>
  <c r="K35" i="142"/>
  <c r="J35" i="142"/>
  <c r="I35" i="142"/>
  <c r="H35" i="142"/>
  <c r="G35" i="142"/>
  <c r="F35" i="142"/>
  <c r="E35" i="142"/>
  <c r="D34" i="142"/>
  <c r="D33" i="142"/>
  <c r="D32" i="142"/>
  <c r="D31" i="142"/>
  <c r="D30" i="142"/>
  <c r="D29" i="142"/>
  <c r="R28" i="142"/>
  <c r="Q28" i="142"/>
  <c r="P28" i="142"/>
  <c r="O28" i="142"/>
  <c r="N28" i="142"/>
  <c r="M28" i="142"/>
  <c r="L28" i="142"/>
  <c r="K28" i="142"/>
  <c r="J28" i="142"/>
  <c r="I28" i="142"/>
  <c r="H28" i="142"/>
  <c r="G28" i="142"/>
  <c r="F28" i="142"/>
  <c r="E28" i="142"/>
  <c r="D27" i="142"/>
  <c r="D26" i="142"/>
  <c r="D25" i="142"/>
  <c r="U24" i="142"/>
  <c r="R24" i="142"/>
  <c r="Q24" i="142"/>
  <c r="P24" i="142"/>
  <c r="O24" i="142"/>
  <c r="N24" i="142"/>
  <c r="M24" i="142"/>
  <c r="L24" i="142"/>
  <c r="K24" i="142"/>
  <c r="J24" i="142"/>
  <c r="I24" i="142"/>
  <c r="H24" i="142"/>
  <c r="G24" i="142"/>
  <c r="F24" i="142"/>
  <c r="E24" i="142"/>
  <c r="D23" i="142"/>
  <c r="R22" i="142"/>
  <c r="Q22" i="142"/>
  <c r="P22" i="142"/>
  <c r="O22" i="142"/>
  <c r="N22" i="142"/>
  <c r="M22" i="142"/>
  <c r="L22" i="142"/>
  <c r="K22" i="142"/>
  <c r="J22" i="142"/>
  <c r="I22" i="142"/>
  <c r="H22" i="142"/>
  <c r="G22" i="142"/>
  <c r="F22" i="142"/>
  <c r="E22" i="142"/>
  <c r="D21" i="142"/>
  <c r="D20" i="142"/>
  <c r="D19" i="142"/>
  <c r="D18" i="142"/>
  <c r="R17" i="142"/>
  <c r="Q17" i="142"/>
  <c r="P17" i="142"/>
  <c r="O17" i="142"/>
  <c r="N17" i="142"/>
  <c r="M17" i="142"/>
  <c r="L17" i="142"/>
  <c r="K17" i="142"/>
  <c r="J17" i="142"/>
  <c r="I17" i="142"/>
  <c r="H17" i="142"/>
  <c r="G17" i="142"/>
  <c r="F17" i="142"/>
  <c r="E17" i="142"/>
  <c r="D16" i="142"/>
  <c r="D15" i="142"/>
  <c r="D14" i="142"/>
  <c r="D13" i="142"/>
  <c r="D12" i="142"/>
  <c r="D11" i="142"/>
  <c r="D10" i="142"/>
  <c r="D9" i="142"/>
  <c r="D8" i="142"/>
  <c r="D7" i="142"/>
  <c r="E69" i="141"/>
  <c r="E70" i="141" s="1"/>
  <c r="I73" i="141"/>
  <c r="N72" i="141"/>
  <c r="F72" i="141"/>
  <c r="R69" i="141"/>
  <c r="R70" i="141" s="1"/>
  <c r="Q69" i="141"/>
  <c r="Q70" i="141" s="1"/>
  <c r="P69" i="141"/>
  <c r="P70" i="141" s="1"/>
  <c r="O69" i="141"/>
  <c r="O70" i="141" s="1"/>
  <c r="N69" i="141"/>
  <c r="N70" i="141" s="1"/>
  <c r="M69" i="141"/>
  <c r="M70" i="141" s="1"/>
  <c r="L69" i="141"/>
  <c r="K69" i="141"/>
  <c r="J69" i="141"/>
  <c r="J70" i="141" s="1"/>
  <c r="I69" i="141"/>
  <c r="I70" i="141" s="1"/>
  <c r="H69" i="141"/>
  <c r="H70" i="141" s="1"/>
  <c r="G69" i="141"/>
  <c r="G70" i="141" s="1"/>
  <c r="F69" i="141"/>
  <c r="F70" i="141" s="1"/>
  <c r="D66" i="141"/>
  <c r="D65" i="141"/>
  <c r="D64" i="141"/>
  <c r="R62" i="141"/>
  <c r="Q62" i="141"/>
  <c r="P62" i="141"/>
  <c r="O62" i="141"/>
  <c r="N62" i="141"/>
  <c r="M62" i="141"/>
  <c r="L62" i="141"/>
  <c r="K62" i="141"/>
  <c r="J62" i="141"/>
  <c r="I62" i="141"/>
  <c r="H62" i="141"/>
  <c r="G62" i="141"/>
  <c r="F62" i="141"/>
  <c r="E62" i="141"/>
  <c r="R61" i="141"/>
  <c r="Q61" i="141"/>
  <c r="P61" i="141"/>
  <c r="O61" i="141"/>
  <c r="N61" i="141"/>
  <c r="M61" i="141"/>
  <c r="L61" i="141"/>
  <c r="K61" i="141"/>
  <c r="J61" i="141"/>
  <c r="I61" i="141"/>
  <c r="H61" i="141"/>
  <c r="G61" i="141"/>
  <c r="F61" i="141"/>
  <c r="E61" i="141"/>
  <c r="R60" i="141"/>
  <c r="Q60" i="141"/>
  <c r="P60" i="141"/>
  <c r="O60" i="141"/>
  <c r="N60" i="141"/>
  <c r="M60" i="141"/>
  <c r="L60" i="141"/>
  <c r="K60" i="141"/>
  <c r="J60" i="141"/>
  <c r="I60" i="141"/>
  <c r="H60" i="141"/>
  <c r="G60" i="141"/>
  <c r="F60" i="141"/>
  <c r="E60" i="141"/>
  <c r="R59" i="141"/>
  <c r="Q59" i="141"/>
  <c r="P59" i="141"/>
  <c r="O59" i="141"/>
  <c r="N59" i="141"/>
  <c r="M59" i="141"/>
  <c r="L59" i="141"/>
  <c r="K59" i="141"/>
  <c r="J59" i="141"/>
  <c r="I59" i="141"/>
  <c r="H59" i="141"/>
  <c r="G59" i="141"/>
  <c r="F59" i="141"/>
  <c r="E59" i="141"/>
  <c r="R58" i="141"/>
  <c r="Q58" i="141"/>
  <c r="P58" i="141"/>
  <c r="O58" i="141"/>
  <c r="N58" i="141"/>
  <c r="M58" i="141"/>
  <c r="L58" i="141"/>
  <c r="K58" i="141"/>
  <c r="J58" i="141"/>
  <c r="I58" i="141"/>
  <c r="H58" i="141"/>
  <c r="G58" i="141"/>
  <c r="F58" i="141"/>
  <c r="E58" i="141"/>
  <c r="R57" i="141"/>
  <c r="Q57" i="141"/>
  <c r="P57" i="141"/>
  <c r="O57" i="141"/>
  <c r="N57" i="141"/>
  <c r="M57" i="141"/>
  <c r="L57" i="141"/>
  <c r="K57" i="141"/>
  <c r="J57" i="141"/>
  <c r="I57" i="141"/>
  <c r="H57" i="141"/>
  <c r="G57" i="141"/>
  <c r="F57" i="141"/>
  <c r="E57" i="141"/>
  <c r="D56" i="141"/>
  <c r="R55" i="141"/>
  <c r="Q55" i="141"/>
  <c r="P55" i="141"/>
  <c r="O55" i="141"/>
  <c r="N55" i="141"/>
  <c r="M55" i="141"/>
  <c r="L55" i="141"/>
  <c r="K55" i="141"/>
  <c r="J55" i="141"/>
  <c r="I55" i="141"/>
  <c r="H55" i="141"/>
  <c r="G55" i="141"/>
  <c r="F55" i="141"/>
  <c r="E55" i="141"/>
  <c r="R54" i="141"/>
  <c r="Q54" i="141"/>
  <c r="P54" i="141"/>
  <c r="O54" i="141"/>
  <c r="N54" i="141"/>
  <c r="M54" i="141"/>
  <c r="L54" i="141"/>
  <c r="K54" i="141"/>
  <c r="J54" i="141"/>
  <c r="I54" i="141"/>
  <c r="H54" i="141"/>
  <c r="G54" i="141"/>
  <c r="F54" i="141"/>
  <c r="E54" i="141"/>
  <c r="R53" i="141"/>
  <c r="Q53" i="141"/>
  <c r="P53" i="141"/>
  <c r="O53" i="141"/>
  <c r="N53" i="141"/>
  <c r="M53" i="141"/>
  <c r="L53" i="141"/>
  <c r="K53" i="141"/>
  <c r="J53" i="141"/>
  <c r="I53" i="141"/>
  <c r="H53" i="141"/>
  <c r="G53" i="141"/>
  <c r="F53" i="141"/>
  <c r="E53" i="141"/>
  <c r="D52" i="141"/>
  <c r="D51" i="141"/>
  <c r="R50" i="141"/>
  <c r="Q50" i="141"/>
  <c r="P50" i="141"/>
  <c r="O50" i="141"/>
  <c r="N50" i="141"/>
  <c r="M50" i="141"/>
  <c r="L50" i="141"/>
  <c r="K50" i="141"/>
  <c r="J50" i="141"/>
  <c r="I50" i="141"/>
  <c r="H50" i="141"/>
  <c r="G50" i="141"/>
  <c r="F50" i="141"/>
  <c r="E50" i="141"/>
  <c r="D49" i="141"/>
  <c r="D48" i="141"/>
  <c r="D47" i="141"/>
  <c r="D46" i="141"/>
  <c r="D45" i="141"/>
  <c r="D44" i="141"/>
  <c r="R43" i="141"/>
  <c r="Q43" i="141"/>
  <c r="P43" i="141"/>
  <c r="O43" i="141"/>
  <c r="N43" i="141"/>
  <c r="M43" i="141"/>
  <c r="L43" i="141"/>
  <c r="K43" i="141"/>
  <c r="J43" i="141"/>
  <c r="I43" i="141"/>
  <c r="H43" i="141"/>
  <c r="G43" i="141"/>
  <c r="F43" i="141"/>
  <c r="E43" i="141"/>
  <c r="D42" i="141"/>
  <c r="R41" i="141"/>
  <c r="Q41" i="141"/>
  <c r="P41" i="141"/>
  <c r="O41" i="141"/>
  <c r="N41" i="141"/>
  <c r="M41" i="141"/>
  <c r="L41" i="141"/>
  <c r="K41" i="141"/>
  <c r="J41" i="141"/>
  <c r="I41" i="141"/>
  <c r="H41" i="141"/>
  <c r="G41" i="141"/>
  <c r="F41" i="141"/>
  <c r="E41" i="141"/>
  <c r="D40" i="141"/>
  <c r="R39" i="141"/>
  <c r="Q39" i="141"/>
  <c r="P39" i="141"/>
  <c r="O39" i="141"/>
  <c r="N39" i="141"/>
  <c r="M39" i="141"/>
  <c r="L39" i="141"/>
  <c r="K39" i="141"/>
  <c r="J39" i="141"/>
  <c r="I39" i="141"/>
  <c r="H39" i="141"/>
  <c r="G39" i="141"/>
  <c r="F39" i="141"/>
  <c r="E39" i="141"/>
  <c r="D38" i="141"/>
  <c r="D37" i="141"/>
  <c r="D36" i="141"/>
  <c r="R35" i="141"/>
  <c r="Q35" i="141"/>
  <c r="P35" i="141"/>
  <c r="O35" i="141"/>
  <c r="N35" i="141"/>
  <c r="M35" i="141"/>
  <c r="L35" i="141"/>
  <c r="K35" i="141"/>
  <c r="J35" i="141"/>
  <c r="I35" i="141"/>
  <c r="H35" i="141"/>
  <c r="G35" i="141"/>
  <c r="F35" i="141"/>
  <c r="E35" i="141"/>
  <c r="D34" i="141"/>
  <c r="D33" i="141"/>
  <c r="D32" i="141"/>
  <c r="D31" i="141"/>
  <c r="D30" i="141"/>
  <c r="D29" i="141"/>
  <c r="R28" i="141"/>
  <c r="Q28" i="141"/>
  <c r="P28" i="141"/>
  <c r="U8" i="141" s="1"/>
  <c r="O28" i="141"/>
  <c r="N28" i="141"/>
  <c r="M28" i="141"/>
  <c r="L28" i="141"/>
  <c r="K28" i="141"/>
  <c r="J28" i="141"/>
  <c r="I28" i="141"/>
  <c r="H28" i="141"/>
  <c r="G28" i="141"/>
  <c r="F28" i="141"/>
  <c r="E28" i="141"/>
  <c r="D27" i="141"/>
  <c r="D26" i="141"/>
  <c r="D25" i="141"/>
  <c r="U24" i="141"/>
  <c r="R24" i="141"/>
  <c r="Q24" i="141"/>
  <c r="P24" i="141"/>
  <c r="O24" i="141"/>
  <c r="N24" i="141"/>
  <c r="M24" i="141"/>
  <c r="L24" i="141"/>
  <c r="K24" i="141"/>
  <c r="J24" i="141"/>
  <c r="I24" i="141"/>
  <c r="H24" i="141"/>
  <c r="G24" i="141"/>
  <c r="F24" i="141"/>
  <c r="E24" i="141"/>
  <c r="D23" i="141"/>
  <c r="R22" i="141"/>
  <c r="Q22" i="141"/>
  <c r="P22" i="141"/>
  <c r="O22" i="141"/>
  <c r="N22" i="141"/>
  <c r="M22" i="141"/>
  <c r="L22" i="141"/>
  <c r="K22" i="141"/>
  <c r="J22" i="141"/>
  <c r="I22" i="141"/>
  <c r="H22" i="141"/>
  <c r="G22" i="141"/>
  <c r="F22" i="141"/>
  <c r="E22" i="141"/>
  <c r="D21" i="141"/>
  <c r="D20" i="141"/>
  <c r="D19" i="141"/>
  <c r="D18" i="141"/>
  <c r="R17" i="141"/>
  <c r="Q17" i="141"/>
  <c r="P17" i="141"/>
  <c r="O17" i="141"/>
  <c r="N17" i="141"/>
  <c r="M17" i="141"/>
  <c r="L17" i="141"/>
  <c r="K17" i="141"/>
  <c r="J17" i="141"/>
  <c r="I17" i="141"/>
  <c r="H17" i="141"/>
  <c r="G17" i="141"/>
  <c r="F17" i="141"/>
  <c r="E17" i="141"/>
  <c r="D16" i="141"/>
  <c r="D15" i="141"/>
  <c r="D14" i="141"/>
  <c r="D13" i="141"/>
  <c r="D12" i="141"/>
  <c r="D11" i="141"/>
  <c r="D10" i="141"/>
  <c r="D9" i="141"/>
  <c r="D8" i="141"/>
  <c r="D7" i="141"/>
  <c r="N76" i="140"/>
  <c r="F76" i="140"/>
  <c r="R73" i="140"/>
  <c r="R74" i="140" s="1"/>
  <c r="Q73" i="140"/>
  <c r="Q74" i="140" s="1"/>
  <c r="P73" i="140"/>
  <c r="P74" i="140" s="1"/>
  <c r="O73" i="140"/>
  <c r="O74" i="140" s="1"/>
  <c r="N73" i="140"/>
  <c r="N74" i="140" s="1"/>
  <c r="M73" i="140"/>
  <c r="M74" i="140" s="1"/>
  <c r="L73" i="140"/>
  <c r="L74" i="140" s="1"/>
  <c r="K73" i="140"/>
  <c r="K74" i="140" s="1"/>
  <c r="J73" i="140"/>
  <c r="J74" i="140" s="1"/>
  <c r="I73" i="140"/>
  <c r="I74" i="140" s="1"/>
  <c r="H73" i="140"/>
  <c r="H74" i="140" s="1"/>
  <c r="G73" i="140"/>
  <c r="G74" i="140" s="1"/>
  <c r="F73" i="140"/>
  <c r="F74" i="140" s="1"/>
  <c r="E73" i="140"/>
  <c r="E74" i="140" s="1"/>
  <c r="D70" i="140"/>
  <c r="D69" i="140"/>
  <c r="D68" i="140"/>
  <c r="R66" i="140"/>
  <c r="Q66" i="140"/>
  <c r="P66" i="140"/>
  <c r="O66" i="140"/>
  <c r="N66" i="140"/>
  <c r="M66" i="140"/>
  <c r="L66" i="140"/>
  <c r="K66" i="140"/>
  <c r="J66" i="140"/>
  <c r="I66" i="140"/>
  <c r="H66" i="140"/>
  <c r="G66" i="140"/>
  <c r="F66" i="140"/>
  <c r="E66" i="140"/>
  <c r="R65" i="140"/>
  <c r="Q65" i="140"/>
  <c r="P65" i="140"/>
  <c r="O65" i="140"/>
  <c r="N65" i="140"/>
  <c r="M65" i="140"/>
  <c r="L65" i="140"/>
  <c r="K65" i="140"/>
  <c r="J65" i="140"/>
  <c r="I65" i="140"/>
  <c r="H65" i="140"/>
  <c r="G65" i="140"/>
  <c r="F65" i="140"/>
  <c r="E65" i="140"/>
  <c r="R64" i="140"/>
  <c r="Q64" i="140"/>
  <c r="P64" i="140"/>
  <c r="O64" i="140"/>
  <c r="N64" i="140"/>
  <c r="M64" i="140"/>
  <c r="L64" i="140"/>
  <c r="K64" i="140"/>
  <c r="J64" i="140"/>
  <c r="I64" i="140"/>
  <c r="H64" i="140"/>
  <c r="G64" i="140"/>
  <c r="F64" i="140"/>
  <c r="E64" i="140"/>
  <c r="R63" i="140"/>
  <c r="Q63" i="140"/>
  <c r="P63" i="140"/>
  <c r="O63" i="140"/>
  <c r="N63" i="140"/>
  <c r="M63" i="140"/>
  <c r="L63" i="140"/>
  <c r="K63" i="140"/>
  <c r="J63" i="140"/>
  <c r="I63" i="140"/>
  <c r="H63" i="140"/>
  <c r="G63" i="140"/>
  <c r="F63" i="140"/>
  <c r="E63" i="140"/>
  <c r="R62" i="140"/>
  <c r="Q62" i="140"/>
  <c r="P62" i="140"/>
  <c r="O62" i="140"/>
  <c r="N62" i="140"/>
  <c r="U21" i="140" s="1"/>
  <c r="M62" i="140"/>
  <c r="L62" i="140"/>
  <c r="K62" i="140"/>
  <c r="J62" i="140"/>
  <c r="I62" i="140"/>
  <c r="H62" i="140"/>
  <c r="G62" i="140"/>
  <c r="F62" i="140"/>
  <c r="E62" i="140"/>
  <c r="R61" i="140"/>
  <c r="Q61" i="140"/>
  <c r="P61" i="140"/>
  <c r="O61" i="140"/>
  <c r="N61" i="140"/>
  <c r="M61" i="140"/>
  <c r="L61" i="140"/>
  <c r="K61" i="140"/>
  <c r="J61" i="140"/>
  <c r="I61" i="140"/>
  <c r="H61" i="140"/>
  <c r="G61" i="140"/>
  <c r="F61" i="140"/>
  <c r="E61" i="140"/>
  <c r="D60" i="140"/>
  <c r="R59" i="140"/>
  <c r="Q59" i="140"/>
  <c r="P59" i="140"/>
  <c r="O59" i="140"/>
  <c r="N59" i="140"/>
  <c r="M59" i="140"/>
  <c r="L59" i="140"/>
  <c r="K59" i="140"/>
  <c r="J59" i="140"/>
  <c r="I59" i="140"/>
  <c r="H59" i="140"/>
  <c r="G59" i="140"/>
  <c r="F59" i="140"/>
  <c r="E59" i="140"/>
  <c r="R58" i="140"/>
  <c r="Q58" i="140"/>
  <c r="P58" i="140"/>
  <c r="O58" i="140"/>
  <c r="N58" i="140"/>
  <c r="M58" i="140"/>
  <c r="L58" i="140"/>
  <c r="K58" i="140"/>
  <c r="J58" i="140"/>
  <c r="I58" i="140"/>
  <c r="H58" i="140"/>
  <c r="G58" i="140"/>
  <c r="F58" i="140"/>
  <c r="E58" i="140"/>
  <c r="R57" i="140"/>
  <c r="Q57" i="140"/>
  <c r="P57" i="140"/>
  <c r="O57" i="140"/>
  <c r="N57" i="140"/>
  <c r="M57" i="140"/>
  <c r="L57" i="140"/>
  <c r="K57" i="140"/>
  <c r="J57" i="140"/>
  <c r="I57" i="140"/>
  <c r="H57" i="140"/>
  <c r="G57" i="140"/>
  <c r="F57" i="140"/>
  <c r="E57" i="140"/>
  <c r="D56" i="140"/>
  <c r="D55" i="140"/>
  <c r="R54" i="140"/>
  <c r="Q54" i="140"/>
  <c r="P54" i="140"/>
  <c r="O54" i="140"/>
  <c r="N54" i="140"/>
  <c r="M54" i="140"/>
  <c r="L54" i="140"/>
  <c r="K54" i="140"/>
  <c r="J54" i="140"/>
  <c r="I54" i="140"/>
  <c r="H54" i="140"/>
  <c r="G54" i="140"/>
  <c r="F54" i="140"/>
  <c r="E54" i="140"/>
  <c r="D53" i="140"/>
  <c r="D52" i="140"/>
  <c r="D51" i="140"/>
  <c r="D50" i="140"/>
  <c r="D49" i="140"/>
  <c r="D48" i="140"/>
  <c r="R47" i="140"/>
  <c r="Q47" i="140"/>
  <c r="P47" i="140"/>
  <c r="O47" i="140"/>
  <c r="N47" i="140"/>
  <c r="M47" i="140"/>
  <c r="L47" i="140"/>
  <c r="K47" i="140"/>
  <c r="J47" i="140"/>
  <c r="I47" i="140"/>
  <c r="H47" i="140"/>
  <c r="G47" i="140"/>
  <c r="F47" i="140"/>
  <c r="E47" i="140"/>
  <c r="D46" i="140"/>
  <c r="R45" i="140"/>
  <c r="Q45" i="140"/>
  <c r="P45" i="140"/>
  <c r="O45" i="140"/>
  <c r="N45" i="140"/>
  <c r="M45" i="140"/>
  <c r="L45" i="140"/>
  <c r="K45" i="140"/>
  <c r="J45" i="140"/>
  <c r="I45" i="140"/>
  <c r="H45" i="140"/>
  <c r="G45" i="140"/>
  <c r="F45" i="140"/>
  <c r="E45" i="140"/>
  <c r="D44" i="140"/>
  <c r="D43" i="140"/>
  <c r="D42" i="140"/>
  <c r="R41" i="140"/>
  <c r="Q41" i="140"/>
  <c r="P41" i="140"/>
  <c r="O41" i="140"/>
  <c r="N41" i="140"/>
  <c r="M41" i="140"/>
  <c r="L41" i="140"/>
  <c r="K41" i="140"/>
  <c r="J41" i="140"/>
  <c r="I41" i="140"/>
  <c r="H41" i="140"/>
  <c r="G41" i="140"/>
  <c r="F41" i="140"/>
  <c r="E41" i="140"/>
  <c r="D40" i="140"/>
  <c r="D39" i="140"/>
  <c r="D38" i="140"/>
  <c r="R37" i="140"/>
  <c r="Q37" i="140"/>
  <c r="P37" i="140"/>
  <c r="O37" i="140"/>
  <c r="N37" i="140"/>
  <c r="M37" i="140"/>
  <c r="L37" i="140"/>
  <c r="K37" i="140"/>
  <c r="J37" i="140"/>
  <c r="I37" i="140"/>
  <c r="H37" i="140"/>
  <c r="G37" i="140"/>
  <c r="F37" i="140"/>
  <c r="E37" i="140"/>
  <c r="D36" i="140"/>
  <c r="D35" i="140"/>
  <c r="D34" i="140"/>
  <c r="D33" i="140"/>
  <c r="D32" i="140"/>
  <c r="D31" i="140"/>
  <c r="D30" i="140"/>
  <c r="R29" i="140"/>
  <c r="Q29" i="140"/>
  <c r="P29" i="140"/>
  <c r="O29" i="140"/>
  <c r="N29" i="140"/>
  <c r="M29" i="140"/>
  <c r="L29" i="140"/>
  <c r="K29" i="140"/>
  <c r="J29" i="140"/>
  <c r="I29" i="140"/>
  <c r="H29" i="140"/>
  <c r="G29" i="140"/>
  <c r="F29" i="140"/>
  <c r="E29" i="140"/>
  <c r="D28" i="140"/>
  <c r="D27" i="140"/>
  <c r="D26" i="140"/>
  <c r="R25" i="140"/>
  <c r="Q25" i="140"/>
  <c r="P25" i="140"/>
  <c r="O25" i="140"/>
  <c r="N25" i="140"/>
  <c r="M25" i="140"/>
  <c r="L25" i="140"/>
  <c r="K25" i="140"/>
  <c r="J25" i="140"/>
  <c r="I25" i="140"/>
  <c r="H25" i="140"/>
  <c r="G25" i="140"/>
  <c r="F25" i="140"/>
  <c r="E25" i="140"/>
  <c r="U24" i="140"/>
  <c r="D24" i="140"/>
  <c r="U23" i="140"/>
  <c r="R23" i="140"/>
  <c r="Q23" i="140"/>
  <c r="P23" i="140"/>
  <c r="O23" i="140"/>
  <c r="N23" i="140"/>
  <c r="M23" i="140"/>
  <c r="L23" i="140"/>
  <c r="K23" i="140"/>
  <c r="J23" i="140"/>
  <c r="I23" i="140"/>
  <c r="H23" i="140"/>
  <c r="G23" i="140"/>
  <c r="F23" i="140"/>
  <c r="E23" i="140"/>
  <c r="D22" i="140"/>
  <c r="D21" i="140"/>
  <c r="D20" i="140"/>
  <c r="D19" i="140"/>
  <c r="R18" i="140"/>
  <c r="Q18" i="140"/>
  <c r="P18" i="140"/>
  <c r="O18" i="140"/>
  <c r="N18" i="140"/>
  <c r="M18" i="140"/>
  <c r="L18" i="140"/>
  <c r="K18" i="140"/>
  <c r="J18" i="140"/>
  <c r="I18" i="140"/>
  <c r="H18" i="140"/>
  <c r="G18" i="140"/>
  <c r="F18" i="140"/>
  <c r="E18" i="140"/>
  <c r="D17" i="140"/>
  <c r="D16" i="140"/>
  <c r="D15" i="140"/>
  <c r="D14" i="140"/>
  <c r="D13" i="140"/>
  <c r="D12" i="140"/>
  <c r="D11" i="140"/>
  <c r="D10" i="140"/>
  <c r="D9" i="140"/>
  <c r="D8" i="140"/>
  <c r="D7" i="140"/>
  <c r="N76" i="139"/>
  <c r="F76" i="139"/>
  <c r="I74" i="139"/>
  <c r="E74" i="139"/>
  <c r="R73" i="139"/>
  <c r="R74" i="139" s="1"/>
  <c r="Q73" i="139"/>
  <c r="Q74" i="139" s="1"/>
  <c r="P73" i="139"/>
  <c r="P74" i="139" s="1"/>
  <c r="O73" i="139"/>
  <c r="O74" i="139" s="1"/>
  <c r="N73" i="139"/>
  <c r="N74" i="139" s="1"/>
  <c r="M73" i="139"/>
  <c r="M74" i="139" s="1"/>
  <c r="L73" i="139"/>
  <c r="L74" i="139" s="1"/>
  <c r="K73" i="139"/>
  <c r="J73" i="139"/>
  <c r="J74" i="139" s="1"/>
  <c r="I73" i="139"/>
  <c r="H73" i="139"/>
  <c r="H74" i="139" s="1"/>
  <c r="G73" i="139"/>
  <c r="G74" i="139" s="1"/>
  <c r="F73" i="139"/>
  <c r="F74" i="139" s="1"/>
  <c r="E73" i="139"/>
  <c r="D70" i="139"/>
  <c r="D69" i="139"/>
  <c r="D68" i="139"/>
  <c r="R66" i="139"/>
  <c r="Q66" i="139"/>
  <c r="P66" i="139"/>
  <c r="O66" i="139"/>
  <c r="N66" i="139"/>
  <c r="M66" i="139"/>
  <c r="L66" i="139"/>
  <c r="K66" i="139"/>
  <c r="J66" i="139"/>
  <c r="I66" i="139"/>
  <c r="H66" i="139"/>
  <c r="G66" i="139"/>
  <c r="F66" i="139"/>
  <c r="E66" i="139"/>
  <c r="R65" i="139"/>
  <c r="Q65" i="139"/>
  <c r="P65" i="139"/>
  <c r="O65" i="139"/>
  <c r="N65" i="139"/>
  <c r="M65" i="139"/>
  <c r="L65" i="139"/>
  <c r="K65" i="139"/>
  <c r="J65" i="139"/>
  <c r="I65" i="139"/>
  <c r="H65" i="139"/>
  <c r="G65" i="139"/>
  <c r="F65" i="139"/>
  <c r="E65" i="139"/>
  <c r="R64" i="139"/>
  <c r="Q64" i="139"/>
  <c r="P64" i="139"/>
  <c r="O64" i="139"/>
  <c r="N64" i="139"/>
  <c r="M64" i="139"/>
  <c r="L64" i="139"/>
  <c r="K64" i="139"/>
  <c r="J64" i="139"/>
  <c r="I64" i="139"/>
  <c r="H64" i="139"/>
  <c r="G64" i="139"/>
  <c r="F64" i="139"/>
  <c r="E64" i="139"/>
  <c r="R63" i="139"/>
  <c r="Q63" i="139"/>
  <c r="P63" i="139"/>
  <c r="O63" i="139"/>
  <c r="N63" i="139"/>
  <c r="M63" i="139"/>
  <c r="L63" i="139"/>
  <c r="K63" i="139"/>
  <c r="J63" i="139"/>
  <c r="I63" i="139"/>
  <c r="H63" i="139"/>
  <c r="G63" i="139"/>
  <c r="F63" i="139"/>
  <c r="E63" i="139"/>
  <c r="R62" i="139"/>
  <c r="Q62" i="139"/>
  <c r="P62" i="139"/>
  <c r="O62" i="139"/>
  <c r="N62" i="139"/>
  <c r="M62" i="139"/>
  <c r="L62" i="139"/>
  <c r="K62" i="139"/>
  <c r="J62" i="139"/>
  <c r="I62" i="139"/>
  <c r="H62" i="139"/>
  <c r="G62" i="139"/>
  <c r="F62" i="139"/>
  <c r="E62" i="139"/>
  <c r="R61" i="139"/>
  <c r="Q61" i="139"/>
  <c r="P61" i="139"/>
  <c r="O61" i="139"/>
  <c r="N61" i="139"/>
  <c r="M61" i="139"/>
  <c r="L61" i="139"/>
  <c r="K61" i="139"/>
  <c r="J61" i="139"/>
  <c r="I61" i="139"/>
  <c r="H61" i="139"/>
  <c r="G61" i="139"/>
  <c r="F61" i="139"/>
  <c r="E61" i="139"/>
  <c r="U20" i="139" s="1"/>
  <c r="D60" i="139"/>
  <c r="R59" i="139"/>
  <c r="Q59" i="139"/>
  <c r="P59" i="139"/>
  <c r="O59" i="139"/>
  <c r="N59" i="139"/>
  <c r="M59" i="139"/>
  <c r="L59" i="139"/>
  <c r="K59" i="139"/>
  <c r="J59" i="139"/>
  <c r="I59" i="139"/>
  <c r="H59" i="139"/>
  <c r="G59" i="139"/>
  <c r="F59" i="139"/>
  <c r="E59" i="139"/>
  <c r="R58" i="139"/>
  <c r="Q58" i="139"/>
  <c r="P58" i="139"/>
  <c r="O58" i="139"/>
  <c r="N58" i="139"/>
  <c r="M58" i="139"/>
  <c r="L58" i="139"/>
  <c r="K58" i="139"/>
  <c r="J58" i="139"/>
  <c r="I58" i="139"/>
  <c r="H58" i="139"/>
  <c r="G58" i="139"/>
  <c r="F58" i="139"/>
  <c r="E58" i="139"/>
  <c r="R57" i="139"/>
  <c r="Q57" i="139"/>
  <c r="P57" i="139"/>
  <c r="O57" i="139"/>
  <c r="N57" i="139"/>
  <c r="M57" i="139"/>
  <c r="L57" i="139"/>
  <c r="K57" i="139"/>
  <c r="J57" i="139"/>
  <c r="I57" i="139"/>
  <c r="H57" i="139"/>
  <c r="G57" i="139"/>
  <c r="F57" i="139"/>
  <c r="E57" i="139"/>
  <c r="D56" i="139"/>
  <c r="D55" i="139"/>
  <c r="R54" i="139"/>
  <c r="Q54" i="139"/>
  <c r="P54" i="139"/>
  <c r="O54" i="139"/>
  <c r="N54" i="139"/>
  <c r="M54" i="139"/>
  <c r="L54" i="139"/>
  <c r="K54" i="139"/>
  <c r="J54" i="139"/>
  <c r="I54" i="139"/>
  <c r="H54" i="139"/>
  <c r="G54" i="139"/>
  <c r="F54" i="139"/>
  <c r="E54" i="139"/>
  <c r="D53" i="139"/>
  <c r="D52" i="139"/>
  <c r="D51" i="139"/>
  <c r="D50" i="139"/>
  <c r="D49" i="139"/>
  <c r="D48" i="139"/>
  <c r="R47" i="139"/>
  <c r="Q47" i="139"/>
  <c r="P47" i="139"/>
  <c r="O47" i="139"/>
  <c r="N47" i="139"/>
  <c r="M47" i="139"/>
  <c r="L47" i="139"/>
  <c r="K47" i="139"/>
  <c r="J47" i="139"/>
  <c r="I47" i="139"/>
  <c r="H47" i="139"/>
  <c r="G47" i="139"/>
  <c r="F47" i="139"/>
  <c r="E47" i="139"/>
  <c r="D46" i="139"/>
  <c r="R45" i="139"/>
  <c r="Q45" i="139"/>
  <c r="P45" i="139"/>
  <c r="O45" i="139"/>
  <c r="N45" i="139"/>
  <c r="M45" i="139"/>
  <c r="L45" i="139"/>
  <c r="K45" i="139"/>
  <c r="J45" i="139"/>
  <c r="I45" i="139"/>
  <c r="H45" i="139"/>
  <c r="G45" i="139"/>
  <c r="F45" i="139"/>
  <c r="E45" i="139"/>
  <c r="D44" i="139"/>
  <c r="D43" i="139"/>
  <c r="D42" i="139"/>
  <c r="R41" i="139"/>
  <c r="Q41" i="139"/>
  <c r="P41" i="139"/>
  <c r="O41" i="139"/>
  <c r="N41" i="139"/>
  <c r="M41" i="139"/>
  <c r="L41" i="139"/>
  <c r="K41" i="139"/>
  <c r="J41" i="139"/>
  <c r="I41" i="139"/>
  <c r="H41" i="139"/>
  <c r="G41" i="139"/>
  <c r="F41" i="139"/>
  <c r="E41" i="139"/>
  <c r="D40" i="139"/>
  <c r="D39" i="139"/>
  <c r="D38" i="139"/>
  <c r="R37" i="139"/>
  <c r="Q37" i="139"/>
  <c r="P37" i="139"/>
  <c r="O37" i="139"/>
  <c r="N37" i="139"/>
  <c r="M37" i="139"/>
  <c r="L37" i="139"/>
  <c r="K37" i="139"/>
  <c r="J37" i="139"/>
  <c r="I37" i="139"/>
  <c r="H37" i="139"/>
  <c r="G37" i="139"/>
  <c r="F37" i="139"/>
  <c r="E37" i="139"/>
  <c r="D36" i="139"/>
  <c r="D35" i="139"/>
  <c r="D34" i="139"/>
  <c r="D33" i="139"/>
  <c r="D32" i="139"/>
  <c r="D31" i="139"/>
  <c r="D30" i="139"/>
  <c r="R29" i="139"/>
  <c r="Q29" i="139"/>
  <c r="P29" i="139"/>
  <c r="O29" i="139"/>
  <c r="N29" i="139"/>
  <c r="M29" i="139"/>
  <c r="L29" i="139"/>
  <c r="K29" i="139"/>
  <c r="J29" i="139"/>
  <c r="I29" i="139"/>
  <c r="H29" i="139"/>
  <c r="G29" i="139"/>
  <c r="F29" i="139"/>
  <c r="E29" i="139"/>
  <c r="D28" i="139"/>
  <c r="D27" i="139"/>
  <c r="D26" i="139"/>
  <c r="R25" i="139"/>
  <c r="Q25" i="139"/>
  <c r="P25" i="139"/>
  <c r="O25" i="139"/>
  <c r="N25" i="139"/>
  <c r="M25" i="139"/>
  <c r="L25" i="139"/>
  <c r="K25" i="139"/>
  <c r="J25" i="139"/>
  <c r="I25" i="139"/>
  <c r="H25" i="139"/>
  <c r="G25" i="139"/>
  <c r="F25" i="139"/>
  <c r="E25" i="139"/>
  <c r="U24" i="139"/>
  <c r="D24" i="139"/>
  <c r="R23" i="139"/>
  <c r="Q23" i="139"/>
  <c r="P23" i="139"/>
  <c r="O23" i="139"/>
  <c r="N23" i="139"/>
  <c r="M23" i="139"/>
  <c r="L23" i="139"/>
  <c r="K23" i="139"/>
  <c r="J23" i="139"/>
  <c r="I23" i="139"/>
  <c r="H23" i="139"/>
  <c r="G23" i="139"/>
  <c r="F23" i="139"/>
  <c r="E23" i="139"/>
  <c r="U6" i="139" s="1"/>
  <c r="D22" i="139"/>
  <c r="D21" i="139"/>
  <c r="D20" i="139"/>
  <c r="D19" i="139"/>
  <c r="R18" i="139"/>
  <c r="Q18" i="139"/>
  <c r="P18" i="139"/>
  <c r="O18" i="139"/>
  <c r="N18" i="139"/>
  <c r="M18" i="139"/>
  <c r="L18" i="139"/>
  <c r="K18" i="139"/>
  <c r="J18" i="139"/>
  <c r="I18" i="139"/>
  <c r="H18" i="139"/>
  <c r="G18" i="139"/>
  <c r="F18" i="139"/>
  <c r="E18" i="139"/>
  <c r="D17" i="139"/>
  <c r="D16" i="139"/>
  <c r="D15" i="139"/>
  <c r="D14" i="139"/>
  <c r="D13" i="139"/>
  <c r="D12" i="139"/>
  <c r="D11" i="139"/>
  <c r="D10" i="139"/>
  <c r="D9" i="139"/>
  <c r="D8" i="139"/>
  <c r="D7" i="139"/>
  <c r="D14" i="137"/>
  <c r="N75" i="137"/>
  <c r="F75" i="137"/>
  <c r="R72" i="137"/>
  <c r="R73" i="137" s="1"/>
  <c r="Q72" i="137"/>
  <c r="Q73" i="137" s="1"/>
  <c r="P72" i="137"/>
  <c r="P73" i="137" s="1"/>
  <c r="O72" i="137"/>
  <c r="O73" i="137" s="1"/>
  <c r="N72" i="137"/>
  <c r="N73" i="137" s="1"/>
  <c r="M72" i="137"/>
  <c r="M73" i="137" s="1"/>
  <c r="L72" i="137"/>
  <c r="K72" i="137"/>
  <c r="J72" i="137"/>
  <c r="J73" i="137" s="1"/>
  <c r="I72" i="137"/>
  <c r="I73" i="137" s="1"/>
  <c r="H72" i="137"/>
  <c r="H73" i="137" s="1"/>
  <c r="G72" i="137"/>
  <c r="G73" i="137" s="1"/>
  <c r="F72" i="137"/>
  <c r="F73" i="137" s="1"/>
  <c r="E72" i="137"/>
  <c r="E73" i="137" s="1"/>
  <c r="D69" i="137"/>
  <c r="D68" i="137"/>
  <c r="D67" i="137"/>
  <c r="R65" i="137"/>
  <c r="Q65" i="137"/>
  <c r="P65" i="137"/>
  <c r="O65" i="137"/>
  <c r="N65" i="137"/>
  <c r="M65" i="137"/>
  <c r="L65" i="137"/>
  <c r="K65" i="137"/>
  <c r="J65" i="137"/>
  <c r="I65" i="137"/>
  <c r="H65" i="137"/>
  <c r="G65" i="137"/>
  <c r="F65" i="137"/>
  <c r="E65" i="137"/>
  <c r="R64" i="137"/>
  <c r="Q64" i="137"/>
  <c r="P64" i="137"/>
  <c r="O64" i="137"/>
  <c r="N64" i="137"/>
  <c r="M64" i="137"/>
  <c r="L64" i="137"/>
  <c r="K64" i="137"/>
  <c r="J64" i="137"/>
  <c r="I64" i="137"/>
  <c r="H64" i="137"/>
  <c r="G64" i="137"/>
  <c r="F64" i="137"/>
  <c r="E64" i="137"/>
  <c r="R63" i="137"/>
  <c r="Q63" i="137"/>
  <c r="P63" i="137"/>
  <c r="O63" i="137"/>
  <c r="N63" i="137"/>
  <c r="M63" i="137"/>
  <c r="L63" i="137"/>
  <c r="K63" i="137"/>
  <c r="J63" i="137"/>
  <c r="I63" i="137"/>
  <c r="H63" i="137"/>
  <c r="G63" i="137"/>
  <c r="F63" i="137"/>
  <c r="E63" i="137"/>
  <c r="R62" i="137"/>
  <c r="Q62" i="137"/>
  <c r="P62" i="137"/>
  <c r="O62" i="137"/>
  <c r="N62" i="137"/>
  <c r="M62" i="137"/>
  <c r="L62" i="137"/>
  <c r="K62" i="137"/>
  <c r="J62" i="137"/>
  <c r="I62" i="137"/>
  <c r="H62" i="137"/>
  <c r="G62" i="137"/>
  <c r="F62" i="137"/>
  <c r="E62" i="137"/>
  <c r="R61" i="137"/>
  <c r="Q61" i="137"/>
  <c r="P61" i="137"/>
  <c r="O61" i="137"/>
  <c r="N61" i="137"/>
  <c r="M61" i="137"/>
  <c r="L61" i="137"/>
  <c r="K61" i="137"/>
  <c r="J61" i="137"/>
  <c r="I61" i="137"/>
  <c r="H61" i="137"/>
  <c r="G61" i="137"/>
  <c r="F61" i="137"/>
  <c r="E61" i="137"/>
  <c r="R60" i="137"/>
  <c r="Q60" i="137"/>
  <c r="P60" i="137"/>
  <c r="O60" i="137"/>
  <c r="N60" i="137"/>
  <c r="M60" i="137"/>
  <c r="L60" i="137"/>
  <c r="K60" i="137"/>
  <c r="J60" i="137"/>
  <c r="I60" i="137"/>
  <c r="H60" i="137"/>
  <c r="G60" i="137"/>
  <c r="F60" i="137"/>
  <c r="E60" i="137"/>
  <c r="D59" i="137"/>
  <c r="R58" i="137"/>
  <c r="Q58" i="137"/>
  <c r="P58" i="137"/>
  <c r="O58" i="137"/>
  <c r="N58" i="137"/>
  <c r="M58" i="137"/>
  <c r="L58" i="137"/>
  <c r="K58" i="137"/>
  <c r="J58" i="137"/>
  <c r="I58" i="137"/>
  <c r="H58" i="137"/>
  <c r="G58" i="137"/>
  <c r="F58" i="137"/>
  <c r="E58" i="137"/>
  <c r="R57" i="137"/>
  <c r="Q57" i="137"/>
  <c r="P57" i="137"/>
  <c r="O57" i="137"/>
  <c r="N57" i="137"/>
  <c r="M57" i="137"/>
  <c r="L57" i="137"/>
  <c r="K57" i="137"/>
  <c r="J57" i="137"/>
  <c r="I57" i="137"/>
  <c r="H57" i="137"/>
  <c r="G57" i="137"/>
  <c r="F57" i="137"/>
  <c r="E57" i="137"/>
  <c r="R56" i="137"/>
  <c r="Q56" i="137"/>
  <c r="P56" i="137"/>
  <c r="O56" i="137"/>
  <c r="N56" i="137"/>
  <c r="M56" i="137"/>
  <c r="L56" i="137"/>
  <c r="K56" i="137"/>
  <c r="J56" i="137"/>
  <c r="I56" i="137"/>
  <c r="H56" i="137"/>
  <c r="G56" i="137"/>
  <c r="F56" i="137"/>
  <c r="E56" i="137"/>
  <c r="D55" i="137"/>
  <c r="D54" i="137"/>
  <c r="R53" i="137"/>
  <c r="Q53" i="137"/>
  <c r="P53" i="137"/>
  <c r="O53" i="137"/>
  <c r="N53" i="137"/>
  <c r="M53" i="137"/>
  <c r="L53" i="137"/>
  <c r="K53" i="137"/>
  <c r="J53" i="137"/>
  <c r="I53" i="137"/>
  <c r="H53" i="137"/>
  <c r="G53" i="137"/>
  <c r="F53" i="137"/>
  <c r="E53" i="137"/>
  <c r="D52" i="137"/>
  <c r="D51" i="137"/>
  <c r="D50" i="137"/>
  <c r="D49" i="137"/>
  <c r="D48" i="137"/>
  <c r="D47" i="137"/>
  <c r="R46" i="137"/>
  <c r="Q46" i="137"/>
  <c r="P46" i="137"/>
  <c r="O46" i="137"/>
  <c r="N46" i="137"/>
  <c r="M46" i="137"/>
  <c r="L46" i="137"/>
  <c r="K46" i="137"/>
  <c r="J46" i="137"/>
  <c r="I46" i="137"/>
  <c r="H46" i="137"/>
  <c r="G46" i="137"/>
  <c r="F46" i="137"/>
  <c r="E46" i="137"/>
  <c r="D45" i="137"/>
  <c r="R43" i="137"/>
  <c r="Q43" i="137"/>
  <c r="P43" i="137"/>
  <c r="O43" i="137"/>
  <c r="N43" i="137"/>
  <c r="M43" i="137"/>
  <c r="L43" i="137"/>
  <c r="K43" i="137"/>
  <c r="J43" i="137"/>
  <c r="I43" i="137"/>
  <c r="H43" i="137"/>
  <c r="G43" i="137"/>
  <c r="F43" i="137"/>
  <c r="E43" i="137"/>
  <c r="D42" i="137"/>
  <c r="D41" i="137"/>
  <c r="D40" i="137"/>
  <c r="R39" i="137"/>
  <c r="Q39" i="137"/>
  <c r="P39" i="137"/>
  <c r="O39" i="137"/>
  <c r="N39" i="137"/>
  <c r="M39" i="137"/>
  <c r="L39" i="137"/>
  <c r="K39" i="137"/>
  <c r="J39" i="137"/>
  <c r="I39" i="137"/>
  <c r="H39" i="137"/>
  <c r="G39" i="137"/>
  <c r="F39" i="137"/>
  <c r="E39" i="137"/>
  <c r="D38" i="137"/>
  <c r="D37" i="137"/>
  <c r="D36" i="137"/>
  <c r="R35" i="137"/>
  <c r="Q35" i="137"/>
  <c r="P35" i="137"/>
  <c r="O35" i="137"/>
  <c r="N35" i="137"/>
  <c r="M35" i="137"/>
  <c r="L35" i="137"/>
  <c r="K35" i="137"/>
  <c r="J35" i="137"/>
  <c r="U9" i="137" s="1"/>
  <c r="I35" i="137"/>
  <c r="H35" i="137"/>
  <c r="G35" i="137"/>
  <c r="F35" i="137"/>
  <c r="E35" i="137"/>
  <c r="D34" i="137"/>
  <c r="D33" i="137"/>
  <c r="D32" i="137"/>
  <c r="D31" i="137"/>
  <c r="D30" i="137"/>
  <c r="D29" i="137"/>
  <c r="R28" i="137"/>
  <c r="Q28" i="137"/>
  <c r="P28" i="137"/>
  <c r="O28" i="137"/>
  <c r="N28" i="137"/>
  <c r="M28" i="137"/>
  <c r="L28" i="137"/>
  <c r="K28" i="137"/>
  <c r="J28" i="137"/>
  <c r="I28" i="137"/>
  <c r="H28" i="137"/>
  <c r="G28" i="137"/>
  <c r="F28" i="137"/>
  <c r="E28" i="137"/>
  <c r="D27" i="137"/>
  <c r="D26" i="137"/>
  <c r="D25" i="137"/>
  <c r="R24" i="137"/>
  <c r="Q24" i="137"/>
  <c r="P24" i="137"/>
  <c r="O24" i="137"/>
  <c r="N24" i="137"/>
  <c r="M24" i="137"/>
  <c r="L24" i="137"/>
  <c r="K24" i="137"/>
  <c r="J24" i="137"/>
  <c r="I24" i="137"/>
  <c r="H24" i="137"/>
  <c r="G24" i="137"/>
  <c r="F24" i="137"/>
  <c r="E24" i="137"/>
  <c r="U23" i="137"/>
  <c r="D23" i="137"/>
  <c r="R22" i="137"/>
  <c r="Q22" i="137"/>
  <c r="P22" i="137"/>
  <c r="O22" i="137"/>
  <c r="N22" i="137"/>
  <c r="M22" i="137"/>
  <c r="L22" i="137"/>
  <c r="K22" i="137"/>
  <c r="J22" i="137"/>
  <c r="I22" i="137"/>
  <c r="H22" i="137"/>
  <c r="G22" i="137"/>
  <c r="F22" i="137"/>
  <c r="E22" i="137"/>
  <c r="D21" i="137"/>
  <c r="D20" i="137"/>
  <c r="D19" i="137"/>
  <c r="D18" i="137"/>
  <c r="R17" i="137"/>
  <c r="Q17" i="137"/>
  <c r="P17" i="137"/>
  <c r="O17" i="137"/>
  <c r="N17" i="137"/>
  <c r="M17" i="137"/>
  <c r="L17" i="137"/>
  <c r="K17" i="137"/>
  <c r="J17" i="137"/>
  <c r="I17" i="137"/>
  <c r="H17" i="137"/>
  <c r="G17" i="137"/>
  <c r="F17" i="137"/>
  <c r="E17" i="137"/>
  <c r="D16" i="137"/>
  <c r="D15" i="137"/>
  <c r="D13" i="137"/>
  <c r="D12" i="137"/>
  <c r="D11" i="137"/>
  <c r="D10" i="137"/>
  <c r="D9" i="137"/>
  <c r="U8" i="137"/>
  <c r="D8" i="137"/>
  <c r="D7" i="137"/>
  <c r="N74" i="136"/>
  <c r="F74" i="136"/>
  <c r="R71" i="136"/>
  <c r="R72" i="136" s="1"/>
  <c r="Q71" i="136"/>
  <c r="Q72" i="136" s="1"/>
  <c r="P71" i="136"/>
  <c r="P72" i="136" s="1"/>
  <c r="O71" i="136"/>
  <c r="O72" i="136" s="1"/>
  <c r="N71" i="136"/>
  <c r="N72" i="136" s="1"/>
  <c r="M71" i="136"/>
  <c r="M72" i="136" s="1"/>
  <c r="L71" i="136"/>
  <c r="K71" i="136"/>
  <c r="K72" i="136" s="1"/>
  <c r="J71" i="136"/>
  <c r="J72" i="136" s="1"/>
  <c r="I71" i="136"/>
  <c r="I72" i="136" s="1"/>
  <c r="H71" i="136"/>
  <c r="H72" i="136" s="1"/>
  <c r="G71" i="136"/>
  <c r="G72" i="136" s="1"/>
  <c r="F71" i="136"/>
  <c r="F72" i="136" s="1"/>
  <c r="E71" i="136"/>
  <c r="E72" i="136" s="1"/>
  <c r="D68" i="136"/>
  <c r="D67" i="136"/>
  <c r="D66" i="136"/>
  <c r="R64" i="136"/>
  <c r="Q64" i="136"/>
  <c r="P64" i="136"/>
  <c r="O64" i="136"/>
  <c r="N64" i="136"/>
  <c r="M64" i="136"/>
  <c r="L64" i="136"/>
  <c r="K64" i="136"/>
  <c r="J64" i="136"/>
  <c r="I64" i="136"/>
  <c r="H64" i="136"/>
  <c r="G64" i="136"/>
  <c r="F64" i="136"/>
  <c r="E64" i="136"/>
  <c r="R63" i="136"/>
  <c r="Q63" i="136"/>
  <c r="P63" i="136"/>
  <c r="O63" i="136"/>
  <c r="N63" i="136"/>
  <c r="M63" i="136"/>
  <c r="L63" i="136"/>
  <c r="K63" i="136"/>
  <c r="J63" i="136"/>
  <c r="I63" i="136"/>
  <c r="H63" i="136"/>
  <c r="G63" i="136"/>
  <c r="F63" i="136"/>
  <c r="E63" i="136"/>
  <c r="R62" i="136"/>
  <c r="Q62" i="136"/>
  <c r="P62" i="136"/>
  <c r="O62" i="136"/>
  <c r="N62" i="136"/>
  <c r="M62" i="136"/>
  <c r="L62" i="136"/>
  <c r="K62" i="136"/>
  <c r="J62" i="136"/>
  <c r="I62" i="136"/>
  <c r="H62" i="136"/>
  <c r="G62" i="136"/>
  <c r="F62" i="136"/>
  <c r="E62" i="136"/>
  <c r="R61" i="136"/>
  <c r="Q61" i="136"/>
  <c r="P61" i="136"/>
  <c r="O61" i="136"/>
  <c r="N61" i="136"/>
  <c r="M61" i="136"/>
  <c r="L61" i="136"/>
  <c r="K61" i="136"/>
  <c r="J61" i="136"/>
  <c r="I61" i="136"/>
  <c r="H61" i="136"/>
  <c r="G61" i="136"/>
  <c r="F61" i="136"/>
  <c r="E61" i="136"/>
  <c r="R60" i="136"/>
  <c r="Q60" i="136"/>
  <c r="P60" i="136"/>
  <c r="O60" i="136"/>
  <c r="N60" i="136"/>
  <c r="M60" i="136"/>
  <c r="L60" i="136"/>
  <c r="K60" i="136"/>
  <c r="J60" i="136"/>
  <c r="I60" i="136"/>
  <c r="H60" i="136"/>
  <c r="G60" i="136"/>
  <c r="F60" i="136"/>
  <c r="E60" i="136"/>
  <c r="R59" i="136"/>
  <c r="Q59" i="136"/>
  <c r="P59" i="136"/>
  <c r="O59" i="136"/>
  <c r="N59" i="136"/>
  <c r="M59" i="136"/>
  <c r="L59" i="136"/>
  <c r="K59" i="136"/>
  <c r="J59" i="136"/>
  <c r="I59" i="136"/>
  <c r="H59" i="136"/>
  <c r="G59" i="136"/>
  <c r="F59" i="136"/>
  <c r="E59" i="136"/>
  <c r="D58" i="136"/>
  <c r="R57" i="136"/>
  <c r="Q57" i="136"/>
  <c r="P57" i="136"/>
  <c r="O57" i="136"/>
  <c r="N57" i="136"/>
  <c r="M57" i="136"/>
  <c r="L57" i="136"/>
  <c r="K57" i="136"/>
  <c r="J57" i="136"/>
  <c r="I57" i="136"/>
  <c r="H57" i="136"/>
  <c r="G57" i="136"/>
  <c r="F57" i="136"/>
  <c r="E57" i="136"/>
  <c r="R56" i="136"/>
  <c r="Q56" i="136"/>
  <c r="P56" i="136"/>
  <c r="O56" i="136"/>
  <c r="N56" i="136"/>
  <c r="M56" i="136"/>
  <c r="L56" i="136"/>
  <c r="K56" i="136"/>
  <c r="J56" i="136"/>
  <c r="I56" i="136"/>
  <c r="H56" i="136"/>
  <c r="G56" i="136"/>
  <c r="F56" i="136"/>
  <c r="E56" i="136"/>
  <c r="R55" i="136"/>
  <c r="Q55" i="136"/>
  <c r="P55" i="136"/>
  <c r="O55" i="136"/>
  <c r="N55" i="136"/>
  <c r="M55" i="136"/>
  <c r="L55" i="136"/>
  <c r="K55" i="136"/>
  <c r="J55" i="136"/>
  <c r="I55" i="136"/>
  <c r="H55" i="136"/>
  <c r="G55" i="136"/>
  <c r="F55" i="136"/>
  <c r="E55" i="136"/>
  <c r="D54" i="136"/>
  <c r="D53" i="136"/>
  <c r="R52" i="136"/>
  <c r="Q52" i="136"/>
  <c r="P52" i="136"/>
  <c r="O52" i="136"/>
  <c r="N52" i="136"/>
  <c r="M52" i="136"/>
  <c r="L52" i="136"/>
  <c r="K52" i="136"/>
  <c r="J52" i="136"/>
  <c r="I52" i="136"/>
  <c r="H52" i="136"/>
  <c r="G52" i="136"/>
  <c r="F52" i="136"/>
  <c r="E52" i="136"/>
  <c r="D51" i="136"/>
  <c r="D50" i="136"/>
  <c r="D49" i="136"/>
  <c r="D48" i="136"/>
  <c r="D47" i="136"/>
  <c r="D45" i="136"/>
  <c r="R44" i="136"/>
  <c r="Q44" i="136"/>
  <c r="P44" i="136"/>
  <c r="O44" i="136"/>
  <c r="N44" i="136"/>
  <c r="M44" i="136"/>
  <c r="L44" i="136"/>
  <c r="K44" i="136"/>
  <c r="J44" i="136"/>
  <c r="I44" i="136"/>
  <c r="H44" i="136"/>
  <c r="G44" i="136"/>
  <c r="F44" i="136"/>
  <c r="E44" i="136"/>
  <c r="D43" i="136"/>
  <c r="R42" i="136"/>
  <c r="Q42" i="136"/>
  <c r="P42" i="136"/>
  <c r="O42" i="136"/>
  <c r="N42" i="136"/>
  <c r="M42" i="136"/>
  <c r="L42" i="136"/>
  <c r="K42" i="136"/>
  <c r="J42" i="136"/>
  <c r="I42" i="136"/>
  <c r="H42" i="136"/>
  <c r="G42" i="136"/>
  <c r="F42" i="136"/>
  <c r="E42" i="136"/>
  <c r="D41" i="136"/>
  <c r="D40" i="136"/>
  <c r="R39" i="136"/>
  <c r="Q39" i="136"/>
  <c r="P39" i="136"/>
  <c r="O39" i="136"/>
  <c r="N39" i="136"/>
  <c r="M39" i="136"/>
  <c r="L39" i="136"/>
  <c r="K39" i="136"/>
  <c r="J39" i="136"/>
  <c r="I39" i="136"/>
  <c r="H39" i="136"/>
  <c r="G39" i="136"/>
  <c r="F39" i="136"/>
  <c r="E39" i="136"/>
  <c r="D38" i="136"/>
  <c r="D37" i="136"/>
  <c r="D36" i="136"/>
  <c r="R35" i="136"/>
  <c r="Q35" i="136"/>
  <c r="P35" i="136"/>
  <c r="O35" i="136"/>
  <c r="N35" i="136"/>
  <c r="M35" i="136"/>
  <c r="L35" i="136"/>
  <c r="K35" i="136"/>
  <c r="J35" i="136"/>
  <c r="I35" i="136"/>
  <c r="H35" i="136"/>
  <c r="G35" i="136"/>
  <c r="F35" i="136"/>
  <c r="E35" i="136"/>
  <c r="D34" i="136"/>
  <c r="D33" i="136"/>
  <c r="D32" i="136"/>
  <c r="D31" i="136"/>
  <c r="D30" i="136"/>
  <c r="D29" i="136"/>
  <c r="R28" i="136"/>
  <c r="Q28" i="136"/>
  <c r="P28" i="136"/>
  <c r="O28" i="136"/>
  <c r="N28" i="136"/>
  <c r="M28" i="136"/>
  <c r="L28" i="136"/>
  <c r="K28" i="136"/>
  <c r="J28" i="136"/>
  <c r="I28" i="136"/>
  <c r="H28" i="136"/>
  <c r="G28" i="136"/>
  <c r="F28" i="136"/>
  <c r="E28" i="136"/>
  <c r="D27" i="136"/>
  <c r="D26" i="136"/>
  <c r="D25" i="136"/>
  <c r="R24" i="136"/>
  <c r="Q24" i="136"/>
  <c r="P24" i="136"/>
  <c r="O24" i="136"/>
  <c r="N24" i="136"/>
  <c r="U7" i="136" s="1"/>
  <c r="M24" i="136"/>
  <c r="L24" i="136"/>
  <c r="K24" i="136"/>
  <c r="J24" i="136"/>
  <c r="I24" i="136"/>
  <c r="H24" i="136"/>
  <c r="G24" i="136"/>
  <c r="F24" i="136"/>
  <c r="E24" i="136"/>
  <c r="U23" i="136"/>
  <c r="D23" i="136"/>
  <c r="U22" i="136"/>
  <c r="R22" i="136"/>
  <c r="Q22" i="136"/>
  <c r="P22" i="136"/>
  <c r="O22" i="136"/>
  <c r="N22" i="136"/>
  <c r="M22" i="136"/>
  <c r="L22" i="136"/>
  <c r="K22" i="136"/>
  <c r="J22" i="136"/>
  <c r="I22" i="136"/>
  <c r="H22" i="136"/>
  <c r="G22" i="136"/>
  <c r="U6" i="136" s="1"/>
  <c r="F22" i="136"/>
  <c r="E22" i="136"/>
  <c r="D21" i="136"/>
  <c r="D20" i="136"/>
  <c r="D19" i="136"/>
  <c r="D18" i="136"/>
  <c r="R17" i="136"/>
  <c r="Q17" i="136"/>
  <c r="P17" i="136"/>
  <c r="O17" i="136"/>
  <c r="N17" i="136"/>
  <c r="M17" i="136"/>
  <c r="L17" i="136"/>
  <c r="K17" i="136"/>
  <c r="J17" i="136"/>
  <c r="I17" i="136"/>
  <c r="H17" i="136"/>
  <c r="G17" i="136"/>
  <c r="F17" i="136"/>
  <c r="E17" i="136"/>
  <c r="U5" i="136" s="1"/>
  <c r="D16" i="136"/>
  <c r="D15" i="136"/>
  <c r="D13" i="136"/>
  <c r="D12" i="136"/>
  <c r="D11" i="136"/>
  <c r="D10" i="136"/>
  <c r="D9" i="136"/>
  <c r="D8" i="136"/>
  <c r="D7" i="136"/>
  <c r="G60" i="135"/>
  <c r="D46" i="135"/>
  <c r="G62" i="135"/>
  <c r="F52" i="135"/>
  <c r="N75" i="135"/>
  <c r="F75" i="135"/>
  <c r="R72" i="135"/>
  <c r="R73" i="135" s="1"/>
  <c r="Q72" i="135"/>
  <c r="Q73" i="135" s="1"/>
  <c r="P72" i="135"/>
  <c r="P73" i="135" s="1"/>
  <c r="O72" i="135"/>
  <c r="O73" i="135" s="1"/>
  <c r="N72" i="135"/>
  <c r="N73" i="135" s="1"/>
  <c r="M72" i="135"/>
  <c r="M73" i="135" s="1"/>
  <c r="L72" i="135"/>
  <c r="K72" i="135"/>
  <c r="K73" i="135" s="1"/>
  <c r="J72" i="135"/>
  <c r="J73" i="135" s="1"/>
  <c r="I72" i="135"/>
  <c r="I73" i="135" s="1"/>
  <c r="H72" i="135"/>
  <c r="H73" i="135" s="1"/>
  <c r="G72" i="135"/>
  <c r="G73" i="135" s="1"/>
  <c r="F72" i="135"/>
  <c r="F73" i="135" s="1"/>
  <c r="E72" i="135"/>
  <c r="E73" i="135" s="1"/>
  <c r="D69" i="135"/>
  <c r="D68" i="135"/>
  <c r="D67" i="135"/>
  <c r="R65" i="135"/>
  <c r="Q65" i="135"/>
  <c r="P65" i="135"/>
  <c r="O65" i="135"/>
  <c r="N65" i="135"/>
  <c r="M65" i="135"/>
  <c r="L65" i="135"/>
  <c r="K65" i="135"/>
  <c r="J65" i="135"/>
  <c r="I65" i="135"/>
  <c r="H65" i="135"/>
  <c r="G65" i="135"/>
  <c r="F65" i="135"/>
  <c r="E65" i="135"/>
  <c r="R64" i="135"/>
  <c r="Q64" i="135"/>
  <c r="P64" i="135"/>
  <c r="O64" i="135"/>
  <c r="N64" i="135"/>
  <c r="M64" i="135"/>
  <c r="L64" i="135"/>
  <c r="K64" i="135"/>
  <c r="J64" i="135"/>
  <c r="I64" i="135"/>
  <c r="H64" i="135"/>
  <c r="G64" i="135"/>
  <c r="F64" i="135"/>
  <c r="E64" i="135"/>
  <c r="R63" i="135"/>
  <c r="Q63" i="135"/>
  <c r="P63" i="135"/>
  <c r="O63" i="135"/>
  <c r="N63" i="135"/>
  <c r="M63" i="135"/>
  <c r="L63" i="135"/>
  <c r="K63" i="135"/>
  <c r="J63" i="135"/>
  <c r="I63" i="135"/>
  <c r="H63" i="135"/>
  <c r="G63" i="135"/>
  <c r="F63" i="135"/>
  <c r="E63" i="135"/>
  <c r="R62" i="135"/>
  <c r="Q62" i="135"/>
  <c r="P62" i="135"/>
  <c r="O62" i="135"/>
  <c r="N62" i="135"/>
  <c r="M62" i="135"/>
  <c r="L62" i="135"/>
  <c r="K62" i="135"/>
  <c r="J62" i="135"/>
  <c r="I62" i="135"/>
  <c r="H62" i="135"/>
  <c r="F62" i="135"/>
  <c r="E62" i="135"/>
  <c r="R61" i="135"/>
  <c r="Q61" i="135"/>
  <c r="P61" i="135"/>
  <c r="O61" i="135"/>
  <c r="N61" i="135"/>
  <c r="M61" i="135"/>
  <c r="L61" i="135"/>
  <c r="K61" i="135"/>
  <c r="J61" i="135"/>
  <c r="I61" i="135"/>
  <c r="H61" i="135"/>
  <c r="G61" i="135"/>
  <c r="F61" i="135"/>
  <c r="E61" i="135"/>
  <c r="R60" i="135"/>
  <c r="Q60" i="135"/>
  <c r="P60" i="135"/>
  <c r="O60" i="135"/>
  <c r="N60" i="135"/>
  <c r="M60" i="135"/>
  <c r="L60" i="135"/>
  <c r="K60" i="135"/>
  <c r="J60" i="135"/>
  <c r="I60" i="135"/>
  <c r="H60" i="135"/>
  <c r="F60" i="135"/>
  <c r="E60" i="135"/>
  <c r="D59" i="135"/>
  <c r="D58" i="135"/>
  <c r="R57" i="135"/>
  <c r="Q57" i="135"/>
  <c r="P57" i="135"/>
  <c r="O57" i="135"/>
  <c r="N57" i="135"/>
  <c r="M57" i="135"/>
  <c r="L57" i="135"/>
  <c r="K57" i="135"/>
  <c r="J57" i="135"/>
  <c r="I57" i="135"/>
  <c r="H57" i="135"/>
  <c r="G57" i="135"/>
  <c r="F57" i="135"/>
  <c r="E57" i="135"/>
  <c r="R56" i="135"/>
  <c r="Q56" i="135"/>
  <c r="P56" i="135"/>
  <c r="O56" i="135"/>
  <c r="N56" i="135"/>
  <c r="M56" i="135"/>
  <c r="L56" i="135"/>
  <c r="K56" i="135"/>
  <c r="J56" i="135"/>
  <c r="I56" i="135"/>
  <c r="H56" i="135"/>
  <c r="G56" i="135"/>
  <c r="F56" i="135"/>
  <c r="E56" i="135"/>
  <c r="R55" i="135"/>
  <c r="Q55" i="135"/>
  <c r="P55" i="135"/>
  <c r="O55" i="135"/>
  <c r="N55" i="135"/>
  <c r="M55" i="135"/>
  <c r="L55" i="135"/>
  <c r="K55" i="135"/>
  <c r="J55" i="135"/>
  <c r="I55" i="135"/>
  <c r="H55" i="135"/>
  <c r="G55" i="135"/>
  <c r="F55" i="135"/>
  <c r="E55" i="135"/>
  <c r="D54" i="135"/>
  <c r="D53" i="135"/>
  <c r="R52" i="135"/>
  <c r="Q52" i="135"/>
  <c r="P52" i="135"/>
  <c r="O52" i="135"/>
  <c r="N52" i="135"/>
  <c r="M52" i="135"/>
  <c r="L52" i="135"/>
  <c r="K52" i="135"/>
  <c r="J52" i="135"/>
  <c r="I52" i="135"/>
  <c r="H52" i="135"/>
  <c r="G52" i="135"/>
  <c r="E52" i="135"/>
  <c r="D51" i="135"/>
  <c r="D50" i="135"/>
  <c r="D49" i="135"/>
  <c r="D48" i="135"/>
  <c r="D47" i="135"/>
  <c r="D45" i="135"/>
  <c r="R44" i="135"/>
  <c r="Q44" i="135"/>
  <c r="P44" i="135"/>
  <c r="O44" i="135"/>
  <c r="N44" i="135"/>
  <c r="M44" i="135"/>
  <c r="L44" i="135"/>
  <c r="K44" i="135"/>
  <c r="J44" i="135"/>
  <c r="I44" i="135"/>
  <c r="H44" i="135"/>
  <c r="G44" i="135"/>
  <c r="F44" i="135"/>
  <c r="E44" i="135"/>
  <c r="D43" i="135"/>
  <c r="R42" i="135"/>
  <c r="Q42" i="135"/>
  <c r="P42" i="135"/>
  <c r="O42" i="135"/>
  <c r="N42" i="135"/>
  <c r="M42" i="135"/>
  <c r="L42" i="135"/>
  <c r="K42" i="135"/>
  <c r="J42" i="135"/>
  <c r="I42" i="135"/>
  <c r="H42" i="135"/>
  <c r="G42" i="135"/>
  <c r="F42" i="135"/>
  <c r="E42" i="135"/>
  <c r="D41" i="135"/>
  <c r="D40" i="135"/>
  <c r="R39" i="135"/>
  <c r="Q39" i="135"/>
  <c r="P39" i="135"/>
  <c r="O39" i="135"/>
  <c r="N39" i="135"/>
  <c r="M39" i="135"/>
  <c r="L39" i="135"/>
  <c r="K39" i="135"/>
  <c r="J39" i="135"/>
  <c r="I39" i="135"/>
  <c r="H39" i="135"/>
  <c r="G39" i="135"/>
  <c r="F39" i="135"/>
  <c r="E39" i="135"/>
  <c r="D37" i="135"/>
  <c r="D36" i="135"/>
  <c r="R35" i="135"/>
  <c r="Q35" i="135"/>
  <c r="P35" i="135"/>
  <c r="O35" i="135"/>
  <c r="N35" i="135"/>
  <c r="M35" i="135"/>
  <c r="L35" i="135"/>
  <c r="K35" i="135"/>
  <c r="J35" i="135"/>
  <c r="I35" i="135"/>
  <c r="H35" i="135"/>
  <c r="G35" i="135"/>
  <c r="F35" i="135"/>
  <c r="E35" i="135"/>
  <c r="D34" i="135"/>
  <c r="D33" i="135"/>
  <c r="D32" i="135"/>
  <c r="D31" i="135"/>
  <c r="D30" i="135"/>
  <c r="D29" i="135"/>
  <c r="R28" i="135"/>
  <c r="Q28" i="135"/>
  <c r="P28" i="135"/>
  <c r="O28" i="135"/>
  <c r="N28" i="135"/>
  <c r="M28" i="135"/>
  <c r="L28" i="135"/>
  <c r="K28" i="135"/>
  <c r="J28" i="135"/>
  <c r="I28" i="135"/>
  <c r="H28" i="135"/>
  <c r="G28" i="135"/>
  <c r="U8" i="135" s="1"/>
  <c r="F28" i="135"/>
  <c r="E28" i="135"/>
  <c r="D27" i="135"/>
  <c r="D26" i="135"/>
  <c r="D25" i="135"/>
  <c r="R24" i="135"/>
  <c r="Q24" i="135"/>
  <c r="P24" i="135"/>
  <c r="O24" i="135"/>
  <c r="N24" i="135"/>
  <c r="M24" i="135"/>
  <c r="L24" i="135"/>
  <c r="K24" i="135"/>
  <c r="J24" i="135"/>
  <c r="I24" i="135"/>
  <c r="H24" i="135"/>
  <c r="G24" i="135"/>
  <c r="F24" i="135"/>
  <c r="E24" i="135"/>
  <c r="U23" i="135"/>
  <c r="D23" i="135"/>
  <c r="R22" i="135"/>
  <c r="Q22" i="135"/>
  <c r="P22" i="135"/>
  <c r="O22" i="135"/>
  <c r="N22" i="135"/>
  <c r="M22" i="135"/>
  <c r="L22" i="135"/>
  <c r="K22" i="135"/>
  <c r="J22" i="135"/>
  <c r="I22" i="135"/>
  <c r="H22" i="135"/>
  <c r="G22" i="135"/>
  <c r="F22" i="135"/>
  <c r="E22" i="135"/>
  <c r="D21" i="135"/>
  <c r="D20" i="135"/>
  <c r="D19" i="135"/>
  <c r="D18" i="135"/>
  <c r="R17" i="135"/>
  <c r="Q17" i="135"/>
  <c r="P17" i="135"/>
  <c r="O17" i="135"/>
  <c r="N17" i="135"/>
  <c r="M17" i="135"/>
  <c r="L17" i="135"/>
  <c r="K17" i="135"/>
  <c r="J17" i="135"/>
  <c r="I17" i="135"/>
  <c r="H17" i="135"/>
  <c r="G17" i="135"/>
  <c r="F17" i="135"/>
  <c r="E17" i="135"/>
  <c r="D16" i="135"/>
  <c r="D15" i="135"/>
  <c r="D13" i="135"/>
  <c r="D12" i="135"/>
  <c r="D11" i="135"/>
  <c r="D10" i="135"/>
  <c r="D9" i="135"/>
  <c r="D8" i="135"/>
  <c r="D7" i="135"/>
  <c r="F72" i="134"/>
  <c r="F73" i="134" s="1"/>
  <c r="G72" i="134"/>
  <c r="G73" i="134" s="1"/>
  <c r="H72" i="134"/>
  <c r="I72" i="134"/>
  <c r="I73" i="134" s="1"/>
  <c r="J72" i="134"/>
  <c r="J73" i="134" s="1"/>
  <c r="K72" i="134"/>
  <c r="L72" i="134"/>
  <c r="M72" i="134"/>
  <c r="M73" i="134" s="1"/>
  <c r="N72" i="134"/>
  <c r="N73" i="134" s="1"/>
  <c r="O72" i="134"/>
  <c r="O73" i="134" s="1"/>
  <c r="P72" i="134"/>
  <c r="P73" i="134" s="1"/>
  <c r="Q72" i="134"/>
  <c r="Q73" i="134" s="1"/>
  <c r="R72" i="134"/>
  <c r="R73" i="134" s="1"/>
  <c r="E72" i="134"/>
  <c r="E73" i="134" s="1"/>
  <c r="F64" i="134"/>
  <c r="G64" i="134"/>
  <c r="H64" i="134"/>
  <c r="I64" i="134"/>
  <c r="J64" i="134"/>
  <c r="K64" i="134"/>
  <c r="L64" i="134"/>
  <c r="M64" i="134"/>
  <c r="N64" i="134"/>
  <c r="O64" i="134"/>
  <c r="P64" i="134"/>
  <c r="Q64" i="134"/>
  <c r="R64" i="134"/>
  <c r="E64" i="134"/>
  <c r="F63" i="134"/>
  <c r="G63" i="134"/>
  <c r="H63" i="134"/>
  <c r="I63" i="134"/>
  <c r="J63" i="134"/>
  <c r="K63" i="134"/>
  <c r="L63" i="134"/>
  <c r="M63" i="134"/>
  <c r="N63" i="134"/>
  <c r="O63" i="134"/>
  <c r="P63" i="134"/>
  <c r="Q63" i="134"/>
  <c r="R63" i="134"/>
  <c r="E63" i="134"/>
  <c r="F62" i="134"/>
  <c r="G62" i="134"/>
  <c r="H62" i="134"/>
  <c r="I62" i="134"/>
  <c r="J62" i="134"/>
  <c r="K62" i="134"/>
  <c r="L62" i="134"/>
  <c r="M62" i="134"/>
  <c r="N62" i="134"/>
  <c r="O62" i="134"/>
  <c r="P62" i="134"/>
  <c r="Q62" i="134"/>
  <c r="R62" i="134"/>
  <c r="E62" i="134"/>
  <c r="F61" i="134"/>
  <c r="G61" i="134"/>
  <c r="H61" i="134"/>
  <c r="I61" i="134"/>
  <c r="J61" i="134"/>
  <c r="K61" i="134"/>
  <c r="L61" i="134"/>
  <c r="M61" i="134"/>
  <c r="N61" i="134"/>
  <c r="O61" i="134"/>
  <c r="P61" i="134"/>
  <c r="Q61" i="134"/>
  <c r="R61" i="134"/>
  <c r="E61" i="134"/>
  <c r="F60" i="134"/>
  <c r="G60" i="134"/>
  <c r="H60" i="134"/>
  <c r="I60" i="134"/>
  <c r="J60" i="134"/>
  <c r="K60" i="134"/>
  <c r="L60" i="134"/>
  <c r="M60" i="134"/>
  <c r="N60" i="134"/>
  <c r="O60" i="134"/>
  <c r="P60" i="134"/>
  <c r="Q60" i="134"/>
  <c r="R60" i="134"/>
  <c r="E60" i="134"/>
  <c r="G57" i="134"/>
  <c r="F57" i="134"/>
  <c r="H57" i="134"/>
  <c r="I57" i="134"/>
  <c r="J57" i="134"/>
  <c r="K57" i="134"/>
  <c r="L57" i="134"/>
  <c r="M57" i="134"/>
  <c r="N57" i="134"/>
  <c r="O57" i="134"/>
  <c r="P57" i="134"/>
  <c r="Q57" i="134"/>
  <c r="R57" i="134"/>
  <c r="E57" i="134"/>
  <c r="F56" i="134"/>
  <c r="G56" i="134"/>
  <c r="H56" i="134"/>
  <c r="I56" i="134"/>
  <c r="J56" i="134"/>
  <c r="K56" i="134"/>
  <c r="L56" i="134"/>
  <c r="M56" i="134"/>
  <c r="N56" i="134"/>
  <c r="O56" i="134"/>
  <c r="P56" i="134"/>
  <c r="Q56" i="134"/>
  <c r="R56" i="134"/>
  <c r="E56" i="134"/>
  <c r="F55" i="134"/>
  <c r="G55" i="134"/>
  <c r="H55" i="134"/>
  <c r="I55" i="134"/>
  <c r="J55" i="134"/>
  <c r="K55" i="134"/>
  <c r="L55" i="134"/>
  <c r="M55" i="134"/>
  <c r="N55" i="134"/>
  <c r="O55" i="134"/>
  <c r="P55" i="134"/>
  <c r="Q55" i="134"/>
  <c r="R55" i="134"/>
  <c r="E55" i="134"/>
  <c r="F52" i="134"/>
  <c r="G52" i="134"/>
  <c r="H52" i="134"/>
  <c r="I52" i="134"/>
  <c r="J52" i="134"/>
  <c r="K52" i="134"/>
  <c r="L52" i="134"/>
  <c r="M52" i="134"/>
  <c r="N52" i="134"/>
  <c r="O52" i="134"/>
  <c r="P52" i="134"/>
  <c r="Q52" i="134"/>
  <c r="R52" i="134"/>
  <c r="E52" i="134"/>
  <c r="F45" i="134"/>
  <c r="G45" i="134"/>
  <c r="H45" i="134"/>
  <c r="I45" i="134"/>
  <c r="J45" i="134"/>
  <c r="K45" i="134"/>
  <c r="L45" i="134"/>
  <c r="M45" i="134"/>
  <c r="N45" i="134"/>
  <c r="O45" i="134"/>
  <c r="P45" i="134"/>
  <c r="Q45" i="134"/>
  <c r="R45" i="134"/>
  <c r="E45" i="134"/>
  <c r="D44" i="134"/>
  <c r="N75" i="134"/>
  <c r="F75" i="134"/>
  <c r="H73" i="134"/>
  <c r="D69" i="134"/>
  <c r="D68" i="134"/>
  <c r="D67" i="134"/>
  <c r="R65" i="134"/>
  <c r="Q65" i="134"/>
  <c r="P65" i="134"/>
  <c r="O65" i="134"/>
  <c r="N65" i="134"/>
  <c r="M65" i="134"/>
  <c r="L65" i="134"/>
  <c r="K65" i="134"/>
  <c r="J65" i="134"/>
  <c r="I65" i="134"/>
  <c r="H65" i="134"/>
  <c r="G65" i="134"/>
  <c r="F65" i="134"/>
  <c r="E65" i="134"/>
  <c r="D59" i="134"/>
  <c r="D58" i="134"/>
  <c r="D54" i="134"/>
  <c r="D53" i="134"/>
  <c r="D51" i="134"/>
  <c r="D50" i="134"/>
  <c r="D49" i="134"/>
  <c r="D48" i="134"/>
  <c r="D47" i="134"/>
  <c r="D46" i="134"/>
  <c r="D43" i="134"/>
  <c r="R42" i="134"/>
  <c r="Q42" i="134"/>
  <c r="P42" i="134"/>
  <c r="O42" i="134"/>
  <c r="N42" i="134"/>
  <c r="M42" i="134"/>
  <c r="L42" i="134"/>
  <c r="K42" i="134"/>
  <c r="J42" i="134"/>
  <c r="I42" i="134"/>
  <c r="H42" i="134"/>
  <c r="G42" i="134"/>
  <c r="F42" i="134"/>
  <c r="E42" i="134"/>
  <c r="D41" i="134"/>
  <c r="D40" i="134"/>
  <c r="R39" i="134"/>
  <c r="Q39" i="134"/>
  <c r="P39" i="134"/>
  <c r="O39" i="134"/>
  <c r="N39" i="134"/>
  <c r="M39" i="134"/>
  <c r="L39" i="134"/>
  <c r="K39" i="134"/>
  <c r="J39" i="134"/>
  <c r="I39" i="134"/>
  <c r="H39" i="134"/>
  <c r="G39" i="134"/>
  <c r="F39" i="134"/>
  <c r="E39" i="134"/>
  <c r="D38" i="134"/>
  <c r="D37" i="134"/>
  <c r="D36" i="134"/>
  <c r="R35" i="134"/>
  <c r="Q35" i="134"/>
  <c r="P35" i="134"/>
  <c r="O35" i="134"/>
  <c r="N35" i="134"/>
  <c r="M35" i="134"/>
  <c r="L35" i="134"/>
  <c r="K35" i="134"/>
  <c r="J35" i="134"/>
  <c r="I35" i="134"/>
  <c r="H35" i="134"/>
  <c r="G35" i="134"/>
  <c r="F35" i="134"/>
  <c r="E35" i="134"/>
  <c r="D34" i="134"/>
  <c r="D33" i="134"/>
  <c r="D32" i="134"/>
  <c r="D31" i="134"/>
  <c r="D30" i="134"/>
  <c r="D29" i="134"/>
  <c r="R28" i="134"/>
  <c r="Q28" i="134"/>
  <c r="P28" i="134"/>
  <c r="O28" i="134"/>
  <c r="N28" i="134"/>
  <c r="M28" i="134"/>
  <c r="L28" i="134"/>
  <c r="K28" i="134"/>
  <c r="J28" i="134"/>
  <c r="I28" i="134"/>
  <c r="H28" i="134"/>
  <c r="G28" i="134"/>
  <c r="F28" i="134"/>
  <c r="E28" i="134"/>
  <c r="D27" i="134"/>
  <c r="D26" i="134"/>
  <c r="D25" i="134"/>
  <c r="R24" i="134"/>
  <c r="Q24" i="134"/>
  <c r="P24" i="134"/>
  <c r="O24" i="134"/>
  <c r="N24" i="134"/>
  <c r="M24" i="134"/>
  <c r="L24" i="134"/>
  <c r="K24" i="134"/>
  <c r="J24" i="134"/>
  <c r="I24" i="134"/>
  <c r="H24" i="134"/>
  <c r="G24" i="134"/>
  <c r="F24" i="134"/>
  <c r="E24" i="134"/>
  <c r="U23" i="134"/>
  <c r="D23" i="134"/>
  <c r="R22" i="134"/>
  <c r="Q22" i="134"/>
  <c r="P22" i="134"/>
  <c r="O22" i="134"/>
  <c r="N22" i="134"/>
  <c r="M22" i="134"/>
  <c r="L22" i="134"/>
  <c r="K22" i="134"/>
  <c r="J22" i="134"/>
  <c r="I22" i="134"/>
  <c r="H22" i="134"/>
  <c r="G22" i="134"/>
  <c r="F22" i="134"/>
  <c r="E22" i="134"/>
  <c r="D21" i="134"/>
  <c r="D20" i="134"/>
  <c r="D19" i="134"/>
  <c r="D18" i="134"/>
  <c r="R17" i="134"/>
  <c r="Q17" i="134"/>
  <c r="P17" i="134"/>
  <c r="O17" i="134"/>
  <c r="N17" i="134"/>
  <c r="M17" i="134"/>
  <c r="L17" i="134"/>
  <c r="K17" i="134"/>
  <c r="J17" i="134"/>
  <c r="I17" i="134"/>
  <c r="H17" i="134"/>
  <c r="G17" i="134"/>
  <c r="F17" i="134"/>
  <c r="E17" i="134"/>
  <c r="D16" i="134"/>
  <c r="D15" i="134"/>
  <c r="D13" i="134"/>
  <c r="D12" i="134"/>
  <c r="D11" i="134"/>
  <c r="D10" i="134"/>
  <c r="D9" i="134"/>
  <c r="D8" i="134"/>
  <c r="D7" i="134"/>
  <c r="I59" i="133"/>
  <c r="F69" i="133"/>
  <c r="F70" i="133" s="1"/>
  <c r="G69" i="133"/>
  <c r="G70" i="133" s="1"/>
  <c r="H69" i="133"/>
  <c r="I69" i="133"/>
  <c r="J69" i="133"/>
  <c r="J70" i="133" s="1"/>
  <c r="K69" i="133"/>
  <c r="L69" i="133"/>
  <c r="L70" i="133" s="1"/>
  <c r="M69" i="133"/>
  <c r="M70" i="133" s="1"/>
  <c r="N69" i="133"/>
  <c r="N70" i="133" s="1"/>
  <c r="O69" i="133"/>
  <c r="O70" i="133" s="1"/>
  <c r="P69" i="133"/>
  <c r="P70" i="133" s="1"/>
  <c r="Q69" i="133"/>
  <c r="Q70" i="133" s="1"/>
  <c r="R69" i="133"/>
  <c r="R70" i="133" s="1"/>
  <c r="E69" i="133"/>
  <c r="E70" i="133" s="1"/>
  <c r="F61" i="133"/>
  <c r="G61" i="133"/>
  <c r="H61" i="133"/>
  <c r="I61" i="133"/>
  <c r="J61" i="133"/>
  <c r="K61" i="133"/>
  <c r="L61" i="133"/>
  <c r="M61" i="133"/>
  <c r="N61" i="133"/>
  <c r="O61" i="133"/>
  <c r="P61" i="133"/>
  <c r="Q61" i="133"/>
  <c r="R61" i="133"/>
  <c r="E61" i="133"/>
  <c r="F60" i="133"/>
  <c r="G60" i="133"/>
  <c r="H60" i="133"/>
  <c r="I60" i="133"/>
  <c r="J60" i="133"/>
  <c r="K60" i="133"/>
  <c r="L60" i="133"/>
  <c r="M60" i="133"/>
  <c r="N60" i="133"/>
  <c r="O60" i="133"/>
  <c r="P60" i="133"/>
  <c r="Q60" i="133"/>
  <c r="R60" i="133"/>
  <c r="E60" i="133"/>
  <c r="E59" i="133"/>
  <c r="F59" i="133"/>
  <c r="G59" i="133"/>
  <c r="H59" i="133"/>
  <c r="J59" i="133"/>
  <c r="K59" i="133"/>
  <c r="L59" i="133"/>
  <c r="M59" i="133"/>
  <c r="N59" i="133"/>
  <c r="O59" i="133"/>
  <c r="P59" i="133"/>
  <c r="Q59" i="133"/>
  <c r="R59" i="133"/>
  <c r="F58" i="133"/>
  <c r="G58" i="133"/>
  <c r="H58" i="133"/>
  <c r="I58" i="133"/>
  <c r="J58" i="133"/>
  <c r="K58" i="133"/>
  <c r="L58" i="133"/>
  <c r="M58" i="133"/>
  <c r="N58" i="133"/>
  <c r="O58" i="133"/>
  <c r="P58" i="133"/>
  <c r="Q58" i="133"/>
  <c r="R58" i="133"/>
  <c r="E58" i="133"/>
  <c r="F57" i="133"/>
  <c r="G57" i="133"/>
  <c r="H57" i="133"/>
  <c r="I57" i="133"/>
  <c r="J57" i="133"/>
  <c r="K57" i="133"/>
  <c r="L57" i="133"/>
  <c r="M57" i="133"/>
  <c r="N57" i="133"/>
  <c r="O57" i="133"/>
  <c r="P57" i="133"/>
  <c r="Q57" i="133"/>
  <c r="R57" i="133"/>
  <c r="E57" i="133"/>
  <c r="F54" i="133"/>
  <c r="G54" i="133"/>
  <c r="H54" i="133"/>
  <c r="I54" i="133"/>
  <c r="J54" i="133"/>
  <c r="K54" i="133"/>
  <c r="L54" i="133"/>
  <c r="M54" i="133"/>
  <c r="N54" i="133"/>
  <c r="O54" i="133"/>
  <c r="P54" i="133"/>
  <c r="Q54" i="133"/>
  <c r="R54" i="133"/>
  <c r="E54" i="133"/>
  <c r="F53" i="133"/>
  <c r="G53" i="133"/>
  <c r="H53" i="133"/>
  <c r="I53" i="133"/>
  <c r="J53" i="133"/>
  <c r="K53" i="133"/>
  <c r="L53" i="133"/>
  <c r="M53" i="133"/>
  <c r="N53" i="133"/>
  <c r="O53" i="133"/>
  <c r="P53" i="133"/>
  <c r="Q53" i="133"/>
  <c r="R53" i="133"/>
  <c r="E53" i="133"/>
  <c r="F52" i="133"/>
  <c r="G52" i="133"/>
  <c r="H52" i="133"/>
  <c r="I52" i="133"/>
  <c r="J52" i="133"/>
  <c r="K52" i="133"/>
  <c r="L52" i="133"/>
  <c r="M52" i="133"/>
  <c r="N52" i="133"/>
  <c r="O52" i="133"/>
  <c r="P52" i="133"/>
  <c r="Q52" i="133"/>
  <c r="R52" i="133"/>
  <c r="E52" i="133"/>
  <c r="F49" i="133"/>
  <c r="G49" i="133"/>
  <c r="H49" i="133"/>
  <c r="I49" i="133"/>
  <c r="J49" i="133"/>
  <c r="K49" i="133"/>
  <c r="L49" i="133"/>
  <c r="M49" i="133"/>
  <c r="N49" i="133"/>
  <c r="O49" i="133"/>
  <c r="P49" i="133"/>
  <c r="Q49" i="133"/>
  <c r="R49" i="133"/>
  <c r="E49" i="133"/>
  <c r="F42" i="133"/>
  <c r="G42" i="133"/>
  <c r="H42" i="133"/>
  <c r="I42" i="133"/>
  <c r="J42" i="133"/>
  <c r="K42" i="133"/>
  <c r="L42" i="133"/>
  <c r="M42" i="133"/>
  <c r="N42" i="133"/>
  <c r="O42" i="133"/>
  <c r="P42" i="133"/>
  <c r="Q42" i="133"/>
  <c r="R42" i="133"/>
  <c r="E42" i="133"/>
  <c r="D41" i="133"/>
  <c r="D29" i="133"/>
  <c r="N72" i="133"/>
  <c r="F72" i="133"/>
  <c r="K70" i="133"/>
  <c r="I70" i="133"/>
  <c r="H70" i="133"/>
  <c r="D66" i="133"/>
  <c r="D64" i="133"/>
  <c r="R62" i="133"/>
  <c r="Q62" i="133"/>
  <c r="P62" i="133"/>
  <c r="O62" i="133"/>
  <c r="N62" i="133"/>
  <c r="M62" i="133"/>
  <c r="L62" i="133"/>
  <c r="K62" i="133"/>
  <c r="J62" i="133"/>
  <c r="I62" i="133"/>
  <c r="H62" i="133"/>
  <c r="G62" i="133"/>
  <c r="F62" i="133"/>
  <c r="E62" i="133"/>
  <c r="D51" i="133"/>
  <c r="D50" i="133"/>
  <c r="D48" i="133"/>
  <c r="D47" i="133"/>
  <c r="D46" i="133"/>
  <c r="D43" i="133"/>
  <c r="D40" i="133"/>
  <c r="R39" i="133"/>
  <c r="Q39" i="133"/>
  <c r="P39" i="133"/>
  <c r="O39" i="133"/>
  <c r="N39" i="133"/>
  <c r="M39" i="133"/>
  <c r="L39" i="133"/>
  <c r="K39" i="133"/>
  <c r="J39" i="133"/>
  <c r="I39" i="133"/>
  <c r="H39" i="133"/>
  <c r="G39" i="133"/>
  <c r="F39" i="133"/>
  <c r="E39" i="133"/>
  <c r="D38" i="133"/>
  <c r="D37" i="133"/>
  <c r="R36" i="133"/>
  <c r="Q36" i="133"/>
  <c r="P36" i="133"/>
  <c r="O36" i="133"/>
  <c r="N36" i="133"/>
  <c r="M36" i="133"/>
  <c r="L36" i="133"/>
  <c r="K36" i="133"/>
  <c r="J36" i="133"/>
  <c r="I36" i="133"/>
  <c r="H36" i="133"/>
  <c r="G36" i="133"/>
  <c r="F36" i="133"/>
  <c r="E36" i="133"/>
  <c r="D35" i="133"/>
  <c r="D34" i="133"/>
  <c r="R32" i="133"/>
  <c r="Q32" i="133"/>
  <c r="P32" i="133"/>
  <c r="O32" i="133"/>
  <c r="N32" i="133"/>
  <c r="M32" i="133"/>
  <c r="L32" i="133"/>
  <c r="K32" i="133"/>
  <c r="J32" i="133"/>
  <c r="I32" i="133"/>
  <c r="H32" i="133"/>
  <c r="G32" i="133"/>
  <c r="F32" i="133"/>
  <c r="E32" i="133"/>
  <c r="D31" i="133"/>
  <c r="D30" i="133"/>
  <c r="D28" i="133"/>
  <c r="R27" i="133"/>
  <c r="Q27" i="133"/>
  <c r="P27" i="133"/>
  <c r="O27" i="133"/>
  <c r="N27" i="133"/>
  <c r="M27" i="133"/>
  <c r="L27" i="133"/>
  <c r="K27" i="133"/>
  <c r="J27" i="133"/>
  <c r="I27" i="133"/>
  <c r="H27" i="133"/>
  <c r="G27" i="133"/>
  <c r="F27" i="133"/>
  <c r="E27" i="133"/>
  <c r="D26" i="133"/>
  <c r="D25" i="133"/>
  <c r="D24" i="133"/>
  <c r="R23" i="133"/>
  <c r="Q23" i="133"/>
  <c r="P23" i="133"/>
  <c r="O23" i="133"/>
  <c r="N23" i="133"/>
  <c r="M23" i="133"/>
  <c r="L23" i="133"/>
  <c r="K23" i="133"/>
  <c r="J23" i="133"/>
  <c r="I23" i="133"/>
  <c r="H23" i="133"/>
  <c r="G23" i="133"/>
  <c r="F23" i="133"/>
  <c r="E23" i="133"/>
  <c r="U23" i="133"/>
  <c r="D22" i="133"/>
  <c r="R21" i="133"/>
  <c r="Q21" i="133"/>
  <c r="P21" i="133"/>
  <c r="O21" i="133"/>
  <c r="N21" i="133"/>
  <c r="M21" i="133"/>
  <c r="L21" i="133"/>
  <c r="K21" i="133"/>
  <c r="J21" i="133"/>
  <c r="I21" i="133"/>
  <c r="H21" i="133"/>
  <c r="G21" i="133"/>
  <c r="F21" i="133"/>
  <c r="E21" i="133"/>
  <c r="D20" i="133"/>
  <c r="D19" i="133"/>
  <c r="D18" i="133"/>
  <c r="D17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D15" i="133"/>
  <c r="D13" i="133"/>
  <c r="D12" i="133"/>
  <c r="D11" i="133"/>
  <c r="D10" i="133"/>
  <c r="D9" i="133"/>
  <c r="D8" i="133"/>
  <c r="D7" i="133"/>
  <c r="N73" i="132"/>
  <c r="F73" i="132"/>
  <c r="R71" i="132"/>
  <c r="M71" i="132"/>
  <c r="L71" i="132"/>
  <c r="G71" i="132"/>
  <c r="F71" i="132"/>
  <c r="R70" i="132"/>
  <c r="Q70" i="132"/>
  <c r="Q71" i="132" s="1"/>
  <c r="P70" i="132"/>
  <c r="P71" i="132" s="1"/>
  <c r="O70" i="132"/>
  <c r="O71" i="132" s="1"/>
  <c r="N70" i="132"/>
  <c r="N71" i="132" s="1"/>
  <c r="M70" i="132"/>
  <c r="L70" i="132"/>
  <c r="K70" i="132"/>
  <c r="K71" i="132" s="1"/>
  <c r="J70" i="132"/>
  <c r="J71" i="132" s="1"/>
  <c r="I70" i="132"/>
  <c r="I71" i="132" s="1"/>
  <c r="H70" i="132"/>
  <c r="H71" i="132" s="1"/>
  <c r="G70" i="132"/>
  <c r="F70" i="132"/>
  <c r="E70" i="132"/>
  <c r="E71" i="132" s="1"/>
  <c r="D67" i="132"/>
  <c r="D66" i="132"/>
  <c r="D65" i="132"/>
  <c r="R63" i="132"/>
  <c r="Q63" i="132"/>
  <c r="P63" i="132"/>
  <c r="O63" i="132"/>
  <c r="N63" i="132"/>
  <c r="M63" i="132"/>
  <c r="L63" i="132"/>
  <c r="K63" i="132"/>
  <c r="J63" i="132"/>
  <c r="I63" i="132"/>
  <c r="H63" i="132"/>
  <c r="G63" i="132"/>
  <c r="F63" i="132"/>
  <c r="E63" i="132"/>
  <c r="R62" i="132"/>
  <c r="Q62" i="132"/>
  <c r="P62" i="132"/>
  <c r="O62" i="132"/>
  <c r="N62" i="132"/>
  <c r="M62" i="132"/>
  <c r="L62" i="132"/>
  <c r="K62" i="132"/>
  <c r="J62" i="132"/>
  <c r="I62" i="132"/>
  <c r="H62" i="132"/>
  <c r="G62" i="132"/>
  <c r="F62" i="132"/>
  <c r="E62" i="132"/>
  <c r="R61" i="132"/>
  <c r="Q61" i="132"/>
  <c r="P61" i="132"/>
  <c r="O61" i="132"/>
  <c r="N61" i="132"/>
  <c r="M61" i="132"/>
  <c r="L61" i="132"/>
  <c r="K61" i="132"/>
  <c r="J61" i="132"/>
  <c r="I61" i="132"/>
  <c r="H61" i="132"/>
  <c r="G61" i="132"/>
  <c r="F61" i="132"/>
  <c r="E61" i="132"/>
  <c r="U22" i="132" s="1"/>
  <c r="R60" i="132"/>
  <c r="Q60" i="132"/>
  <c r="P60" i="132"/>
  <c r="O60" i="132"/>
  <c r="N60" i="132"/>
  <c r="M60" i="132"/>
  <c r="L60" i="132"/>
  <c r="K60" i="132"/>
  <c r="J60" i="132"/>
  <c r="I60" i="132"/>
  <c r="H60" i="132"/>
  <c r="G60" i="132"/>
  <c r="U21" i="132" s="1"/>
  <c r="F60" i="132"/>
  <c r="E60" i="132"/>
  <c r="R59" i="132"/>
  <c r="Q59" i="132"/>
  <c r="P59" i="132"/>
  <c r="O59" i="132"/>
  <c r="N59" i="132"/>
  <c r="M59" i="132"/>
  <c r="L59" i="132"/>
  <c r="K59" i="132"/>
  <c r="J59" i="132"/>
  <c r="I59" i="132"/>
  <c r="H59" i="132"/>
  <c r="G59" i="132"/>
  <c r="F59" i="132"/>
  <c r="E59" i="132"/>
  <c r="U20" i="132" s="1"/>
  <c r="R58" i="132"/>
  <c r="Q58" i="132"/>
  <c r="P58" i="132"/>
  <c r="O58" i="132"/>
  <c r="N58" i="132"/>
  <c r="M58" i="132"/>
  <c r="L58" i="132"/>
  <c r="K58" i="132"/>
  <c r="J58" i="132"/>
  <c r="I58" i="132"/>
  <c r="H58" i="132"/>
  <c r="G58" i="132"/>
  <c r="F58" i="132"/>
  <c r="E58" i="132"/>
  <c r="U19" i="132" s="1"/>
  <c r="D57" i="132"/>
  <c r="R56" i="132"/>
  <c r="Q56" i="132"/>
  <c r="P56" i="132"/>
  <c r="O56" i="132"/>
  <c r="N56" i="132"/>
  <c r="M56" i="132"/>
  <c r="L56" i="132"/>
  <c r="K56" i="132"/>
  <c r="J56" i="132"/>
  <c r="I56" i="132"/>
  <c r="H56" i="132"/>
  <c r="G56" i="132"/>
  <c r="F56" i="132"/>
  <c r="E56" i="132"/>
  <c r="U17" i="132" s="1"/>
  <c r="R55" i="132"/>
  <c r="Q55" i="132"/>
  <c r="P55" i="132"/>
  <c r="O55" i="132"/>
  <c r="N55" i="132"/>
  <c r="M55" i="132"/>
  <c r="L55" i="132"/>
  <c r="K55" i="132"/>
  <c r="J55" i="132"/>
  <c r="U16" i="132" s="1"/>
  <c r="I55" i="132"/>
  <c r="H55" i="132"/>
  <c r="G55" i="132"/>
  <c r="F55" i="132"/>
  <c r="E55" i="132"/>
  <c r="R54" i="132"/>
  <c r="Q54" i="132"/>
  <c r="P54" i="132"/>
  <c r="O54" i="132"/>
  <c r="N54" i="132"/>
  <c r="M54" i="132"/>
  <c r="L54" i="132"/>
  <c r="K54" i="132"/>
  <c r="J54" i="132"/>
  <c r="I54" i="132"/>
  <c r="H54" i="132"/>
  <c r="G54" i="132"/>
  <c r="F54" i="132"/>
  <c r="U15" i="132" s="1"/>
  <c r="E54" i="132"/>
  <c r="D53" i="132"/>
  <c r="D52" i="132"/>
  <c r="R51" i="132"/>
  <c r="Q51" i="132"/>
  <c r="P51" i="132"/>
  <c r="O51" i="132"/>
  <c r="N51" i="132"/>
  <c r="M51" i="132"/>
  <c r="L51" i="132"/>
  <c r="K51" i="132"/>
  <c r="J51" i="132"/>
  <c r="I51" i="132"/>
  <c r="H51" i="132"/>
  <c r="G51" i="132"/>
  <c r="F51" i="132"/>
  <c r="E51" i="132"/>
  <c r="U13" i="132" s="1"/>
  <c r="D50" i="132"/>
  <c r="D49" i="132"/>
  <c r="D48" i="132"/>
  <c r="D47" i="132"/>
  <c r="D46" i="132"/>
  <c r="D45" i="132"/>
  <c r="R44" i="132"/>
  <c r="Q44" i="132"/>
  <c r="P44" i="132"/>
  <c r="O44" i="132"/>
  <c r="N44" i="132"/>
  <c r="M44" i="132"/>
  <c r="L44" i="132"/>
  <c r="K44" i="132"/>
  <c r="J44" i="132"/>
  <c r="I44" i="132"/>
  <c r="H44" i="132"/>
  <c r="G44" i="132"/>
  <c r="F44" i="132"/>
  <c r="U12" i="132" s="1"/>
  <c r="E44" i="132"/>
  <c r="D43" i="132"/>
  <c r="D42" i="132"/>
  <c r="R41" i="132"/>
  <c r="Q41" i="132"/>
  <c r="P41" i="132"/>
  <c r="O41" i="132"/>
  <c r="N41" i="132"/>
  <c r="M41" i="132"/>
  <c r="L41" i="132"/>
  <c r="K41" i="132"/>
  <c r="J41" i="132"/>
  <c r="I41" i="132"/>
  <c r="H41" i="132"/>
  <c r="G41" i="132"/>
  <c r="F41" i="132"/>
  <c r="E41" i="132"/>
  <c r="U11" i="132" s="1"/>
  <c r="D40" i="132"/>
  <c r="R39" i="132"/>
  <c r="Q39" i="132"/>
  <c r="P39" i="132"/>
  <c r="O39" i="132"/>
  <c r="N39" i="132"/>
  <c r="M39" i="132"/>
  <c r="L39" i="132"/>
  <c r="K39" i="132"/>
  <c r="J39" i="132"/>
  <c r="I39" i="132"/>
  <c r="H39" i="132"/>
  <c r="G39" i="132"/>
  <c r="U10" i="132" s="1"/>
  <c r="F39" i="132"/>
  <c r="E39" i="132"/>
  <c r="D38" i="132"/>
  <c r="D37" i="132"/>
  <c r="D36" i="132"/>
  <c r="D35" i="132"/>
  <c r="D34" i="132"/>
  <c r="R33" i="132"/>
  <c r="Q33" i="132"/>
  <c r="P33" i="132"/>
  <c r="O33" i="132"/>
  <c r="N33" i="132"/>
  <c r="M33" i="132"/>
  <c r="L33" i="132"/>
  <c r="K33" i="132"/>
  <c r="J33" i="132"/>
  <c r="I33" i="132"/>
  <c r="H33" i="132"/>
  <c r="G33" i="132"/>
  <c r="F33" i="132"/>
  <c r="E33" i="132"/>
  <c r="U9" i="132" s="1"/>
  <c r="D32" i="132"/>
  <c r="D31" i="132"/>
  <c r="D30" i="132"/>
  <c r="D29" i="132"/>
  <c r="D28" i="132"/>
  <c r="R27" i="132"/>
  <c r="Q27" i="132"/>
  <c r="P27" i="132"/>
  <c r="O27" i="132"/>
  <c r="N27" i="132"/>
  <c r="M27" i="132"/>
  <c r="L27" i="132"/>
  <c r="K27" i="132"/>
  <c r="J27" i="132"/>
  <c r="I27" i="132"/>
  <c r="U8" i="132" s="1"/>
  <c r="H27" i="132"/>
  <c r="G27" i="132"/>
  <c r="F27" i="132"/>
  <c r="E27" i="132"/>
  <c r="D26" i="132"/>
  <c r="D25" i="132"/>
  <c r="D24" i="132"/>
  <c r="U23" i="132"/>
  <c r="R23" i="132"/>
  <c r="Q23" i="132"/>
  <c r="P23" i="132"/>
  <c r="O23" i="132"/>
  <c r="N23" i="132"/>
  <c r="M23" i="132"/>
  <c r="L23" i="132"/>
  <c r="K23" i="132"/>
  <c r="J23" i="132"/>
  <c r="I23" i="132"/>
  <c r="U7" i="132" s="1"/>
  <c r="H23" i="132"/>
  <c r="G23" i="132"/>
  <c r="F23" i="132"/>
  <c r="E23" i="132"/>
  <c r="D22" i="132"/>
  <c r="R21" i="132"/>
  <c r="Q21" i="132"/>
  <c r="P21" i="132"/>
  <c r="O21" i="132"/>
  <c r="N21" i="132"/>
  <c r="M21" i="132"/>
  <c r="L21" i="132"/>
  <c r="K21" i="132"/>
  <c r="J21" i="132"/>
  <c r="I21" i="132"/>
  <c r="H21" i="132"/>
  <c r="G21" i="132"/>
  <c r="F21" i="132"/>
  <c r="E21" i="132"/>
  <c r="U6" i="132" s="1"/>
  <c r="D20" i="132"/>
  <c r="D19" i="132"/>
  <c r="D18" i="132"/>
  <c r="D17" i="132"/>
  <c r="R16" i="132"/>
  <c r="Q16" i="132"/>
  <c r="P16" i="132"/>
  <c r="O16" i="132"/>
  <c r="N16" i="132"/>
  <c r="M16" i="132"/>
  <c r="L16" i="132"/>
  <c r="K16" i="132"/>
  <c r="J16" i="132"/>
  <c r="I16" i="132"/>
  <c r="H16" i="132"/>
  <c r="G16" i="132"/>
  <c r="F16" i="132"/>
  <c r="E16" i="132"/>
  <c r="D15" i="132"/>
  <c r="D14" i="132"/>
  <c r="D13" i="132"/>
  <c r="D12" i="132"/>
  <c r="D11" i="132"/>
  <c r="D10" i="132"/>
  <c r="D9" i="132"/>
  <c r="D8" i="132"/>
  <c r="D7" i="132"/>
  <c r="D43" i="131"/>
  <c r="N71" i="131"/>
  <c r="F71" i="131"/>
  <c r="R68" i="131"/>
  <c r="R69" i="131" s="1"/>
  <c r="Q68" i="131"/>
  <c r="Q69" i="131" s="1"/>
  <c r="P68" i="131"/>
  <c r="P69" i="131" s="1"/>
  <c r="O68" i="131"/>
  <c r="O69" i="131" s="1"/>
  <c r="N68" i="131"/>
  <c r="N69" i="131" s="1"/>
  <c r="M68" i="131"/>
  <c r="M69" i="131" s="1"/>
  <c r="L68" i="131"/>
  <c r="K68" i="131"/>
  <c r="K69" i="131" s="1"/>
  <c r="J68" i="131"/>
  <c r="J69" i="131" s="1"/>
  <c r="I68" i="131"/>
  <c r="I69" i="131" s="1"/>
  <c r="H68" i="131"/>
  <c r="H69" i="131" s="1"/>
  <c r="G68" i="131"/>
  <c r="G69" i="131" s="1"/>
  <c r="F68" i="131"/>
  <c r="F69" i="131" s="1"/>
  <c r="E68" i="131"/>
  <c r="D65" i="131"/>
  <c r="D64" i="131"/>
  <c r="D63" i="131"/>
  <c r="R61" i="131"/>
  <c r="Q61" i="131"/>
  <c r="P61" i="131"/>
  <c r="O61" i="131"/>
  <c r="N61" i="131"/>
  <c r="M61" i="131"/>
  <c r="L61" i="131"/>
  <c r="K61" i="131"/>
  <c r="J61" i="131"/>
  <c r="I61" i="131"/>
  <c r="H61" i="131"/>
  <c r="G61" i="131"/>
  <c r="F61" i="131"/>
  <c r="E61" i="131"/>
  <c r="R60" i="131"/>
  <c r="Q60" i="131"/>
  <c r="P60" i="131"/>
  <c r="O60" i="131"/>
  <c r="N60" i="131"/>
  <c r="M60" i="131"/>
  <c r="L60" i="131"/>
  <c r="K60" i="131"/>
  <c r="J60" i="131"/>
  <c r="I60" i="131"/>
  <c r="H60" i="131"/>
  <c r="G60" i="131"/>
  <c r="F60" i="131"/>
  <c r="E60" i="131"/>
  <c r="R59" i="131"/>
  <c r="Q59" i="131"/>
  <c r="P59" i="131"/>
  <c r="O59" i="131"/>
  <c r="N59" i="131"/>
  <c r="M59" i="131"/>
  <c r="L59" i="131"/>
  <c r="K59" i="131"/>
  <c r="J59" i="131"/>
  <c r="I59" i="131"/>
  <c r="H59" i="131"/>
  <c r="G59" i="131"/>
  <c r="F59" i="131"/>
  <c r="E59" i="131"/>
  <c r="R58" i="131"/>
  <c r="Q58" i="131"/>
  <c r="P58" i="131"/>
  <c r="O58" i="131"/>
  <c r="N58" i="131"/>
  <c r="M58" i="131"/>
  <c r="L58" i="131"/>
  <c r="K58" i="131"/>
  <c r="J58" i="131"/>
  <c r="I58" i="131"/>
  <c r="H58" i="131"/>
  <c r="G58" i="131"/>
  <c r="F58" i="131"/>
  <c r="E58" i="131"/>
  <c r="R57" i="131"/>
  <c r="Q57" i="131"/>
  <c r="P57" i="131"/>
  <c r="O57" i="131"/>
  <c r="N57" i="131"/>
  <c r="M57" i="131"/>
  <c r="L57" i="131"/>
  <c r="K57" i="131"/>
  <c r="J57" i="131"/>
  <c r="I57" i="131"/>
  <c r="H57" i="131"/>
  <c r="G57" i="131"/>
  <c r="F57" i="131"/>
  <c r="E57" i="131"/>
  <c r="R56" i="131"/>
  <c r="Q56" i="131"/>
  <c r="P56" i="131"/>
  <c r="O56" i="131"/>
  <c r="N56" i="131"/>
  <c r="M56" i="131"/>
  <c r="L56" i="131"/>
  <c r="K56" i="131"/>
  <c r="J56" i="131"/>
  <c r="I56" i="131"/>
  <c r="H56" i="131"/>
  <c r="G56" i="131"/>
  <c r="F56" i="131"/>
  <c r="E56" i="131"/>
  <c r="D55" i="131"/>
  <c r="R54" i="131"/>
  <c r="Q54" i="131"/>
  <c r="P54" i="131"/>
  <c r="O54" i="131"/>
  <c r="N54" i="131"/>
  <c r="M54" i="131"/>
  <c r="L54" i="131"/>
  <c r="K54" i="131"/>
  <c r="J54" i="131"/>
  <c r="I54" i="131"/>
  <c r="H54" i="131"/>
  <c r="G54" i="131"/>
  <c r="F54" i="131"/>
  <c r="E54" i="131"/>
  <c r="R53" i="131"/>
  <c r="Q53" i="131"/>
  <c r="P53" i="131"/>
  <c r="O53" i="131"/>
  <c r="N53" i="131"/>
  <c r="M53" i="131"/>
  <c r="L53" i="131"/>
  <c r="K53" i="131"/>
  <c r="J53" i="131"/>
  <c r="I53" i="131"/>
  <c r="H53" i="131"/>
  <c r="G53" i="131"/>
  <c r="F53" i="131"/>
  <c r="E53" i="131"/>
  <c r="R52" i="131"/>
  <c r="Q52" i="131"/>
  <c r="P52" i="131"/>
  <c r="O52" i="131"/>
  <c r="N52" i="131"/>
  <c r="M52" i="131"/>
  <c r="L52" i="131"/>
  <c r="K52" i="131"/>
  <c r="J52" i="131"/>
  <c r="I52" i="131"/>
  <c r="H52" i="131"/>
  <c r="G52" i="131"/>
  <c r="F52" i="131"/>
  <c r="E52" i="131"/>
  <c r="D51" i="131"/>
  <c r="D50" i="131"/>
  <c r="R49" i="131"/>
  <c r="Q49" i="131"/>
  <c r="P49" i="131"/>
  <c r="O49" i="131"/>
  <c r="N49" i="131"/>
  <c r="M49" i="131"/>
  <c r="L49" i="131"/>
  <c r="K49" i="131"/>
  <c r="J49" i="131"/>
  <c r="I49" i="131"/>
  <c r="H49" i="131"/>
  <c r="G49" i="131"/>
  <c r="F49" i="131"/>
  <c r="E49" i="131"/>
  <c r="D48" i="131"/>
  <c r="D47" i="131"/>
  <c r="D46" i="131"/>
  <c r="D45" i="131"/>
  <c r="D44" i="131"/>
  <c r="D42" i="131"/>
  <c r="R41" i="131"/>
  <c r="Q41" i="131"/>
  <c r="P41" i="131"/>
  <c r="O41" i="131"/>
  <c r="N41" i="131"/>
  <c r="M41" i="131"/>
  <c r="L41" i="131"/>
  <c r="K41" i="131"/>
  <c r="J41" i="131"/>
  <c r="I41" i="131"/>
  <c r="H41" i="131"/>
  <c r="G41" i="131"/>
  <c r="F41" i="131"/>
  <c r="E41" i="131"/>
  <c r="D40" i="131"/>
  <c r="D39" i="131"/>
  <c r="R38" i="131"/>
  <c r="Q38" i="131"/>
  <c r="P38" i="131"/>
  <c r="O38" i="131"/>
  <c r="N38" i="131"/>
  <c r="M38" i="131"/>
  <c r="L38" i="131"/>
  <c r="K38" i="131"/>
  <c r="J38" i="131"/>
  <c r="I38" i="131"/>
  <c r="H38" i="131"/>
  <c r="G38" i="131"/>
  <c r="F38" i="131"/>
  <c r="E38" i="131"/>
  <c r="D37" i="131"/>
  <c r="R36" i="131"/>
  <c r="Q36" i="131"/>
  <c r="P36" i="131"/>
  <c r="O36" i="131"/>
  <c r="N36" i="131"/>
  <c r="M36" i="131"/>
  <c r="L36" i="131"/>
  <c r="K36" i="131"/>
  <c r="J36" i="131"/>
  <c r="I36" i="131"/>
  <c r="H36" i="131"/>
  <c r="G36" i="131"/>
  <c r="F36" i="131"/>
  <c r="E36" i="131"/>
  <c r="D35" i="131"/>
  <c r="D34" i="131"/>
  <c r="D33" i="131"/>
  <c r="D32" i="131"/>
  <c r="R31" i="131"/>
  <c r="Q31" i="131"/>
  <c r="P31" i="131"/>
  <c r="O31" i="131"/>
  <c r="N31" i="131"/>
  <c r="M31" i="131"/>
  <c r="L31" i="131"/>
  <c r="K31" i="131"/>
  <c r="J31" i="131"/>
  <c r="I31" i="131"/>
  <c r="H31" i="131"/>
  <c r="G31" i="131"/>
  <c r="F31" i="131"/>
  <c r="E31" i="131"/>
  <c r="D30" i="131"/>
  <c r="D29" i="131"/>
  <c r="D28" i="131"/>
  <c r="D27" i="131"/>
  <c r="R26" i="131"/>
  <c r="Q26" i="131"/>
  <c r="P26" i="131"/>
  <c r="O26" i="131"/>
  <c r="N26" i="131"/>
  <c r="M26" i="131"/>
  <c r="L26" i="131"/>
  <c r="K26" i="131"/>
  <c r="J26" i="131"/>
  <c r="I26" i="131"/>
  <c r="H26" i="131"/>
  <c r="G26" i="131"/>
  <c r="F26" i="131"/>
  <c r="E26" i="131"/>
  <c r="D25" i="131"/>
  <c r="D24" i="131"/>
  <c r="D23" i="131"/>
  <c r="U23" i="131"/>
  <c r="R22" i="131"/>
  <c r="Q22" i="131"/>
  <c r="P22" i="131"/>
  <c r="O22" i="131"/>
  <c r="N22" i="131"/>
  <c r="M22" i="131"/>
  <c r="L22" i="131"/>
  <c r="K22" i="131"/>
  <c r="J22" i="131"/>
  <c r="I22" i="131"/>
  <c r="H22" i="131"/>
  <c r="G22" i="131"/>
  <c r="F22" i="131"/>
  <c r="E22" i="131"/>
  <c r="D21" i="131"/>
  <c r="R20" i="131"/>
  <c r="Q20" i="131"/>
  <c r="P20" i="131"/>
  <c r="O20" i="131"/>
  <c r="N20" i="131"/>
  <c r="M20" i="131"/>
  <c r="L20" i="131"/>
  <c r="K20" i="131"/>
  <c r="J20" i="131"/>
  <c r="I20" i="131"/>
  <c r="H20" i="131"/>
  <c r="G20" i="131"/>
  <c r="F20" i="131"/>
  <c r="E20" i="131"/>
  <c r="D19" i="131"/>
  <c r="D18" i="131"/>
  <c r="D17" i="131"/>
  <c r="D16" i="131"/>
  <c r="R15" i="131"/>
  <c r="Q15" i="131"/>
  <c r="P15" i="131"/>
  <c r="O15" i="131"/>
  <c r="N15" i="131"/>
  <c r="M15" i="131"/>
  <c r="L15" i="131"/>
  <c r="K15" i="131"/>
  <c r="J15" i="131"/>
  <c r="I15" i="131"/>
  <c r="H15" i="131"/>
  <c r="G15" i="131"/>
  <c r="F15" i="131"/>
  <c r="E15" i="131"/>
  <c r="D14" i="131"/>
  <c r="D13" i="131"/>
  <c r="D12" i="131"/>
  <c r="D11" i="131"/>
  <c r="D10" i="131"/>
  <c r="D9" i="131"/>
  <c r="D8" i="131"/>
  <c r="D7" i="131"/>
  <c r="D25" i="130"/>
  <c r="M27" i="130"/>
  <c r="F33" i="130"/>
  <c r="F16" i="130"/>
  <c r="N72" i="130"/>
  <c r="F72" i="130"/>
  <c r="R69" i="130"/>
  <c r="R70" i="130" s="1"/>
  <c r="Q69" i="130"/>
  <c r="Q70" i="130" s="1"/>
  <c r="P69" i="130"/>
  <c r="P70" i="130" s="1"/>
  <c r="O69" i="130"/>
  <c r="O70" i="130" s="1"/>
  <c r="N69" i="130"/>
  <c r="N70" i="130" s="1"/>
  <c r="M69" i="130"/>
  <c r="M70" i="130" s="1"/>
  <c r="L69" i="130"/>
  <c r="K69" i="130"/>
  <c r="K70" i="130" s="1"/>
  <c r="J69" i="130"/>
  <c r="J70" i="130" s="1"/>
  <c r="I69" i="130"/>
  <c r="I70" i="130" s="1"/>
  <c r="H69" i="130"/>
  <c r="H70" i="130" s="1"/>
  <c r="G69" i="130"/>
  <c r="G70" i="130" s="1"/>
  <c r="F69" i="130"/>
  <c r="F70" i="130" s="1"/>
  <c r="E69" i="130"/>
  <c r="D66" i="130"/>
  <c r="D65" i="130"/>
  <c r="D64" i="130"/>
  <c r="R62" i="130"/>
  <c r="Q62" i="130"/>
  <c r="P62" i="130"/>
  <c r="O62" i="130"/>
  <c r="N62" i="130"/>
  <c r="M62" i="130"/>
  <c r="L62" i="130"/>
  <c r="K62" i="130"/>
  <c r="J62" i="130"/>
  <c r="I62" i="130"/>
  <c r="H62" i="130"/>
  <c r="G62" i="130"/>
  <c r="F62" i="130"/>
  <c r="E62" i="130"/>
  <c r="R61" i="130"/>
  <c r="Q61" i="130"/>
  <c r="P61" i="130"/>
  <c r="O61" i="130"/>
  <c r="N61" i="130"/>
  <c r="M61" i="130"/>
  <c r="L61" i="130"/>
  <c r="K61" i="130"/>
  <c r="J61" i="130"/>
  <c r="I61" i="130"/>
  <c r="H61" i="130"/>
  <c r="G61" i="130"/>
  <c r="F61" i="130"/>
  <c r="E61" i="130"/>
  <c r="R60" i="130"/>
  <c r="Q60" i="130"/>
  <c r="P60" i="130"/>
  <c r="O60" i="130"/>
  <c r="N60" i="130"/>
  <c r="M60" i="130"/>
  <c r="L60" i="130"/>
  <c r="K60" i="130"/>
  <c r="J60" i="130"/>
  <c r="I60" i="130"/>
  <c r="H60" i="130"/>
  <c r="G60" i="130"/>
  <c r="F60" i="130"/>
  <c r="E60" i="130"/>
  <c r="R59" i="130"/>
  <c r="Q59" i="130"/>
  <c r="P59" i="130"/>
  <c r="O59" i="130"/>
  <c r="N59" i="130"/>
  <c r="M59" i="130"/>
  <c r="L59" i="130"/>
  <c r="K59" i="130"/>
  <c r="J59" i="130"/>
  <c r="I59" i="130"/>
  <c r="H59" i="130"/>
  <c r="G59" i="130"/>
  <c r="F59" i="130"/>
  <c r="E59" i="130"/>
  <c r="R58" i="130"/>
  <c r="Q58" i="130"/>
  <c r="P58" i="130"/>
  <c r="O58" i="130"/>
  <c r="N58" i="130"/>
  <c r="M58" i="130"/>
  <c r="L58" i="130"/>
  <c r="K58" i="130"/>
  <c r="J58" i="130"/>
  <c r="I58" i="130"/>
  <c r="H58" i="130"/>
  <c r="G58" i="130"/>
  <c r="F58" i="130"/>
  <c r="E58" i="130"/>
  <c r="R57" i="130"/>
  <c r="Q57" i="130"/>
  <c r="P57" i="130"/>
  <c r="O57" i="130"/>
  <c r="N57" i="130"/>
  <c r="M57" i="130"/>
  <c r="L57" i="130"/>
  <c r="K57" i="130"/>
  <c r="J57" i="130"/>
  <c r="I57" i="130"/>
  <c r="H57" i="130"/>
  <c r="G57" i="130"/>
  <c r="F57" i="130"/>
  <c r="E57" i="130"/>
  <c r="D56" i="130"/>
  <c r="R55" i="130"/>
  <c r="Q55" i="130"/>
  <c r="P55" i="130"/>
  <c r="O55" i="130"/>
  <c r="N55" i="130"/>
  <c r="M55" i="130"/>
  <c r="L55" i="130"/>
  <c r="K55" i="130"/>
  <c r="J55" i="130"/>
  <c r="I55" i="130"/>
  <c r="H55" i="130"/>
  <c r="G55" i="130"/>
  <c r="F55" i="130"/>
  <c r="E55" i="130"/>
  <c r="R54" i="130"/>
  <c r="Q54" i="130"/>
  <c r="P54" i="130"/>
  <c r="O54" i="130"/>
  <c r="N54" i="130"/>
  <c r="M54" i="130"/>
  <c r="L54" i="130"/>
  <c r="K54" i="130"/>
  <c r="J54" i="130"/>
  <c r="I54" i="130"/>
  <c r="H54" i="130"/>
  <c r="G54" i="130"/>
  <c r="F54" i="130"/>
  <c r="E54" i="130"/>
  <c r="R53" i="130"/>
  <c r="Q53" i="130"/>
  <c r="P53" i="130"/>
  <c r="O53" i="130"/>
  <c r="N53" i="130"/>
  <c r="M53" i="130"/>
  <c r="L53" i="130"/>
  <c r="K53" i="130"/>
  <c r="J53" i="130"/>
  <c r="I53" i="130"/>
  <c r="H53" i="130"/>
  <c r="G53" i="130"/>
  <c r="F53" i="130"/>
  <c r="E53" i="130"/>
  <c r="D52" i="130"/>
  <c r="D51" i="130"/>
  <c r="R50" i="130"/>
  <c r="Q50" i="130"/>
  <c r="P50" i="130"/>
  <c r="O50" i="130"/>
  <c r="N50" i="130"/>
  <c r="M50" i="130"/>
  <c r="L50" i="130"/>
  <c r="K50" i="130"/>
  <c r="J50" i="130"/>
  <c r="I50" i="130"/>
  <c r="H50" i="130"/>
  <c r="G50" i="130"/>
  <c r="F50" i="130"/>
  <c r="E50" i="130"/>
  <c r="D49" i="130"/>
  <c r="D48" i="130"/>
  <c r="D47" i="130"/>
  <c r="D46" i="130"/>
  <c r="D45" i="130"/>
  <c r="D44" i="130"/>
  <c r="R43" i="130"/>
  <c r="Q43" i="130"/>
  <c r="P43" i="130"/>
  <c r="O43" i="130"/>
  <c r="N43" i="130"/>
  <c r="M43" i="130"/>
  <c r="L43" i="130"/>
  <c r="K43" i="130"/>
  <c r="J43" i="130"/>
  <c r="I43" i="130"/>
  <c r="H43" i="130"/>
  <c r="G43" i="130"/>
  <c r="F43" i="130"/>
  <c r="E43" i="130"/>
  <c r="D42" i="130"/>
  <c r="D41" i="130"/>
  <c r="R40" i="130"/>
  <c r="Q40" i="130"/>
  <c r="P40" i="130"/>
  <c r="O40" i="130"/>
  <c r="N40" i="130"/>
  <c r="M40" i="130"/>
  <c r="L40" i="130"/>
  <c r="K40" i="130"/>
  <c r="J40" i="130"/>
  <c r="I40" i="130"/>
  <c r="H40" i="130"/>
  <c r="G40" i="130"/>
  <c r="F40" i="130"/>
  <c r="E40" i="130"/>
  <c r="D39" i="130"/>
  <c r="R38" i="130"/>
  <c r="Q38" i="130"/>
  <c r="P38" i="130"/>
  <c r="O38" i="130"/>
  <c r="N38" i="130"/>
  <c r="M38" i="130"/>
  <c r="L38" i="130"/>
  <c r="K38" i="130"/>
  <c r="J38" i="130"/>
  <c r="I38" i="130"/>
  <c r="H38" i="130"/>
  <c r="G38" i="130"/>
  <c r="F38" i="130"/>
  <c r="E38" i="130"/>
  <c r="D37" i="130"/>
  <c r="D36" i="130"/>
  <c r="D35" i="130"/>
  <c r="D34" i="130"/>
  <c r="R33" i="130"/>
  <c r="Q33" i="130"/>
  <c r="P33" i="130"/>
  <c r="O33" i="130"/>
  <c r="N33" i="130"/>
  <c r="M33" i="130"/>
  <c r="L33" i="130"/>
  <c r="K33" i="130"/>
  <c r="J33" i="130"/>
  <c r="I33" i="130"/>
  <c r="H33" i="130"/>
  <c r="G33" i="130"/>
  <c r="E33" i="130"/>
  <c r="D32" i="130"/>
  <c r="D31" i="130"/>
  <c r="D30" i="130"/>
  <c r="D29" i="130"/>
  <c r="D28" i="130"/>
  <c r="R27" i="130"/>
  <c r="Q27" i="130"/>
  <c r="P27" i="130"/>
  <c r="O27" i="130"/>
  <c r="N27" i="130"/>
  <c r="L27" i="130"/>
  <c r="K27" i="130"/>
  <c r="J27" i="130"/>
  <c r="I27" i="130"/>
  <c r="H27" i="130"/>
  <c r="G27" i="130"/>
  <c r="F27" i="130"/>
  <c r="E27" i="130"/>
  <c r="D26" i="130"/>
  <c r="D24" i="130"/>
  <c r="U25" i="130"/>
  <c r="R23" i="130"/>
  <c r="Q23" i="130"/>
  <c r="P23" i="130"/>
  <c r="O23" i="130"/>
  <c r="N23" i="130"/>
  <c r="M23" i="130"/>
  <c r="L23" i="130"/>
  <c r="K23" i="130"/>
  <c r="J23" i="130"/>
  <c r="I23" i="130"/>
  <c r="H23" i="130"/>
  <c r="G23" i="130"/>
  <c r="F23" i="130"/>
  <c r="E23" i="130"/>
  <c r="D22" i="130"/>
  <c r="R21" i="130"/>
  <c r="Q21" i="130"/>
  <c r="P21" i="130"/>
  <c r="O21" i="130"/>
  <c r="N21" i="130"/>
  <c r="M21" i="130"/>
  <c r="L21" i="130"/>
  <c r="K21" i="130"/>
  <c r="J21" i="130"/>
  <c r="I21" i="130"/>
  <c r="H21" i="130"/>
  <c r="G21" i="130"/>
  <c r="F21" i="130"/>
  <c r="E21" i="130"/>
  <c r="D20" i="130"/>
  <c r="D11" i="130"/>
  <c r="D19" i="130"/>
  <c r="D17" i="130"/>
  <c r="R16" i="130"/>
  <c r="Q16" i="130"/>
  <c r="P16" i="130"/>
  <c r="O16" i="130"/>
  <c r="N16" i="130"/>
  <c r="M16" i="130"/>
  <c r="L16" i="130"/>
  <c r="K16" i="130"/>
  <c r="J16" i="130"/>
  <c r="I16" i="130"/>
  <c r="H16" i="130"/>
  <c r="G16" i="130"/>
  <c r="E16" i="130"/>
  <c r="D15" i="130"/>
  <c r="D14" i="130"/>
  <c r="D13" i="130"/>
  <c r="D12" i="130"/>
  <c r="D10" i="130"/>
  <c r="D9" i="130"/>
  <c r="D8" i="130"/>
  <c r="D7" i="130"/>
  <c r="D39" i="129"/>
  <c r="D10" i="129"/>
  <c r="D18" i="129"/>
  <c r="N71" i="129"/>
  <c r="F71" i="129"/>
  <c r="R68" i="129"/>
  <c r="R69" i="129" s="1"/>
  <c r="Q68" i="129"/>
  <c r="Q69" i="129" s="1"/>
  <c r="P68" i="129"/>
  <c r="P69" i="129" s="1"/>
  <c r="O68" i="129"/>
  <c r="O69" i="129" s="1"/>
  <c r="N68" i="129"/>
  <c r="N69" i="129" s="1"/>
  <c r="M68" i="129"/>
  <c r="M69" i="129" s="1"/>
  <c r="L68" i="129"/>
  <c r="K68" i="129"/>
  <c r="J68" i="129"/>
  <c r="J69" i="129" s="1"/>
  <c r="I68" i="129"/>
  <c r="I69" i="129" s="1"/>
  <c r="H68" i="129"/>
  <c r="H69" i="129" s="1"/>
  <c r="G68" i="129"/>
  <c r="G69" i="129" s="1"/>
  <c r="F68" i="129"/>
  <c r="F69" i="129" s="1"/>
  <c r="E68" i="129"/>
  <c r="E69" i="129" s="1"/>
  <c r="D65" i="129"/>
  <c r="D64" i="129"/>
  <c r="D63" i="129"/>
  <c r="R61" i="129"/>
  <c r="Q61" i="129"/>
  <c r="P61" i="129"/>
  <c r="O61" i="129"/>
  <c r="N61" i="129"/>
  <c r="M61" i="129"/>
  <c r="L61" i="129"/>
  <c r="K61" i="129"/>
  <c r="J61" i="129"/>
  <c r="I61" i="129"/>
  <c r="H61" i="129"/>
  <c r="G61" i="129"/>
  <c r="F61" i="129"/>
  <c r="E61" i="129"/>
  <c r="R60" i="129"/>
  <c r="Q60" i="129"/>
  <c r="P60" i="129"/>
  <c r="O60" i="129"/>
  <c r="N60" i="129"/>
  <c r="M60" i="129"/>
  <c r="L60" i="129"/>
  <c r="K60" i="129"/>
  <c r="J60" i="129"/>
  <c r="I60" i="129"/>
  <c r="H60" i="129"/>
  <c r="G60" i="129"/>
  <c r="F60" i="129"/>
  <c r="E60" i="129"/>
  <c r="R59" i="129"/>
  <c r="Q59" i="129"/>
  <c r="P59" i="129"/>
  <c r="O59" i="129"/>
  <c r="N59" i="129"/>
  <c r="M59" i="129"/>
  <c r="L59" i="129"/>
  <c r="K59" i="129"/>
  <c r="J59" i="129"/>
  <c r="I59" i="129"/>
  <c r="H59" i="129"/>
  <c r="G59" i="129"/>
  <c r="F59" i="129"/>
  <c r="E59" i="129"/>
  <c r="R58" i="129"/>
  <c r="Q58" i="129"/>
  <c r="P58" i="129"/>
  <c r="O58" i="129"/>
  <c r="N58" i="129"/>
  <c r="M58" i="129"/>
  <c r="L58" i="129"/>
  <c r="K58" i="129"/>
  <c r="J58" i="129"/>
  <c r="I58" i="129"/>
  <c r="H58" i="129"/>
  <c r="G58" i="129"/>
  <c r="F58" i="129"/>
  <c r="E58" i="129"/>
  <c r="R57" i="129"/>
  <c r="Q57" i="129"/>
  <c r="P57" i="129"/>
  <c r="O57" i="129"/>
  <c r="N57" i="129"/>
  <c r="M57" i="129"/>
  <c r="L57" i="129"/>
  <c r="K57" i="129"/>
  <c r="J57" i="129"/>
  <c r="I57" i="129"/>
  <c r="H57" i="129"/>
  <c r="G57" i="129"/>
  <c r="F57" i="129"/>
  <c r="E57" i="129"/>
  <c r="R56" i="129"/>
  <c r="Q56" i="129"/>
  <c r="P56" i="129"/>
  <c r="O56" i="129"/>
  <c r="N56" i="129"/>
  <c r="M56" i="129"/>
  <c r="L56" i="129"/>
  <c r="K56" i="129"/>
  <c r="J56" i="129"/>
  <c r="I56" i="129"/>
  <c r="H56" i="129"/>
  <c r="G56" i="129"/>
  <c r="F56" i="129"/>
  <c r="E56" i="129"/>
  <c r="D55" i="129"/>
  <c r="R54" i="129"/>
  <c r="Q54" i="129"/>
  <c r="P54" i="129"/>
  <c r="O54" i="129"/>
  <c r="N54" i="129"/>
  <c r="M54" i="129"/>
  <c r="L54" i="129"/>
  <c r="K54" i="129"/>
  <c r="J54" i="129"/>
  <c r="I54" i="129"/>
  <c r="H54" i="129"/>
  <c r="G54" i="129"/>
  <c r="F54" i="129"/>
  <c r="E54" i="129"/>
  <c r="R53" i="129"/>
  <c r="Q53" i="129"/>
  <c r="P53" i="129"/>
  <c r="O53" i="129"/>
  <c r="N53" i="129"/>
  <c r="M53" i="129"/>
  <c r="L53" i="129"/>
  <c r="K53" i="129"/>
  <c r="J53" i="129"/>
  <c r="I53" i="129"/>
  <c r="H53" i="129"/>
  <c r="G53" i="129"/>
  <c r="F53" i="129"/>
  <c r="E53" i="129"/>
  <c r="R52" i="129"/>
  <c r="Q52" i="129"/>
  <c r="P52" i="129"/>
  <c r="O52" i="129"/>
  <c r="N52" i="129"/>
  <c r="M52" i="129"/>
  <c r="L52" i="129"/>
  <c r="K52" i="129"/>
  <c r="J52" i="129"/>
  <c r="I52" i="129"/>
  <c r="H52" i="129"/>
  <c r="G52" i="129"/>
  <c r="F52" i="129"/>
  <c r="E52" i="129"/>
  <c r="D51" i="129"/>
  <c r="D50" i="129"/>
  <c r="R49" i="129"/>
  <c r="Q49" i="129"/>
  <c r="P49" i="129"/>
  <c r="O49" i="129"/>
  <c r="N49" i="129"/>
  <c r="M49" i="129"/>
  <c r="L49" i="129"/>
  <c r="K49" i="129"/>
  <c r="J49" i="129"/>
  <c r="I49" i="129"/>
  <c r="H49" i="129"/>
  <c r="G49" i="129"/>
  <c r="F49" i="129"/>
  <c r="E49" i="129"/>
  <c r="D48" i="129"/>
  <c r="D47" i="129"/>
  <c r="D46" i="129"/>
  <c r="D45" i="129"/>
  <c r="D44" i="129"/>
  <c r="R43" i="129"/>
  <c r="Q43" i="129"/>
  <c r="P43" i="129"/>
  <c r="O43" i="129"/>
  <c r="N43" i="129"/>
  <c r="M43" i="129"/>
  <c r="L43" i="129"/>
  <c r="K43" i="129"/>
  <c r="J43" i="129"/>
  <c r="I43" i="129"/>
  <c r="H43" i="129"/>
  <c r="G43" i="129"/>
  <c r="F43" i="129"/>
  <c r="E43" i="129"/>
  <c r="D42" i="129"/>
  <c r="D41" i="129"/>
  <c r="R40" i="129"/>
  <c r="Q40" i="129"/>
  <c r="P40" i="129"/>
  <c r="O40" i="129"/>
  <c r="N40" i="129"/>
  <c r="M40" i="129"/>
  <c r="L40" i="129"/>
  <c r="K40" i="129"/>
  <c r="J40" i="129"/>
  <c r="I40" i="129"/>
  <c r="H40" i="129"/>
  <c r="G40" i="129"/>
  <c r="F40" i="129"/>
  <c r="E40" i="129"/>
  <c r="R38" i="129"/>
  <c r="Q38" i="129"/>
  <c r="P38" i="129"/>
  <c r="O38" i="129"/>
  <c r="N38" i="129"/>
  <c r="M38" i="129"/>
  <c r="L38" i="129"/>
  <c r="K38" i="129"/>
  <c r="J38" i="129"/>
  <c r="I38" i="129"/>
  <c r="H38" i="129"/>
  <c r="G38" i="129"/>
  <c r="F38" i="129"/>
  <c r="E38" i="129"/>
  <c r="D37" i="129"/>
  <c r="D36" i="129"/>
  <c r="D35" i="129"/>
  <c r="D34" i="129"/>
  <c r="R33" i="129"/>
  <c r="Q33" i="129"/>
  <c r="P33" i="129"/>
  <c r="O33" i="129"/>
  <c r="N33" i="129"/>
  <c r="M33" i="129"/>
  <c r="L33" i="129"/>
  <c r="K33" i="129"/>
  <c r="J33" i="129"/>
  <c r="I33" i="129"/>
  <c r="H33" i="129"/>
  <c r="G33" i="129"/>
  <c r="F33" i="129"/>
  <c r="E33" i="129"/>
  <c r="D32" i="129"/>
  <c r="D31" i="129"/>
  <c r="D30" i="129"/>
  <c r="D29" i="129"/>
  <c r="D28" i="129"/>
  <c r="R27" i="129"/>
  <c r="Q27" i="129"/>
  <c r="P27" i="129"/>
  <c r="O27" i="129"/>
  <c r="N27" i="129"/>
  <c r="M27" i="129"/>
  <c r="L27" i="129"/>
  <c r="K27" i="129"/>
  <c r="J27" i="129"/>
  <c r="I27" i="129"/>
  <c r="H27" i="129"/>
  <c r="G27" i="129"/>
  <c r="F27" i="129"/>
  <c r="E27" i="129"/>
  <c r="D26" i="129"/>
  <c r="D25" i="129"/>
  <c r="U25" i="129"/>
  <c r="R24" i="129"/>
  <c r="Q24" i="129"/>
  <c r="P24" i="129"/>
  <c r="O24" i="129"/>
  <c r="N24" i="129"/>
  <c r="M24" i="129"/>
  <c r="L24" i="129"/>
  <c r="K24" i="129"/>
  <c r="J24" i="129"/>
  <c r="I24" i="129"/>
  <c r="H24" i="129"/>
  <c r="G24" i="129"/>
  <c r="F24" i="129"/>
  <c r="E24" i="129"/>
  <c r="D23" i="129"/>
  <c r="R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D20" i="129"/>
  <c r="D19" i="129"/>
  <c r="D17" i="129"/>
  <c r="R16" i="129"/>
  <c r="Q16" i="129"/>
  <c r="P16" i="129"/>
  <c r="O16" i="129"/>
  <c r="N16" i="129"/>
  <c r="M16" i="129"/>
  <c r="L16" i="129"/>
  <c r="K16" i="129"/>
  <c r="J16" i="129"/>
  <c r="I16" i="129"/>
  <c r="H16" i="129"/>
  <c r="G16" i="129"/>
  <c r="F16" i="129"/>
  <c r="E16" i="129"/>
  <c r="D15" i="129"/>
  <c r="D14" i="129"/>
  <c r="D13" i="129"/>
  <c r="D12" i="129"/>
  <c r="D11" i="129"/>
  <c r="D9" i="129"/>
  <c r="D8" i="129"/>
  <c r="D7" i="129"/>
  <c r="G21" i="4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N72" i="127"/>
  <c r="F72" i="127"/>
  <c r="R70" i="127"/>
  <c r="M70" i="127"/>
  <c r="L70" i="127"/>
  <c r="I70" i="127"/>
  <c r="G70" i="127"/>
  <c r="F70" i="127"/>
  <c r="R69" i="127"/>
  <c r="Q69" i="127"/>
  <c r="Q70" i="127" s="1"/>
  <c r="P69" i="127"/>
  <c r="P70" i="127" s="1"/>
  <c r="O69" i="127"/>
  <c r="O70" i="127" s="1"/>
  <c r="N69" i="127"/>
  <c r="N70" i="127" s="1"/>
  <c r="M69" i="127"/>
  <c r="L69" i="127"/>
  <c r="K69" i="127"/>
  <c r="K70" i="127" s="1"/>
  <c r="J69" i="127"/>
  <c r="J70" i="127" s="1"/>
  <c r="I69" i="127"/>
  <c r="H69" i="127"/>
  <c r="H70" i="127" s="1"/>
  <c r="G69" i="127"/>
  <c r="F69" i="127"/>
  <c r="E69" i="127"/>
  <c r="E70" i="127" s="1"/>
  <c r="D66" i="127"/>
  <c r="D65" i="127"/>
  <c r="D64" i="127"/>
  <c r="R62" i="127"/>
  <c r="Q62" i="127"/>
  <c r="P62" i="127"/>
  <c r="O62" i="127"/>
  <c r="N62" i="127"/>
  <c r="M62" i="127"/>
  <c r="L62" i="127"/>
  <c r="K62" i="127"/>
  <c r="J62" i="127"/>
  <c r="I62" i="127"/>
  <c r="H62" i="127"/>
  <c r="G62" i="127"/>
  <c r="F62" i="127"/>
  <c r="E62" i="127"/>
  <c r="R61" i="127"/>
  <c r="Q61" i="127"/>
  <c r="P61" i="127"/>
  <c r="O61" i="127"/>
  <c r="N61" i="127"/>
  <c r="M61" i="127"/>
  <c r="L61" i="127"/>
  <c r="K61" i="127"/>
  <c r="J61" i="127"/>
  <c r="I61" i="127"/>
  <c r="H61" i="127"/>
  <c r="G61" i="127"/>
  <c r="F61" i="127"/>
  <c r="E61" i="127"/>
  <c r="R60" i="127"/>
  <c r="Q60" i="127"/>
  <c r="P60" i="127"/>
  <c r="O60" i="127"/>
  <c r="N60" i="127"/>
  <c r="M60" i="127"/>
  <c r="L60" i="127"/>
  <c r="K60" i="127"/>
  <c r="J60" i="127"/>
  <c r="I60" i="127"/>
  <c r="H60" i="127"/>
  <c r="G60" i="127"/>
  <c r="F60" i="127"/>
  <c r="E60" i="127"/>
  <c r="R59" i="127"/>
  <c r="Q59" i="127"/>
  <c r="P59" i="127"/>
  <c r="O59" i="127"/>
  <c r="N59" i="127"/>
  <c r="M59" i="127"/>
  <c r="L59" i="127"/>
  <c r="K59" i="127"/>
  <c r="J59" i="127"/>
  <c r="I59" i="127"/>
  <c r="H59" i="127"/>
  <c r="G59" i="127"/>
  <c r="F59" i="127"/>
  <c r="U19" i="127" s="1"/>
  <c r="E59" i="127"/>
  <c r="R58" i="127"/>
  <c r="Q58" i="127"/>
  <c r="P58" i="127"/>
  <c r="O58" i="127"/>
  <c r="N58" i="127"/>
  <c r="M58" i="127"/>
  <c r="L58" i="127"/>
  <c r="K58" i="127"/>
  <c r="J58" i="127"/>
  <c r="I58" i="127"/>
  <c r="H58" i="127"/>
  <c r="G58" i="127"/>
  <c r="F58" i="127"/>
  <c r="E58" i="127"/>
  <c r="U18" i="127" s="1"/>
  <c r="R57" i="127"/>
  <c r="Q57" i="127"/>
  <c r="P57" i="127"/>
  <c r="O57" i="127"/>
  <c r="N57" i="127"/>
  <c r="M57" i="127"/>
  <c r="L57" i="127"/>
  <c r="K57" i="127"/>
  <c r="J57" i="127"/>
  <c r="I57" i="127"/>
  <c r="H57" i="127"/>
  <c r="G57" i="127"/>
  <c r="F57" i="127"/>
  <c r="E57" i="127"/>
  <c r="U17" i="127" s="1"/>
  <c r="D56" i="127"/>
  <c r="R55" i="127"/>
  <c r="Q55" i="127"/>
  <c r="P55" i="127"/>
  <c r="O55" i="127"/>
  <c r="N55" i="127"/>
  <c r="M55" i="127"/>
  <c r="L55" i="127"/>
  <c r="K55" i="127"/>
  <c r="J55" i="127"/>
  <c r="I55" i="127"/>
  <c r="H55" i="127"/>
  <c r="U16" i="127" s="1"/>
  <c r="G55" i="127"/>
  <c r="F55" i="127"/>
  <c r="E55" i="127"/>
  <c r="R54" i="127"/>
  <c r="Q54" i="127"/>
  <c r="P54" i="127"/>
  <c r="O54" i="127"/>
  <c r="N54" i="127"/>
  <c r="M54" i="127"/>
  <c r="L54" i="127"/>
  <c r="K54" i="127"/>
  <c r="J54" i="127"/>
  <c r="U15" i="127" s="1"/>
  <c r="I54" i="127"/>
  <c r="H54" i="127"/>
  <c r="G54" i="127"/>
  <c r="F54" i="127"/>
  <c r="E54" i="127"/>
  <c r="R53" i="127"/>
  <c r="Q53" i="127"/>
  <c r="P53" i="127"/>
  <c r="O53" i="127"/>
  <c r="N53" i="127"/>
  <c r="M53" i="127"/>
  <c r="L53" i="127"/>
  <c r="K53" i="127"/>
  <c r="J53" i="127"/>
  <c r="I53" i="127"/>
  <c r="H53" i="127"/>
  <c r="G53" i="127"/>
  <c r="F53" i="127"/>
  <c r="E53" i="127"/>
  <c r="U14" i="127" s="1"/>
  <c r="D52" i="127"/>
  <c r="D51" i="127"/>
  <c r="D50" i="127"/>
  <c r="R49" i="127"/>
  <c r="Q49" i="127"/>
  <c r="P49" i="127"/>
  <c r="O49" i="127"/>
  <c r="N49" i="127"/>
  <c r="M49" i="127"/>
  <c r="L49" i="127"/>
  <c r="K49" i="127"/>
  <c r="J49" i="127"/>
  <c r="I49" i="127"/>
  <c r="H49" i="127"/>
  <c r="G49" i="127"/>
  <c r="F49" i="127"/>
  <c r="E49" i="127"/>
  <c r="U13" i="127" s="1"/>
  <c r="D48" i="127"/>
  <c r="D47" i="127"/>
  <c r="D46" i="127"/>
  <c r="D45" i="127"/>
  <c r="D44" i="127"/>
  <c r="D43" i="127"/>
  <c r="D42" i="127"/>
  <c r="R41" i="127"/>
  <c r="Q41" i="127"/>
  <c r="P41" i="127"/>
  <c r="O41" i="127"/>
  <c r="N41" i="127"/>
  <c r="M41" i="127"/>
  <c r="L41" i="127"/>
  <c r="K41" i="127"/>
  <c r="J41" i="127"/>
  <c r="I41" i="127"/>
  <c r="H41" i="127"/>
  <c r="G41" i="127"/>
  <c r="F41" i="127"/>
  <c r="E41" i="127"/>
  <c r="U12" i="127" s="1"/>
  <c r="D40" i="127"/>
  <c r="R39" i="127"/>
  <c r="Q39" i="127"/>
  <c r="P39" i="127"/>
  <c r="O39" i="127"/>
  <c r="N39" i="127"/>
  <c r="M39" i="127"/>
  <c r="L39" i="127"/>
  <c r="K39" i="127"/>
  <c r="J39" i="127"/>
  <c r="I39" i="127"/>
  <c r="H39" i="127"/>
  <c r="G39" i="127"/>
  <c r="F39" i="127"/>
  <c r="E39" i="127"/>
  <c r="U11" i="127" s="1"/>
  <c r="D38" i="127"/>
  <c r="R37" i="127"/>
  <c r="Q37" i="127"/>
  <c r="P37" i="127"/>
  <c r="O37" i="127"/>
  <c r="N37" i="127"/>
  <c r="M37" i="127"/>
  <c r="L37" i="127"/>
  <c r="K37" i="127"/>
  <c r="J37" i="127"/>
  <c r="I37" i="127"/>
  <c r="H37" i="127"/>
  <c r="U10" i="127" s="1"/>
  <c r="G37" i="127"/>
  <c r="F37" i="127"/>
  <c r="E37" i="127"/>
  <c r="D36" i="127"/>
  <c r="D35" i="127"/>
  <c r="D34" i="127"/>
  <c r="D33" i="127"/>
  <c r="D32" i="127"/>
  <c r="R31" i="127"/>
  <c r="Q31" i="127"/>
  <c r="P31" i="127"/>
  <c r="O31" i="127"/>
  <c r="N31" i="127"/>
  <c r="M31" i="127"/>
  <c r="L31" i="127"/>
  <c r="K31" i="127"/>
  <c r="J31" i="127"/>
  <c r="I31" i="127"/>
  <c r="H31" i="127"/>
  <c r="G31" i="127"/>
  <c r="F31" i="127"/>
  <c r="E31" i="127"/>
  <c r="D30" i="127"/>
  <c r="D29" i="127"/>
  <c r="D28" i="127"/>
  <c r="D27" i="127"/>
  <c r="D26" i="127"/>
  <c r="R25" i="127"/>
  <c r="Q25" i="127"/>
  <c r="P25" i="127"/>
  <c r="O25" i="127"/>
  <c r="N25" i="127"/>
  <c r="M25" i="127"/>
  <c r="L25" i="127"/>
  <c r="K25" i="127"/>
  <c r="J25" i="127"/>
  <c r="I25" i="127"/>
  <c r="H25" i="127"/>
  <c r="G25" i="127"/>
  <c r="F25" i="127"/>
  <c r="E25" i="127"/>
  <c r="U8" i="127" s="1"/>
  <c r="D24" i="127"/>
  <c r="D23" i="127"/>
  <c r="D22" i="127"/>
  <c r="U21" i="127"/>
  <c r="R21" i="127"/>
  <c r="Q21" i="127"/>
  <c r="P21" i="127"/>
  <c r="O21" i="127"/>
  <c r="N21" i="127"/>
  <c r="M21" i="127"/>
  <c r="L21" i="127"/>
  <c r="K21" i="127"/>
  <c r="J21" i="127"/>
  <c r="I21" i="127"/>
  <c r="H21" i="127"/>
  <c r="G21" i="127"/>
  <c r="F21" i="127"/>
  <c r="E21" i="127"/>
  <c r="U7" i="127" s="1"/>
  <c r="U20" i="127"/>
  <c r="D20" i="127"/>
  <c r="R19" i="127"/>
  <c r="Q19" i="127"/>
  <c r="P19" i="127"/>
  <c r="O19" i="127"/>
  <c r="N19" i="127"/>
  <c r="M19" i="127"/>
  <c r="L19" i="127"/>
  <c r="K19" i="127"/>
  <c r="J19" i="127"/>
  <c r="I19" i="127"/>
  <c r="H19" i="127"/>
  <c r="G19" i="127"/>
  <c r="F19" i="127"/>
  <c r="U6" i="127" s="1"/>
  <c r="E19" i="127"/>
  <c r="D18" i="127"/>
  <c r="D17" i="127"/>
  <c r="D16" i="127"/>
  <c r="R15" i="127"/>
  <c r="Q15" i="127"/>
  <c r="P15" i="127"/>
  <c r="O15" i="127"/>
  <c r="N15" i="127"/>
  <c r="M15" i="127"/>
  <c r="L15" i="127"/>
  <c r="K15" i="127"/>
  <c r="J15" i="127"/>
  <c r="I15" i="127"/>
  <c r="H15" i="127"/>
  <c r="G15" i="127"/>
  <c r="F15" i="127"/>
  <c r="E74" i="127" s="1"/>
  <c r="F74" i="127" s="1"/>
  <c r="E15" i="127"/>
  <c r="D14" i="127"/>
  <c r="D13" i="127"/>
  <c r="D12" i="127"/>
  <c r="D11" i="127"/>
  <c r="D10" i="127"/>
  <c r="U9" i="127"/>
  <c r="D9" i="127"/>
  <c r="D8" i="127"/>
  <c r="D7" i="127"/>
  <c r="U15" i="126"/>
  <c r="R60" i="126"/>
  <c r="R61" i="126" s="1"/>
  <c r="Q60" i="126"/>
  <c r="Q61" i="126" s="1"/>
  <c r="P60" i="126"/>
  <c r="P61" i="126" s="1"/>
  <c r="O60" i="126"/>
  <c r="O61" i="126" s="1"/>
  <c r="N60" i="126"/>
  <c r="N61" i="126" s="1"/>
  <c r="M60" i="126"/>
  <c r="M61" i="126" s="1"/>
  <c r="L60" i="126"/>
  <c r="K60" i="126"/>
  <c r="K61" i="126" s="1"/>
  <c r="J60" i="126"/>
  <c r="J61" i="126" s="1"/>
  <c r="I60" i="126"/>
  <c r="I61" i="126" s="1"/>
  <c r="H60" i="126"/>
  <c r="H61" i="126" s="1"/>
  <c r="G60" i="126"/>
  <c r="G61" i="126" s="1"/>
  <c r="F60" i="126"/>
  <c r="F61" i="126" s="1"/>
  <c r="E60" i="126"/>
  <c r="N63" i="126"/>
  <c r="F63" i="126"/>
  <c r="D57" i="126"/>
  <c r="D56" i="126"/>
  <c r="D55" i="126"/>
  <c r="R53" i="126"/>
  <c r="Q53" i="126"/>
  <c r="P53" i="126"/>
  <c r="O53" i="126"/>
  <c r="N53" i="126"/>
  <c r="M53" i="126"/>
  <c r="L53" i="126"/>
  <c r="K53" i="126"/>
  <c r="J53" i="126"/>
  <c r="I53" i="126"/>
  <c r="H53" i="126"/>
  <c r="G53" i="126"/>
  <c r="F53" i="126"/>
  <c r="E53" i="126"/>
  <c r="R52" i="126"/>
  <c r="Q52" i="126"/>
  <c r="P52" i="126"/>
  <c r="O52" i="126"/>
  <c r="N52" i="126"/>
  <c r="M52" i="126"/>
  <c r="L52" i="126"/>
  <c r="K52" i="126"/>
  <c r="J52" i="126"/>
  <c r="I52" i="126"/>
  <c r="H52" i="126"/>
  <c r="G52" i="126"/>
  <c r="F52" i="126"/>
  <c r="E52" i="126"/>
  <c r="D51" i="126"/>
  <c r="D50" i="126"/>
  <c r="D49" i="126"/>
  <c r="R48" i="126"/>
  <c r="Q48" i="126"/>
  <c r="P48" i="126"/>
  <c r="O48" i="126"/>
  <c r="N48" i="126"/>
  <c r="M48" i="126"/>
  <c r="L48" i="126"/>
  <c r="K48" i="126"/>
  <c r="J48" i="126"/>
  <c r="I48" i="126"/>
  <c r="H48" i="126"/>
  <c r="G48" i="126"/>
  <c r="F48" i="126"/>
  <c r="E48" i="126"/>
  <c r="D47" i="126"/>
  <c r="D46" i="126"/>
  <c r="D45" i="126"/>
  <c r="D44" i="126"/>
  <c r="D43" i="126"/>
  <c r="D42" i="126"/>
  <c r="D41" i="126"/>
  <c r="R40" i="126"/>
  <c r="Q40" i="126"/>
  <c r="P40" i="126"/>
  <c r="O40" i="126"/>
  <c r="N40" i="126"/>
  <c r="M40" i="126"/>
  <c r="L40" i="126"/>
  <c r="K40" i="126"/>
  <c r="J40" i="126"/>
  <c r="I40" i="126"/>
  <c r="H40" i="126"/>
  <c r="G40" i="126"/>
  <c r="F40" i="126"/>
  <c r="E40" i="126"/>
  <c r="D39" i="126"/>
  <c r="R38" i="126"/>
  <c r="Q38" i="126"/>
  <c r="P38" i="126"/>
  <c r="O38" i="126"/>
  <c r="N38" i="126"/>
  <c r="M38" i="126"/>
  <c r="L38" i="126"/>
  <c r="K38" i="126"/>
  <c r="J38" i="126"/>
  <c r="I38" i="126"/>
  <c r="H38" i="126"/>
  <c r="G38" i="126"/>
  <c r="F38" i="126"/>
  <c r="E38" i="126"/>
  <c r="D37" i="126"/>
  <c r="R36" i="126"/>
  <c r="Q36" i="126"/>
  <c r="P36" i="126"/>
  <c r="O36" i="126"/>
  <c r="N36" i="126"/>
  <c r="M36" i="126"/>
  <c r="L36" i="126"/>
  <c r="K36" i="126"/>
  <c r="J36" i="126"/>
  <c r="I36" i="126"/>
  <c r="H36" i="126"/>
  <c r="G36" i="126"/>
  <c r="F36" i="126"/>
  <c r="E36" i="126"/>
  <c r="D35" i="126"/>
  <c r="D34" i="126"/>
  <c r="D33" i="126"/>
  <c r="D32" i="126"/>
  <c r="R31" i="126"/>
  <c r="Q31" i="126"/>
  <c r="P31" i="126"/>
  <c r="O31" i="126"/>
  <c r="N31" i="126"/>
  <c r="M31" i="126"/>
  <c r="L31" i="126"/>
  <c r="K31" i="126"/>
  <c r="J31" i="126"/>
  <c r="I31" i="126"/>
  <c r="H31" i="126"/>
  <c r="G31" i="126"/>
  <c r="F31" i="126"/>
  <c r="E31" i="126"/>
  <c r="D30" i="126"/>
  <c r="D29" i="126"/>
  <c r="D28" i="126"/>
  <c r="D27" i="126"/>
  <c r="D26" i="126"/>
  <c r="R25" i="126"/>
  <c r="Q25" i="126"/>
  <c r="P25" i="126"/>
  <c r="O25" i="126"/>
  <c r="N25" i="126"/>
  <c r="M25" i="126"/>
  <c r="L25" i="126"/>
  <c r="K25" i="126"/>
  <c r="J25" i="126"/>
  <c r="I25" i="126"/>
  <c r="H25" i="126"/>
  <c r="G25" i="126"/>
  <c r="F25" i="126"/>
  <c r="E25" i="126"/>
  <c r="D24" i="126"/>
  <c r="D23" i="126"/>
  <c r="D22" i="126"/>
  <c r="U21" i="126"/>
  <c r="R21" i="126"/>
  <c r="Q21" i="126"/>
  <c r="P21" i="126"/>
  <c r="O21" i="126"/>
  <c r="N21" i="126"/>
  <c r="M21" i="126"/>
  <c r="L21" i="126"/>
  <c r="K21" i="126"/>
  <c r="J21" i="126"/>
  <c r="I21" i="126"/>
  <c r="H21" i="126"/>
  <c r="G21" i="126"/>
  <c r="F21" i="126"/>
  <c r="E21" i="126"/>
  <c r="D20" i="126"/>
  <c r="R19" i="126"/>
  <c r="Q19" i="126"/>
  <c r="P19" i="126"/>
  <c r="O19" i="126"/>
  <c r="N19" i="126"/>
  <c r="M19" i="126"/>
  <c r="L19" i="126"/>
  <c r="K19" i="126"/>
  <c r="J19" i="126"/>
  <c r="I19" i="126"/>
  <c r="H19" i="126"/>
  <c r="G19" i="126"/>
  <c r="F19" i="126"/>
  <c r="E19" i="126"/>
  <c r="D18" i="126"/>
  <c r="D17" i="126"/>
  <c r="R16" i="126"/>
  <c r="Q16" i="126"/>
  <c r="P16" i="126"/>
  <c r="O16" i="126"/>
  <c r="N16" i="126"/>
  <c r="M16" i="126"/>
  <c r="L16" i="126"/>
  <c r="K16" i="126"/>
  <c r="J16" i="126"/>
  <c r="I16" i="126"/>
  <c r="H16" i="126"/>
  <c r="G16" i="126"/>
  <c r="F16" i="126"/>
  <c r="E16" i="126"/>
  <c r="D15" i="126"/>
  <c r="D14" i="126"/>
  <c r="D13" i="126"/>
  <c r="D11" i="126"/>
  <c r="D10" i="126"/>
  <c r="D9" i="126"/>
  <c r="D8" i="126"/>
  <c r="D7" i="126"/>
  <c r="D12" i="125"/>
  <c r="F16" i="125"/>
  <c r="I57" i="125"/>
  <c r="N68" i="125"/>
  <c r="F68" i="125"/>
  <c r="R65" i="125"/>
  <c r="R66" i="125" s="1"/>
  <c r="Q65" i="125"/>
  <c r="Q66" i="125" s="1"/>
  <c r="P65" i="125"/>
  <c r="P66" i="125" s="1"/>
  <c r="O65" i="125"/>
  <c r="O66" i="125" s="1"/>
  <c r="N65" i="125"/>
  <c r="N66" i="125" s="1"/>
  <c r="M65" i="125"/>
  <c r="M66" i="125" s="1"/>
  <c r="L65" i="125"/>
  <c r="L66" i="125" s="1"/>
  <c r="K65" i="125"/>
  <c r="J65" i="125"/>
  <c r="J66" i="125" s="1"/>
  <c r="I65" i="125"/>
  <c r="I66" i="125" s="1"/>
  <c r="H65" i="125"/>
  <c r="H66" i="125" s="1"/>
  <c r="G65" i="125"/>
  <c r="G66" i="125" s="1"/>
  <c r="F65" i="125"/>
  <c r="F66" i="125" s="1"/>
  <c r="E65" i="125"/>
  <c r="E66" i="125" s="1"/>
  <c r="D62" i="125"/>
  <c r="D61" i="125"/>
  <c r="D60" i="125"/>
  <c r="R58" i="125"/>
  <c r="Q58" i="125"/>
  <c r="P58" i="125"/>
  <c r="O58" i="125"/>
  <c r="N58" i="125"/>
  <c r="M58" i="125"/>
  <c r="L58" i="125"/>
  <c r="K58" i="125"/>
  <c r="J58" i="125"/>
  <c r="I58" i="125"/>
  <c r="H58" i="125"/>
  <c r="G58" i="125"/>
  <c r="F58" i="125"/>
  <c r="E58" i="125"/>
  <c r="R57" i="125"/>
  <c r="Q57" i="125"/>
  <c r="P57" i="125"/>
  <c r="O57" i="125"/>
  <c r="N57" i="125"/>
  <c r="M57" i="125"/>
  <c r="L57" i="125"/>
  <c r="K57" i="125"/>
  <c r="J57" i="125"/>
  <c r="H57" i="125"/>
  <c r="G57" i="125"/>
  <c r="F57" i="125"/>
  <c r="E57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2" i="125"/>
  <c r="R51" i="125"/>
  <c r="Q51" i="125"/>
  <c r="P51" i="125"/>
  <c r="O51" i="125"/>
  <c r="N51" i="125"/>
  <c r="M51" i="125"/>
  <c r="L51" i="125"/>
  <c r="K51" i="125"/>
  <c r="J51" i="125"/>
  <c r="I51" i="125"/>
  <c r="H51" i="125"/>
  <c r="G51" i="125"/>
  <c r="F51" i="125"/>
  <c r="E51" i="125"/>
  <c r="R50" i="125"/>
  <c r="Q50" i="125"/>
  <c r="P50" i="125"/>
  <c r="O50" i="125"/>
  <c r="N50" i="125"/>
  <c r="M50" i="125"/>
  <c r="L50" i="125"/>
  <c r="K50" i="125"/>
  <c r="J50" i="125"/>
  <c r="I50" i="125"/>
  <c r="H50" i="125"/>
  <c r="G50" i="125"/>
  <c r="F50" i="125"/>
  <c r="E50" i="125"/>
  <c r="R49" i="125"/>
  <c r="Q49" i="125"/>
  <c r="P49" i="125"/>
  <c r="O49" i="125"/>
  <c r="N49" i="125"/>
  <c r="M49" i="125"/>
  <c r="L49" i="125"/>
  <c r="K49" i="125"/>
  <c r="J49" i="125"/>
  <c r="I49" i="125"/>
  <c r="H49" i="125"/>
  <c r="G49" i="125"/>
  <c r="F49" i="125"/>
  <c r="E49" i="125"/>
  <c r="D48" i="125"/>
  <c r="D47" i="125"/>
  <c r="R46" i="125"/>
  <c r="Q46" i="125"/>
  <c r="P46" i="125"/>
  <c r="O46" i="125"/>
  <c r="N46" i="125"/>
  <c r="M46" i="125"/>
  <c r="L46" i="125"/>
  <c r="K46" i="125"/>
  <c r="J46" i="125"/>
  <c r="I46" i="125"/>
  <c r="H46" i="125"/>
  <c r="G46" i="125"/>
  <c r="F46" i="125"/>
  <c r="E46" i="125"/>
  <c r="D45" i="125"/>
  <c r="D44" i="125"/>
  <c r="D43" i="125"/>
  <c r="D42" i="125"/>
  <c r="D41" i="125"/>
  <c r="D40" i="125"/>
  <c r="D39" i="125"/>
  <c r="R38" i="125"/>
  <c r="Q38" i="125"/>
  <c r="P38" i="125"/>
  <c r="O38" i="125"/>
  <c r="N38" i="125"/>
  <c r="M38" i="125"/>
  <c r="L38" i="125"/>
  <c r="K38" i="125"/>
  <c r="J38" i="125"/>
  <c r="I38" i="125"/>
  <c r="H38" i="125"/>
  <c r="G38" i="125"/>
  <c r="F38" i="125"/>
  <c r="E38" i="125"/>
  <c r="D37" i="125"/>
  <c r="R36" i="125"/>
  <c r="Q36" i="125"/>
  <c r="P36" i="125"/>
  <c r="O36" i="125"/>
  <c r="N36" i="125"/>
  <c r="M36" i="125"/>
  <c r="L36" i="125"/>
  <c r="K36" i="125"/>
  <c r="J36" i="125"/>
  <c r="I36" i="125"/>
  <c r="H36" i="125"/>
  <c r="G36" i="125"/>
  <c r="F36" i="125"/>
  <c r="E36" i="125"/>
  <c r="D35" i="125"/>
  <c r="R34" i="125"/>
  <c r="Q34" i="125"/>
  <c r="P34" i="125"/>
  <c r="O34" i="125"/>
  <c r="N34" i="125"/>
  <c r="M34" i="125"/>
  <c r="L34" i="125"/>
  <c r="K34" i="125"/>
  <c r="J34" i="125"/>
  <c r="I34" i="125"/>
  <c r="H34" i="125"/>
  <c r="G34" i="125"/>
  <c r="F34" i="125"/>
  <c r="E34" i="125"/>
  <c r="D33" i="125"/>
  <c r="D32" i="125"/>
  <c r="R31" i="125"/>
  <c r="Q31" i="125"/>
  <c r="P31" i="125"/>
  <c r="O31" i="125"/>
  <c r="N31" i="125"/>
  <c r="M31" i="125"/>
  <c r="L31" i="125"/>
  <c r="K31" i="125"/>
  <c r="J31" i="125"/>
  <c r="I31" i="125"/>
  <c r="H31" i="125"/>
  <c r="G31" i="125"/>
  <c r="F31" i="125"/>
  <c r="E31" i="125"/>
  <c r="D30" i="125"/>
  <c r="D29" i="125"/>
  <c r="D28" i="125"/>
  <c r="D27" i="125"/>
  <c r="D26" i="125"/>
  <c r="R25" i="125"/>
  <c r="Q25" i="125"/>
  <c r="P25" i="125"/>
  <c r="O25" i="125"/>
  <c r="N25" i="125"/>
  <c r="M25" i="125"/>
  <c r="L25" i="125"/>
  <c r="K25" i="125"/>
  <c r="J25" i="125"/>
  <c r="I25" i="125"/>
  <c r="H25" i="125"/>
  <c r="G25" i="125"/>
  <c r="F25" i="125"/>
  <c r="E25" i="125"/>
  <c r="D24" i="125"/>
  <c r="D23" i="125"/>
  <c r="D22" i="125"/>
  <c r="U21" i="125"/>
  <c r="R21" i="125"/>
  <c r="Q21" i="125"/>
  <c r="P21" i="125"/>
  <c r="O21" i="125"/>
  <c r="N21" i="125"/>
  <c r="M21" i="125"/>
  <c r="L21" i="125"/>
  <c r="K21" i="125"/>
  <c r="J21" i="125"/>
  <c r="I21" i="125"/>
  <c r="H21" i="125"/>
  <c r="G21" i="125"/>
  <c r="F21" i="125"/>
  <c r="E21" i="125"/>
  <c r="D20" i="125"/>
  <c r="R19" i="125"/>
  <c r="Q19" i="125"/>
  <c r="P19" i="125"/>
  <c r="O19" i="125"/>
  <c r="N19" i="125"/>
  <c r="M19" i="125"/>
  <c r="L19" i="125"/>
  <c r="K19" i="125"/>
  <c r="J19" i="125"/>
  <c r="I19" i="125"/>
  <c r="H19" i="125"/>
  <c r="G19" i="125"/>
  <c r="F19" i="125"/>
  <c r="E19" i="125"/>
  <c r="D18" i="125"/>
  <c r="D17" i="125"/>
  <c r="R16" i="125"/>
  <c r="Q16" i="125"/>
  <c r="P16" i="125"/>
  <c r="O16" i="125"/>
  <c r="N16" i="125"/>
  <c r="M16" i="125"/>
  <c r="L16" i="125"/>
  <c r="K16" i="125"/>
  <c r="J16" i="125"/>
  <c r="I16" i="125"/>
  <c r="H16" i="125"/>
  <c r="G16" i="125"/>
  <c r="E16" i="125"/>
  <c r="D15" i="125"/>
  <c r="D14" i="125"/>
  <c r="D13" i="125"/>
  <c r="D11" i="125"/>
  <c r="D10" i="125"/>
  <c r="D9" i="125"/>
  <c r="D8" i="125"/>
  <c r="D7" i="125"/>
  <c r="P67" i="124"/>
  <c r="P55" i="124"/>
  <c r="D54" i="124"/>
  <c r="N70" i="124"/>
  <c r="F70" i="124"/>
  <c r="R67" i="124"/>
  <c r="R68" i="124" s="1"/>
  <c r="Q67" i="124"/>
  <c r="Q68" i="124" s="1"/>
  <c r="P68" i="124"/>
  <c r="O67" i="124"/>
  <c r="O68" i="124" s="1"/>
  <c r="N67" i="124"/>
  <c r="N68" i="124" s="1"/>
  <c r="M67" i="124"/>
  <c r="M68" i="124" s="1"/>
  <c r="L67" i="124"/>
  <c r="L68" i="124" s="1"/>
  <c r="K67" i="124"/>
  <c r="K68" i="124" s="1"/>
  <c r="J67" i="124"/>
  <c r="J68" i="124" s="1"/>
  <c r="I67" i="124"/>
  <c r="I68" i="124" s="1"/>
  <c r="H67" i="124"/>
  <c r="H68" i="124" s="1"/>
  <c r="G67" i="124"/>
  <c r="G68" i="124" s="1"/>
  <c r="F67" i="124"/>
  <c r="F68" i="124" s="1"/>
  <c r="E67" i="124"/>
  <c r="E68" i="124" s="1"/>
  <c r="D64" i="124"/>
  <c r="D63" i="124"/>
  <c r="D62" i="124"/>
  <c r="R60" i="124"/>
  <c r="Q60" i="124"/>
  <c r="P60" i="124"/>
  <c r="O60" i="124"/>
  <c r="N60" i="124"/>
  <c r="M60" i="124"/>
  <c r="L60" i="124"/>
  <c r="K60" i="124"/>
  <c r="J60" i="124"/>
  <c r="I60" i="124"/>
  <c r="H60" i="124"/>
  <c r="G60" i="124"/>
  <c r="F60" i="124"/>
  <c r="E60" i="124"/>
  <c r="R59" i="124"/>
  <c r="Q59" i="124"/>
  <c r="P59" i="124"/>
  <c r="O59" i="124"/>
  <c r="N59" i="124"/>
  <c r="M59" i="124"/>
  <c r="L59" i="124"/>
  <c r="K59" i="124"/>
  <c r="J59" i="124"/>
  <c r="I59" i="124"/>
  <c r="H59" i="124"/>
  <c r="G59" i="124"/>
  <c r="F59" i="124"/>
  <c r="E59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R55" i="124"/>
  <c r="Q55" i="124"/>
  <c r="O55" i="124"/>
  <c r="N55" i="124"/>
  <c r="M55" i="124"/>
  <c r="L55" i="124"/>
  <c r="K55" i="124"/>
  <c r="J55" i="124"/>
  <c r="I55" i="124"/>
  <c r="H55" i="124"/>
  <c r="G55" i="124"/>
  <c r="F55" i="124"/>
  <c r="E55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R52" i="124"/>
  <c r="Q52" i="124"/>
  <c r="P52" i="124"/>
  <c r="O52" i="124"/>
  <c r="N52" i="124"/>
  <c r="M52" i="124"/>
  <c r="L52" i="124"/>
  <c r="K52" i="124"/>
  <c r="J52" i="124"/>
  <c r="I52" i="124"/>
  <c r="H52" i="124"/>
  <c r="G52" i="124"/>
  <c r="F52" i="124"/>
  <c r="E52" i="124"/>
  <c r="R51" i="124"/>
  <c r="Q51" i="124"/>
  <c r="P51" i="124"/>
  <c r="O51" i="124"/>
  <c r="N51" i="124"/>
  <c r="M51" i="124"/>
  <c r="L51" i="124"/>
  <c r="K51" i="124"/>
  <c r="J51" i="124"/>
  <c r="I51" i="124"/>
  <c r="H51" i="124"/>
  <c r="G51" i="124"/>
  <c r="F51" i="124"/>
  <c r="E51" i="124"/>
  <c r="D50" i="124"/>
  <c r="D49" i="124"/>
  <c r="D47" i="124"/>
  <c r="R46" i="124"/>
  <c r="Q46" i="124"/>
  <c r="P46" i="124"/>
  <c r="O46" i="124"/>
  <c r="N46" i="124"/>
  <c r="M46" i="124"/>
  <c r="L46" i="124"/>
  <c r="K46" i="124"/>
  <c r="J46" i="124"/>
  <c r="I46" i="124"/>
  <c r="H46" i="124"/>
  <c r="G46" i="124"/>
  <c r="F46" i="124"/>
  <c r="E46" i="124"/>
  <c r="D45" i="124"/>
  <c r="D44" i="124"/>
  <c r="D43" i="124"/>
  <c r="D42" i="124"/>
  <c r="D41" i="124"/>
  <c r="D40" i="124"/>
  <c r="D39" i="124"/>
  <c r="R38" i="124"/>
  <c r="Q38" i="124"/>
  <c r="P38" i="124"/>
  <c r="O38" i="124"/>
  <c r="N38" i="124"/>
  <c r="M38" i="124"/>
  <c r="L38" i="124"/>
  <c r="K38" i="124"/>
  <c r="J38" i="124"/>
  <c r="I38" i="124"/>
  <c r="H38" i="124"/>
  <c r="G38" i="124"/>
  <c r="F38" i="124"/>
  <c r="E38" i="124"/>
  <c r="D37" i="124"/>
  <c r="R36" i="124"/>
  <c r="Q36" i="124"/>
  <c r="P36" i="124"/>
  <c r="O36" i="124"/>
  <c r="N36" i="124"/>
  <c r="M36" i="124"/>
  <c r="L36" i="124"/>
  <c r="K36" i="124"/>
  <c r="J36" i="124"/>
  <c r="I36" i="124"/>
  <c r="H36" i="124"/>
  <c r="G36" i="124"/>
  <c r="F36" i="124"/>
  <c r="E36" i="124"/>
  <c r="D35" i="124"/>
  <c r="R34" i="124"/>
  <c r="Q34" i="124"/>
  <c r="P34" i="124"/>
  <c r="O34" i="124"/>
  <c r="N34" i="124"/>
  <c r="M34" i="124"/>
  <c r="L34" i="124"/>
  <c r="K34" i="124"/>
  <c r="J34" i="124"/>
  <c r="I34" i="124"/>
  <c r="H34" i="124"/>
  <c r="G34" i="124"/>
  <c r="F34" i="124"/>
  <c r="E34" i="124"/>
  <c r="D33" i="124"/>
  <c r="D32" i="124"/>
  <c r="R31" i="124"/>
  <c r="Q31" i="124"/>
  <c r="P31" i="124"/>
  <c r="O31" i="124"/>
  <c r="N31" i="124"/>
  <c r="M31" i="124"/>
  <c r="L31" i="124"/>
  <c r="K31" i="124"/>
  <c r="J31" i="124"/>
  <c r="I31" i="124"/>
  <c r="H31" i="124"/>
  <c r="G31" i="124"/>
  <c r="F31" i="124"/>
  <c r="E31" i="124"/>
  <c r="D30" i="124"/>
  <c r="D29" i="124"/>
  <c r="D28" i="124"/>
  <c r="D27" i="124"/>
  <c r="D26" i="124"/>
  <c r="R25" i="124"/>
  <c r="Q25" i="124"/>
  <c r="P25" i="124"/>
  <c r="O25" i="124"/>
  <c r="N25" i="124"/>
  <c r="M25" i="124"/>
  <c r="L25" i="124"/>
  <c r="K25" i="124"/>
  <c r="J25" i="124"/>
  <c r="I25" i="124"/>
  <c r="H25" i="124"/>
  <c r="G25" i="124"/>
  <c r="F25" i="124"/>
  <c r="E25" i="124"/>
  <c r="D24" i="124"/>
  <c r="D23" i="124"/>
  <c r="D22" i="124"/>
  <c r="U21" i="124"/>
  <c r="R21" i="124"/>
  <c r="Q21" i="124"/>
  <c r="P21" i="124"/>
  <c r="O21" i="124"/>
  <c r="N21" i="124"/>
  <c r="M21" i="124"/>
  <c r="L21" i="124"/>
  <c r="K21" i="124"/>
  <c r="J21" i="124"/>
  <c r="I21" i="124"/>
  <c r="H21" i="124"/>
  <c r="G21" i="124"/>
  <c r="F21" i="124"/>
  <c r="E21" i="124"/>
  <c r="D20" i="124"/>
  <c r="R19" i="124"/>
  <c r="Q19" i="124"/>
  <c r="P19" i="124"/>
  <c r="O19" i="124"/>
  <c r="N19" i="124"/>
  <c r="M19" i="124"/>
  <c r="L19" i="124"/>
  <c r="K19" i="124"/>
  <c r="J19" i="124"/>
  <c r="I19" i="124"/>
  <c r="H19" i="124"/>
  <c r="G19" i="124"/>
  <c r="F19" i="124"/>
  <c r="E19" i="124"/>
  <c r="D18" i="124"/>
  <c r="D17" i="124"/>
  <c r="D16" i="124"/>
  <c r="R15" i="124"/>
  <c r="Q15" i="124"/>
  <c r="P15" i="124"/>
  <c r="O15" i="124"/>
  <c r="N15" i="124"/>
  <c r="M15" i="124"/>
  <c r="L15" i="124"/>
  <c r="K15" i="124"/>
  <c r="J15" i="124"/>
  <c r="I15" i="124"/>
  <c r="H15" i="124"/>
  <c r="G15" i="124"/>
  <c r="F15" i="124"/>
  <c r="E15" i="124"/>
  <c r="D14" i="124"/>
  <c r="D13" i="124"/>
  <c r="D12" i="124"/>
  <c r="D11" i="124"/>
  <c r="D10" i="124"/>
  <c r="D9" i="124"/>
  <c r="D8" i="124"/>
  <c r="D7" i="124"/>
  <c r="N71" i="122"/>
  <c r="F71" i="122"/>
  <c r="R68" i="122"/>
  <c r="R69" i="122" s="1"/>
  <c r="Q68" i="122"/>
  <c r="Q69" i="122" s="1"/>
  <c r="P68" i="122"/>
  <c r="P69" i="122" s="1"/>
  <c r="O68" i="122"/>
  <c r="O69" i="122" s="1"/>
  <c r="N68" i="122"/>
  <c r="N69" i="122" s="1"/>
  <c r="M68" i="122"/>
  <c r="M69" i="122" s="1"/>
  <c r="L68" i="122"/>
  <c r="K68" i="122"/>
  <c r="J68" i="122"/>
  <c r="J69" i="122" s="1"/>
  <c r="I68" i="122"/>
  <c r="I69" i="122" s="1"/>
  <c r="H68" i="122"/>
  <c r="H69" i="122" s="1"/>
  <c r="G68" i="122"/>
  <c r="G69" i="122" s="1"/>
  <c r="F68" i="122"/>
  <c r="F69" i="122" s="1"/>
  <c r="E68" i="122"/>
  <c r="E69" i="122" s="1"/>
  <c r="D65" i="122"/>
  <c r="D64" i="122"/>
  <c r="D63" i="122"/>
  <c r="R61" i="122"/>
  <c r="Q61" i="122"/>
  <c r="P61" i="122"/>
  <c r="O61" i="122"/>
  <c r="N61" i="122"/>
  <c r="M61" i="122"/>
  <c r="L61" i="122"/>
  <c r="K61" i="122"/>
  <c r="J61" i="122"/>
  <c r="I61" i="122"/>
  <c r="H61" i="122"/>
  <c r="G61" i="122"/>
  <c r="F61" i="122"/>
  <c r="E61" i="122"/>
  <c r="R60" i="122"/>
  <c r="Q60" i="122"/>
  <c r="P60" i="122"/>
  <c r="O60" i="122"/>
  <c r="N60" i="122"/>
  <c r="M60" i="122"/>
  <c r="L60" i="122"/>
  <c r="K60" i="122"/>
  <c r="J60" i="122"/>
  <c r="I60" i="122"/>
  <c r="H60" i="122"/>
  <c r="G60" i="122"/>
  <c r="F60" i="122"/>
  <c r="E60" i="122"/>
  <c r="R59" i="122"/>
  <c r="Q59" i="122"/>
  <c r="P59" i="122"/>
  <c r="O59" i="122"/>
  <c r="N59" i="122"/>
  <c r="M59" i="122"/>
  <c r="L59" i="122"/>
  <c r="K59" i="122"/>
  <c r="J59" i="122"/>
  <c r="I59" i="122"/>
  <c r="H59" i="122"/>
  <c r="G59" i="122"/>
  <c r="F59" i="122"/>
  <c r="E59" i="122"/>
  <c r="R58" i="122"/>
  <c r="Q58" i="122"/>
  <c r="P58" i="122"/>
  <c r="O58" i="122"/>
  <c r="N58" i="122"/>
  <c r="M58" i="122"/>
  <c r="L58" i="122"/>
  <c r="K58" i="122"/>
  <c r="J58" i="122"/>
  <c r="I58" i="122"/>
  <c r="H58" i="122"/>
  <c r="G58" i="122"/>
  <c r="F58" i="122"/>
  <c r="E58" i="122"/>
  <c r="R57" i="122"/>
  <c r="Q57" i="122"/>
  <c r="P57" i="122"/>
  <c r="O57" i="122"/>
  <c r="N57" i="122"/>
  <c r="M57" i="122"/>
  <c r="L57" i="122"/>
  <c r="K57" i="122"/>
  <c r="J57" i="122"/>
  <c r="I57" i="122"/>
  <c r="H57" i="122"/>
  <c r="G57" i="122"/>
  <c r="F57" i="122"/>
  <c r="E57" i="122"/>
  <c r="R56" i="122"/>
  <c r="Q56" i="122"/>
  <c r="P56" i="122"/>
  <c r="O56" i="122"/>
  <c r="N56" i="122"/>
  <c r="M56" i="122"/>
  <c r="L56" i="122"/>
  <c r="K56" i="122"/>
  <c r="J56" i="122"/>
  <c r="I56" i="122"/>
  <c r="H56" i="122"/>
  <c r="G56" i="122"/>
  <c r="F56" i="122"/>
  <c r="E56" i="122"/>
  <c r="D55" i="122"/>
  <c r="R54" i="122"/>
  <c r="Q54" i="122"/>
  <c r="P54" i="122"/>
  <c r="O54" i="122"/>
  <c r="N54" i="122"/>
  <c r="M54" i="122"/>
  <c r="L54" i="122"/>
  <c r="K54" i="122"/>
  <c r="J54" i="122"/>
  <c r="I54" i="122"/>
  <c r="H54" i="122"/>
  <c r="G54" i="122"/>
  <c r="F54" i="122"/>
  <c r="E54" i="122"/>
  <c r="R53" i="122"/>
  <c r="Q53" i="122"/>
  <c r="P53" i="122"/>
  <c r="O53" i="122"/>
  <c r="N53" i="122"/>
  <c r="M53" i="122"/>
  <c r="L53" i="122"/>
  <c r="K53" i="122"/>
  <c r="J53" i="122"/>
  <c r="I53" i="122"/>
  <c r="H53" i="122"/>
  <c r="G53" i="122"/>
  <c r="F53" i="122"/>
  <c r="E53" i="122"/>
  <c r="R52" i="122"/>
  <c r="Q52" i="122"/>
  <c r="P52" i="122"/>
  <c r="O52" i="122"/>
  <c r="N52" i="122"/>
  <c r="M52" i="122"/>
  <c r="L52" i="122"/>
  <c r="K52" i="122"/>
  <c r="J52" i="122"/>
  <c r="I52" i="122"/>
  <c r="H52" i="122"/>
  <c r="G52" i="122"/>
  <c r="F52" i="122"/>
  <c r="E52" i="122"/>
  <c r="D51" i="122"/>
  <c r="D50" i="122"/>
  <c r="D49" i="122"/>
  <c r="R48" i="122"/>
  <c r="Q48" i="122"/>
  <c r="P48" i="122"/>
  <c r="O48" i="122"/>
  <c r="N48" i="122"/>
  <c r="M48" i="122"/>
  <c r="L48" i="122"/>
  <c r="K48" i="122"/>
  <c r="J48" i="122"/>
  <c r="I48" i="122"/>
  <c r="H48" i="122"/>
  <c r="G48" i="122"/>
  <c r="F48" i="122"/>
  <c r="E48" i="122"/>
  <c r="D47" i="122"/>
  <c r="D46" i="122"/>
  <c r="D45" i="122"/>
  <c r="D44" i="122"/>
  <c r="D43" i="122"/>
  <c r="D42" i="122"/>
  <c r="D41" i="122"/>
  <c r="R40" i="122"/>
  <c r="Q40" i="122"/>
  <c r="P40" i="122"/>
  <c r="O40" i="122"/>
  <c r="N40" i="122"/>
  <c r="M40" i="122"/>
  <c r="L40" i="122"/>
  <c r="K40" i="122"/>
  <c r="J40" i="122"/>
  <c r="I40" i="122"/>
  <c r="H40" i="122"/>
  <c r="G40" i="122"/>
  <c r="F40" i="122"/>
  <c r="E40" i="122"/>
  <c r="D39" i="122"/>
  <c r="R38" i="122"/>
  <c r="Q38" i="122"/>
  <c r="P38" i="122"/>
  <c r="O38" i="122"/>
  <c r="N38" i="122"/>
  <c r="M38" i="122"/>
  <c r="L38" i="122"/>
  <c r="K38" i="122"/>
  <c r="J38" i="122"/>
  <c r="I38" i="122"/>
  <c r="H38" i="122"/>
  <c r="G38" i="122"/>
  <c r="F38" i="122"/>
  <c r="E38" i="122"/>
  <c r="D37" i="122"/>
  <c r="R36" i="122"/>
  <c r="Q36" i="122"/>
  <c r="P36" i="122"/>
  <c r="O36" i="122"/>
  <c r="N36" i="122"/>
  <c r="M36" i="122"/>
  <c r="L36" i="122"/>
  <c r="K36" i="122"/>
  <c r="J36" i="122"/>
  <c r="I36" i="122"/>
  <c r="H36" i="122"/>
  <c r="G36" i="122"/>
  <c r="F36" i="122"/>
  <c r="E36" i="122"/>
  <c r="D35" i="122"/>
  <c r="D34" i="122"/>
  <c r="D33" i="122"/>
  <c r="D32" i="122"/>
  <c r="R31" i="122"/>
  <c r="Q31" i="122"/>
  <c r="P31" i="122"/>
  <c r="O31" i="122"/>
  <c r="N31" i="122"/>
  <c r="M31" i="122"/>
  <c r="L31" i="122"/>
  <c r="K31" i="122"/>
  <c r="J31" i="122"/>
  <c r="I31" i="122"/>
  <c r="H31" i="122"/>
  <c r="G31" i="122"/>
  <c r="F31" i="122"/>
  <c r="E31" i="122"/>
  <c r="D30" i="122"/>
  <c r="D29" i="122"/>
  <c r="D28" i="122"/>
  <c r="D27" i="122"/>
  <c r="D26" i="122"/>
  <c r="R25" i="122"/>
  <c r="Q25" i="122"/>
  <c r="P25" i="122"/>
  <c r="O25" i="122"/>
  <c r="N25" i="122"/>
  <c r="M25" i="122"/>
  <c r="L25" i="122"/>
  <c r="K25" i="122"/>
  <c r="J25" i="122"/>
  <c r="I25" i="122"/>
  <c r="H25" i="122"/>
  <c r="G25" i="122"/>
  <c r="F25" i="122"/>
  <c r="E25" i="122"/>
  <c r="D24" i="122"/>
  <c r="D23" i="122"/>
  <c r="D22" i="122"/>
  <c r="U21" i="122"/>
  <c r="R21" i="122"/>
  <c r="Q21" i="122"/>
  <c r="P21" i="122"/>
  <c r="O21" i="122"/>
  <c r="N21" i="122"/>
  <c r="M21" i="122"/>
  <c r="L21" i="122"/>
  <c r="K21" i="122"/>
  <c r="J21" i="122"/>
  <c r="I21" i="122"/>
  <c r="H21" i="122"/>
  <c r="G21" i="122"/>
  <c r="F21" i="122"/>
  <c r="E21" i="122"/>
  <c r="D20" i="122"/>
  <c r="R19" i="122"/>
  <c r="Q19" i="122"/>
  <c r="P19" i="122"/>
  <c r="O19" i="122"/>
  <c r="N19" i="122"/>
  <c r="M19" i="122"/>
  <c r="L19" i="122"/>
  <c r="K19" i="122"/>
  <c r="J19" i="122"/>
  <c r="I19" i="122"/>
  <c r="H19" i="122"/>
  <c r="G19" i="122"/>
  <c r="F19" i="122"/>
  <c r="E19" i="122"/>
  <c r="D18" i="122"/>
  <c r="D17" i="122"/>
  <c r="D16" i="122"/>
  <c r="R15" i="122"/>
  <c r="Q15" i="122"/>
  <c r="P15" i="122"/>
  <c r="O15" i="122"/>
  <c r="N15" i="122"/>
  <c r="M15" i="122"/>
  <c r="L15" i="122"/>
  <c r="K15" i="122"/>
  <c r="J15" i="122"/>
  <c r="I15" i="122"/>
  <c r="H15" i="122"/>
  <c r="G15" i="122"/>
  <c r="F15" i="122"/>
  <c r="E15" i="122"/>
  <c r="D14" i="122"/>
  <c r="D13" i="122"/>
  <c r="D12" i="122"/>
  <c r="D11" i="122"/>
  <c r="D10" i="122"/>
  <c r="D9" i="122"/>
  <c r="D8" i="122"/>
  <c r="D7" i="122"/>
  <c r="N73" i="121"/>
  <c r="F73" i="121"/>
  <c r="E71" i="121"/>
  <c r="R70" i="121"/>
  <c r="R71" i="121" s="1"/>
  <c r="Q70" i="121"/>
  <c r="Q71" i="121" s="1"/>
  <c r="P70" i="121"/>
  <c r="P71" i="121" s="1"/>
  <c r="O70" i="121"/>
  <c r="O71" i="121" s="1"/>
  <c r="N70" i="121"/>
  <c r="N71" i="121" s="1"/>
  <c r="M70" i="121"/>
  <c r="M71" i="121" s="1"/>
  <c r="L70" i="121"/>
  <c r="L71" i="121" s="1"/>
  <c r="K70" i="121"/>
  <c r="K71" i="121" s="1"/>
  <c r="J70" i="121"/>
  <c r="J71" i="121" s="1"/>
  <c r="I70" i="121"/>
  <c r="I71" i="121" s="1"/>
  <c r="H70" i="121"/>
  <c r="H71" i="121" s="1"/>
  <c r="G70" i="121"/>
  <c r="G71" i="121" s="1"/>
  <c r="F70" i="121"/>
  <c r="F71" i="121" s="1"/>
  <c r="E70" i="121"/>
  <c r="D67" i="121"/>
  <c r="D66" i="121"/>
  <c r="D65" i="121"/>
  <c r="R63" i="121"/>
  <c r="Q63" i="121"/>
  <c r="P63" i="121"/>
  <c r="O63" i="121"/>
  <c r="N63" i="121"/>
  <c r="M63" i="121"/>
  <c r="L63" i="121"/>
  <c r="K63" i="121"/>
  <c r="J63" i="121"/>
  <c r="I63" i="121"/>
  <c r="H63" i="121"/>
  <c r="G63" i="121"/>
  <c r="F63" i="121"/>
  <c r="E63" i="121"/>
  <c r="R62" i="121"/>
  <c r="Q62" i="121"/>
  <c r="P62" i="121"/>
  <c r="O62" i="121"/>
  <c r="N62" i="121"/>
  <c r="M62" i="121"/>
  <c r="L62" i="121"/>
  <c r="K62" i="121"/>
  <c r="J62" i="121"/>
  <c r="I62" i="121"/>
  <c r="H62" i="121"/>
  <c r="G62" i="121"/>
  <c r="F62" i="121"/>
  <c r="E62" i="121"/>
  <c r="R61" i="121"/>
  <c r="Q61" i="121"/>
  <c r="P61" i="121"/>
  <c r="O61" i="121"/>
  <c r="N61" i="121"/>
  <c r="M61" i="121"/>
  <c r="L61" i="121"/>
  <c r="K61" i="121"/>
  <c r="J61" i="121"/>
  <c r="I61" i="121"/>
  <c r="H61" i="121"/>
  <c r="G61" i="121"/>
  <c r="F61" i="121"/>
  <c r="E61" i="121"/>
  <c r="R60" i="121"/>
  <c r="Q60" i="121"/>
  <c r="P60" i="121"/>
  <c r="O60" i="121"/>
  <c r="N60" i="121"/>
  <c r="M60" i="121"/>
  <c r="L60" i="121"/>
  <c r="K60" i="121"/>
  <c r="J60" i="121"/>
  <c r="I60" i="121"/>
  <c r="H60" i="121"/>
  <c r="G60" i="121"/>
  <c r="F60" i="121"/>
  <c r="E60" i="121"/>
  <c r="R59" i="121"/>
  <c r="Q59" i="121"/>
  <c r="P59" i="121"/>
  <c r="O59" i="121"/>
  <c r="N59" i="121"/>
  <c r="M59" i="121"/>
  <c r="L59" i="121"/>
  <c r="K59" i="121"/>
  <c r="J59" i="121"/>
  <c r="I59" i="121"/>
  <c r="H59" i="121"/>
  <c r="G59" i="121"/>
  <c r="F59" i="121"/>
  <c r="E59" i="121"/>
  <c r="R58" i="121"/>
  <c r="Q58" i="121"/>
  <c r="P58" i="121"/>
  <c r="O58" i="121"/>
  <c r="N58" i="121"/>
  <c r="M58" i="121"/>
  <c r="L58" i="121"/>
  <c r="K58" i="121"/>
  <c r="J58" i="121"/>
  <c r="I58" i="121"/>
  <c r="H58" i="121"/>
  <c r="G58" i="121"/>
  <c r="F58" i="121"/>
  <c r="E58" i="121"/>
  <c r="D57" i="121"/>
  <c r="R56" i="121"/>
  <c r="Q56" i="121"/>
  <c r="P56" i="121"/>
  <c r="O56" i="121"/>
  <c r="N56" i="121"/>
  <c r="M56" i="121"/>
  <c r="L56" i="121"/>
  <c r="K56" i="121"/>
  <c r="J56" i="121"/>
  <c r="I56" i="121"/>
  <c r="H56" i="121"/>
  <c r="G56" i="121"/>
  <c r="F56" i="121"/>
  <c r="E56" i="121"/>
  <c r="R55" i="121"/>
  <c r="Q55" i="121"/>
  <c r="P55" i="121"/>
  <c r="O55" i="121"/>
  <c r="N55" i="121"/>
  <c r="M55" i="121"/>
  <c r="L55" i="121"/>
  <c r="K55" i="121"/>
  <c r="J55" i="121"/>
  <c r="I55" i="121"/>
  <c r="H55" i="121"/>
  <c r="G55" i="121"/>
  <c r="F55" i="121"/>
  <c r="E55" i="121"/>
  <c r="R54" i="121"/>
  <c r="Q54" i="121"/>
  <c r="P54" i="121"/>
  <c r="O54" i="121"/>
  <c r="N54" i="121"/>
  <c r="M54" i="121"/>
  <c r="L54" i="121"/>
  <c r="K54" i="121"/>
  <c r="J54" i="121"/>
  <c r="I54" i="121"/>
  <c r="H54" i="121"/>
  <c r="G54" i="121"/>
  <c r="F54" i="121"/>
  <c r="E54" i="121"/>
  <c r="D53" i="121"/>
  <c r="D52" i="121"/>
  <c r="D50" i="121"/>
  <c r="R49" i="121"/>
  <c r="Q49" i="121"/>
  <c r="P49" i="121"/>
  <c r="O49" i="121"/>
  <c r="N49" i="121"/>
  <c r="M49" i="121"/>
  <c r="L49" i="121"/>
  <c r="K49" i="121"/>
  <c r="J49" i="121"/>
  <c r="I49" i="121"/>
  <c r="H49" i="121"/>
  <c r="G49" i="121"/>
  <c r="F49" i="121"/>
  <c r="E49" i="121"/>
  <c r="D48" i="121"/>
  <c r="D47" i="121"/>
  <c r="D46" i="121"/>
  <c r="D45" i="121"/>
  <c r="D44" i="121"/>
  <c r="D43" i="121"/>
  <c r="D42" i="121"/>
  <c r="R41" i="121"/>
  <c r="Q41" i="121"/>
  <c r="P41" i="121"/>
  <c r="O41" i="121"/>
  <c r="N41" i="121"/>
  <c r="M41" i="121"/>
  <c r="L41" i="121"/>
  <c r="K41" i="121"/>
  <c r="J41" i="121"/>
  <c r="I41" i="121"/>
  <c r="H41" i="121"/>
  <c r="G41" i="121"/>
  <c r="F41" i="121"/>
  <c r="E41" i="121"/>
  <c r="D40" i="121"/>
  <c r="R39" i="121"/>
  <c r="Q39" i="121"/>
  <c r="P39" i="121"/>
  <c r="O39" i="121"/>
  <c r="N39" i="121"/>
  <c r="M39" i="121"/>
  <c r="L39" i="121"/>
  <c r="K39" i="121"/>
  <c r="J39" i="121"/>
  <c r="I39" i="121"/>
  <c r="H39" i="121"/>
  <c r="G39" i="121"/>
  <c r="F39" i="121"/>
  <c r="E39" i="121"/>
  <c r="D38" i="121"/>
  <c r="D37" i="121"/>
  <c r="R36" i="121"/>
  <c r="Q36" i="121"/>
  <c r="P36" i="121"/>
  <c r="O36" i="121"/>
  <c r="N36" i="121"/>
  <c r="M36" i="121"/>
  <c r="L36" i="121"/>
  <c r="K36" i="121"/>
  <c r="J36" i="121"/>
  <c r="I36" i="121"/>
  <c r="H36" i="121"/>
  <c r="G36" i="121"/>
  <c r="F36" i="121"/>
  <c r="E36" i="121"/>
  <c r="D35" i="121"/>
  <c r="D34" i="121"/>
  <c r="D33" i="121"/>
  <c r="D32" i="121"/>
  <c r="R31" i="121"/>
  <c r="Q31" i="121"/>
  <c r="P31" i="121"/>
  <c r="O31" i="121"/>
  <c r="N31" i="121"/>
  <c r="M31" i="121"/>
  <c r="L31" i="121"/>
  <c r="K31" i="121"/>
  <c r="J31" i="121"/>
  <c r="I31" i="121"/>
  <c r="H31" i="121"/>
  <c r="G31" i="121"/>
  <c r="F31" i="121"/>
  <c r="E31" i="121"/>
  <c r="D30" i="121"/>
  <c r="D29" i="121"/>
  <c r="D28" i="121"/>
  <c r="D27" i="121"/>
  <c r="D26" i="121"/>
  <c r="R25" i="121"/>
  <c r="Q25" i="121"/>
  <c r="P25" i="121"/>
  <c r="O25" i="121"/>
  <c r="N25" i="121"/>
  <c r="M25" i="121"/>
  <c r="L25" i="121"/>
  <c r="K25" i="121"/>
  <c r="J25" i="121"/>
  <c r="I25" i="121"/>
  <c r="H25" i="121"/>
  <c r="G25" i="121"/>
  <c r="F25" i="121"/>
  <c r="E25" i="121"/>
  <c r="D24" i="121"/>
  <c r="D23" i="121"/>
  <c r="D22" i="121"/>
  <c r="U21" i="121"/>
  <c r="R21" i="121"/>
  <c r="Q21" i="121"/>
  <c r="P21" i="121"/>
  <c r="O21" i="121"/>
  <c r="N21" i="121"/>
  <c r="M21" i="121"/>
  <c r="L21" i="121"/>
  <c r="K21" i="121"/>
  <c r="J21" i="121"/>
  <c r="I21" i="121"/>
  <c r="H21" i="121"/>
  <c r="G21" i="121"/>
  <c r="F21" i="121"/>
  <c r="E21" i="121"/>
  <c r="D20" i="121"/>
  <c r="R19" i="121"/>
  <c r="Q19" i="121"/>
  <c r="P19" i="121"/>
  <c r="O19" i="121"/>
  <c r="N19" i="121"/>
  <c r="M19" i="121"/>
  <c r="L19" i="121"/>
  <c r="K19" i="121"/>
  <c r="J19" i="121"/>
  <c r="I19" i="121"/>
  <c r="H19" i="121"/>
  <c r="G19" i="121"/>
  <c r="F19" i="121"/>
  <c r="E19" i="121"/>
  <c r="D18" i="121"/>
  <c r="D17" i="121"/>
  <c r="D16" i="121"/>
  <c r="R15" i="121"/>
  <c r="Q15" i="121"/>
  <c r="P15" i="121"/>
  <c r="O15" i="121"/>
  <c r="N15" i="121"/>
  <c r="M15" i="121"/>
  <c r="L15" i="121"/>
  <c r="K15" i="121"/>
  <c r="J15" i="121"/>
  <c r="I15" i="121"/>
  <c r="H15" i="121"/>
  <c r="G15" i="121"/>
  <c r="F15" i="121"/>
  <c r="E15" i="121"/>
  <c r="D14" i="121"/>
  <c r="D13" i="121"/>
  <c r="D12" i="121"/>
  <c r="D11" i="121"/>
  <c r="D10" i="121"/>
  <c r="D9" i="121"/>
  <c r="D8" i="121"/>
  <c r="D7" i="121"/>
  <c r="N72" i="120"/>
  <c r="F72" i="120"/>
  <c r="R69" i="120"/>
  <c r="R70" i="120" s="1"/>
  <c r="Q69" i="120"/>
  <c r="Q70" i="120" s="1"/>
  <c r="P69" i="120"/>
  <c r="P70" i="120" s="1"/>
  <c r="O69" i="120"/>
  <c r="O70" i="120" s="1"/>
  <c r="N69" i="120"/>
  <c r="N70" i="120" s="1"/>
  <c r="M69" i="120"/>
  <c r="L69" i="120"/>
  <c r="K69" i="120"/>
  <c r="K70" i="120" s="1"/>
  <c r="J69" i="120"/>
  <c r="J70" i="120" s="1"/>
  <c r="I69" i="120"/>
  <c r="I70" i="120" s="1"/>
  <c r="H69" i="120"/>
  <c r="H70" i="120" s="1"/>
  <c r="G69" i="120"/>
  <c r="G70" i="120" s="1"/>
  <c r="F69" i="120"/>
  <c r="F70" i="120" s="1"/>
  <c r="E69" i="120"/>
  <c r="E70" i="120" s="1"/>
  <c r="D66" i="120"/>
  <c r="D65" i="120"/>
  <c r="D64" i="120"/>
  <c r="R62" i="120"/>
  <c r="Q62" i="120"/>
  <c r="P62" i="120"/>
  <c r="O62" i="120"/>
  <c r="N62" i="120"/>
  <c r="M62" i="120"/>
  <c r="L62" i="120"/>
  <c r="K62" i="120"/>
  <c r="J62" i="120"/>
  <c r="I62" i="120"/>
  <c r="H62" i="120"/>
  <c r="G62" i="120"/>
  <c r="F62" i="120"/>
  <c r="E62" i="120"/>
  <c r="R61" i="120"/>
  <c r="Q61" i="120"/>
  <c r="P61" i="120"/>
  <c r="O61" i="120"/>
  <c r="N61" i="120"/>
  <c r="M61" i="120"/>
  <c r="L61" i="120"/>
  <c r="K61" i="120"/>
  <c r="J61" i="120"/>
  <c r="I61" i="120"/>
  <c r="H61" i="120"/>
  <c r="G61" i="120"/>
  <c r="F61" i="120"/>
  <c r="E61" i="120"/>
  <c r="R60" i="120"/>
  <c r="Q60" i="120"/>
  <c r="P60" i="120"/>
  <c r="O60" i="120"/>
  <c r="N60" i="120"/>
  <c r="M60" i="120"/>
  <c r="L60" i="120"/>
  <c r="K60" i="120"/>
  <c r="J60" i="120"/>
  <c r="I60" i="120"/>
  <c r="H60" i="120"/>
  <c r="G60" i="120"/>
  <c r="F60" i="120"/>
  <c r="E60" i="120"/>
  <c r="R59" i="120"/>
  <c r="Q59" i="120"/>
  <c r="P59" i="120"/>
  <c r="O59" i="120"/>
  <c r="N59" i="120"/>
  <c r="M59" i="120"/>
  <c r="L59" i="120"/>
  <c r="K59" i="120"/>
  <c r="J59" i="120"/>
  <c r="I59" i="120"/>
  <c r="H59" i="120"/>
  <c r="G59" i="120"/>
  <c r="F59" i="120"/>
  <c r="E59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6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2" i="120"/>
  <c r="D51" i="120"/>
  <c r="D50" i="120"/>
  <c r="R49" i="120"/>
  <c r="Q49" i="120"/>
  <c r="P49" i="120"/>
  <c r="O49" i="120"/>
  <c r="N49" i="120"/>
  <c r="M49" i="120"/>
  <c r="L49" i="120"/>
  <c r="K49" i="120"/>
  <c r="J49" i="120"/>
  <c r="I49" i="120"/>
  <c r="H49" i="120"/>
  <c r="G49" i="120"/>
  <c r="F49" i="120"/>
  <c r="E49" i="120"/>
  <c r="D48" i="120"/>
  <c r="D47" i="120"/>
  <c r="D46" i="120"/>
  <c r="D45" i="120"/>
  <c r="D44" i="120"/>
  <c r="D43" i="120"/>
  <c r="D42" i="120"/>
  <c r="R41" i="120"/>
  <c r="Q41" i="120"/>
  <c r="P41" i="120"/>
  <c r="O41" i="120"/>
  <c r="N41" i="120"/>
  <c r="M41" i="120"/>
  <c r="L41" i="120"/>
  <c r="K41" i="120"/>
  <c r="J41" i="120"/>
  <c r="I41" i="120"/>
  <c r="H41" i="120"/>
  <c r="G41" i="120"/>
  <c r="F41" i="120"/>
  <c r="E41" i="120"/>
  <c r="D40" i="120"/>
  <c r="R39" i="120"/>
  <c r="Q39" i="120"/>
  <c r="P39" i="120"/>
  <c r="O39" i="120"/>
  <c r="N39" i="120"/>
  <c r="M39" i="120"/>
  <c r="L39" i="120"/>
  <c r="K39" i="120"/>
  <c r="J39" i="120"/>
  <c r="I39" i="120"/>
  <c r="H39" i="120"/>
  <c r="G39" i="120"/>
  <c r="F39" i="120"/>
  <c r="E39" i="120"/>
  <c r="D38" i="120"/>
  <c r="D37" i="120"/>
  <c r="R36" i="120"/>
  <c r="Q36" i="120"/>
  <c r="P36" i="120"/>
  <c r="O36" i="120"/>
  <c r="N36" i="120"/>
  <c r="M36" i="120"/>
  <c r="L36" i="120"/>
  <c r="K36" i="120"/>
  <c r="J36" i="120"/>
  <c r="I36" i="120"/>
  <c r="H36" i="120"/>
  <c r="G36" i="120"/>
  <c r="F36" i="120"/>
  <c r="E36" i="120"/>
  <c r="D35" i="120"/>
  <c r="D34" i="120"/>
  <c r="D33" i="120"/>
  <c r="D32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0" i="120"/>
  <c r="D29" i="120"/>
  <c r="D28" i="120"/>
  <c r="D27" i="120"/>
  <c r="D26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4" i="120"/>
  <c r="D23" i="120"/>
  <c r="D22" i="120"/>
  <c r="U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0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8" i="120"/>
  <c r="D17" i="120"/>
  <c r="D16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4" i="120"/>
  <c r="D13" i="120"/>
  <c r="D12" i="120"/>
  <c r="D11" i="120"/>
  <c r="D10" i="120"/>
  <c r="D9" i="120"/>
  <c r="D8" i="120"/>
  <c r="D7" i="120"/>
  <c r="F62" i="119"/>
  <c r="G62" i="119"/>
  <c r="H62" i="119"/>
  <c r="I62" i="119"/>
  <c r="J62" i="119"/>
  <c r="K62" i="119"/>
  <c r="L62" i="119"/>
  <c r="M62" i="119"/>
  <c r="N62" i="119"/>
  <c r="O62" i="119"/>
  <c r="P62" i="119"/>
  <c r="Q62" i="119"/>
  <c r="R62" i="119"/>
  <c r="E62" i="119"/>
  <c r="N73" i="119"/>
  <c r="F73" i="119"/>
  <c r="R70" i="119"/>
  <c r="R71" i="119" s="1"/>
  <c r="Q70" i="119"/>
  <c r="Q71" i="119" s="1"/>
  <c r="P70" i="119"/>
  <c r="P71" i="119" s="1"/>
  <c r="O70" i="119"/>
  <c r="O71" i="119" s="1"/>
  <c r="N70" i="119"/>
  <c r="N71" i="119" s="1"/>
  <c r="M70" i="119"/>
  <c r="L70" i="119"/>
  <c r="L71" i="119" s="1"/>
  <c r="K70" i="119"/>
  <c r="K71" i="119" s="1"/>
  <c r="J70" i="119"/>
  <c r="J71" i="119" s="1"/>
  <c r="I70" i="119"/>
  <c r="I71" i="119" s="1"/>
  <c r="H70" i="119"/>
  <c r="H71" i="119" s="1"/>
  <c r="G70" i="119"/>
  <c r="G71" i="119" s="1"/>
  <c r="F70" i="119"/>
  <c r="F71" i="119" s="1"/>
  <c r="E70" i="119"/>
  <c r="D67" i="119"/>
  <c r="D66" i="119"/>
  <c r="D65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7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3" i="119"/>
  <c r="D52" i="119"/>
  <c r="D51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49" i="119"/>
  <c r="D48" i="119"/>
  <c r="D47" i="119"/>
  <c r="D46" i="119"/>
  <c r="D45" i="119"/>
  <c r="D44" i="119"/>
  <c r="D43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1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38" i="119"/>
  <c r="D37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5" i="119"/>
  <c r="D34" i="119"/>
  <c r="D33" i="119"/>
  <c r="D32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0" i="119"/>
  <c r="D29" i="119"/>
  <c r="D28" i="119"/>
  <c r="D27" i="119"/>
  <c r="D26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4" i="119"/>
  <c r="D23" i="119"/>
  <c r="D22" i="119"/>
  <c r="U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0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8" i="119"/>
  <c r="D17" i="119"/>
  <c r="D16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4" i="119"/>
  <c r="D13" i="119"/>
  <c r="D12" i="119"/>
  <c r="D11" i="119"/>
  <c r="D10" i="119"/>
  <c r="D9" i="119"/>
  <c r="D8" i="119"/>
  <c r="D7" i="119"/>
  <c r="N74" i="118"/>
  <c r="F74" i="118"/>
  <c r="R71" i="118"/>
  <c r="R72" i="118" s="1"/>
  <c r="Q71" i="118"/>
  <c r="Q72" i="118" s="1"/>
  <c r="P71" i="118"/>
  <c r="P72" i="118" s="1"/>
  <c r="O71" i="118"/>
  <c r="O72" i="118" s="1"/>
  <c r="N71" i="118"/>
  <c r="N72" i="118" s="1"/>
  <c r="M71" i="118"/>
  <c r="M72" i="118" s="1"/>
  <c r="L71" i="118"/>
  <c r="K71" i="118"/>
  <c r="K72" i="118" s="1"/>
  <c r="J71" i="118"/>
  <c r="J72" i="118" s="1"/>
  <c r="I71" i="118"/>
  <c r="I72" i="118" s="1"/>
  <c r="H71" i="118"/>
  <c r="H72" i="118" s="1"/>
  <c r="G71" i="118"/>
  <c r="G72" i="118" s="1"/>
  <c r="F71" i="118"/>
  <c r="F72" i="118" s="1"/>
  <c r="E71" i="118"/>
  <c r="E72" i="118" s="1"/>
  <c r="D68" i="118"/>
  <c r="D67" i="118"/>
  <c r="D66" i="118"/>
  <c r="R64" i="118"/>
  <c r="Q64" i="118"/>
  <c r="P64" i="118"/>
  <c r="O64" i="118"/>
  <c r="N64" i="118"/>
  <c r="M64" i="118"/>
  <c r="L64" i="118"/>
  <c r="K64" i="118"/>
  <c r="J64" i="118"/>
  <c r="I64" i="118"/>
  <c r="H64" i="118"/>
  <c r="G64" i="118"/>
  <c r="F64" i="118"/>
  <c r="E64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R61" i="118"/>
  <c r="Q61" i="118"/>
  <c r="P61" i="118"/>
  <c r="O61" i="118"/>
  <c r="N61" i="118"/>
  <c r="M61" i="118"/>
  <c r="L61" i="118"/>
  <c r="K61" i="118"/>
  <c r="J61" i="118"/>
  <c r="I61" i="118"/>
  <c r="H61" i="118"/>
  <c r="G61" i="118"/>
  <c r="F61" i="118"/>
  <c r="E61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8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4" i="118"/>
  <c r="D53" i="118"/>
  <c r="D52" i="118"/>
  <c r="R51" i="118"/>
  <c r="Q51" i="118"/>
  <c r="P51" i="118"/>
  <c r="O51" i="118"/>
  <c r="N51" i="118"/>
  <c r="M51" i="118"/>
  <c r="L51" i="118"/>
  <c r="K51" i="118"/>
  <c r="J51" i="118"/>
  <c r="I51" i="118"/>
  <c r="H51" i="118"/>
  <c r="G51" i="118"/>
  <c r="F51" i="118"/>
  <c r="E51" i="118"/>
  <c r="D50" i="118"/>
  <c r="D49" i="118"/>
  <c r="D48" i="118"/>
  <c r="D47" i="118"/>
  <c r="D46" i="118"/>
  <c r="D45" i="118"/>
  <c r="D44" i="118"/>
  <c r="R43" i="118"/>
  <c r="Q43" i="118"/>
  <c r="P43" i="118"/>
  <c r="O43" i="118"/>
  <c r="N43" i="118"/>
  <c r="M43" i="118"/>
  <c r="L43" i="118"/>
  <c r="K43" i="118"/>
  <c r="J43" i="118"/>
  <c r="I43" i="118"/>
  <c r="H43" i="118"/>
  <c r="G43" i="118"/>
  <c r="F43" i="118"/>
  <c r="E43" i="118"/>
  <c r="D42" i="118"/>
  <c r="R41" i="118"/>
  <c r="Q41" i="118"/>
  <c r="P41" i="118"/>
  <c r="O41" i="118"/>
  <c r="N41" i="118"/>
  <c r="M41" i="118"/>
  <c r="L41" i="118"/>
  <c r="K41" i="118"/>
  <c r="J41" i="118"/>
  <c r="I41" i="118"/>
  <c r="H41" i="118"/>
  <c r="G41" i="118"/>
  <c r="F41" i="118"/>
  <c r="E41" i="118"/>
  <c r="D40" i="118"/>
  <c r="D39" i="118"/>
  <c r="D37" i="118"/>
  <c r="R36" i="118"/>
  <c r="Q36" i="118"/>
  <c r="P36" i="118"/>
  <c r="O36" i="118"/>
  <c r="N36" i="118"/>
  <c r="M36" i="118"/>
  <c r="L36" i="118"/>
  <c r="K36" i="118"/>
  <c r="J36" i="118"/>
  <c r="I36" i="118"/>
  <c r="H36" i="118"/>
  <c r="G36" i="118"/>
  <c r="F36" i="118"/>
  <c r="E36" i="118"/>
  <c r="D35" i="118"/>
  <c r="D34" i="118"/>
  <c r="D33" i="118"/>
  <c r="D32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0" i="118"/>
  <c r="D29" i="118"/>
  <c r="D28" i="118"/>
  <c r="D27" i="118"/>
  <c r="R26" i="118"/>
  <c r="Q26" i="118"/>
  <c r="P26" i="118"/>
  <c r="O26" i="118"/>
  <c r="N26" i="118"/>
  <c r="M26" i="118"/>
  <c r="L26" i="118"/>
  <c r="K26" i="118"/>
  <c r="J26" i="118"/>
  <c r="I26" i="118"/>
  <c r="H26" i="118"/>
  <c r="G26" i="118"/>
  <c r="F26" i="118"/>
  <c r="E26" i="118"/>
  <c r="D25" i="118"/>
  <c r="D23" i="118"/>
  <c r="D22" i="118"/>
  <c r="U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0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8" i="118"/>
  <c r="D17" i="118"/>
  <c r="D16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4" i="118"/>
  <c r="D13" i="118"/>
  <c r="D12" i="118"/>
  <c r="D11" i="118"/>
  <c r="D10" i="118"/>
  <c r="D9" i="118"/>
  <c r="D8" i="118"/>
  <c r="D7" i="118"/>
  <c r="D34" i="114"/>
  <c r="F59" i="114"/>
  <c r="D23" i="114"/>
  <c r="F25" i="114"/>
  <c r="N74" i="117"/>
  <c r="F74" i="117"/>
  <c r="H72" i="117"/>
  <c r="R71" i="117"/>
  <c r="R72" i="117" s="1"/>
  <c r="Q71" i="117"/>
  <c r="Q72" i="117" s="1"/>
  <c r="P71" i="117"/>
  <c r="P72" i="117" s="1"/>
  <c r="O71" i="117"/>
  <c r="O72" i="117" s="1"/>
  <c r="N71" i="117"/>
  <c r="N72" i="117" s="1"/>
  <c r="M71" i="117"/>
  <c r="M72" i="117" s="1"/>
  <c r="L71" i="117"/>
  <c r="L72" i="117" s="1"/>
  <c r="K71" i="117"/>
  <c r="K72" i="117" s="1"/>
  <c r="J71" i="117"/>
  <c r="J72" i="117" s="1"/>
  <c r="I71" i="117"/>
  <c r="I72" i="117" s="1"/>
  <c r="H71" i="117"/>
  <c r="G71" i="117"/>
  <c r="G72" i="117" s="1"/>
  <c r="F71" i="117"/>
  <c r="F72" i="117" s="1"/>
  <c r="E71" i="117"/>
  <c r="D68" i="117"/>
  <c r="D67" i="117"/>
  <c r="D66" i="117"/>
  <c r="R64" i="117"/>
  <c r="Q64" i="117"/>
  <c r="P64" i="117"/>
  <c r="O64" i="117"/>
  <c r="N64" i="117"/>
  <c r="M64" i="117"/>
  <c r="L64" i="117"/>
  <c r="K64" i="117"/>
  <c r="J64" i="117"/>
  <c r="I64" i="117"/>
  <c r="H64" i="117"/>
  <c r="G64" i="117"/>
  <c r="F64" i="117"/>
  <c r="E64" i="117"/>
  <c r="R63" i="117"/>
  <c r="Q63" i="117"/>
  <c r="P63" i="117"/>
  <c r="O63" i="117"/>
  <c r="N63" i="117"/>
  <c r="M63" i="117"/>
  <c r="L63" i="117"/>
  <c r="K63" i="117"/>
  <c r="J63" i="117"/>
  <c r="I63" i="117"/>
  <c r="H63" i="117"/>
  <c r="G63" i="117"/>
  <c r="F63" i="117"/>
  <c r="E63" i="117"/>
  <c r="R62" i="117"/>
  <c r="Q62" i="117"/>
  <c r="P62" i="117"/>
  <c r="O62" i="117"/>
  <c r="N62" i="117"/>
  <c r="M62" i="117"/>
  <c r="L62" i="117"/>
  <c r="K62" i="117"/>
  <c r="J62" i="117"/>
  <c r="I62" i="117"/>
  <c r="H62" i="117"/>
  <c r="G62" i="117"/>
  <c r="F62" i="117"/>
  <c r="E62" i="117"/>
  <c r="R61" i="117"/>
  <c r="Q61" i="117"/>
  <c r="P61" i="117"/>
  <c r="O61" i="117"/>
  <c r="N61" i="117"/>
  <c r="M61" i="117"/>
  <c r="L61" i="117"/>
  <c r="K61" i="117"/>
  <c r="J61" i="117"/>
  <c r="I61" i="117"/>
  <c r="H61" i="117"/>
  <c r="G61" i="117"/>
  <c r="F61" i="117"/>
  <c r="E61" i="117"/>
  <c r="R60" i="117"/>
  <c r="Q60" i="117"/>
  <c r="P60" i="117"/>
  <c r="O60" i="117"/>
  <c r="N60" i="117"/>
  <c r="M60" i="117"/>
  <c r="L60" i="117"/>
  <c r="K60" i="117"/>
  <c r="J60" i="117"/>
  <c r="I60" i="117"/>
  <c r="H60" i="117"/>
  <c r="G60" i="117"/>
  <c r="F60" i="117"/>
  <c r="E60" i="117"/>
  <c r="R59" i="117"/>
  <c r="Q59" i="117"/>
  <c r="P59" i="117"/>
  <c r="O59" i="117"/>
  <c r="N59" i="117"/>
  <c r="M59" i="117"/>
  <c r="L59" i="117"/>
  <c r="K59" i="117"/>
  <c r="J59" i="117"/>
  <c r="I59" i="117"/>
  <c r="H59" i="117"/>
  <c r="G59" i="117"/>
  <c r="F59" i="117"/>
  <c r="E59" i="117"/>
  <c r="D58" i="117"/>
  <c r="R57" i="117"/>
  <c r="Q57" i="117"/>
  <c r="P57" i="117"/>
  <c r="O57" i="117"/>
  <c r="N57" i="117"/>
  <c r="M57" i="117"/>
  <c r="L57" i="117"/>
  <c r="K57" i="117"/>
  <c r="J57" i="117"/>
  <c r="I57" i="117"/>
  <c r="H57" i="117"/>
  <c r="G57" i="117"/>
  <c r="F57" i="117"/>
  <c r="E57" i="117"/>
  <c r="R56" i="117"/>
  <c r="Q56" i="117"/>
  <c r="P56" i="117"/>
  <c r="O56" i="117"/>
  <c r="N56" i="117"/>
  <c r="M56" i="117"/>
  <c r="L56" i="117"/>
  <c r="K56" i="117"/>
  <c r="J56" i="117"/>
  <c r="I56" i="117"/>
  <c r="H56" i="117"/>
  <c r="G56" i="117"/>
  <c r="F56" i="117"/>
  <c r="E56" i="117"/>
  <c r="R55" i="117"/>
  <c r="Q55" i="117"/>
  <c r="P55" i="117"/>
  <c r="O55" i="117"/>
  <c r="N55" i="117"/>
  <c r="M55" i="117"/>
  <c r="L55" i="117"/>
  <c r="K55" i="117"/>
  <c r="J55" i="117"/>
  <c r="I55" i="117"/>
  <c r="H55" i="117"/>
  <c r="G55" i="117"/>
  <c r="F55" i="117"/>
  <c r="E55" i="117"/>
  <c r="D54" i="117"/>
  <c r="D53" i="117"/>
  <c r="D52" i="117"/>
  <c r="R51" i="117"/>
  <c r="Q51" i="117"/>
  <c r="P51" i="117"/>
  <c r="O51" i="117"/>
  <c r="N51" i="117"/>
  <c r="M51" i="117"/>
  <c r="L51" i="117"/>
  <c r="K51" i="117"/>
  <c r="J51" i="117"/>
  <c r="I51" i="117"/>
  <c r="H51" i="117"/>
  <c r="G51" i="117"/>
  <c r="F51" i="117"/>
  <c r="E51" i="117"/>
  <c r="D50" i="117"/>
  <c r="D49" i="117"/>
  <c r="D48" i="117"/>
  <c r="D47" i="117"/>
  <c r="D46" i="117"/>
  <c r="D45" i="117"/>
  <c r="D44" i="117"/>
  <c r="R43" i="117"/>
  <c r="Q43" i="117"/>
  <c r="P43" i="117"/>
  <c r="O43" i="117"/>
  <c r="N43" i="117"/>
  <c r="M43" i="117"/>
  <c r="L43" i="117"/>
  <c r="K43" i="117"/>
  <c r="J43" i="117"/>
  <c r="I43" i="117"/>
  <c r="H43" i="117"/>
  <c r="G43" i="117"/>
  <c r="F43" i="117"/>
  <c r="E43" i="117"/>
  <c r="D42" i="117"/>
  <c r="D41" i="117"/>
  <c r="R40" i="117"/>
  <c r="Q40" i="117"/>
  <c r="P40" i="117"/>
  <c r="O40" i="117"/>
  <c r="N40" i="117"/>
  <c r="M40" i="117"/>
  <c r="L40" i="117"/>
  <c r="K40" i="117"/>
  <c r="J40" i="117"/>
  <c r="I40" i="117"/>
  <c r="H40" i="117"/>
  <c r="G40" i="117"/>
  <c r="F40" i="117"/>
  <c r="E40" i="117"/>
  <c r="D39" i="117"/>
  <c r="D37" i="117"/>
  <c r="D36" i="117"/>
  <c r="R35" i="117"/>
  <c r="Q35" i="117"/>
  <c r="P35" i="117"/>
  <c r="O35" i="117"/>
  <c r="N35" i="117"/>
  <c r="M35" i="117"/>
  <c r="L35" i="117"/>
  <c r="K35" i="117"/>
  <c r="J35" i="117"/>
  <c r="I35" i="117"/>
  <c r="H35" i="117"/>
  <c r="G35" i="117"/>
  <c r="F35" i="117"/>
  <c r="E35" i="117"/>
  <c r="D34" i="117"/>
  <c r="D33" i="117"/>
  <c r="D32" i="117"/>
  <c r="R31" i="117"/>
  <c r="Q31" i="117"/>
  <c r="P31" i="117"/>
  <c r="O31" i="117"/>
  <c r="N31" i="117"/>
  <c r="M31" i="117"/>
  <c r="L31" i="117"/>
  <c r="K31" i="117"/>
  <c r="J31" i="117"/>
  <c r="I31" i="117"/>
  <c r="H31" i="117"/>
  <c r="G31" i="117"/>
  <c r="F31" i="117"/>
  <c r="E31" i="117"/>
  <c r="D30" i="117"/>
  <c r="D29" i="117"/>
  <c r="D28" i="117"/>
  <c r="D27" i="117"/>
  <c r="R26" i="117"/>
  <c r="Q26" i="117"/>
  <c r="P26" i="117"/>
  <c r="O26" i="117"/>
  <c r="N26" i="117"/>
  <c r="M26" i="117"/>
  <c r="L26" i="117"/>
  <c r="K26" i="117"/>
  <c r="J26" i="117"/>
  <c r="I26" i="117"/>
  <c r="H26" i="117"/>
  <c r="G26" i="117"/>
  <c r="F26" i="117"/>
  <c r="E26" i="117"/>
  <c r="D25" i="117"/>
  <c r="D23" i="117"/>
  <c r="D22" i="117"/>
  <c r="U21" i="117"/>
  <c r="R21" i="117"/>
  <c r="Q21" i="117"/>
  <c r="P21" i="117"/>
  <c r="O21" i="117"/>
  <c r="N21" i="117"/>
  <c r="M21" i="117"/>
  <c r="L21" i="117"/>
  <c r="K21" i="117"/>
  <c r="J21" i="117"/>
  <c r="I21" i="117"/>
  <c r="H21" i="117"/>
  <c r="G21" i="117"/>
  <c r="F21" i="117"/>
  <c r="E21" i="117"/>
  <c r="D20" i="117"/>
  <c r="R19" i="117"/>
  <c r="Q19" i="117"/>
  <c r="P19" i="117"/>
  <c r="O19" i="117"/>
  <c r="N19" i="117"/>
  <c r="M19" i="117"/>
  <c r="L19" i="117"/>
  <c r="K19" i="117"/>
  <c r="J19" i="117"/>
  <c r="I19" i="117"/>
  <c r="H19" i="117"/>
  <c r="G19" i="117"/>
  <c r="F19" i="117"/>
  <c r="E19" i="117"/>
  <c r="D18" i="117"/>
  <c r="D17" i="117"/>
  <c r="D16" i="117"/>
  <c r="R15" i="117"/>
  <c r="Q15" i="117"/>
  <c r="P15" i="117"/>
  <c r="O15" i="117"/>
  <c r="N15" i="117"/>
  <c r="M15" i="117"/>
  <c r="L15" i="117"/>
  <c r="K15" i="117"/>
  <c r="J15" i="117"/>
  <c r="I15" i="117"/>
  <c r="H15" i="117"/>
  <c r="G15" i="117"/>
  <c r="F15" i="117"/>
  <c r="E15" i="117"/>
  <c r="D14" i="117"/>
  <c r="D13" i="117"/>
  <c r="D12" i="117"/>
  <c r="D11" i="117"/>
  <c r="D10" i="117"/>
  <c r="D9" i="117"/>
  <c r="D8" i="117"/>
  <c r="D7" i="117"/>
  <c r="P60" i="114"/>
  <c r="E54" i="115"/>
  <c r="F54" i="115"/>
  <c r="G54" i="115"/>
  <c r="H54" i="115"/>
  <c r="I54" i="115"/>
  <c r="J54" i="115"/>
  <c r="K54" i="115"/>
  <c r="L54" i="115"/>
  <c r="M54" i="115"/>
  <c r="N54" i="115"/>
  <c r="O54" i="115"/>
  <c r="P54" i="115"/>
  <c r="Q54" i="115"/>
  <c r="R54" i="115"/>
  <c r="E55" i="115"/>
  <c r="F55" i="115"/>
  <c r="G55" i="115"/>
  <c r="H55" i="115"/>
  <c r="I55" i="115"/>
  <c r="J55" i="115"/>
  <c r="K55" i="115"/>
  <c r="L55" i="115"/>
  <c r="M55" i="115"/>
  <c r="N55" i="115"/>
  <c r="O55" i="115"/>
  <c r="P55" i="115"/>
  <c r="Q55" i="115"/>
  <c r="R55" i="115"/>
  <c r="E56" i="115"/>
  <c r="F56" i="115"/>
  <c r="G56" i="115"/>
  <c r="H56" i="115"/>
  <c r="I56" i="115"/>
  <c r="J56" i="115"/>
  <c r="K56" i="115"/>
  <c r="L56" i="115"/>
  <c r="M56" i="115"/>
  <c r="N56" i="115"/>
  <c r="O56" i="115"/>
  <c r="P56" i="115"/>
  <c r="Q56" i="115"/>
  <c r="R56" i="115"/>
  <c r="E58" i="115"/>
  <c r="F58" i="115"/>
  <c r="G58" i="115"/>
  <c r="H58" i="115"/>
  <c r="I58" i="115"/>
  <c r="J58" i="115"/>
  <c r="K58" i="115"/>
  <c r="L58" i="115"/>
  <c r="M58" i="115"/>
  <c r="N58" i="115"/>
  <c r="O58" i="115"/>
  <c r="P58" i="115"/>
  <c r="Q58" i="115"/>
  <c r="R58" i="115"/>
  <c r="E59" i="115"/>
  <c r="F59" i="115"/>
  <c r="G59" i="115"/>
  <c r="H59" i="115"/>
  <c r="I59" i="115"/>
  <c r="J59" i="115"/>
  <c r="K59" i="115"/>
  <c r="L59" i="115"/>
  <c r="M59" i="115"/>
  <c r="N59" i="115"/>
  <c r="O59" i="115"/>
  <c r="P59" i="115"/>
  <c r="Q59" i="115"/>
  <c r="R59" i="115"/>
  <c r="E60" i="115"/>
  <c r="F60" i="115"/>
  <c r="G60" i="115"/>
  <c r="H60" i="115"/>
  <c r="I60" i="115"/>
  <c r="J60" i="115"/>
  <c r="K60" i="115"/>
  <c r="L60" i="115"/>
  <c r="M60" i="115"/>
  <c r="N60" i="115"/>
  <c r="O60" i="115"/>
  <c r="P60" i="115"/>
  <c r="Q60" i="115"/>
  <c r="R60" i="115"/>
  <c r="E61" i="115"/>
  <c r="F61" i="115"/>
  <c r="G61" i="115"/>
  <c r="H61" i="115"/>
  <c r="I61" i="115"/>
  <c r="J61" i="115"/>
  <c r="K61" i="115"/>
  <c r="L61" i="115"/>
  <c r="M61" i="115"/>
  <c r="N61" i="115"/>
  <c r="O61" i="115"/>
  <c r="P61" i="115"/>
  <c r="Q61" i="115"/>
  <c r="R61" i="115"/>
  <c r="E62" i="115"/>
  <c r="F62" i="115"/>
  <c r="G62" i="115"/>
  <c r="H62" i="115"/>
  <c r="I62" i="115"/>
  <c r="J62" i="115"/>
  <c r="K62" i="115"/>
  <c r="L62" i="115"/>
  <c r="M62" i="115"/>
  <c r="N62" i="115"/>
  <c r="O62" i="115"/>
  <c r="P62" i="115"/>
  <c r="Q62" i="115"/>
  <c r="R62" i="115"/>
  <c r="E63" i="115"/>
  <c r="F63" i="115"/>
  <c r="G63" i="115"/>
  <c r="H63" i="115"/>
  <c r="I63" i="115"/>
  <c r="J63" i="115"/>
  <c r="K63" i="115"/>
  <c r="L63" i="115"/>
  <c r="M63" i="115"/>
  <c r="N63" i="115"/>
  <c r="O63" i="115"/>
  <c r="P63" i="115"/>
  <c r="Q63" i="115"/>
  <c r="R63" i="115"/>
  <c r="E59" i="114"/>
  <c r="E54" i="114"/>
  <c r="E50" i="114"/>
  <c r="D46" i="114"/>
  <c r="G78" i="115"/>
  <c r="N73" i="115"/>
  <c r="F73" i="115"/>
  <c r="R70" i="115"/>
  <c r="R71" i="115" s="1"/>
  <c r="Q70" i="115"/>
  <c r="Q71" i="115" s="1"/>
  <c r="P70" i="115"/>
  <c r="P71" i="115" s="1"/>
  <c r="O70" i="115"/>
  <c r="O71" i="115" s="1"/>
  <c r="N70" i="115"/>
  <c r="N71" i="115" s="1"/>
  <c r="M70" i="115"/>
  <c r="M71" i="115" s="1"/>
  <c r="L70" i="115"/>
  <c r="L71" i="115" s="1"/>
  <c r="K70" i="115"/>
  <c r="K71" i="115" s="1"/>
  <c r="J70" i="115"/>
  <c r="J71" i="115" s="1"/>
  <c r="I70" i="115"/>
  <c r="I71" i="115" s="1"/>
  <c r="H70" i="115"/>
  <c r="H71" i="115" s="1"/>
  <c r="G70" i="115"/>
  <c r="G71" i="115" s="1"/>
  <c r="F70" i="115"/>
  <c r="F71" i="115" s="1"/>
  <c r="E70" i="115"/>
  <c r="D67" i="115"/>
  <c r="D66" i="115"/>
  <c r="D65" i="115"/>
  <c r="D57" i="115"/>
  <c r="D53" i="115"/>
  <c r="D52" i="115"/>
  <c r="D51" i="115"/>
  <c r="R50" i="115"/>
  <c r="Q50" i="115"/>
  <c r="P50" i="115"/>
  <c r="O50" i="115"/>
  <c r="N50" i="115"/>
  <c r="M50" i="115"/>
  <c r="L50" i="115"/>
  <c r="K50" i="115"/>
  <c r="J50" i="115"/>
  <c r="I50" i="115"/>
  <c r="H50" i="115"/>
  <c r="G50" i="115"/>
  <c r="F50" i="115"/>
  <c r="E50" i="115"/>
  <c r="D49" i="115"/>
  <c r="D48" i="115"/>
  <c r="D47" i="115"/>
  <c r="D46" i="115"/>
  <c r="D44" i="115"/>
  <c r="D43" i="115"/>
  <c r="R42" i="115"/>
  <c r="Q42" i="115"/>
  <c r="P42" i="115"/>
  <c r="O42" i="115"/>
  <c r="N42" i="115"/>
  <c r="M42" i="115"/>
  <c r="L42" i="115"/>
  <c r="K42" i="115"/>
  <c r="J42" i="115"/>
  <c r="I42" i="115"/>
  <c r="H42" i="115"/>
  <c r="G42" i="115"/>
  <c r="F42" i="115"/>
  <c r="E42" i="115"/>
  <c r="D41" i="115"/>
  <c r="D40" i="115"/>
  <c r="R39" i="115"/>
  <c r="Q39" i="115"/>
  <c r="P39" i="115"/>
  <c r="O39" i="115"/>
  <c r="N39" i="115"/>
  <c r="M39" i="115"/>
  <c r="L39" i="115"/>
  <c r="K39" i="115"/>
  <c r="J39" i="115"/>
  <c r="I39" i="115"/>
  <c r="H39" i="115"/>
  <c r="G39" i="115"/>
  <c r="F39" i="115"/>
  <c r="E39" i="115"/>
  <c r="D38" i="115"/>
  <c r="D37" i="115"/>
  <c r="D36" i="115"/>
  <c r="R35" i="115"/>
  <c r="Q35" i="115"/>
  <c r="P35" i="115"/>
  <c r="O35" i="115"/>
  <c r="N35" i="115"/>
  <c r="M35" i="115"/>
  <c r="L35" i="115"/>
  <c r="K35" i="115"/>
  <c r="J35" i="115"/>
  <c r="I35" i="115"/>
  <c r="H35" i="115"/>
  <c r="G35" i="115"/>
  <c r="F35" i="115"/>
  <c r="E35" i="115"/>
  <c r="D34" i="115"/>
  <c r="D33" i="115"/>
  <c r="D32" i="115"/>
  <c r="D31" i="115"/>
  <c r="R30" i="115"/>
  <c r="Q30" i="115"/>
  <c r="P30" i="115"/>
  <c r="O30" i="115"/>
  <c r="N30" i="115"/>
  <c r="M30" i="115"/>
  <c r="L30" i="115"/>
  <c r="K30" i="115"/>
  <c r="J30" i="115"/>
  <c r="I30" i="115"/>
  <c r="H30" i="115"/>
  <c r="G30" i="115"/>
  <c r="F30" i="115"/>
  <c r="E30" i="115"/>
  <c r="D29" i="115"/>
  <c r="D28" i="115"/>
  <c r="D27" i="115"/>
  <c r="D26" i="115"/>
  <c r="R25" i="115"/>
  <c r="Q25" i="115"/>
  <c r="P25" i="115"/>
  <c r="O25" i="115"/>
  <c r="N25" i="115"/>
  <c r="M25" i="115"/>
  <c r="L25" i="115"/>
  <c r="K25" i="115"/>
  <c r="J25" i="115"/>
  <c r="I25" i="115"/>
  <c r="H25" i="115"/>
  <c r="G25" i="115"/>
  <c r="F25" i="115"/>
  <c r="E25" i="115"/>
  <c r="D24" i="115"/>
  <c r="D23" i="115"/>
  <c r="D22" i="115"/>
  <c r="U21" i="115"/>
  <c r="R21" i="115"/>
  <c r="Q21" i="115"/>
  <c r="P21" i="115"/>
  <c r="O21" i="115"/>
  <c r="N21" i="115"/>
  <c r="M21" i="115"/>
  <c r="L21" i="115"/>
  <c r="K21" i="115"/>
  <c r="J21" i="115"/>
  <c r="I21" i="115"/>
  <c r="H21" i="115"/>
  <c r="G21" i="115"/>
  <c r="F21" i="115"/>
  <c r="E21" i="115"/>
  <c r="D20" i="115"/>
  <c r="R19" i="115"/>
  <c r="Q19" i="115"/>
  <c r="P19" i="115"/>
  <c r="O19" i="115"/>
  <c r="N19" i="115"/>
  <c r="M19" i="115"/>
  <c r="L19" i="115"/>
  <c r="K19" i="115"/>
  <c r="J19" i="115"/>
  <c r="I19" i="115"/>
  <c r="H19" i="115"/>
  <c r="G19" i="115"/>
  <c r="F19" i="115"/>
  <c r="E19" i="115"/>
  <c r="D18" i="115"/>
  <c r="D17" i="115"/>
  <c r="D16" i="115"/>
  <c r="R15" i="115"/>
  <c r="Q15" i="115"/>
  <c r="P15" i="115"/>
  <c r="O15" i="115"/>
  <c r="N15" i="115"/>
  <c r="M15" i="115"/>
  <c r="L15" i="115"/>
  <c r="K15" i="115"/>
  <c r="J15" i="115"/>
  <c r="I15" i="115"/>
  <c r="H15" i="115"/>
  <c r="G15" i="115"/>
  <c r="F15" i="115"/>
  <c r="E15" i="115"/>
  <c r="D14" i="115"/>
  <c r="D13" i="115"/>
  <c r="D12" i="115"/>
  <c r="D11" i="115"/>
  <c r="D10" i="115"/>
  <c r="D9" i="115"/>
  <c r="D8" i="115"/>
  <c r="D7" i="115"/>
  <c r="E60" i="114"/>
  <c r="G59" i="114"/>
  <c r="H59" i="114"/>
  <c r="I59" i="114"/>
  <c r="J59" i="114"/>
  <c r="K59" i="114"/>
  <c r="L59" i="114"/>
  <c r="M59" i="114"/>
  <c r="N59" i="114"/>
  <c r="O59" i="114"/>
  <c r="P59" i="114"/>
  <c r="Q59" i="114"/>
  <c r="R59" i="114"/>
  <c r="E58" i="114"/>
  <c r="F42" i="114"/>
  <c r="F50" i="114"/>
  <c r="G50" i="114"/>
  <c r="H50" i="114"/>
  <c r="I50" i="114"/>
  <c r="J50" i="114"/>
  <c r="K50" i="114"/>
  <c r="L50" i="114"/>
  <c r="M50" i="114"/>
  <c r="N50" i="114"/>
  <c r="O50" i="114"/>
  <c r="P50" i="114"/>
  <c r="Q50" i="114"/>
  <c r="R50" i="114"/>
  <c r="U21" i="114"/>
  <c r="D48" i="114"/>
  <c r="N55" i="114"/>
  <c r="N54" i="114"/>
  <c r="E63" i="114"/>
  <c r="F62" i="114"/>
  <c r="G62" i="114"/>
  <c r="H62" i="114"/>
  <c r="I62" i="114"/>
  <c r="J62" i="114"/>
  <c r="K62" i="114"/>
  <c r="L62" i="114"/>
  <c r="M62" i="114"/>
  <c r="N62" i="114"/>
  <c r="O62" i="114"/>
  <c r="P62" i="114"/>
  <c r="Q62" i="114"/>
  <c r="R62" i="114"/>
  <c r="E62" i="114"/>
  <c r="F61" i="114"/>
  <c r="G61" i="114"/>
  <c r="H61" i="114"/>
  <c r="I61" i="114"/>
  <c r="J61" i="114"/>
  <c r="K61" i="114"/>
  <c r="L61" i="114"/>
  <c r="M61" i="114"/>
  <c r="N61" i="114"/>
  <c r="O61" i="114"/>
  <c r="P61" i="114"/>
  <c r="Q61" i="114"/>
  <c r="R61" i="114"/>
  <c r="E61" i="114"/>
  <c r="F60" i="114"/>
  <c r="G60" i="114"/>
  <c r="H60" i="114"/>
  <c r="I60" i="114"/>
  <c r="J60" i="114"/>
  <c r="K60" i="114"/>
  <c r="L60" i="114"/>
  <c r="M60" i="114"/>
  <c r="N60" i="114"/>
  <c r="O60" i="114"/>
  <c r="Q60" i="114"/>
  <c r="R60" i="114"/>
  <c r="F58" i="114"/>
  <c r="G58" i="114"/>
  <c r="H58" i="114"/>
  <c r="I58" i="114"/>
  <c r="J58" i="114"/>
  <c r="K58" i="114"/>
  <c r="L58" i="114"/>
  <c r="M58" i="114"/>
  <c r="N58" i="114"/>
  <c r="O58" i="114"/>
  <c r="P58" i="114"/>
  <c r="Q58" i="114"/>
  <c r="R58" i="114"/>
  <c r="F55" i="114"/>
  <c r="G55" i="114"/>
  <c r="H55" i="114"/>
  <c r="I55" i="114"/>
  <c r="J55" i="114"/>
  <c r="K55" i="114"/>
  <c r="L55" i="114"/>
  <c r="M55" i="114"/>
  <c r="O55" i="114"/>
  <c r="P55" i="114"/>
  <c r="Q55" i="114"/>
  <c r="R55" i="114"/>
  <c r="E55" i="114"/>
  <c r="D51" i="114"/>
  <c r="F56" i="114"/>
  <c r="G56" i="114"/>
  <c r="H56" i="114"/>
  <c r="I56" i="114"/>
  <c r="J56" i="114"/>
  <c r="K56" i="114"/>
  <c r="L56" i="114"/>
  <c r="M56" i="114"/>
  <c r="N56" i="114"/>
  <c r="O56" i="114"/>
  <c r="P56" i="114"/>
  <c r="Q56" i="114"/>
  <c r="R56" i="114"/>
  <c r="E56" i="114"/>
  <c r="F54" i="114"/>
  <c r="G54" i="114"/>
  <c r="H54" i="114"/>
  <c r="I54" i="114"/>
  <c r="J54" i="114"/>
  <c r="K54" i="114"/>
  <c r="L54" i="114"/>
  <c r="M54" i="114"/>
  <c r="O54" i="114"/>
  <c r="P54" i="114"/>
  <c r="Q54" i="114"/>
  <c r="R54" i="114"/>
  <c r="G42" i="114"/>
  <c r="H42" i="114"/>
  <c r="I42" i="114"/>
  <c r="J42" i="114"/>
  <c r="K42" i="114"/>
  <c r="L42" i="114"/>
  <c r="M42" i="114"/>
  <c r="N42" i="114"/>
  <c r="O42" i="114"/>
  <c r="P42" i="114"/>
  <c r="Q42" i="114"/>
  <c r="R42" i="114"/>
  <c r="E42" i="114"/>
  <c r="N73" i="114"/>
  <c r="F73" i="114"/>
  <c r="R70" i="114"/>
  <c r="R71" i="114" s="1"/>
  <c r="Q70" i="114"/>
  <c r="Q71" i="114" s="1"/>
  <c r="P70" i="114"/>
  <c r="P71" i="114" s="1"/>
  <c r="O70" i="114"/>
  <c r="N70" i="114"/>
  <c r="N71" i="114" s="1"/>
  <c r="M70" i="114"/>
  <c r="M71" i="114" s="1"/>
  <c r="L70" i="114"/>
  <c r="L71" i="114" s="1"/>
  <c r="K70" i="114"/>
  <c r="K71" i="114" s="1"/>
  <c r="J70" i="114"/>
  <c r="J71" i="114" s="1"/>
  <c r="I70" i="114"/>
  <c r="I71" i="114" s="1"/>
  <c r="H70" i="114"/>
  <c r="H71" i="114" s="1"/>
  <c r="G70" i="114"/>
  <c r="G71" i="114" s="1"/>
  <c r="F70" i="114"/>
  <c r="F71" i="114" s="1"/>
  <c r="E70" i="114"/>
  <c r="D67" i="114"/>
  <c r="D66" i="114"/>
  <c r="D65" i="114"/>
  <c r="R63" i="114"/>
  <c r="Q63" i="114"/>
  <c r="P63" i="114"/>
  <c r="O63" i="114"/>
  <c r="N63" i="114"/>
  <c r="M63" i="114"/>
  <c r="L63" i="114"/>
  <c r="K63" i="114"/>
  <c r="J63" i="114"/>
  <c r="I63" i="114"/>
  <c r="H63" i="114"/>
  <c r="G63" i="114"/>
  <c r="F63" i="114"/>
  <c r="D57" i="114"/>
  <c r="D53" i="114"/>
  <c r="D52" i="114"/>
  <c r="D49" i="114"/>
  <c r="D47" i="114"/>
  <c r="D45" i="114"/>
  <c r="D44" i="114"/>
  <c r="D43" i="114"/>
  <c r="D41" i="114"/>
  <c r="R40" i="114"/>
  <c r="Q40" i="114"/>
  <c r="P40" i="114"/>
  <c r="O40" i="114"/>
  <c r="N40" i="114"/>
  <c r="M40" i="114"/>
  <c r="L40" i="114"/>
  <c r="K40" i="114"/>
  <c r="J40" i="114"/>
  <c r="I40" i="114"/>
  <c r="H40" i="114"/>
  <c r="G40" i="114"/>
  <c r="F40" i="114"/>
  <c r="E40" i="114"/>
  <c r="D39" i="114"/>
  <c r="D38" i="114"/>
  <c r="D37" i="114"/>
  <c r="R36" i="114"/>
  <c r="Q36" i="114"/>
  <c r="P36" i="114"/>
  <c r="O36" i="114"/>
  <c r="N36" i="114"/>
  <c r="M36" i="114"/>
  <c r="L36" i="114"/>
  <c r="K36" i="114"/>
  <c r="J36" i="114"/>
  <c r="I36" i="114"/>
  <c r="H36" i="114"/>
  <c r="G36" i="114"/>
  <c r="F36" i="114"/>
  <c r="E36" i="114"/>
  <c r="D35" i="114"/>
  <c r="D33" i="114"/>
  <c r="D32" i="114"/>
  <c r="R31" i="114"/>
  <c r="Q31" i="114"/>
  <c r="P31" i="114"/>
  <c r="O31" i="114"/>
  <c r="N31" i="114"/>
  <c r="M31" i="114"/>
  <c r="L31" i="114"/>
  <c r="K31" i="114"/>
  <c r="J31" i="114"/>
  <c r="I31" i="114"/>
  <c r="H31" i="114"/>
  <c r="G31" i="114"/>
  <c r="F31" i="114"/>
  <c r="E31" i="114"/>
  <c r="D30" i="114"/>
  <c r="D29" i="114"/>
  <c r="D28" i="114"/>
  <c r="D27" i="114"/>
  <c r="D26" i="114"/>
  <c r="R25" i="114"/>
  <c r="Q25" i="114"/>
  <c r="P25" i="114"/>
  <c r="O25" i="114"/>
  <c r="N25" i="114"/>
  <c r="M25" i="114"/>
  <c r="L25" i="114"/>
  <c r="K25" i="114"/>
  <c r="J25" i="114"/>
  <c r="I25" i="114"/>
  <c r="H25" i="114"/>
  <c r="G25" i="114"/>
  <c r="E25" i="114"/>
  <c r="D24" i="114"/>
  <c r="D22" i="114"/>
  <c r="R21" i="114"/>
  <c r="Q21" i="114"/>
  <c r="P21" i="114"/>
  <c r="O21" i="114"/>
  <c r="N21" i="114"/>
  <c r="M21" i="114"/>
  <c r="L21" i="114"/>
  <c r="K21" i="114"/>
  <c r="J21" i="114"/>
  <c r="I21" i="114"/>
  <c r="H21" i="114"/>
  <c r="G21" i="114"/>
  <c r="F21" i="114"/>
  <c r="E21" i="114"/>
  <c r="D20" i="114"/>
  <c r="R19" i="114"/>
  <c r="Q19" i="114"/>
  <c r="P19" i="114"/>
  <c r="O19" i="114"/>
  <c r="N19" i="114"/>
  <c r="M19" i="114"/>
  <c r="L19" i="114"/>
  <c r="K19" i="114"/>
  <c r="J19" i="114"/>
  <c r="I19" i="114"/>
  <c r="H19" i="114"/>
  <c r="G19" i="114"/>
  <c r="F19" i="114"/>
  <c r="E19" i="114"/>
  <c r="D18" i="114"/>
  <c r="D17" i="114"/>
  <c r="D16" i="114"/>
  <c r="R15" i="114"/>
  <c r="Q15" i="114"/>
  <c r="P15" i="114"/>
  <c r="O15" i="114"/>
  <c r="N15" i="114"/>
  <c r="M15" i="114"/>
  <c r="L15" i="114"/>
  <c r="K15" i="114"/>
  <c r="J15" i="114"/>
  <c r="I15" i="114"/>
  <c r="H15" i="114"/>
  <c r="G15" i="114"/>
  <c r="F15" i="114"/>
  <c r="E15" i="114"/>
  <c r="D14" i="114"/>
  <c r="D13" i="114"/>
  <c r="D12" i="114"/>
  <c r="D11" i="114"/>
  <c r="D10" i="114"/>
  <c r="D9" i="114"/>
  <c r="D8" i="114"/>
  <c r="D7" i="114"/>
  <c r="D41" i="113"/>
  <c r="F43" i="113"/>
  <c r="G78" i="113"/>
  <c r="N73" i="113"/>
  <c r="F73" i="113"/>
  <c r="R70" i="113"/>
  <c r="R71" i="113" s="1"/>
  <c r="Q70" i="113"/>
  <c r="Q71" i="113" s="1"/>
  <c r="P70" i="113"/>
  <c r="P71" i="113" s="1"/>
  <c r="O70" i="113"/>
  <c r="O71" i="113" s="1"/>
  <c r="N70" i="113"/>
  <c r="N71" i="113" s="1"/>
  <c r="M70" i="113"/>
  <c r="M71" i="113" s="1"/>
  <c r="L70" i="113"/>
  <c r="L71" i="113" s="1"/>
  <c r="K70" i="113"/>
  <c r="K71" i="113" s="1"/>
  <c r="J70" i="113"/>
  <c r="J71" i="113" s="1"/>
  <c r="I70" i="113"/>
  <c r="I71" i="113" s="1"/>
  <c r="H70" i="113"/>
  <c r="H71" i="113" s="1"/>
  <c r="G70" i="113"/>
  <c r="G71" i="113" s="1"/>
  <c r="F70" i="113"/>
  <c r="F71" i="113" s="1"/>
  <c r="E70" i="113"/>
  <c r="D67" i="113"/>
  <c r="D66" i="113"/>
  <c r="D65" i="113"/>
  <c r="R63" i="113"/>
  <c r="Q63" i="113"/>
  <c r="P63" i="113"/>
  <c r="O63" i="113"/>
  <c r="N63" i="113"/>
  <c r="M63" i="113"/>
  <c r="L63" i="113"/>
  <c r="K63" i="113"/>
  <c r="J63" i="113"/>
  <c r="I63" i="113"/>
  <c r="H63" i="113"/>
  <c r="G63" i="113"/>
  <c r="F63" i="113"/>
  <c r="E63" i="113"/>
  <c r="R62" i="113"/>
  <c r="Q62" i="113"/>
  <c r="P62" i="113"/>
  <c r="O62" i="113"/>
  <c r="N62" i="113"/>
  <c r="M62" i="113"/>
  <c r="L62" i="113"/>
  <c r="K62" i="113"/>
  <c r="J62" i="113"/>
  <c r="I62" i="113"/>
  <c r="H62" i="113"/>
  <c r="G62" i="113"/>
  <c r="F62" i="113"/>
  <c r="E62" i="113"/>
  <c r="R61" i="113"/>
  <c r="Q61" i="113"/>
  <c r="P61" i="113"/>
  <c r="O61" i="113"/>
  <c r="N61" i="113"/>
  <c r="M61" i="113"/>
  <c r="L61" i="113"/>
  <c r="K61" i="113"/>
  <c r="J61" i="113"/>
  <c r="I61" i="113"/>
  <c r="H61" i="113"/>
  <c r="G61" i="113"/>
  <c r="F61" i="113"/>
  <c r="E61" i="113"/>
  <c r="R60" i="113"/>
  <c r="Q60" i="113"/>
  <c r="P60" i="113"/>
  <c r="O60" i="113"/>
  <c r="N60" i="113"/>
  <c r="M60" i="113"/>
  <c r="L60" i="113"/>
  <c r="K60" i="113"/>
  <c r="J60" i="113"/>
  <c r="I60" i="113"/>
  <c r="H60" i="113"/>
  <c r="G60" i="113"/>
  <c r="F60" i="113"/>
  <c r="E60" i="113"/>
  <c r="R59" i="113"/>
  <c r="Q59" i="113"/>
  <c r="P59" i="113"/>
  <c r="O59" i="113"/>
  <c r="N59" i="113"/>
  <c r="M59" i="113"/>
  <c r="L59" i="113"/>
  <c r="K59" i="113"/>
  <c r="J59" i="113"/>
  <c r="I59" i="113"/>
  <c r="H59" i="113"/>
  <c r="G59" i="113"/>
  <c r="F59" i="113"/>
  <c r="E59" i="113"/>
  <c r="R58" i="113"/>
  <c r="Q58" i="113"/>
  <c r="P58" i="113"/>
  <c r="O58" i="113"/>
  <c r="N58" i="113"/>
  <c r="M58" i="113"/>
  <c r="L58" i="113"/>
  <c r="K58" i="113"/>
  <c r="J58" i="113"/>
  <c r="I58" i="113"/>
  <c r="H58" i="113"/>
  <c r="G58" i="113"/>
  <c r="F58" i="113"/>
  <c r="E58" i="113"/>
  <c r="D57" i="113"/>
  <c r="R56" i="113"/>
  <c r="Q56" i="113"/>
  <c r="P56" i="113"/>
  <c r="O56" i="113"/>
  <c r="N56" i="113"/>
  <c r="M56" i="113"/>
  <c r="L56" i="113"/>
  <c r="K56" i="113"/>
  <c r="J56" i="113"/>
  <c r="I56" i="113"/>
  <c r="H56" i="113"/>
  <c r="G56" i="113"/>
  <c r="F56" i="113"/>
  <c r="E56" i="113"/>
  <c r="R55" i="113"/>
  <c r="Q55" i="113"/>
  <c r="P55" i="113"/>
  <c r="O55" i="113"/>
  <c r="N55" i="113"/>
  <c r="M55" i="113"/>
  <c r="L55" i="113"/>
  <c r="K55" i="113"/>
  <c r="J55" i="113"/>
  <c r="I55" i="113"/>
  <c r="H55" i="113"/>
  <c r="G55" i="113"/>
  <c r="F55" i="113"/>
  <c r="E55" i="113"/>
  <c r="R54" i="113"/>
  <c r="Q54" i="113"/>
  <c r="P54" i="113"/>
  <c r="O54" i="113"/>
  <c r="N54" i="113"/>
  <c r="M54" i="113"/>
  <c r="L54" i="113"/>
  <c r="K54" i="113"/>
  <c r="J54" i="113"/>
  <c r="I54" i="113"/>
  <c r="H54" i="113"/>
  <c r="G54" i="113"/>
  <c r="F54" i="113"/>
  <c r="E54" i="113"/>
  <c r="D53" i="113"/>
  <c r="D52" i="113"/>
  <c r="R51" i="113"/>
  <c r="Q51" i="113"/>
  <c r="P51" i="113"/>
  <c r="O51" i="113"/>
  <c r="N51" i="113"/>
  <c r="M51" i="113"/>
  <c r="L51" i="113"/>
  <c r="K51" i="113"/>
  <c r="J51" i="113"/>
  <c r="I51" i="113"/>
  <c r="H51" i="113"/>
  <c r="G51" i="113"/>
  <c r="F51" i="113"/>
  <c r="E51" i="113"/>
  <c r="D50" i="113"/>
  <c r="D49" i="113"/>
  <c r="D48" i="113"/>
  <c r="D47" i="113"/>
  <c r="D46" i="113"/>
  <c r="D45" i="113"/>
  <c r="D44" i="113"/>
  <c r="R43" i="113"/>
  <c r="Q43" i="113"/>
  <c r="P43" i="113"/>
  <c r="O43" i="113"/>
  <c r="N43" i="113"/>
  <c r="M43" i="113"/>
  <c r="L43" i="113"/>
  <c r="K43" i="113"/>
  <c r="J43" i="113"/>
  <c r="I43" i="113"/>
  <c r="H43" i="113"/>
  <c r="G43" i="113"/>
  <c r="E43" i="113"/>
  <c r="D42" i="113"/>
  <c r="R40" i="113"/>
  <c r="Q40" i="113"/>
  <c r="P40" i="113"/>
  <c r="O40" i="113"/>
  <c r="N40" i="113"/>
  <c r="M40" i="113"/>
  <c r="L40" i="113"/>
  <c r="K40" i="113"/>
  <c r="J40" i="113"/>
  <c r="I40" i="113"/>
  <c r="H40" i="113"/>
  <c r="G40" i="113"/>
  <c r="F40" i="113"/>
  <c r="E40" i="113"/>
  <c r="D39" i="113"/>
  <c r="D38" i="113"/>
  <c r="D37" i="113"/>
  <c r="R36" i="113"/>
  <c r="Q36" i="113"/>
  <c r="P36" i="113"/>
  <c r="O36" i="113"/>
  <c r="N36" i="113"/>
  <c r="M36" i="113"/>
  <c r="L36" i="113"/>
  <c r="K36" i="113"/>
  <c r="J36" i="113"/>
  <c r="I36" i="113"/>
  <c r="H36" i="113"/>
  <c r="G36" i="113"/>
  <c r="F36" i="113"/>
  <c r="E36" i="113"/>
  <c r="D35" i="113"/>
  <c r="D34" i="113"/>
  <c r="D33" i="113"/>
  <c r="D32" i="113"/>
  <c r="R31" i="113"/>
  <c r="Q31" i="113"/>
  <c r="P31" i="113"/>
  <c r="O31" i="113"/>
  <c r="N31" i="113"/>
  <c r="M31" i="113"/>
  <c r="L31" i="113"/>
  <c r="K31" i="113"/>
  <c r="J31" i="113"/>
  <c r="I31" i="113"/>
  <c r="H31" i="113"/>
  <c r="G31" i="113"/>
  <c r="F31" i="113"/>
  <c r="E31" i="113"/>
  <c r="D30" i="113"/>
  <c r="D29" i="113"/>
  <c r="D28" i="113"/>
  <c r="D27" i="113"/>
  <c r="D26" i="113"/>
  <c r="R25" i="113"/>
  <c r="Q25" i="113"/>
  <c r="P25" i="113"/>
  <c r="O25" i="113"/>
  <c r="N25" i="113"/>
  <c r="M25" i="113"/>
  <c r="L25" i="113"/>
  <c r="K25" i="113"/>
  <c r="J25" i="113"/>
  <c r="I25" i="113"/>
  <c r="H25" i="113"/>
  <c r="G25" i="113"/>
  <c r="F25" i="113"/>
  <c r="E25" i="113"/>
  <c r="D24" i="113"/>
  <c r="D23" i="113"/>
  <c r="D22" i="113"/>
  <c r="R21" i="113"/>
  <c r="Q21" i="113"/>
  <c r="P21" i="113"/>
  <c r="O21" i="113"/>
  <c r="N21" i="113"/>
  <c r="M21" i="113"/>
  <c r="L21" i="113"/>
  <c r="K21" i="113"/>
  <c r="J21" i="113"/>
  <c r="I21" i="113"/>
  <c r="H21" i="113"/>
  <c r="G21" i="113"/>
  <c r="F21" i="113"/>
  <c r="E21" i="113"/>
  <c r="D20" i="113"/>
  <c r="R19" i="113"/>
  <c r="Q19" i="113"/>
  <c r="P19" i="113"/>
  <c r="O19" i="113"/>
  <c r="N19" i="113"/>
  <c r="M19" i="113"/>
  <c r="L19" i="113"/>
  <c r="K19" i="113"/>
  <c r="J19" i="113"/>
  <c r="I19" i="113"/>
  <c r="H19" i="113"/>
  <c r="G19" i="113"/>
  <c r="F19" i="113"/>
  <c r="E19" i="113"/>
  <c r="D18" i="113"/>
  <c r="D17" i="113"/>
  <c r="D16" i="113"/>
  <c r="R15" i="113"/>
  <c r="Q15" i="113"/>
  <c r="P15" i="113"/>
  <c r="O15" i="113"/>
  <c r="N15" i="113"/>
  <c r="M15" i="113"/>
  <c r="L15" i="113"/>
  <c r="K15" i="113"/>
  <c r="J15" i="113"/>
  <c r="I15" i="113"/>
  <c r="H15" i="113"/>
  <c r="G15" i="113"/>
  <c r="F15" i="113"/>
  <c r="E15" i="113"/>
  <c r="D14" i="113"/>
  <c r="D13" i="113"/>
  <c r="D12" i="113"/>
  <c r="D11" i="113"/>
  <c r="D10" i="113"/>
  <c r="D9" i="113"/>
  <c r="D8" i="113"/>
  <c r="D7" i="113"/>
  <c r="P42" i="106"/>
  <c r="D38" i="106"/>
  <c r="E20" i="41"/>
  <c r="E21" i="41"/>
  <c r="O58" i="106"/>
  <c r="D37" i="106"/>
  <c r="H50" i="106"/>
  <c r="G79" i="112"/>
  <c r="N74" i="112"/>
  <c r="F74" i="112"/>
  <c r="R71" i="112"/>
  <c r="R72" i="112" s="1"/>
  <c r="Q71" i="112"/>
  <c r="Q72" i="112" s="1"/>
  <c r="P71" i="112"/>
  <c r="P72" i="112" s="1"/>
  <c r="O71" i="112"/>
  <c r="O72" i="112" s="1"/>
  <c r="N71" i="112"/>
  <c r="N72" i="112" s="1"/>
  <c r="M71" i="112"/>
  <c r="M72" i="112" s="1"/>
  <c r="L71" i="112"/>
  <c r="L72" i="112" s="1"/>
  <c r="K71" i="112"/>
  <c r="K72" i="112" s="1"/>
  <c r="J71" i="112"/>
  <c r="J72" i="112" s="1"/>
  <c r="I71" i="112"/>
  <c r="I72" i="112" s="1"/>
  <c r="H71" i="112"/>
  <c r="G71" i="112"/>
  <c r="G72" i="112" s="1"/>
  <c r="F71" i="112"/>
  <c r="F72" i="112" s="1"/>
  <c r="E71" i="112"/>
  <c r="D68" i="112"/>
  <c r="D67" i="112"/>
  <c r="D66" i="112"/>
  <c r="R64" i="112"/>
  <c r="Q64" i="112"/>
  <c r="P64" i="112"/>
  <c r="O64" i="112"/>
  <c r="N64" i="112"/>
  <c r="M64" i="112"/>
  <c r="L64" i="112"/>
  <c r="K64" i="112"/>
  <c r="J64" i="112"/>
  <c r="I64" i="112"/>
  <c r="H64" i="112"/>
  <c r="G64" i="112"/>
  <c r="F64" i="112"/>
  <c r="E64" i="112"/>
  <c r="R63" i="112"/>
  <c r="Q63" i="112"/>
  <c r="P63" i="112"/>
  <c r="O63" i="112"/>
  <c r="N63" i="112"/>
  <c r="M63" i="112"/>
  <c r="L63" i="112"/>
  <c r="K63" i="112"/>
  <c r="J63" i="112"/>
  <c r="I63" i="112"/>
  <c r="H63" i="112"/>
  <c r="G63" i="112"/>
  <c r="F63" i="112"/>
  <c r="E63" i="112"/>
  <c r="R62" i="112"/>
  <c r="Q62" i="112"/>
  <c r="P62" i="112"/>
  <c r="O62" i="112"/>
  <c r="N62" i="112"/>
  <c r="M62" i="112"/>
  <c r="L62" i="112"/>
  <c r="K62" i="112"/>
  <c r="J62" i="112"/>
  <c r="I62" i="112"/>
  <c r="H62" i="112"/>
  <c r="G62" i="112"/>
  <c r="F62" i="112"/>
  <c r="E62" i="112"/>
  <c r="R61" i="112"/>
  <c r="Q61" i="112"/>
  <c r="P61" i="112"/>
  <c r="O61" i="112"/>
  <c r="N61" i="112"/>
  <c r="M61" i="112"/>
  <c r="L61" i="112"/>
  <c r="K61" i="112"/>
  <c r="J61" i="112"/>
  <c r="I61" i="112"/>
  <c r="H61" i="112"/>
  <c r="G61" i="112"/>
  <c r="F61" i="112"/>
  <c r="E61" i="112"/>
  <c r="R60" i="112"/>
  <c r="Q60" i="112"/>
  <c r="P60" i="112"/>
  <c r="O60" i="112"/>
  <c r="N60" i="112"/>
  <c r="M60" i="112"/>
  <c r="L60" i="112"/>
  <c r="K60" i="112"/>
  <c r="J60" i="112"/>
  <c r="I60" i="112"/>
  <c r="H60" i="112"/>
  <c r="G60" i="112"/>
  <c r="F60" i="112"/>
  <c r="E60" i="112"/>
  <c r="R59" i="112"/>
  <c r="Q59" i="112"/>
  <c r="P59" i="112"/>
  <c r="O59" i="112"/>
  <c r="N59" i="112"/>
  <c r="M59" i="112"/>
  <c r="L59" i="112"/>
  <c r="K59" i="112"/>
  <c r="J59" i="112"/>
  <c r="I59" i="112"/>
  <c r="H59" i="112"/>
  <c r="G59" i="112"/>
  <c r="F59" i="112"/>
  <c r="E59" i="112"/>
  <c r="D58" i="112"/>
  <c r="R57" i="112"/>
  <c r="Q57" i="112"/>
  <c r="P57" i="112"/>
  <c r="O57" i="112"/>
  <c r="N57" i="112"/>
  <c r="M57" i="112"/>
  <c r="L57" i="112"/>
  <c r="K57" i="112"/>
  <c r="J57" i="112"/>
  <c r="I57" i="112"/>
  <c r="H57" i="112"/>
  <c r="G57" i="112"/>
  <c r="F57" i="112"/>
  <c r="E57" i="112"/>
  <c r="R56" i="112"/>
  <c r="Q56" i="112"/>
  <c r="P56" i="112"/>
  <c r="O56" i="112"/>
  <c r="N56" i="112"/>
  <c r="M56" i="112"/>
  <c r="L56" i="112"/>
  <c r="K56" i="112"/>
  <c r="J56" i="112"/>
  <c r="I56" i="112"/>
  <c r="H56" i="112"/>
  <c r="G56" i="112"/>
  <c r="F56" i="112"/>
  <c r="E56" i="112"/>
  <c r="R55" i="112"/>
  <c r="Q55" i="112"/>
  <c r="P55" i="112"/>
  <c r="O55" i="112"/>
  <c r="N55" i="112"/>
  <c r="M55" i="112"/>
  <c r="L55" i="112"/>
  <c r="K55" i="112"/>
  <c r="J55" i="112"/>
  <c r="I55" i="112"/>
  <c r="H55" i="112"/>
  <c r="G55" i="112"/>
  <c r="F55" i="112"/>
  <c r="E55" i="112"/>
  <c r="D54" i="112"/>
  <c r="D53" i="112"/>
  <c r="R52" i="112"/>
  <c r="Q52" i="112"/>
  <c r="P52" i="112"/>
  <c r="O52" i="112"/>
  <c r="N52" i="112"/>
  <c r="M52" i="112"/>
  <c r="L52" i="112"/>
  <c r="K52" i="112"/>
  <c r="J52" i="112"/>
  <c r="I52" i="112"/>
  <c r="H52" i="112"/>
  <c r="G52" i="112"/>
  <c r="F52" i="112"/>
  <c r="E52" i="112"/>
  <c r="D51" i="112"/>
  <c r="D50" i="112"/>
  <c r="D49" i="112"/>
  <c r="D48" i="112"/>
  <c r="D47" i="112"/>
  <c r="D46" i="112"/>
  <c r="D45" i="112"/>
  <c r="R44" i="112"/>
  <c r="Q44" i="112"/>
  <c r="P44" i="112"/>
  <c r="O44" i="112"/>
  <c r="N44" i="112"/>
  <c r="M44" i="112"/>
  <c r="L44" i="112"/>
  <c r="K44" i="112"/>
  <c r="J44" i="112"/>
  <c r="I44" i="112"/>
  <c r="H44" i="112"/>
  <c r="G44" i="112"/>
  <c r="F44" i="112"/>
  <c r="E44" i="112"/>
  <c r="D43" i="112"/>
  <c r="D42" i="112"/>
  <c r="R41" i="112"/>
  <c r="Q41" i="112"/>
  <c r="P41" i="112"/>
  <c r="O41" i="112"/>
  <c r="N41" i="112"/>
  <c r="M41" i="112"/>
  <c r="L41" i="112"/>
  <c r="K41" i="112"/>
  <c r="J41" i="112"/>
  <c r="I41" i="112"/>
  <c r="H41" i="112"/>
  <c r="G41" i="112"/>
  <c r="F41" i="112"/>
  <c r="E41" i="112"/>
  <c r="D40" i="112"/>
  <c r="D39" i="112"/>
  <c r="R38" i="112"/>
  <c r="Q38" i="112"/>
  <c r="P38" i="112"/>
  <c r="O38" i="112"/>
  <c r="N38" i="112"/>
  <c r="M38" i="112"/>
  <c r="L38" i="112"/>
  <c r="K38" i="112"/>
  <c r="J38" i="112"/>
  <c r="I38" i="112"/>
  <c r="H38" i="112"/>
  <c r="G38" i="112"/>
  <c r="F38" i="112"/>
  <c r="E38" i="112"/>
  <c r="D37" i="112"/>
  <c r="D36" i="112"/>
  <c r="D35" i="112"/>
  <c r="D34" i="112"/>
  <c r="R33" i="112"/>
  <c r="Q33" i="112"/>
  <c r="P33" i="112"/>
  <c r="O33" i="112"/>
  <c r="N33" i="112"/>
  <c r="M33" i="112"/>
  <c r="L33" i="112"/>
  <c r="K33" i="112"/>
  <c r="J33" i="112"/>
  <c r="I33" i="112"/>
  <c r="H33" i="112"/>
  <c r="G33" i="112"/>
  <c r="F33" i="112"/>
  <c r="E33" i="112"/>
  <c r="D32" i="112"/>
  <c r="D31" i="112"/>
  <c r="D30" i="112"/>
  <c r="D29" i="112"/>
  <c r="D28" i="112"/>
  <c r="R27" i="112"/>
  <c r="Q27" i="112"/>
  <c r="P27" i="112"/>
  <c r="O27" i="112"/>
  <c r="N27" i="112"/>
  <c r="M27" i="112"/>
  <c r="L27" i="112"/>
  <c r="K27" i="112"/>
  <c r="J27" i="112"/>
  <c r="I27" i="112"/>
  <c r="H27" i="112"/>
  <c r="G27" i="112"/>
  <c r="F27" i="112"/>
  <c r="E27" i="112"/>
  <c r="D26" i="112"/>
  <c r="D25" i="112"/>
  <c r="D24" i="112"/>
  <c r="R23" i="112"/>
  <c r="Q23" i="112"/>
  <c r="P23" i="112"/>
  <c r="O23" i="112"/>
  <c r="N23" i="112"/>
  <c r="M23" i="112"/>
  <c r="L23" i="112"/>
  <c r="K23" i="112"/>
  <c r="J23" i="112"/>
  <c r="I23" i="112"/>
  <c r="H23" i="112"/>
  <c r="G23" i="112"/>
  <c r="F23" i="112"/>
  <c r="E23" i="112"/>
  <c r="D22" i="112"/>
  <c r="R21" i="112"/>
  <c r="Q21" i="112"/>
  <c r="P21" i="112"/>
  <c r="O21" i="112"/>
  <c r="N21" i="112"/>
  <c r="M21" i="112"/>
  <c r="L21" i="112"/>
  <c r="K21" i="112"/>
  <c r="J21" i="112"/>
  <c r="I21" i="112"/>
  <c r="H21" i="112"/>
  <c r="G21" i="112"/>
  <c r="F21" i="112"/>
  <c r="E21" i="112"/>
  <c r="D20" i="112"/>
  <c r="D19" i="112"/>
  <c r="D18" i="112"/>
  <c r="D17" i="112"/>
  <c r="R16" i="112"/>
  <c r="Q16" i="112"/>
  <c r="P16" i="112"/>
  <c r="O16" i="112"/>
  <c r="N16" i="112"/>
  <c r="M16" i="112"/>
  <c r="L16" i="112"/>
  <c r="K16" i="112"/>
  <c r="J16" i="112"/>
  <c r="I16" i="112"/>
  <c r="H16" i="112"/>
  <c r="G16" i="112"/>
  <c r="F16" i="112"/>
  <c r="E16" i="112"/>
  <c r="D15" i="112"/>
  <c r="D14" i="112"/>
  <c r="D11" i="112"/>
  <c r="D10" i="112"/>
  <c r="D9" i="112"/>
  <c r="D8" i="112"/>
  <c r="D7" i="112"/>
  <c r="D50" i="111"/>
  <c r="D51" i="111"/>
  <c r="G79" i="111"/>
  <c r="N74" i="111"/>
  <c r="F74" i="111"/>
  <c r="R71" i="111"/>
  <c r="R72" i="111" s="1"/>
  <c r="Q71" i="111"/>
  <c r="Q72" i="111" s="1"/>
  <c r="P71" i="111"/>
  <c r="O71" i="111"/>
  <c r="O72" i="111" s="1"/>
  <c r="N71" i="111"/>
  <c r="N72" i="111" s="1"/>
  <c r="M71" i="111"/>
  <c r="M72" i="111" s="1"/>
  <c r="L71" i="111"/>
  <c r="L72" i="111" s="1"/>
  <c r="K71" i="111"/>
  <c r="K72" i="111" s="1"/>
  <c r="J71" i="111"/>
  <c r="J72" i="111" s="1"/>
  <c r="I71" i="111"/>
  <c r="I72" i="111" s="1"/>
  <c r="H71" i="111"/>
  <c r="H72" i="111" s="1"/>
  <c r="G71" i="111"/>
  <c r="G72" i="111" s="1"/>
  <c r="F71" i="111"/>
  <c r="F72" i="111" s="1"/>
  <c r="E71" i="111"/>
  <c r="D68" i="111"/>
  <c r="D67" i="111"/>
  <c r="D66" i="111"/>
  <c r="R64" i="111"/>
  <c r="Q64" i="111"/>
  <c r="P64" i="111"/>
  <c r="O64" i="111"/>
  <c r="N64" i="111"/>
  <c r="M64" i="111"/>
  <c r="L64" i="111"/>
  <c r="K64" i="111"/>
  <c r="J64" i="111"/>
  <c r="I64" i="111"/>
  <c r="H64" i="111"/>
  <c r="G64" i="111"/>
  <c r="F64" i="111"/>
  <c r="E64" i="111"/>
  <c r="S64" i="111" s="1"/>
  <c r="R63" i="111"/>
  <c r="Q63" i="111"/>
  <c r="P63" i="111"/>
  <c r="O63" i="111"/>
  <c r="N63" i="111"/>
  <c r="M63" i="111"/>
  <c r="L63" i="111"/>
  <c r="K63" i="111"/>
  <c r="J63" i="111"/>
  <c r="I63" i="111"/>
  <c r="H63" i="111"/>
  <c r="G63" i="111"/>
  <c r="F63" i="111"/>
  <c r="E63" i="111"/>
  <c r="R62" i="111"/>
  <c r="Q62" i="111"/>
  <c r="P62" i="111"/>
  <c r="O62" i="111"/>
  <c r="N62" i="111"/>
  <c r="M62" i="111"/>
  <c r="L62" i="111"/>
  <c r="K62" i="111"/>
  <c r="J62" i="111"/>
  <c r="I62" i="111"/>
  <c r="H62" i="111"/>
  <c r="G62" i="111"/>
  <c r="F62" i="111"/>
  <c r="E62" i="111"/>
  <c r="R61" i="111"/>
  <c r="Q61" i="111"/>
  <c r="P61" i="111"/>
  <c r="O61" i="111"/>
  <c r="N61" i="111"/>
  <c r="M61" i="111"/>
  <c r="L61" i="111"/>
  <c r="K61" i="111"/>
  <c r="J61" i="111"/>
  <c r="I61" i="111"/>
  <c r="H61" i="111"/>
  <c r="G61" i="111"/>
  <c r="F61" i="111"/>
  <c r="E61" i="111"/>
  <c r="R60" i="111"/>
  <c r="Q60" i="111"/>
  <c r="P60" i="111"/>
  <c r="O60" i="111"/>
  <c r="N60" i="111"/>
  <c r="M60" i="111"/>
  <c r="L60" i="111"/>
  <c r="K60" i="111"/>
  <c r="J60" i="111"/>
  <c r="I60" i="111"/>
  <c r="H60" i="111"/>
  <c r="G60" i="111"/>
  <c r="F60" i="111"/>
  <c r="E60" i="111"/>
  <c r="R59" i="111"/>
  <c r="Q59" i="111"/>
  <c r="P59" i="111"/>
  <c r="O59" i="111"/>
  <c r="N59" i="111"/>
  <c r="M59" i="111"/>
  <c r="L59" i="111"/>
  <c r="K59" i="111"/>
  <c r="J59" i="111"/>
  <c r="I59" i="111"/>
  <c r="H59" i="111"/>
  <c r="G59" i="111"/>
  <c r="F59" i="111"/>
  <c r="E59" i="111"/>
  <c r="D58" i="111"/>
  <c r="R57" i="111"/>
  <c r="Q57" i="111"/>
  <c r="P57" i="111"/>
  <c r="O57" i="111"/>
  <c r="N57" i="111"/>
  <c r="M57" i="111"/>
  <c r="L57" i="111"/>
  <c r="K57" i="111"/>
  <c r="J57" i="111"/>
  <c r="I57" i="111"/>
  <c r="H57" i="111"/>
  <c r="G57" i="111"/>
  <c r="F57" i="111"/>
  <c r="E57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4" i="111"/>
  <c r="D53" i="111"/>
  <c r="R52" i="111"/>
  <c r="Q52" i="111"/>
  <c r="P52" i="111"/>
  <c r="O52" i="111"/>
  <c r="N52" i="111"/>
  <c r="M52" i="111"/>
  <c r="L52" i="111"/>
  <c r="K52" i="111"/>
  <c r="J52" i="111"/>
  <c r="I52" i="111"/>
  <c r="H52" i="111"/>
  <c r="G52" i="111"/>
  <c r="F52" i="111"/>
  <c r="E52" i="111"/>
  <c r="D49" i="111"/>
  <c r="D48" i="111"/>
  <c r="D47" i="111"/>
  <c r="D46" i="111"/>
  <c r="D45" i="111"/>
  <c r="D44" i="111"/>
  <c r="R43" i="111"/>
  <c r="Q43" i="111"/>
  <c r="P43" i="111"/>
  <c r="O43" i="111"/>
  <c r="N43" i="111"/>
  <c r="M43" i="111"/>
  <c r="L43" i="111"/>
  <c r="K43" i="111"/>
  <c r="J43" i="111"/>
  <c r="I43" i="111"/>
  <c r="H43" i="111"/>
  <c r="G43" i="111"/>
  <c r="F43" i="111"/>
  <c r="E43" i="111"/>
  <c r="D42" i="111"/>
  <c r="D41" i="111"/>
  <c r="R40" i="111"/>
  <c r="Q40" i="111"/>
  <c r="P40" i="111"/>
  <c r="O40" i="111"/>
  <c r="N40" i="111"/>
  <c r="M40" i="111"/>
  <c r="L40" i="111"/>
  <c r="K40" i="111"/>
  <c r="J40" i="111"/>
  <c r="I40" i="111"/>
  <c r="H40" i="111"/>
  <c r="G40" i="111"/>
  <c r="F40" i="111"/>
  <c r="E40" i="111"/>
  <c r="D39" i="111"/>
  <c r="D38" i="111"/>
  <c r="R37" i="111"/>
  <c r="Q37" i="111"/>
  <c r="P37" i="111"/>
  <c r="O37" i="111"/>
  <c r="N37" i="111"/>
  <c r="M37" i="111"/>
  <c r="L37" i="111"/>
  <c r="K37" i="111"/>
  <c r="J37" i="111"/>
  <c r="I37" i="111"/>
  <c r="H37" i="111"/>
  <c r="G37" i="111"/>
  <c r="F37" i="111"/>
  <c r="E37" i="111"/>
  <c r="D36" i="111"/>
  <c r="D35" i="111"/>
  <c r="D34" i="111"/>
  <c r="D33" i="111"/>
  <c r="R32" i="111"/>
  <c r="Q32" i="111"/>
  <c r="P32" i="111"/>
  <c r="O32" i="111"/>
  <c r="N32" i="111"/>
  <c r="M32" i="111"/>
  <c r="L32" i="111"/>
  <c r="K32" i="111"/>
  <c r="J32" i="111"/>
  <c r="I32" i="111"/>
  <c r="H32" i="111"/>
  <c r="G32" i="111"/>
  <c r="F32" i="111"/>
  <c r="E32" i="111"/>
  <c r="D31" i="111"/>
  <c r="D30" i="111"/>
  <c r="D29" i="111"/>
  <c r="D28" i="111"/>
  <c r="D27" i="111"/>
  <c r="R26" i="111"/>
  <c r="Q26" i="111"/>
  <c r="P26" i="111"/>
  <c r="O26" i="111"/>
  <c r="N26" i="111"/>
  <c r="M26" i="111"/>
  <c r="L26" i="111"/>
  <c r="K26" i="111"/>
  <c r="J26" i="111"/>
  <c r="I26" i="111"/>
  <c r="H26" i="111"/>
  <c r="G26" i="111"/>
  <c r="F26" i="111"/>
  <c r="E26" i="111"/>
  <c r="D25" i="111"/>
  <c r="D24" i="111"/>
  <c r="D23" i="111"/>
  <c r="R22" i="111"/>
  <c r="Q22" i="111"/>
  <c r="P22" i="111"/>
  <c r="O22" i="111"/>
  <c r="N22" i="111"/>
  <c r="M22" i="111"/>
  <c r="L22" i="111"/>
  <c r="K22" i="111"/>
  <c r="J22" i="111"/>
  <c r="I22" i="111"/>
  <c r="H22" i="111"/>
  <c r="G22" i="111"/>
  <c r="F22" i="111"/>
  <c r="E22" i="111"/>
  <c r="D21" i="111"/>
  <c r="R20" i="111"/>
  <c r="Q20" i="111"/>
  <c r="P20" i="111"/>
  <c r="O20" i="111"/>
  <c r="N20" i="111"/>
  <c r="M20" i="111"/>
  <c r="L20" i="111"/>
  <c r="K20" i="111"/>
  <c r="J20" i="111"/>
  <c r="I20" i="111"/>
  <c r="H20" i="111"/>
  <c r="G20" i="111"/>
  <c r="F20" i="111"/>
  <c r="E20" i="111"/>
  <c r="D19" i="111"/>
  <c r="D18" i="111"/>
  <c r="D17" i="111"/>
  <c r="D16" i="111"/>
  <c r="R15" i="111"/>
  <c r="Q15" i="111"/>
  <c r="P15" i="111"/>
  <c r="O15" i="111"/>
  <c r="N15" i="111"/>
  <c r="M15" i="111"/>
  <c r="L15" i="111"/>
  <c r="K15" i="111"/>
  <c r="J15" i="111"/>
  <c r="I15" i="111"/>
  <c r="H15" i="111"/>
  <c r="G15" i="111"/>
  <c r="F15" i="111"/>
  <c r="E15" i="111"/>
  <c r="D14" i="111"/>
  <c r="D13" i="111"/>
  <c r="D12" i="111"/>
  <c r="D11" i="111"/>
  <c r="D10" i="111"/>
  <c r="D9" i="111"/>
  <c r="D8" i="111"/>
  <c r="D7" i="111"/>
  <c r="H53" i="106"/>
  <c r="D48" i="106"/>
  <c r="E54" i="106"/>
  <c r="D50" i="110"/>
  <c r="G79" i="110"/>
  <c r="N74" i="110"/>
  <c r="F74" i="110"/>
  <c r="R71" i="110"/>
  <c r="R72" i="110" s="1"/>
  <c r="Q71" i="110"/>
  <c r="Q72" i="110" s="1"/>
  <c r="P71" i="110"/>
  <c r="P72" i="110" s="1"/>
  <c r="O71" i="110"/>
  <c r="O72" i="110" s="1"/>
  <c r="N71" i="110"/>
  <c r="N72" i="110" s="1"/>
  <c r="M71" i="110"/>
  <c r="L71" i="110"/>
  <c r="L72" i="110" s="1"/>
  <c r="K71" i="110"/>
  <c r="K72" i="110" s="1"/>
  <c r="J71" i="110"/>
  <c r="J72" i="110" s="1"/>
  <c r="I71" i="110"/>
  <c r="I72" i="110" s="1"/>
  <c r="H71" i="110"/>
  <c r="H72" i="110" s="1"/>
  <c r="G71" i="110"/>
  <c r="G72" i="110" s="1"/>
  <c r="F71" i="110"/>
  <c r="F72" i="110" s="1"/>
  <c r="E71" i="110"/>
  <c r="E72" i="110" s="1"/>
  <c r="D68" i="110"/>
  <c r="D67" i="110"/>
  <c r="D66" i="110"/>
  <c r="R64" i="110"/>
  <c r="Q64" i="110"/>
  <c r="P64" i="110"/>
  <c r="O64" i="110"/>
  <c r="N64" i="110"/>
  <c r="M64" i="110"/>
  <c r="L64" i="110"/>
  <c r="K64" i="110"/>
  <c r="J64" i="110"/>
  <c r="I64" i="110"/>
  <c r="H64" i="110"/>
  <c r="G64" i="110"/>
  <c r="F64" i="110"/>
  <c r="E64" i="110"/>
  <c r="R63" i="110"/>
  <c r="Q63" i="110"/>
  <c r="P63" i="110"/>
  <c r="O63" i="110"/>
  <c r="N63" i="110"/>
  <c r="M63" i="110"/>
  <c r="L63" i="110"/>
  <c r="K63" i="110"/>
  <c r="J63" i="110"/>
  <c r="I63" i="110"/>
  <c r="H63" i="110"/>
  <c r="G63" i="110"/>
  <c r="F63" i="110"/>
  <c r="E63" i="110"/>
  <c r="R62" i="110"/>
  <c r="Q62" i="110"/>
  <c r="P62" i="110"/>
  <c r="O62" i="110"/>
  <c r="N62" i="110"/>
  <c r="M62" i="110"/>
  <c r="L62" i="110"/>
  <c r="K62" i="110"/>
  <c r="J62" i="110"/>
  <c r="I62" i="110"/>
  <c r="H62" i="110"/>
  <c r="G62" i="110"/>
  <c r="F62" i="110"/>
  <c r="E62" i="110"/>
  <c r="R61" i="110"/>
  <c r="Q61" i="110"/>
  <c r="P61" i="110"/>
  <c r="O61" i="110"/>
  <c r="N61" i="110"/>
  <c r="M61" i="110"/>
  <c r="L61" i="110"/>
  <c r="K61" i="110"/>
  <c r="J61" i="110"/>
  <c r="I61" i="110"/>
  <c r="H61" i="110"/>
  <c r="G61" i="110"/>
  <c r="F61" i="110"/>
  <c r="E61" i="110"/>
  <c r="R60" i="110"/>
  <c r="Q60" i="110"/>
  <c r="P60" i="110"/>
  <c r="O60" i="110"/>
  <c r="N60" i="110"/>
  <c r="M60" i="110"/>
  <c r="L60" i="110"/>
  <c r="K60" i="110"/>
  <c r="J60" i="110"/>
  <c r="I60" i="110"/>
  <c r="H60" i="110"/>
  <c r="G60" i="110"/>
  <c r="F60" i="110"/>
  <c r="E60" i="110"/>
  <c r="R59" i="110"/>
  <c r="Q59" i="110"/>
  <c r="P59" i="110"/>
  <c r="O59" i="110"/>
  <c r="N59" i="110"/>
  <c r="M59" i="110"/>
  <c r="L59" i="110"/>
  <c r="K59" i="110"/>
  <c r="J59" i="110"/>
  <c r="I59" i="110"/>
  <c r="H59" i="110"/>
  <c r="G59" i="110"/>
  <c r="F59" i="110"/>
  <c r="E59" i="110"/>
  <c r="D58" i="110"/>
  <c r="R57" i="110"/>
  <c r="Q57" i="110"/>
  <c r="P57" i="110"/>
  <c r="O57" i="110"/>
  <c r="N57" i="110"/>
  <c r="M57" i="110"/>
  <c r="L57" i="110"/>
  <c r="K57" i="110"/>
  <c r="J57" i="110"/>
  <c r="I57" i="110"/>
  <c r="H57" i="110"/>
  <c r="G57" i="110"/>
  <c r="F57" i="110"/>
  <c r="E57" i="110"/>
  <c r="R56" i="110"/>
  <c r="Q56" i="110"/>
  <c r="P56" i="110"/>
  <c r="O56" i="110"/>
  <c r="N56" i="110"/>
  <c r="M56" i="110"/>
  <c r="L56" i="110"/>
  <c r="K56" i="110"/>
  <c r="J56" i="110"/>
  <c r="I56" i="110"/>
  <c r="H56" i="110"/>
  <c r="G56" i="110"/>
  <c r="F56" i="110"/>
  <c r="E56" i="110"/>
  <c r="R55" i="110"/>
  <c r="Q55" i="110"/>
  <c r="P55" i="110"/>
  <c r="O55" i="110"/>
  <c r="N55" i="110"/>
  <c r="M55" i="110"/>
  <c r="L55" i="110"/>
  <c r="K55" i="110"/>
  <c r="J55" i="110"/>
  <c r="I55" i="110"/>
  <c r="H55" i="110"/>
  <c r="G55" i="110"/>
  <c r="F55" i="110"/>
  <c r="E55" i="110"/>
  <c r="D54" i="110"/>
  <c r="D53" i="110"/>
  <c r="R52" i="110"/>
  <c r="Q52" i="110"/>
  <c r="P52" i="110"/>
  <c r="O52" i="110"/>
  <c r="N52" i="110"/>
  <c r="M52" i="110"/>
  <c r="L52" i="110"/>
  <c r="K52" i="110"/>
  <c r="J52" i="110"/>
  <c r="I52" i="110"/>
  <c r="H52" i="110"/>
  <c r="G52" i="110"/>
  <c r="F52" i="110"/>
  <c r="E52" i="110"/>
  <c r="D51" i="110"/>
  <c r="D49" i="110"/>
  <c r="D48" i="110"/>
  <c r="D47" i="110"/>
  <c r="D46" i="110"/>
  <c r="D45" i="110"/>
  <c r="R44" i="110"/>
  <c r="Q44" i="110"/>
  <c r="P44" i="110"/>
  <c r="O44" i="110"/>
  <c r="N44" i="110"/>
  <c r="M44" i="110"/>
  <c r="L44" i="110"/>
  <c r="K44" i="110"/>
  <c r="J44" i="110"/>
  <c r="I44" i="110"/>
  <c r="H44" i="110"/>
  <c r="G44" i="110"/>
  <c r="F44" i="110"/>
  <c r="E44" i="110"/>
  <c r="D43" i="110"/>
  <c r="D42" i="110"/>
  <c r="R41" i="110"/>
  <c r="Q41" i="110"/>
  <c r="P41" i="110"/>
  <c r="O41" i="110"/>
  <c r="N41" i="110"/>
  <c r="M41" i="110"/>
  <c r="L41" i="110"/>
  <c r="K41" i="110"/>
  <c r="J41" i="110"/>
  <c r="I41" i="110"/>
  <c r="H41" i="110"/>
  <c r="G41" i="110"/>
  <c r="F41" i="110"/>
  <c r="E41" i="110"/>
  <c r="D40" i="110"/>
  <c r="D39" i="110"/>
  <c r="D38" i="110"/>
  <c r="R37" i="110"/>
  <c r="Q37" i="110"/>
  <c r="P37" i="110"/>
  <c r="O37" i="110"/>
  <c r="N37" i="110"/>
  <c r="M37" i="110"/>
  <c r="L37" i="110"/>
  <c r="K37" i="110"/>
  <c r="J37" i="110"/>
  <c r="I37" i="110"/>
  <c r="H37" i="110"/>
  <c r="G37" i="110"/>
  <c r="F37" i="110"/>
  <c r="E37" i="110"/>
  <c r="D36" i="110"/>
  <c r="D35" i="110"/>
  <c r="D34" i="110"/>
  <c r="D33" i="110"/>
  <c r="R32" i="110"/>
  <c r="Q32" i="110"/>
  <c r="P32" i="110"/>
  <c r="O32" i="110"/>
  <c r="N32" i="110"/>
  <c r="M32" i="110"/>
  <c r="L32" i="110"/>
  <c r="K32" i="110"/>
  <c r="J32" i="110"/>
  <c r="I32" i="110"/>
  <c r="H32" i="110"/>
  <c r="G32" i="110"/>
  <c r="F32" i="110"/>
  <c r="E32" i="110"/>
  <c r="D31" i="110"/>
  <c r="D30" i="110"/>
  <c r="D29" i="110"/>
  <c r="D28" i="110"/>
  <c r="D27" i="110"/>
  <c r="R26" i="110"/>
  <c r="Q26" i="110"/>
  <c r="P26" i="110"/>
  <c r="O26" i="110"/>
  <c r="N26" i="110"/>
  <c r="M26" i="110"/>
  <c r="L26" i="110"/>
  <c r="K26" i="110"/>
  <c r="J26" i="110"/>
  <c r="I26" i="110"/>
  <c r="H26" i="110"/>
  <c r="G26" i="110"/>
  <c r="F26" i="110"/>
  <c r="E26" i="110"/>
  <c r="D25" i="110"/>
  <c r="D24" i="110"/>
  <c r="D23" i="110"/>
  <c r="R22" i="110"/>
  <c r="Q22" i="110"/>
  <c r="P22" i="110"/>
  <c r="O22" i="110"/>
  <c r="N22" i="110"/>
  <c r="M22" i="110"/>
  <c r="L22" i="110"/>
  <c r="K22" i="110"/>
  <c r="J22" i="110"/>
  <c r="I22" i="110"/>
  <c r="H22" i="110"/>
  <c r="G22" i="110"/>
  <c r="F22" i="110"/>
  <c r="E22" i="110"/>
  <c r="D21" i="110"/>
  <c r="R20" i="110"/>
  <c r="Q20" i="110"/>
  <c r="P20" i="110"/>
  <c r="O20" i="110"/>
  <c r="N20" i="110"/>
  <c r="M20" i="110"/>
  <c r="L20" i="110"/>
  <c r="K20" i="110"/>
  <c r="J20" i="110"/>
  <c r="I20" i="110"/>
  <c r="H20" i="110"/>
  <c r="G20" i="110"/>
  <c r="F20" i="110"/>
  <c r="E20" i="110"/>
  <c r="D19" i="110"/>
  <c r="D18" i="110"/>
  <c r="D17" i="110"/>
  <c r="D16" i="110"/>
  <c r="R15" i="110"/>
  <c r="Q15" i="110"/>
  <c r="P15" i="110"/>
  <c r="O15" i="110"/>
  <c r="N15" i="110"/>
  <c r="M15" i="110"/>
  <c r="L15" i="110"/>
  <c r="K15" i="110"/>
  <c r="J15" i="110"/>
  <c r="I15" i="110"/>
  <c r="H15" i="110"/>
  <c r="G15" i="110"/>
  <c r="F15" i="110"/>
  <c r="E15" i="110"/>
  <c r="D14" i="110"/>
  <c r="D13" i="110"/>
  <c r="D12" i="110"/>
  <c r="D11" i="110"/>
  <c r="D10" i="110"/>
  <c r="D9" i="110"/>
  <c r="D8" i="110"/>
  <c r="D7" i="110"/>
  <c r="E62" i="106"/>
  <c r="E61" i="106"/>
  <c r="E60" i="106"/>
  <c r="E59" i="106"/>
  <c r="E58" i="106"/>
  <c r="F58" i="106"/>
  <c r="G58" i="106"/>
  <c r="H58" i="106"/>
  <c r="I58" i="106"/>
  <c r="J58" i="106"/>
  <c r="K58" i="106"/>
  <c r="L58" i="106"/>
  <c r="M58" i="106"/>
  <c r="N58" i="106"/>
  <c r="P58" i="106"/>
  <c r="Q58" i="106"/>
  <c r="R58" i="106"/>
  <c r="E57" i="106"/>
  <c r="E55" i="106"/>
  <c r="E53" i="106"/>
  <c r="E50" i="106"/>
  <c r="E42" i="106"/>
  <c r="E40" i="106"/>
  <c r="E36" i="106"/>
  <c r="E31" i="106"/>
  <c r="E25" i="106"/>
  <c r="E21" i="106"/>
  <c r="E19" i="106"/>
  <c r="E15" i="106"/>
  <c r="D12" i="106"/>
  <c r="D34" i="106"/>
  <c r="D28" i="106"/>
  <c r="G77" i="109"/>
  <c r="N72" i="109"/>
  <c r="F72" i="109"/>
  <c r="R69" i="109"/>
  <c r="R70" i="109" s="1"/>
  <c r="Q69" i="109"/>
  <c r="Q70" i="109" s="1"/>
  <c r="P69" i="109"/>
  <c r="P70" i="109" s="1"/>
  <c r="O69" i="109"/>
  <c r="O70" i="109" s="1"/>
  <c r="N69" i="109"/>
  <c r="N70" i="109" s="1"/>
  <c r="M69" i="109"/>
  <c r="L69" i="109"/>
  <c r="K69" i="109"/>
  <c r="K70" i="109" s="1"/>
  <c r="J69" i="109"/>
  <c r="J70" i="109" s="1"/>
  <c r="I69" i="109"/>
  <c r="I70" i="109" s="1"/>
  <c r="H69" i="109"/>
  <c r="H70" i="109" s="1"/>
  <c r="G69" i="109"/>
  <c r="G70" i="109" s="1"/>
  <c r="F69" i="109"/>
  <c r="F70" i="109" s="1"/>
  <c r="E69" i="109"/>
  <c r="E70" i="109" s="1"/>
  <c r="D66" i="109"/>
  <c r="D65" i="109"/>
  <c r="D64" i="109"/>
  <c r="R62" i="109"/>
  <c r="Q62" i="109"/>
  <c r="P62" i="109"/>
  <c r="O62" i="109"/>
  <c r="N62" i="109"/>
  <c r="M62" i="109"/>
  <c r="L62" i="109"/>
  <c r="K62" i="109"/>
  <c r="J62" i="109"/>
  <c r="I62" i="109"/>
  <c r="H62" i="109"/>
  <c r="G62" i="109"/>
  <c r="F62" i="109"/>
  <c r="E62" i="109"/>
  <c r="R61" i="109"/>
  <c r="Q61" i="109"/>
  <c r="P61" i="109"/>
  <c r="O61" i="109"/>
  <c r="N61" i="109"/>
  <c r="M61" i="109"/>
  <c r="L61" i="109"/>
  <c r="K61" i="109"/>
  <c r="J61" i="109"/>
  <c r="I61" i="109"/>
  <c r="H61" i="109"/>
  <c r="G61" i="109"/>
  <c r="F61" i="109"/>
  <c r="E61" i="109"/>
  <c r="R60" i="109"/>
  <c r="Q60" i="109"/>
  <c r="P60" i="109"/>
  <c r="O60" i="109"/>
  <c r="N60" i="109"/>
  <c r="M60" i="109"/>
  <c r="L60" i="109"/>
  <c r="K60" i="109"/>
  <c r="J60" i="109"/>
  <c r="I60" i="109"/>
  <c r="H60" i="109"/>
  <c r="G60" i="109"/>
  <c r="F60" i="109"/>
  <c r="E60" i="109"/>
  <c r="R59" i="109"/>
  <c r="Q59" i="109"/>
  <c r="P59" i="109"/>
  <c r="O59" i="109"/>
  <c r="N59" i="109"/>
  <c r="M59" i="109"/>
  <c r="L59" i="109"/>
  <c r="K59" i="109"/>
  <c r="J59" i="109"/>
  <c r="I59" i="109"/>
  <c r="H59" i="109"/>
  <c r="G59" i="109"/>
  <c r="F59" i="109"/>
  <c r="E59" i="109"/>
  <c r="R58" i="109"/>
  <c r="Q58" i="109"/>
  <c r="P58" i="109"/>
  <c r="O58" i="109"/>
  <c r="N58" i="109"/>
  <c r="M58" i="109"/>
  <c r="L58" i="109"/>
  <c r="K58" i="109"/>
  <c r="J58" i="109"/>
  <c r="I58" i="109"/>
  <c r="H58" i="109"/>
  <c r="G58" i="109"/>
  <c r="F58" i="109"/>
  <c r="E58" i="109"/>
  <c r="R57" i="109"/>
  <c r="Q57" i="109"/>
  <c r="P57" i="109"/>
  <c r="O57" i="109"/>
  <c r="N57" i="109"/>
  <c r="M57" i="109"/>
  <c r="L57" i="109"/>
  <c r="K57" i="109"/>
  <c r="J57" i="109"/>
  <c r="I57" i="109"/>
  <c r="H57" i="109"/>
  <c r="G57" i="109"/>
  <c r="F57" i="109"/>
  <c r="E57" i="109"/>
  <c r="D56" i="109"/>
  <c r="R55" i="109"/>
  <c r="Q55" i="109"/>
  <c r="P55" i="109"/>
  <c r="O55" i="109"/>
  <c r="N55" i="109"/>
  <c r="M55" i="109"/>
  <c r="L55" i="109"/>
  <c r="K55" i="109"/>
  <c r="J55" i="109"/>
  <c r="I55" i="109"/>
  <c r="H55" i="109"/>
  <c r="G55" i="109"/>
  <c r="F55" i="109"/>
  <c r="E55" i="109"/>
  <c r="R54" i="109"/>
  <c r="Q54" i="109"/>
  <c r="P54" i="109"/>
  <c r="O54" i="109"/>
  <c r="N54" i="109"/>
  <c r="M54" i="109"/>
  <c r="L54" i="109"/>
  <c r="K54" i="109"/>
  <c r="J54" i="109"/>
  <c r="I54" i="109"/>
  <c r="H54" i="109"/>
  <c r="G54" i="109"/>
  <c r="F54" i="109"/>
  <c r="E54" i="109"/>
  <c r="R53" i="109"/>
  <c r="Q53" i="109"/>
  <c r="P53" i="109"/>
  <c r="O53" i="109"/>
  <c r="N53" i="109"/>
  <c r="M53" i="109"/>
  <c r="L53" i="109"/>
  <c r="K53" i="109"/>
  <c r="J53" i="109"/>
  <c r="I53" i="109"/>
  <c r="H53" i="109"/>
  <c r="G53" i="109"/>
  <c r="F53" i="109"/>
  <c r="E53" i="109"/>
  <c r="D52" i="109"/>
  <c r="D51" i="109"/>
  <c r="R50" i="109"/>
  <c r="Q50" i="109"/>
  <c r="P50" i="109"/>
  <c r="O50" i="109"/>
  <c r="N50" i="109"/>
  <c r="M50" i="109"/>
  <c r="L50" i="109"/>
  <c r="K50" i="109"/>
  <c r="J50" i="109"/>
  <c r="I50" i="109"/>
  <c r="H50" i="109"/>
  <c r="G50" i="109"/>
  <c r="F50" i="109"/>
  <c r="E50" i="109"/>
  <c r="D49" i="109"/>
  <c r="D48" i="109"/>
  <c r="D47" i="109"/>
  <c r="D46" i="109"/>
  <c r="D45" i="109"/>
  <c r="D44" i="109"/>
  <c r="D43" i="109"/>
  <c r="R42" i="109"/>
  <c r="Q42" i="109"/>
  <c r="P42" i="109"/>
  <c r="O42" i="109"/>
  <c r="N42" i="109"/>
  <c r="M42" i="109"/>
  <c r="L42" i="109"/>
  <c r="K42" i="109"/>
  <c r="J42" i="109"/>
  <c r="I42" i="109"/>
  <c r="H42" i="109"/>
  <c r="G42" i="109"/>
  <c r="F42" i="109"/>
  <c r="E42" i="109"/>
  <c r="D41" i="109"/>
  <c r="D40" i="109"/>
  <c r="R39" i="109"/>
  <c r="Q39" i="109"/>
  <c r="P39" i="109"/>
  <c r="O39" i="109"/>
  <c r="N39" i="109"/>
  <c r="M39" i="109"/>
  <c r="L39" i="109"/>
  <c r="K39" i="109"/>
  <c r="J39" i="109"/>
  <c r="I39" i="109"/>
  <c r="H39" i="109"/>
  <c r="G39" i="109"/>
  <c r="F39" i="109"/>
  <c r="E39" i="109"/>
  <c r="D38" i="109"/>
  <c r="D37" i="109"/>
  <c r="D36" i="109"/>
  <c r="R35" i="109"/>
  <c r="Q35" i="109"/>
  <c r="P35" i="109"/>
  <c r="O35" i="109"/>
  <c r="N35" i="109"/>
  <c r="M35" i="109"/>
  <c r="L35" i="109"/>
  <c r="K35" i="109"/>
  <c r="J35" i="109"/>
  <c r="I35" i="109"/>
  <c r="H35" i="109"/>
  <c r="G35" i="109"/>
  <c r="F35" i="109"/>
  <c r="E35" i="109"/>
  <c r="D34" i="109"/>
  <c r="D33" i="109"/>
  <c r="D32" i="109"/>
  <c r="R31" i="109"/>
  <c r="Q31" i="109"/>
  <c r="P31" i="109"/>
  <c r="O31" i="109"/>
  <c r="N31" i="109"/>
  <c r="M31" i="109"/>
  <c r="L31" i="109"/>
  <c r="K31" i="109"/>
  <c r="J31" i="109"/>
  <c r="I31" i="109"/>
  <c r="H31" i="109"/>
  <c r="G31" i="109"/>
  <c r="F31" i="109"/>
  <c r="E31" i="109"/>
  <c r="D30" i="109"/>
  <c r="D29" i="109"/>
  <c r="D28" i="109"/>
  <c r="D27" i="109"/>
  <c r="R26" i="109"/>
  <c r="Q26" i="109"/>
  <c r="P26" i="109"/>
  <c r="O26" i="109"/>
  <c r="N26" i="109"/>
  <c r="M26" i="109"/>
  <c r="L26" i="109"/>
  <c r="K26" i="109"/>
  <c r="J26" i="109"/>
  <c r="I26" i="109"/>
  <c r="H26" i="109"/>
  <c r="G26" i="109"/>
  <c r="F26" i="109"/>
  <c r="E26" i="109"/>
  <c r="D25" i="109"/>
  <c r="D24" i="109"/>
  <c r="D23" i="109"/>
  <c r="R22" i="109"/>
  <c r="Q22" i="109"/>
  <c r="P22" i="109"/>
  <c r="O22" i="109"/>
  <c r="N22" i="109"/>
  <c r="M22" i="109"/>
  <c r="L22" i="109"/>
  <c r="K22" i="109"/>
  <c r="J22" i="109"/>
  <c r="I22" i="109"/>
  <c r="H22" i="109"/>
  <c r="G22" i="109"/>
  <c r="F22" i="109"/>
  <c r="E22" i="109"/>
  <c r="D21" i="109"/>
  <c r="D20" i="109"/>
  <c r="R19" i="109"/>
  <c r="Q19" i="109"/>
  <c r="P19" i="109"/>
  <c r="O19" i="109"/>
  <c r="N19" i="109"/>
  <c r="M19" i="109"/>
  <c r="L19" i="109"/>
  <c r="K19" i="109"/>
  <c r="J19" i="109"/>
  <c r="I19" i="109"/>
  <c r="H19" i="109"/>
  <c r="G19" i="109"/>
  <c r="F19" i="109"/>
  <c r="E19" i="109"/>
  <c r="D18" i="109"/>
  <c r="D17" i="109"/>
  <c r="D16" i="109"/>
  <c r="D15" i="109"/>
  <c r="R14" i="109"/>
  <c r="Q14" i="109"/>
  <c r="P14" i="109"/>
  <c r="O14" i="109"/>
  <c r="N14" i="109"/>
  <c r="M14" i="109"/>
  <c r="L14" i="109"/>
  <c r="K14" i="109"/>
  <c r="J14" i="109"/>
  <c r="I14" i="109"/>
  <c r="H14" i="109"/>
  <c r="G14" i="109"/>
  <c r="F14" i="109"/>
  <c r="E14" i="109"/>
  <c r="D13" i="109"/>
  <c r="D12" i="109"/>
  <c r="D11" i="109"/>
  <c r="D10" i="109"/>
  <c r="D9" i="109"/>
  <c r="D8" i="109"/>
  <c r="D7" i="109"/>
  <c r="G76" i="108"/>
  <c r="N71" i="108"/>
  <c r="F71" i="108"/>
  <c r="R68" i="108"/>
  <c r="R69" i="108" s="1"/>
  <c r="Q68" i="108"/>
  <c r="Q69" i="108" s="1"/>
  <c r="P68" i="108"/>
  <c r="P69" i="108" s="1"/>
  <c r="O68" i="108"/>
  <c r="O69" i="108" s="1"/>
  <c r="N68" i="108"/>
  <c r="N69" i="108" s="1"/>
  <c r="M68" i="108"/>
  <c r="L68" i="108"/>
  <c r="L69" i="108" s="1"/>
  <c r="K68" i="108"/>
  <c r="K69" i="108" s="1"/>
  <c r="J68" i="108"/>
  <c r="J69" i="108" s="1"/>
  <c r="I68" i="108"/>
  <c r="I69" i="108" s="1"/>
  <c r="H68" i="108"/>
  <c r="H69" i="108" s="1"/>
  <c r="G68" i="108"/>
  <c r="G69" i="108" s="1"/>
  <c r="F68" i="108"/>
  <c r="F69" i="108" s="1"/>
  <c r="E68" i="108"/>
  <c r="E69" i="108" s="1"/>
  <c r="D65" i="108"/>
  <c r="D64" i="108"/>
  <c r="D63" i="108"/>
  <c r="R61" i="108"/>
  <c r="Q61" i="108"/>
  <c r="P61" i="108"/>
  <c r="O61" i="108"/>
  <c r="N61" i="108"/>
  <c r="M61" i="108"/>
  <c r="L61" i="108"/>
  <c r="K61" i="108"/>
  <c r="J61" i="108"/>
  <c r="I61" i="108"/>
  <c r="H61" i="108"/>
  <c r="G61" i="108"/>
  <c r="F61" i="108"/>
  <c r="S61" i="108" s="1"/>
  <c r="E61" i="108"/>
  <c r="R60" i="108"/>
  <c r="Q60" i="108"/>
  <c r="P60" i="108"/>
  <c r="O60" i="108"/>
  <c r="N60" i="108"/>
  <c r="M60" i="108"/>
  <c r="L60" i="108"/>
  <c r="K60" i="108"/>
  <c r="J60" i="108"/>
  <c r="I60" i="108"/>
  <c r="H60" i="108"/>
  <c r="G60" i="108"/>
  <c r="F60" i="108"/>
  <c r="E60" i="108"/>
  <c r="R59" i="108"/>
  <c r="Q59" i="108"/>
  <c r="P59" i="108"/>
  <c r="O59" i="108"/>
  <c r="N59" i="108"/>
  <c r="M59" i="108"/>
  <c r="L59" i="108"/>
  <c r="K59" i="108"/>
  <c r="J59" i="108"/>
  <c r="I59" i="108"/>
  <c r="H59" i="108"/>
  <c r="G59" i="108"/>
  <c r="F59" i="108"/>
  <c r="E59" i="108"/>
  <c r="R58" i="108"/>
  <c r="Q58" i="108"/>
  <c r="P58" i="108"/>
  <c r="O58" i="108"/>
  <c r="N58" i="108"/>
  <c r="M58" i="108"/>
  <c r="L58" i="108"/>
  <c r="K58" i="108"/>
  <c r="J58" i="108"/>
  <c r="I58" i="108"/>
  <c r="H58" i="108"/>
  <c r="G58" i="108"/>
  <c r="F58" i="108"/>
  <c r="E58" i="108"/>
  <c r="R57" i="108"/>
  <c r="Q57" i="108"/>
  <c r="P57" i="108"/>
  <c r="O57" i="108"/>
  <c r="N57" i="108"/>
  <c r="M57" i="108"/>
  <c r="L57" i="108"/>
  <c r="K57" i="108"/>
  <c r="J57" i="108"/>
  <c r="I57" i="108"/>
  <c r="H57" i="108"/>
  <c r="G57" i="108"/>
  <c r="F57" i="108"/>
  <c r="E57" i="108"/>
  <c r="R56" i="108"/>
  <c r="Q56" i="108"/>
  <c r="P56" i="108"/>
  <c r="O56" i="108"/>
  <c r="N56" i="108"/>
  <c r="M56" i="108"/>
  <c r="L56" i="108"/>
  <c r="K56" i="108"/>
  <c r="J56" i="108"/>
  <c r="I56" i="108"/>
  <c r="H56" i="108"/>
  <c r="G56" i="108"/>
  <c r="F56" i="108"/>
  <c r="E56" i="108"/>
  <c r="D55" i="108"/>
  <c r="R54" i="108"/>
  <c r="Q54" i="108"/>
  <c r="P54" i="108"/>
  <c r="O54" i="108"/>
  <c r="N54" i="108"/>
  <c r="M54" i="108"/>
  <c r="L54" i="108"/>
  <c r="K54" i="108"/>
  <c r="J54" i="108"/>
  <c r="I54" i="108"/>
  <c r="H54" i="108"/>
  <c r="G54" i="108"/>
  <c r="F54" i="108"/>
  <c r="E54" i="108"/>
  <c r="R53" i="108"/>
  <c r="Q53" i="108"/>
  <c r="P53" i="108"/>
  <c r="O53" i="108"/>
  <c r="N53" i="108"/>
  <c r="M53" i="108"/>
  <c r="L53" i="108"/>
  <c r="K53" i="108"/>
  <c r="J53" i="108"/>
  <c r="I53" i="108"/>
  <c r="H53" i="108"/>
  <c r="G53" i="108"/>
  <c r="F53" i="108"/>
  <c r="E53" i="108"/>
  <c r="R52" i="108"/>
  <c r="Q52" i="108"/>
  <c r="P52" i="108"/>
  <c r="O52" i="108"/>
  <c r="N52" i="108"/>
  <c r="M52" i="108"/>
  <c r="L52" i="108"/>
  <c r="K52" i="108"/>
  <c r="J52" i="108"/>
  <c r="I52" i="108"/>
  <c r="H52" i="108"/>
  <c r="G52" i="108"/>
  <c r="F52" i="108"/>
  <c r="E52" i="108"/>
  <c r="D51" i="108"/>
  <c r="D50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D48" i="108"/>
  <c r="D47" i="108"/>
  <c r="D46" i="108"/>
  <c r="D45" i="108"/>
  <c r="D44" i="108"/>
  <c r="D43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D41" i="108"/>
  <c r="D40" i="108"/>
  <c r="R39" i="108"/>
  <c r="Q39" i="108"/>
  <c r="P39" i="108"/>
  <c r="O39" i="108"/>
  <c r="N39" i="108"/>
  <c r="M39" i="108"/>
  <c r="L39" i="108"/>
  <c r="K39" i="108"/>
  <c r="J39" i="108"/>
  <c r="I39" i="108"/>
  <c r="H39" i="108"/>
  <c r="G39" i="108"/>
  <c r="F39" i="108"/>
  <c r="E39" i="108"/>
  <c r="D38" i="108"/>
  <c r="D37" i="108"/>
  <c r="D36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D34" i="108"/>
  <c r="D33" i="108"/>
  <c r="D32" i="108"/>
  <c r="R31" i="108"/>
  <c r="Q31" i="108"/>
  <c r="P31" i="108"/>
  <c r="O31" i="108"/>
  <c r="N31" i="108"/>
  <c r="M31" i="108"/>
  <c r="L31" i="108"/>
  <c r="K31" i="108"/>
  <c r="J31" i="108"/>
  <c r="I31" i="108"/>
  <c r="H31" i="108"/>
  <c r="G31" i="108"/>
  <c r="F31" i="108"/>
  <c r="E31" i="108"/>
  <c r="D30" i="108"/>
  <c r="D29" i="108"/>
  <c r="D28" i="108"/>
  <c r="D27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D25" i="108"/>
  <c r="D24" i="108"/>
  <c r="D23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D21" i="108"/>
  <c r="D20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D18" i="108"/>
  <c r="D17" i="108"/>
  <c r="D16" i="108"/>
  <c r="D15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D13" i="108"/>
  <c r="D12" i="108"/>
  <c r="D11" i="108"/>
  <c r="D10" i="108"/>
  <c r="D9" i="108"/>
  <c r="D8" i="108"/>
  <c r="D7" i="108"/>
  <c r="O43" i="107"/>
  <c r="D25" i="107"/>
  <c r="G78" i="107"/>
  <c r="N73" i="107"/>
  <c r="F73" i="107"/>
  <c r="K71" i="107"/>
  <c r="I71" i="107"/>
  <c r="H71" i="107"/>
  <c r="R70" i="107"/>
  <c r="R71" i="107" s="1"/>
  <c r="Q70" i="107"/>
  <c r="Q71" i="107" s="1"/>
  <c r="P70" i="107"/>
  <c r="P71" i="107" s="1"/>
  <c r="O70" i="107"/>
  <c r="O71" i="107" s="1"/>
  <c r="N70" i="107"/>
  <c r="N71" i="107" s="1"/>
  <c r="M70" i="107"/>
  <c r="L70" i="107"/>
  <c r="L71" i="107" s="1"/>
  <c r="K70" i="107"/>
  <c r="J70" i="107"/>
  <c r="J71" i="107" s="1"/>
  <c r="I70" i="107"/>
  <c r="H70" i="107"/>
  <c r="G70" i="107"/>
  <c r="G71" i="107" s="1"/>
  <c r="F70" i="107"/>
  <c r="F71" i="107" s="1"/>
  <c r="E70" i="107"/>
  <c r="D67" i="107"/>
  <c r="D66" i="107"/>
  <c r="D65" i="107"/>
  <c r="R63" i="107"/>
  <c r="Q63" i="107"/>
  <c r="P63" i="107"/>
  <c r="O63" i="107"/>
  <c r="N63" i="107"/>
  <c r="M63" i="107"/>
  <c r="L63" i="107"/>
  <c r="K63" i="107"/>
  <c r="J63" i="107"/>
  <c r="I63" i="107"/>
  <c r="H63" i="107"/>
  <c r="G63" i="107"/>
  <c r="F63" i="107"/>
  <c r="E63" i="107"/>
  <c r="R62" i="107"/>
  <c r="Q62" i="107"/>
  <c r="P62" i="107"/>
  <c r="O62" i="107"/>
  <c r="N62" i="107"/>
  <c r="M62" i="107"/>
  <c r="L62" i="107"/>
  <c r="K62" i="107"/>
  <c r="J62" i="107"/>
  <c r="I62" i="107"/>
  <c r="H62" i="107"/>
  <c r="G62" i="107"/>
  <c r="F62" i="107"/>
  <c r="E62" i="107"/>
  <c r="R61" i="107"/>
  <c r="Q61" i="107"/>
  <c r="P61" i="107"/>
  <c r="O61" i="107"/>
  <c r="N61" i="107"/>
  <c r="M61" i="107"/>
  <c r="L61" i="107"/>
  <c r="K61" i="107"/>
  <c r="J61" i="107"/>
  <c r="I61" i="107"/>
  <c r="H61" i="107"/>
  <c r="G61" i="107"/>
  <c r="F61" i="107"/>
  <c r="E61" i="107"/>
  <c r="R60" i="107"/>
  <c r="Q60" i="107"/>
  <c r="P60" i="107"/>
  <c r="O60" i="107"/>
  <c r="N60" i="107"/>
  <c r="M60" i="107"/>
  <c r="L60" i="107"/>
  <c r="K60" i="107"/>
  <c r="J60" i="107"/>
  <c r="I60" i="107"/>
  <c r="H60" i="107"/>
  <c r="G60" i="107"/>
  <c r="F60" i="107"/>
  <c r="E60" i="107"/>
  <c r="R59" i="107"/>
  <c r="Q59" i="107"/>
  <c r="P59" i="107"/>
  <c r="O59" i="107"/>
  <c r="N59" i="107"/>
  <c r="M59" i="107"/>
  <c r="L59" i="107"/>
  <c r="K59" i="107"/>
  <c r="J59" i="107"/>
  <c r="I59" i="107"/>
  <c r="H59" i="107"/>
  <c r="G59" i="107"/>
  <c r="F59" i="107"/>
  <c r="E59" i="107"/>
  <c r="R58" i="107"/>
  <c r="Q58" i="107"/>
  <c r="P58" i="107"/>
  <c r="O58" i="107"/>
  <c r="N58" i="107"/>
  <c r="M58" i="107"/>
  <c r="L58" i="107"/>
  <c r="K58" i="107"/>
  <c r="J58" i="107"/>
  <c r="I58" i="107"/>
  <c r="H58" i="107"/>
  <c r="G58" i="107"/>
  <c r="F58" i="107"/>
  <c r="E58" i="107"/>
  <c r="D57" i="107"/>
  <c r="R56" i="107"/>
  <c r="Q56" i="107"/>
  <c r="P56" i="107"/>
  <c r="O56" i="107"/>
  <c r="N56" i="107"/>
  <c r="M56" i="107"/>
  <c r="L56" i="107"/>
  <c r="K56" i="107"/>
  <c r="J56" i="107"/>
  <c r="I56" i="107"/>
  <c r="H56" i="107"/>
  <c r="G56" i="107"/>
  <c r="F56" i="107"/>
  <c r="E56" i="107"/>
  <c r="R55" i="107"/>
  <c r="Q55" i="107"/>
  <c r="P55" i="107"/>
  <c r="O55" i="107"/>
  <c r="N55" i="107"/>
  <c r="M55" i="107"/>
  <c r="L55" i="107"/>
  <c r="K55" i="107"/>
  <c r="J55" i="107"/>
  <c r="I55" i="107"/>
  <c r="H55" i="107"/>
  <c r="G55" i="107"/>
  <c r="F55" i="107"/>
  <c r="E55" i="107"/>
  <c r="R54" i="107"/>
  <c r="Q54" i="107"/>
  <c r="P54" i="107"/>
  <c r="O54" i="107"/>
  <c r="N54" i="107"/>
  <c r="M54" i="107"/>
  <c r="L54" i="107"/>
  <c r="K54" i="107"/>
  <c r="J54" i="107"/>
  <c r="I54" i="107"/>
  <c r="H54" i="107"/>
  <c r="G54" i="107"/>
  <c r="F54" i="107"/>
  <c r="E54" i="107"/>
  <c r="D53" i="107"/>
  <c r="D52" i="107"/>
  <c r="R51" i="107"/>
  <c r="Q51" i="107"/>
  <c r="P51" i="107"/>
  <c r="O51" i="107"/>
  <c r="N51" i="107"/>
  <c r="M51" i="107"/>
  <c r="L51" i="107"/>
  <c r="K51" i="107"/>
  <c r="J51" i="107"/>
  <c r="I51" i="107"/>
  <c r="H51" i="107"/>
  <c r="G51" i="107"/>
  <c r="F51" i="107"/>
  <c r="E51" i="107"/>
  <c r="D50" i="107"/>
  <c r="D49" i="107"/>
  <c r="D48" i="107"/>
  <c r="D47" i="107"/>
  <c r="D46" i="107"/>
  <c r="D45" i="107"/>
  <c r="D44" i="107"/>
  <c r="R43" i="107"/>
  <c r="Q43" i="107"/>
  <c r="P43" i="107"/>
  <c r="N43" i="107"/>
  <c r="M43" i="107"/>
  <c r="L43" i="107"/>
  <c r="K43" i="107"/>
  <c r="J43" i="107"/>
  <c r="I43" i="107"/>
  <c r="H43" i="107"/>
  <c r="G43" i="107"/>
  <c r="F43" i="107"/>
  <c r="E43" i="107"/>
  <c r="D42" i="107"/>
  <c r="D41" i="107"/>
  <c r="R40" i="107"/>
  <c r="Q40" i="107"/>
  <c r="P40" i="107"/>
  <c r="O40" i="107"/>
  <c r="N40" i="107"/>
  <c r="M40" i="107"/>
  <c r="L40" i="107"/>
  <c r="K40" i="107"/>
  <c r="J40" i="107"/>
  <c r="I40" i="107"/>
  <c r="H40" i="107"/>
  <c r="G40" i="107"/>
  <c r="F40" i="107"/>
  <c r="E40" i="107"/>
  <c r="D39" i="107"/>
  <c r="D38" i="107"/>
  <c r="D37" i="107"/>
  <c r="R36" i="107"/>
  <c r="Q36" i="107"/>
  <c r="P36" i="107"/>
  <c r="O36" i="107"/>
  <c r="N36" i="107"/>
  <c r="M36" i="107"/>
  <c r="L36" i="107"/>
  <c r="K36" i="107"/>
  <c r="J36" i="107"/>
  <c r="I36" i="107"/>
  <c r="H36" i="107"/>
  <c r="G36" i="107"/>
  <c r="F36" i="107"/>
  <c r="E36" i="107"/>
  <c r="D35" i="107"/>
  <c r="D34" i="107"/>
  <c r="D33" i="107"/>
  <c r="R32" i="107"/>
  <c r="Q32" i="107"/>
  <c r="P32" i="107"/>
  <c r="O32" i="107"/>
  <c r="N32" i="107"/>
  <c r="M32" i="107"/>
  <c r="L32" i="107"/>
  <c r="K32" i="107"/>
  <c r="J32" i="107"/>
  <c r="I32" i="107"/>
  <c r="H32" i="107"/>
  <c r="G32" i="107"/>
  <c r="F32" i="107"/>
  <c r="E32" i="107"/>
  <c r="D31" i="107"/>
  <c r="D30" i="107"/>
  <c r="D29" i="107"/>
  <c r="D28" i="107"/>
  <c r="R27" i="107"/>
  <c r="Q27" i="107"/>
  <c r="P27" i="107"/>
  <c r="O27" i="107"/>
  <c r="N27" i="107"/>
  <c r="M27" i="107"/>
  <c r="L27" i="107"/>
  <c r="K27" i="107"/>
  <c r="J27" i="107"/>
  <c r="I27" i="107"/>
  <c r="H27" i="107"/>
  <c r="G27" i="107"/>
  <c r="F27" i="107"/>
  <c r="E27" i="107"/>
  <c r="D26" i="107"/>
  <c r="D24" i="107"/>
  <c r="D23" i="107"/>
  <c r="R22" i="107"/>
  <c r="Q22" i="107"/>
  <c r="P22" i="107"/>
  <c r="O22" i="107"/>
  <c r="N22" i="107"/>
  <c r="M22" i="107"/>
  <c r="L22" i="107"/>
  <c r="K22" i="107"/>
  <c r="J22" i="107"/>
  <c r="I22" i="107"/>
  <c r="H22" i="107"/>
  <c r="G22" i="107"/>
  <c r="F22" i="107"/>
  <c r="E22" i="107"/>
  <c r="D21" i="107"/>
  <c r="D20" i="107"/>
  <c r="R19" i="107"/>
  <c r="Q19" i="107"/>
  <c r="P19" i="107"/>
  <c r="O19" i="107"/>
  <c r="N19" i="107"/>
  <c r="M19" i="107"/>
  <c r="L19" i="107"/>
  <c r="K19" i="107"/>
  <c r="J19" i="107"/>
  <c r="I19" i="107"/>
  <c r="H19" i="107"/>
  <c r="G19" i="107"/>
  <c r="F19" i="107"/>
  <c r="E19" i="107"/>
  <c r="D18" i="107"/>
  <c r="D17" i="107"/>
  <c r="D16" i="107"/>
  <c r="D15" i="107"/>
  <c r="R14" i="107"/>
  <c r="Q14" i="107"/>
  <c r="P14" i="107"/>
  <c r="O14" i="107"/>
  <c r="N14" i="107"/>
  <c r="M14" i="107"/>
  <c r="L14" i="107"/>
  <c r="K14" i="107"/>
  <c r="J14" i="107"/>
  <c r="I14" i="107"/>
  <c r="H14" i="107"/>
  <c r="G14" i="107"/>
  <c r="F14" i="107"/>
  <c r="E14" i="107"/>
  <c r="D13" i="107"/>
  <c r="D12" i="107"/>
  <c r="D11" i="107"/>
  <c r="D10" i="107"/>
  <c r="D9" i="107"/>
  <c r="D8" i="107"/>
  <c r="D7" i="107"/>
  <c r="G77" i="106"/>
  <c r="N72" i="106"/>
  <c r="F72" i="106"/>
  <c r="R69" i="106"/>
  <c r="R70" i="106" s="1"/>
  <c r="Q69" i="106"/>
  <c r="Q70" i="106" s="1"/>
  <c r="P69" i="106"/>
  <c r="P70" i="106" s="1"/>
  <c r="O69" i="106"/>
  <c r="O70" i="106" s="1"/>
  <c r="N69" i="106"/>
  <c r="N70" i="106" s="1"/>
  <c r="M69" i="106"/>
  <c r="L69" i="106"/>
  <c r="L70" i="106" s="1"/>
  <c r="K69" i="106"/>
  <c r="K70" i="106" s="1"/>
  <c r="J69" i="106"/>
  <c r="J70" i="106" s="1"/>
  <c r="I69" i="106"/>
  <c r="I70" i="106" s="1"/>
  <c r="H69" i="106"/>
  <c r="H70" i="106" s="1"/>
  <c r="G69" i="106"/>
  <c r="G70" i="106" s="1"/>
  <c r="F69" i="106"/>
  <c r="F70" i="106" s="1"/>
  <c r="E69" i="106"/>
  <c r="D66" i="106"/>
  <c r="D65" i="106"/>
  <c r="D64" i="106"/>
  <c r="R62" i="106"/>
  <c r="Q62" i="106"/>
  <c r="P62" i="106"/>
  <c r="O62" i="106"/>
  <c r="N62" i="106"/>
  <c r="M62" i="106"/>
  <c r="L62" i="106"/>
  <c r="K62" i="106"/>
  <c r="J62" i="106"/>
  <c r="I62" i="106"/>
  <c r="H62" i="106"/>
  <c r="G62" i="106"/>
  <c r="F62" i="106"/>
  <c r="R61" i="106"/>
  <c r="Q61" i="106"/>
  <c r="P61" i="106"/>
  <c r="O61" i="106"/>
  <c r="N61" i="106"/>
  <c r="M61" i="106"/>
  <c r="L61" i="106"/>
  <c r="K61" i="106"/>
  <c r="J61" i="106"/>
  <c r="I61" i="106"/>
  <c r="H61" i="106"/>
  <c r="G61" i="106"/>
  <c r="F61" i="106"/>
  <c r="R60" i="106"/>
  <c r="Q60" i="106"/>
  <c r="P60" i="106"/>
  <c r="O60" i="106"/>
  <c r="N60" i="106"/>
  <c r="M60" i="106"/>
  <c r="L60" i="106"/>
  <c r="K60" i="106"/>
  <c r="J60" i="106"/>
  <c r="I60" i="106"/>
  <c r="H60" i="106"/>
  <c r="G60" i="106"/>
  <c r="F60" i="106"/>
  <c r="R59" i="106"/>
  <c r="Q59" i="106"/>
  <c r="P59" i="106"/>
  <c r="O59" i="106"/>
  <c r="N59" i="106"/>
  <c r="M59" i="106"/>
  <c r="L59" i="106"/>
  <c r="K59" i="106"/>
  <c r="J59" i="106"/>
  <c r="I59" i="106"/>
  <c r="H59" i="106"/>
  <c r="G59" i="106"/>
  <c r="F59" i="106"/>
  <c r="R57" i="106"/>
  <c r="Q57" i="106"/>
  <c r="P57" i="106"/>
  <c r="O57" i="106"/>
  <c r="N57" i="106"/>
  <c r="M57" i="106"/>
  <c r="L57" i="106"/>
  <c r="K57" i="106"/>
  <c r="J57" i="106"/>
  <c r="I57" i="106"/>
  <c r="H57" i="106"/>
  <c r="G57" i="106"/>
  <c r="F57" i="106"/>
  <c r="D56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R53" i="106"/>
  <c r="Q53" i="106"/>
  <c r="P53" i="106"/>
  <c r="O53" i="106"/>
  <c r="N53" i="106"/>
  <c r="M53" i="106"/>
  <c r="L53" i="106"/>
  <c r="K53" i="106"/>
  <c r="J53" i="106"/>
  <c r="I53" i="106"/>
  <c r="G53" i="106"/>
  <c r="F53" i="106"/>
  <c r="D52" i="106"/>
  <c r="D51" i="106"/>
  <c r="R50" i="106"/>
  <c r="Q50" i="106"/>
  <c r="P50" i="106"/>
  <c r="O50" i="106"/>
  <c r="N50" i="106"/>
  <c r="M50" i="106"/>
  <c r="L50" i="106"/>
  <c r="K50" i="106"/>
  <c r="J50" i="106"/>
  <c r="I50" i="106"/>
  <c r="G50" i="106"/>
  <c r="F50" i="106"/>
  <c r="D49" i="106"/>
  <c r="D47" i="106"/>
  <c r="D46" i="106"/>
  <c r="D45" i="106"/>
  <c r="D44" i="106"/>
  <c r="D43" i="106"/>
  <c r="R42" i="106"/>
  <c r="Q42" i="106"/>
  <c r="O42" i="106"/>
  <c r="N42" i="106"/>
  <c r="M42" i="106"/>
  <c r="L42" i="106"/>
  <c r="K42" i="106"/>
  <c r="J42" i="106"/>
  <c r="I42" i="106"/>
  <c r="H42" i="106"/>
  <c r="G42" i="106"/>
  <c r="F42" i="106"/>
  <c r="D41" i="106"/>
  <c r="R40" i="106"/>
  <c r="Q40" i="106"/>
  <c r="P40" i="106"/>
  <c r="O40" i="106"/>
  <c r="N40" i="106"/>
  <c r="M40" i="106"/>
  <c r="L40" i="106"/>
  <c r="K40" i="106"/>
  <c r="J40" i="106"/>
  <c r="I40" i="106"/>
  <c r="H40" i="106"/>
  <c r="G40" i="106"/>
  <c r="F40" i="106"/>
  <c r="D39" i="106"/>
  <c r="R36" i="106"/>
  <c r="Q36" i="106"/>
  <c r="P36" i="106"/>
  <c r="O36" i="106"/>
  <c r="N36" i="106"/>
  <c r="M36" i="106"/>
  <c r="L36" i="106"/>
  <c r="K36" i="106"/>
  <c r="J36" i="106"/>
  <c r="I36" i="106"/>
  <c r="H36" i="106"/>
  <c r="G36" i="106"/>
  <c r="F36" i="106"/>
  <c r="D35" i="106"/>
  <c r="D33" i="106"/>
  <c r="D32" i="106"/>
  <c r="R31" i="106"/>
  <c r="Q31" i="106"/>
  <c r="P31" i="106"/>
  <c r="O31" i="106"/>
  <c r="N31" i="106"/>
  <c r="M31" i="106"/>
  <c r="L31" i="106"/>
  <c r="K31" i="106"/>
  <c r="J31" i="106"/>
  <c r="I31" i="106"/>
  <c r="H31" i="106"/>
  <c r="G31" i="106"/>
  <c r="F31" i="106"/>
  <c r="D30" i="106"/>
  <c r="D29" i="106"/>
  <c r="D27" i="106"/>
  <c r="D26" i="106"/>
  <c r="R25" i="106"/>
  <c r="Q25" i="106"/>
  <c r="P25" i="106"/>
  <c r="O25" i="106"/>
  <c r="N25" i="106"/>
  <c r="M25" i="106"/>
  <c r="L25" i="106"/>
  <c r="K25" i="106"/>
  <c r="J25" i="106"/>
  <c r="I25" i="106"/>
  <c r="H25" i="106"/>
  <c r="G25" i="106"/>
  <c r="F25" i="106"/>
  <c r="D24" i="106"/>
  <c r="D23" i="106"/>
  <c r="D22" i="106"/>
  <c r="R21" i="106"/>
  <c r="Q21" i="106"/>
  <c r="P21" i="106"/>
  <c r="O21" i="106"/>
  <c r="N21" i="106"/>
  <c r="M21" i="106"/>
  <c r="L21" i="106"/>
  <c r="K21" i="106"/>
  <c r="J21" i="106"/>
  <c r="I21" i="106"/>
  <c r="H21" i="106"/>
  <c r="G21" i="106"/>
  <c r="F21" i="106"/>
  <c r="D20" i="106"/>
  <c r="R19" i="106"/>
  <c r="Q19" i="106"/>
  <c r="P19" i="106"/>
  <c r="O19" i="106"/>
  <c r="N19" i="106"/>
  <c r="M19" i="106"/>
  <c r="L19" i="106"/>
  <c r="K19" i="106"/>
  <c r="J19" i="106"/>
  <c r="I19" i="106"/>
  <c r="H19" i="106"/>
  <c r="G19" i="106"/>
  <c r="F19" i="106"/>
  <c r="D18" i="106"/>
  <c r="D17" i="106"/>
  <c r="D16" i="106"/>
  <c r="R15" i="106"/>
  <c r="Q15" i="106"/>
  <c r="P15" i="106"/>
  <c r="O15" i="106"/>
  <c r="N15" i="106"/>
  <c r="M15" i="106"/>
  <c r="L15" i="106"/>
  <c r="K15" i="106"/>
  <c r="J15" i="106"/>
  <c r="I15" i="106"/>
  <c r="H15" i="106"/>
  <c r="G15" i="106"/>
  <c r="F15" i="106"/>
  <c r="D14" i="106"/>
  <c r="D13" i="106"/>
  <c r="D11" i="106"/>
  <c r="D10" i="106"/>
  <c r="D9" i="106"/>
  <c r="D8" i="106"/>
  <c r="D7" i="106"/>
  <c r="F38" i="105"/>
  <c r="D16" i="105"/>
  <c r="G76" i="105"/>
  <c r="N71" i="105"/>
  <c r="F71" i="105"/>
  <c r="R68" i="105"/>
  <c r="R69" i="105" s="1"/>
  <c r="Q68" i="105"/>
  <c r="Q69" i="105" s="1"/>
  <c r="P68" i="105"/>
  <c r="P69" i="105" s="1"/>
  <c r="O68" i="105"/>
  <c r="O69" i="105" s="1"/>
  <c r="N68" i="105"/>
  <c r="N69" i="105" s="1"/>
  <c r="M68" i="105"/>
  <c r="L68" i="105"/>
  <c r="L69" i="105" s="1"/>
  <c r="K68" i="105"/>
  <c r="K69" i="105" s="1"/>
  <c r="J68" i="105"/>
  <c r="J69" i="105" s="1"/>
  <c r="I68" i="105"/>
  <c r="I69" i="105" s="1"/>
  <c r="H68" i="105"/>
  <c r="H69" i="105" s="1"/>
  <c r="G68" i="105"/>
  <c r="G69" i="105" s="1"/>
  <c r="F68" i="105"/>
  <c r="F69" i="105" s="1"/>
  <c r="E68" i="105"/>
  <c r="D65" i="105"/>
  <c r="D64" i="105"/>
  <c r="D63" i="105"/>
  <c r="R61" i="105"/>
  <c r="Q61" i="105"/>
  <c r="P61" i="105"/>
  <c r="O61" i="105"/>
  <c r="N61" i="105"/>
  <c r="M61" i="105"/>
  <c r="L61" i="105"/>
  <c r="K61" i="105"/>
  <c r="J61" i="105"/>
  <c r="I61" i="105"/>
  <c r="H61" i="105"/>
  <c r="G61" i="105"/>
  <c r="F61" i="105"/>
  <c r="E61" i="105"/>
  <c r="R60" i="105"/>
  <c r="Q60" i="105"/>
  <c r="P60" i="105"/>
  <c r="O60" i="105"/>
  <c r="N60" i="105"/>
  <c r="M60" i="105"/>
  <c r="L60" i="105"/>
  <c r="K60" i="105"/>
  <c r="J60" i="105"/>
  <c r="I60" i="105"/>
  <c r="H60" i="105"/>
  <c r="G60" i="105"/>
  <c r="F60" i="105"/>
  <c r="E60" i="105"/>
  <c r="R59" i="105"/>
  <c r="Q59" i="105"/>
  <c r="P59" i="105"/>
  <c r="O59" i="105"/>
  <c r="N59" i="105"/>
  <c r="M59" i="105"/>
  <c r="L59" i="105"/>
  <c r="K59" i="105"/>
  <c r="J59" i="105"/>
  <c r="I59" i="105"/>
  <c r="H59" i="105"/>
  <c r="G59" i="105"/>
  <c r="F59" i="105"/>
  <c r="E59" i="105"/>
  <c r="R58" i="105"/>
  <c r="Q58" i="105"/>
  <c r="P58" i="105"/>
  <c r="O58" i="105"/>
  <c r="N58" i="105"/>
  <c r="M58" i="105"/>
  <c r="L58" i="105"/>
  <c r="K58" i="105"/>
  <c r="J58" i="105"/>
  <c r="I58" i="105"/>
  <c r="H58" i="105"/>
  <c r="G58" i="105"/>
  <c r="F58" i="105"/>
  <c r="E58" i="105"/>
  <c r="R57" i="105"/>
  <c r="Q57" i="105"/>
  <c r="P57" i="105"/>
  <c r="O57" i="105"/>
  <c r="N57" i="105"/>
  <c r="M57" i="105"/>
  <c r="L57" i="105"/>
  <c r="K57" i="105"/>
  <c r="J57" i="105"/>
  <c r="I57" i="105"/>
  <c r="H57" i="105"/>
  <c r="G57" i="105"/>
  <c r="F57" i="105"/>
  <c r="E57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5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R52" i="105"/>
  <c r="Q52" i="105"/>
  <c r="P52" i="105"/>
  <c r="O52" i="105"/>
  <c r="N52" i="105"/>
  <c r="M52" i="105"/>
  <c r="L52" i="105"/>
  <c r="K52" i="105"/>
  <c r="J52" i="105"/>
  <c r="I52" i="105"/>
  <c r="H52" i="105"/>
  <c r="G52" i="105"/>
  <c r="F52" i="105"/>
  <c r="E52" i="105"/>
  <c r="D51" i="105"/>
  <c r="D50" i="105"/>
  <c r="R49" i="105"/>
  <c r="Q49" i="105"/>
  <c r="P49" i="105"/>
  <c r="O49" i="105"/>
  <c r="N49" i="105"/>
  <c r="M49" i="105"/>
  <c r="L49" i="105"/>
  <c r="K49" i="105"/>
  <c r="J49" i="105"/>
  <c r="I49" i="105"/>
  <c r="H49" i="105"/>
  <c r="G49" i="105"/>
  <c r="F49" i="105"/>
  <c r="E49" i="105"/>
  <c r="D48" i="105"/>
  <c r="D47" i="105"/>
  <c r="D46" i="105"/>
  <c r="D45" i="105"/>
  <c r="D44" i="105"/>
  <c r="D43" i="105"/>
  <c r="D42" i="105"/>
  <c r="R41" i="105"/>
  <c r="Q41" i="105"/>
  <c r="P41" i="105"/>
  <c r="O41" i="105"/>
  <c r="N41" i="105"/>
  <c r="M41" i="105"/>
  <c r="L41" i="105"/>
  <c r="K41" i="105"/>
  <c r="J41" i="105"/>
  <c r="I41" i="105"/>
  <c r="H41" i="105"/>
  <c r="G41" i="105"/>
  <c r="F41" i="105"/>
  <c r="E41" i="105"/>
  <c r="D40" i="105"/>
  <c r="D39" i="105"/>
  <c r="R38" i="105"/>
  <c r="Q38" i="105"/>
  <c r="P38" i="105"/>
  <c r="O38" i="105"/>
  <c r="N38" i="105"/>
  <c r="M38" i="105"/>
  <c r="L38" i="105"/>
  <c r="K38" i="105"/>
  <c r="J38" i="105"/>
  <c r="I38" i="105"/>
  <c r="H38" i="105"/>
  <c r="G38" i="105"/>
  <c r="E38" i="105"/>
  <c r="D37" i="105"/>
  <c r="D36" i="105"/>
  <c r="R35" i="105"/>
  <c r="Q35" i="105"/>
  <c r="P35" i="105"/>
  <c r="O35" i="105"/>
  <c r="N35" i="105"/>
  <c r="M35" i="105"/>
  <c r="L35" i="105"/>
  <c r="K35" i="105"/>
  <c r="J35" i="105"/>
  <c r="I35" i="105"/>
  <c r="H35" i="105"/>
  <c r="G35" i="105"/>
  <c r="F35" i="105"/>
  <c r="E35" i="105"/>
  <c r="D33" i="105"/>
  <c r="D32" i="105"/>
  <c r="D31" i="105"/>
  <c r="R30" i="105"/>
  <c r="Q30" i="105"/>
  <c r="P30" i="105"/>
  <c r="O30" i="105"/>
  <c r="N30" i="105"/>
  <c r="M30" i="105"/>
  <c r="L30" i="105"/>
  <c r="K30" i="105"/>
  <c r="J30" i="105"/>
  <c r="I30" i="105"/>
  <c r="H30" i="105"/>
  <c r="G30" i="105"/>
  <c r="F30" i="105"/>
  <c r="E30" i="105"/>
  <c r="D29" i="105"/>
  <c r="D28" i="105"/>
  <c r="D27" i="105"/>
  <c r="D26" i="105"/>
  <c r="D34" i="105"/>
  <c r="R25" i="105"/>
  <c r="Q25" i="105"/>
  <c r="P25" i="105"/>
  <c r="O25" i="105"/>
  <c r="N25" i="105"/>
  <c r="M25" i="105"/>
  <c r="L25" i="105"/>
  <c r="K25" i="105"/>
  <c r="J25" i="105"/>
  <c r="I25" i="105"/>
  <c r="H25" i="105"/>
  <c r="G25" i="105"/>
  <c r="F25" i="105"/>
  <c r="E25" i="105"/>
  <c r="D24" i="105"/>
  <c r="D23" i="105"/>
  <c r="D22" i="105"/>
  <c r="R21" i="105"/>
  <c r="Q21" i="105"/>
  <c r="P21" i="105"/>
  <c r="O21" i="105"/>
  <c r="N21" i="105"/>
  <c r="M21" i="105"/>
  <c r="L21" i="105"/>
  <c r="K21" i="105"/>
  <c r="J21" i="105"/>
  <c r="I21" i="105"/>
  <c r="H21" i="105"/>
  <c r="G21" i="105"/>
  <c r="F21" i="105"/>
  <c r="E21" i="105"/>
  <c r="D20" i="105"/>
  <c r="D19" i="105"/>
  <c r="R18" i="105"/>
  <c r="Q18" i="105"/>
  <c r="P18" i="105"/>
  <c r="O18" i="105"/>
  <c r="N18" i="105"/>
  <c r="M18" i="105"/>
  <c r="L18" i="105"/>
  <c r="K18" i="105"/>
  <c r="J18" i="105"/>
  <c r="I18" i="105"/>
  <c r="H18" i="105"/>
  <c r="G18" i="105"/>
  <c r="F18" i="105"/>
  <c r="E18" i="105"/>
  <c r="D17" i="105"/>
  <c r="D15" i="105"/>
  <c r="R14" i="105"/>
  <c r="Q14" i="105"/>
  <c r="P14" i="105"/>
  <c r="O14" i="105"/>
  <c r="N14" i="105"/>
  <c r="M14" i="105"/>
  <c r="L14" i="105"/>
  <c r="K14" i="105"/>
  <c r="J14" i="105"/>
  <c r="I14" i="105"/>
  <c r="H14" i="105"/>
  <c r="G14" i="105"/>
  <c r="F14" i="105"/>
  <c r="E14" i="105"/>
  <c r="D13" i="105"/>
  <c r="D12" i="105"/>
  <c r="D11" i="105"/>
  <c r="D10" i="105"/>
  <c r="D9" i="105"/>
  <c r="D8" i="105"/>
  <c r="D7" i="105"/>
  <c r="D50" i="103"/>
  <c r="I53" i="103"/>
  <c r="F60" i="103"/>
  <c r="G60" i="103"/>
  <c r="H60" i="103"/>
  <c r="I60" i="103"/>
  <c r="J60" i="103"/>
  <c r="K60" i="103"/>
  <c r="L60" i="103"/>
  <c r="M60" i="103"/>
  <c r="N60" i="103"/>
  <c r="O60" i="103"/>
  <c r="P60" i="103"/>
  <c r="Q60" i="103"/>
  <c r="R60" i="103"/>
  <c r="E60" i="103"/>
  <c r="F59" i="103"/>
  <c r="G59" i="103"/>
  <c r="H59" i="103"/>
  <c r="I59" i="103"/>
  <c r="J59" i="103"/>
  <c r="K59" i="103"/>
  <c r="L59" i="103"/>
  <c r="M59" i="103"/>
  <c r="N59" i="103"/>
  <c r="O59" i="103"/>
  <c r="P59" i="103"/>
  <c r="Q59" i="103"/>
  <c r="R59" i="103"/>
  <c r="E59" i="103"/>
  <c r="F58" i="103"/>
  <c r="G58" i="103"/>
  <c r="H58" i="103"/>
  <c r="I58" i="103"/>
  <c r="J58" i="103"/>
  <c r="K58" i="103"/>
  <c r="L58" i="103"/>
  <c r="M58" i="103"/>
  <c r="N58" i="103"/>
  <c r="O58" i="103"/>
  <c r="P58" i="103"/>
  <c r="Q58" i="103"/>
  <c r="R58" i="103"/>
  <c r="E58" i="103"/>
  <c r="I57" i="103"/>
  <c r="F57" i="103"/>
  <c r="G57" i="103"/>
  <c r="H57" i="103"/>
  <c r="J57" i="103"/>
  <c r="K57" i="103"/>
  <c r="L57" i="103"/>
  <c r="M57" i="103"/>
  <c r="N57" i="103"/>
  <c r="O57" i="103"/>
  <c r="P57" i="103"/>
  <c r="Q57" i="103"/>
  <c r="R57" i="103"/>
  <c r="E57" i="103"/>
  <c r="F55" i="103"/>
  <c r="G55" i="103"/>
  <c r="H55" i="103"/>
  <c r="I55" i="103"/>
  <c r="J55" i="103"/>
  <c r="K55" i="103"/>
  <c r="L55" i="103"/>
  <c r="M55" i="103"/>
  <c r="N55" i="103"/>
  <c r="O55" i="103"/>
  <c r="P55" i="103"/>
  <c r="Q55" i="103"/>
  <c r="R55" i="103"/>
  <c r="E55" i="103"/>
  <c r="F54" i="103"/>
  <c r="G54" i="103"/>
  <c r="H54" i="103"/>
  <c r="I54" i="103"/>
  <c r="J54" i="103"/>
  <c r="K54" i="103"/>
  <c r="L54" i="103"/>
  <c r="M54" i="103"/>
  <c r="N54" i="103"/>
  <c r="O54" i="103"/>
  <c r="P54" i="103"/>
  <c r="Q54" i="103"/>
  <c r="R54" i="103"/>
  <c r="E54" i="103"/>
  <c r="R53" i="103"/>
  <c r="Q53" i="103"/>
  <c r="P53" i="103"/>
  <c r="O53" i="103"/>
  <c r="N53" i="103"/>
  <c r="M53" i="103"/>
  <c r="L53" i="103"/>
  <c r="K53" i="103"/>
  <c r="J53" i="103"/>
  <c r="H53" i="103"/>
  <c r="G53" i="103"/>
  <c r="F53" i="103"/>
  <c r="E53" i="103"/>
  <c r="G77" i="103"/>
  <c r="N72" i="103"/>
  <c r="F72" i="103"/>
  <c r="L70" i="103"/>
  <c r="K70" i="103"/>
  <c r="J70" i="103"/>
  <c r="R69" i="103"/>
  <c r="R70" i="103" s="1"/>
  <c r="Q69" i="103"/>
  <c r="Q70" i="103" s="1"/>
  <c r="P69" i="103"/>
  <c r="P70" i="103" s="1"/>
  <c r="O69" i="103"/>
  <c r="O70" i="103" s="1"/>
  <c r="N69" i="103"/>
  <c r="N70" i="103" s="1"/>
  <c r="M69" i="103"/>
  <c r="L69" i="103"/>
  <c r="K69" i="103"/>
  <c r="J69" i="103"/>
  <c r="I69" i="103"/>
  <c r="I70" i="103" s="1"/>
  <c r="H69" i="103"/>
  <c r="H70" i="103" s="1"/>
  <c r="G69" i="103"/>
  <c r="G70" i="103" s="1"/>
  <c r="F69" i="103"/>
  <c r="F70" i="103" s="1"/>
  <c r="E69" i="103"/>
  <c r="D66" i="103"/>
  <c r="D65" i="103"/>
  <c r="D64" i="103"/>
  <c r="R62" i="103"/>
  <c r="Q62" i="103"/>
  <c r="P62" i="103"/>
  <c r="O62" i="103"/>
  <c r="N62" i="103"/>
  <c r="M62" i="103"/>
  <c r="L62" i="103"/>
  <c r="K62" i="103"/>
  <c r="J62" i="103"/>
  <c r="I62" i="103"/>
  <c r="H62" i="103"/>
  <c r="G62" i="103"/>
  <c r="F62" i="103"/>
  <c r="E62" i="103"/>
  <c r="R61" i="103"/>
  <c r="Q61" i="103"/>
  <c r="P61" i="103"/>
  <c r="O61" i="103"/>
  <c r="N61" i="103"/>
  <c r="M61" i="103"/>
  <c r="L61" i="103"/>
  <c r="K61" i="103"/>
  <c r="J61" i="103"/>
  <c r="I61" i="103"/>
  <c r="H61" i="103"/>
  <c r="G61" i="103"/>
  <c r="F61" i="103"/>
  <c r="E61" i="103"/>
  <c r="D56" i="103"/>
  <c r="D52" i="103"/>
  <c r="D51" i="103"/>
  <c r="R49" i="103"/>
  <c r="Q49" i="103"/>
  <c r="P49" i="103"/>
  <c r="O49" i="103"/>
  <c r="N49" i="103"/>
  <c r="M49" i="103"/>
  <c r="L49" i="103"/>
  <c r="K49" i="103"/>
  <c r="J49" i="103"/>
  <c r="I49" i="103"/>
  <c r="H49" i="103"/>
  <c r="G49" i="103"/>
  <c r="F49" i="103"/>
  <c r="E49" i="103"/>
  <c r="D48" i="103"/>
  <c r="D47" i="103"/>
  <c r="D46" i="103"/>
  <c r="D45" i="103"/>
  <c r="D44" i="103"/>
  <c r="D43" i="103"/>
  <c r="D42" i="103"/>
  <c r="D41" i="103"/>
  <c r="R40" i="103"/>
  <c r="Q40" i="103"/>
  <c r="P40" i="103"/>
  <c r="O40" i="103"/>
  <c r="N40" i="103"/>
  <c r="M40" i="103"/>
  <c r="L40" i="103"/>
  <c r="K40" i="103"/>
  <c r="J40" i="103"/>
  <c r="I40" i="103"/>
  <c r="H40" i="103"/>
  <c r="G40" i="103"/>
  <c r="F40" i="103"/>
  <c r="E40" i="103"/>
  <c r="D39" i="103"/>
  <c r="D38" i="103"/>
  <c r="R37" i="103"/>
  <c r="Q37" i="103"/>
  <c r="P37" i="103"/>
  <c r="O37" i="103"/>
  <c r="N37" i="103"/>
  <c r="M37" i="103"/>
  <c r="L37" i="103"/>
  <c r="K37" i="103"/>
  <c r="J37" i="103"/>
  <c r="I37" i="103"/>
  <c r="H37" i="103"/>
  <c r="G37" i="103"/>
  <c r="F37" i="103"/>
  <c r="E37" i="103"/>
  <c r="D36" i="103"/>
  <c r="D35" i="103"/>
  <c r="R34" i="103"/>
  <c r="Q34" i="103"/>
  <c r="P34" i="103"/>
  <c r="O34" i="103"/>
  <c r="N34" i="103"/>
  <c r="M34" i="103"/>
  <c r="L34" i="103"/>
  <c r="K34" i="103"/>
  <c r="J34" i="103"/>
  <c r="I34" i="103"/>
  <c r="H34" i="103"/>
  <c r="G34" i="103"/>
  <c r="F34" i="103"/>
  <c r="E34" i="103"/>
  <c r="D33" i="103"/>
  <c r="D32" i="103"/>
  <c r="R31" i="103"/>
  <c r="Q31" i="103"/>
  <c r="P31" i="103"/>
  <c r="O31" i="103"/>
  <c r="N31" i="103"/>
  <c r="M31" i="103"/>
  <c r="L31" i="103"/>
  <c r="K31" i="103"/>
  <c r="J31" i="103"/>
  <c r="I31" i="103"/>
  <c r="H31" i="103"/>
  <c r="G31" i="103"/>
  <c r="F31" i="103"/>
  <c r="E31" i="103"/>
  <c r="D30" i="103"/>
  <c r="D29" i="103"/>
  <c r="D28" i="103"/>
  <c r="D27" i="103"/>
  <c r="R26" i="103"/>
  <c r="Q26" i="103"/>
  <c r="P26" i="103"/>
  <c r="O26" i="103"/>
  <c r="N26" i="103"/>
  <c r="M26" i="103"/>
  <c r="L26" i="103"/>
  <c r="K26" i="103"/>
  <c r="J26" i="103"/>
  <c r="I26" i="103"/>
  <c r="H26" i="103"/>
  <c r="G26" i="103"/>
  <c r="F26" i="103"/>
  <c r="E26" i="103"/>
  <c r="D25" i="103"/>
  <c r="D24" i="103"/>
  <c r="D23" i="103"/>
  <c r="R22" i="103"/>
  <c r="Q22" i="103"/>
  <c r="P22" i="103"/>
  <c r="O22" i="103"/>
  <c r="N22" i="103"/>
  <c r="M22" i="103"/>
  <c r="L22" i="103"/>
  <c r="K22" i="103"/>
  <c r="J22" i="103"/>
  <c r="I22" i="103"/>
  <c r="H22" i="103"/>
  <c r="G22" i="103"/>
  <c r="F22" i="103"/>
  <c r="E22" i="103"/>
  <c r="D21" i="103"/>
  <c r="D20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8" i="103"/>
  <c r="D17" i="103"/>
  <c r="D16" i="103"/>
  <c r="D15" i="103"/>
  <c r="R14" i="103"/>
  <c r="Q14" i="103"/>
  <c r="P14" i="103"/>
  <c r="O14" i="103"/>
  <c r="N14" i="103"/>
  <c r="M14" i="103"/>
  <c r="L14" i="103"/>
  <c r="K14" i="103"/>
  <c r="J14" i="103"/>
  <c r="I14" i="103"/>
  <c r="H14" i="103"/>
  <c r="G14" i="103"/>
  <c r="F14" i="103"/>
  <c r="E14" i="103"/>
  <c r="D13" i="103"/>
  <c r="D12" i="103"/>
  <c r="D11" i="103"/>
  <c r="D10" i="103"/>
  <c r="D9" i="103"/>
  <c r="D8" i="103"/>
  <c r="D7" i="103"/>
  <c r="D51" i="102"/>
  <c r="G78" i="102"/>
  <c r="N73" i="102"/>
  <c r="F73" i="102"/>
  <c r="R70" i="102"/>
  <c r="R71" i="102" s="1"/>
  <c r="Q70" i="102"/>
  <c r="Q71" i="102" s="1"/>
  <c r="P70" i="102"/>
  <c r="P71" i="102" s="1"/>
  <c r="O70" i="102"/>
  <c r="O71" i="102" s="1"/>
  <c r="N70" i="102"/>
  <c r="N71" i="102" s="1"/>
  <c r="M70" i="102"/>
  <c r="M71" i="102" s="1"/>
  <c r="L70" i="102"/>
  <c r="L71" i="102" s="1"/>
  <c r="K70" i="102"/>
  <c r="K71" i="102" s="1"/>
  <c r="J70" i="102"/>
  <c r="J71" i="102" s="1"/>
  <c r="I70" i="102"/>
  <c r="I71" i="102" s="1"/>
  <c r="H70" i="102"/>
  <c r="H71" i="102" s="1"/>
  <c r="G70" i="102"/>
  <c r="G71" i="102" s="1"/>
  <c r="F70" i="102"/>
  <c r="F71" i="102" s="1"/>
  <c r="E70" i="102"/>
  <c r="E71" i="102" s="1"/>
  <c r="D67" i="102"/>
  <c r="D66" i="102"/>
  <c r="D65" i="102"/>
  <c r="R63" i="102"/>
  <c r="Q63" i="102"/>
  <c r="P63" i="102"/>
  <c r="O63" i="102"/>
  <c r="N63" i="102"/>
  <c r="M63" i="102"/>
  <c r="L63" i="102"/>
  <c r="K63" i="102"/>
  <c r="J63" i="102"/>
  <c r="I63" i="102"/>
  <c r="H63" i="102"/>
  <c r="G63" i="102"/>
  <c r="F63" i="102"/>
  <c r="E63" i="102"/>
  <c r="R62" i="102"/>
  <c r="Q62" i="102"/>
  <c r="P62" i="102"/>
  <c r="O62" i="102"/>
  <c r="N62" i="102"/>
  <c r="M62" i="102"/>
  <c r="L62" i="102"/>
  <c r="K62" i="102"/>
  <c r="J62" i="102"/>
  <c r="I62" i="102"/>
  <c r="H62" i="102"/>
  <c r="G62" i="102"/>
  <c r="F62" i="102"/>
  <c r="E62" i="102"/>
  <c r="R61" i="102"/>
  <c r="Q61" i="102"/>
  <c r="P61" i="102"/>
  <c r="O61" i="102"/>
  <c r="N61" i="102"/>
  <c r="M61" i="102"/>
  <c r="L61" i="102"/>
  <c r="K61" i="102"/>
  <c r="J61" i="102"/>
  <c r="I61" i="102"/>
  <c r="H61" i="102"/>
  <c r="G61" i="102"/>
  <c r="F61" i="102"/>
  <c r="E61" i="102"/>
  <c r="R60" i="102"/>
  <c r="Q60" i="102"/>
  <c r="P60" i="102"/>
  <c r="O60" i="102"/>
  <c r="N60" i="102"/>
  <c r="M60" i="102"/>
  <c r="L60" i="102"/>
  <c r="K60" i="102"/>
  <c r="J60" i="102"/>
  <c r="I60" i="102"/>
  <c r="H60" i="102"/>
  <c r="G60" i="102"/>
  <c r="F60" i="102"/>
  <c r="E60" i="102"/>
  <c r="R59" i="102"/>
  <c r="Q59" i="102"/>
  <c r="P59" i="102"/>
  <c r="O59" i="102"/>
  <c r="N59" i="102"/>
  <c r="M59" i="102"/>
  <c r="L59" i="102"/>
  <c r="K59" i="102"/>
  <c r="J59" i="102"/>
  <c r="I59" i="102"/>
  <c r="H59" i="102"/>
  <c r="G59" i="102"/>
  <c r="F59" i="102"/>
  <c r="E59" i="102"/>
  <c r="R58" i="102"/>
  <c r="Q58" i="102"/>
  <c r="P58" i="102"/>
  <c r="O58" i="102"/>
  <c r="N58" i="102"/>
  <c r="M58" i="102"/>
  <c r="L58" i="102"/>
  <c r="K58" i="102"/>
  <c r="J58" i="102"/>
  <c r="I58" i="102"/>
  <c r="H58" i="102"/>
  <c r="G58" i="102"/>
  <c r="F58" i="102"/>
  <c r="E58" i="102"/>
  <c r="D57" i="102"/>
  <c r="R56" i="102"/>
  <c r="Q56" i="102"/>
  <c r="P56" i="102"/>
  <c r="O56" i="102"/>
  <c r="N56" i="102"/>
  <c r="M56" i="102"/>
  <c r="L56" i="102"/>
  <c r="K56" i="102"/>
  <c r="J56" i="102"/>
  <c r="I56" i="102"/>
  <c r="H56" i="102"/>
  <c r="G56" i="102"/>
  <c r="F56" i="102"/>
  <c r="E56" i="102"/>
  <c r="R55" i="102"/>
  <c r="Q55" i="102"/>
  <c r="P55" i="102"/>
  <c r="O55" i="102"/>
  <c r="N55" i="102"/>
  <c r="M55" i="102"/>
  <c r="L55" i="102"/>
  <c r="K55" i="102"/>
  <c r="J55" i="102"/>
  <c r="I55" i="102"/>
  <c r="H55" i="102"/>
  <c r="G55" i="102"/>
  <c r="F55" i="102"/>
  <c r="E55" i="102"/>
  <c r="R54" i="102"/>
  <c r="Q54" i="102"/>
  <c r="P54" i="102"/>
  <c r="O54" i="102"/>
  <c r="N54" i="102"/>
  <c r="M54" i="102"/>
  <c r="L54" i="102"/>
  <c r="K54" i="102"/>
  <c r="J54" i="102"/>
  <c r="I54" i="102"/>
  <c r="H54" i="102"/>
  <c r="G54" i="102"/>
  <c r="F54" i="102"/>
  <c r="E54" i="102"/>
  <c r="D53" i="102"/>
  <c r="D52" i="102"/>
  <c r="R50" i="102"/>
  <c r="Q50" i="102"/>
  <c r="P50" i="102"/>
  <c r="O50" i="102"/>
  <c r="N50" i="102"/>
  <c r="M50" i="102"/>
  <c r="L50" i="102"/>
  <c r="K50" i="102"/>
  <c r="J50" i="102"/>
  <c r="I50" i="102"/>
  <c r="H50" i="102"/>
  <c r="G50" i="102"/>
  <c r="F50" i="102"/>
  <c r="E50" i="102"/>
  <c r="D49" i="102"/>
  <c r="D48" i="102"/>
  <c r="D47" i="102"/>
  <c r="D46" i="102"/>
  <c r="D45" i="102"/>
  <c r="D44" i="102"/>
  <c r="D43" i="102"/>
  <c r="D42" i="102"/>
  <c r="R41" i="102"/>
  <c r="Q41" i="102"/>
  <c r="P41" i="102"/>
  <c r="O41" i="102"/>
  <c r="N41" i="102"/>
  <c r="M41" i="102"/>
  <c r="L41" i="102"/>
  <c r="K41" i="102"/>
  <c r="J41" i="102"/>
  <c r="I41" i="102"/>
  <c r="H41" i="102"/>
  <c r="G41" i="102"/>
  <c r="F41" i="102"/>
  <c r="E41" i="102"/>
  <c r="D40" i="102"/>
  <c r="D39" i="102"/>
  <c r="R38" i="102"/>
  <c r="Q38" i="102"/>
  <c r="P38" i="102"/>
  <c r="O38" i="102"/>
  <c r="N38" i="102"/>
  <c r="M38" i="102"/>
  <c r="L38" i="102"/>
  <c r="K38" i="102"/>
  <c r="J38" i="102"/>
  <c r="I38" i="102"/>
  <c r="H38" i="102"/>
  <c r="G38" i="102"/>
  <c r="F38" i="102"/>
  <c r="E38" i="102"/>
  <c r="D37" i="102"/>
  <c r="D36" i="102"/>
  <c r="R35" i="102"/>
  <c r="Q35" i="102"/>
  <c r="P35" i="102"/>
  <c r="O35" i="102"/>
  <c r="N35" i="102"/>
  <c r="M35" i="102"/>
  <c r="L35" i="102"/>
  <c r="K35" i="102"/>
  <c r="J35" i="102"/>
  <c r="I35" i="102"/>
  <c r="H35" i="102"/>
  <c r="G35" i="102"/>
  <c r="F35" i="102"/>
  <c r="E35" i="102"/>
  <c r="D34" i="102"/>
  <c r="D33" i="102"/>
  <c r="D32" i="102"/>
  <c r="R31" i="102"/>
  <c r="Q31" i="102"/>
  <c r="P31" i="102"/>
  <c r="O31" i="102"/>
  <c r="N31" i="102"/>
  <c r="M31" i="102"/>
  <c r="L31" i="102"/>
  <c r="K31" i="102"/>
  <c r="J31" i="102"/>
  <c r="I31" i="102"/>
  <c r="H31" i="102"/>
  <c r="G31" i="102"/>
  <c r="F31" i="102"/>
  <c r="E31" i="102"/>
  <c r="D30" i="102"/>
  <c r="D29" i="102"/>
  <c r="D28" i="102"/>
  <c r="D27" i="102"/>
  <c r="R26" i="102"/>
  <c r="Q26" i="102"/>
  <c r="P26" i="102"/>
  <c r="O26" i="102"/>
  <c r="N26" i="102"/>
  <c r="M26" i="102"/>
  <c r="L26" i="102"/>
  <c r="K26" i="102"/>
  <c r="J26" i="102"/>
  <c r="I26" i="102"/>
  <c r="H26" i="102"/>
  <c r="G26" i="102"/>
  <c r="F26" i="102"/>
  <c r="E26" i="102"/>
  <c r="D25" i="102"/>
  <c r="D24" i="102"/>
  <c r="D23" i="102"/>
  <c r="R22" i="102"/>
  <c r="Q22" i="102"/>
  <c r="P22" i="102"/>
  <c r="O22" i="102"/>
  <c r="N22" i="102"/>
  <c r="M22" i="102"/>
  <c r="L22" i="102"/>
  <c r="K22" i="102"/>
  <c r="J22" i="102"/>
  <c r="I22" i="102"/>
  <c r="H22" i="102"/>
  <c r="G22" i="102"/>
  <c r="F22" i="102"/>
  <c r="E22" i="102"/>
  <c r="D21" i="102"/>
  <c r="D20" i="102"/>
  <c r="R19" i="102"/>
  <c r="Q19" i="102"/>
  <c r="P19" i="102"/>
  <c r="O19" i="102"/>
  <c r="N19" i="102"/>
  <c r="M19" i="102"/>
  <c r="L19" i="102"/>
  <c r="K19" i="102"/>
  <c r="J19" i="102"/>
  <c r="I19" i="102"/>
  <c r="H19" i="102"/>
  <c r="G19" i="102"/>
  <c r="F19" i="102"/>
  <c r="E19" i="102"/>
  <c r="D18" i="102"/>
  <c r="D17" i="102"/>
  <c r="D16" i="102"/>
  <c r="D15" i="102"/>
  <c r="R14" i="102"/>
  <c r="Q14" i="102"/>
  <c r="P14" i="102"/>
  <c r="O14" i="102"/>
  <c r="N14" i="102"/>
  <c r="M14" i="102"/>
  <c r="L14" i="102"/>
  <c r="K14" i="102"/>
  <c r="J14" i="102"/>
  <c r="I14" i="102"/>
  <c r="H14" i="102"/>
  <c r="G14" i="102"/>
  <c r="F14" i="102"/>
  <c r="E14" i="102"/>
  <c r="D13" i="102"/>
  <c r="D12" i="102"/>
  <c r="D11" i="102"/>
  <c r="D10" i="102"/>
  <c r="D9" i="102"/>
  <c r="D8" i="102"/>
  <c r="D7" i="102"/>
  <c r="I60" i="101"/>
  <c r="P60" i="101"/>
  <c r="H52" i="101"/>
  <c r="H60" i="101"/>
  <c r="G76" i="101"/>
  <c r="N71" i="101"/>
  <c r="F71" i="101"/>
  <c r="R68" i="101"/>
  <c r="R69" i="101" s="1"/>
  <c r="Q68" i="101"/>
  <c r="Q69" i="101" s="1"/>
  <c r="P68" i="101"/>
  <c r="P69" i="101" s="1"/>
  <c r="O68" i="101"/>
  <c r="O69" i="101" s="1"/>
  <c r="N68" i="101"/>
  <c r="N69" i="101" s="1"/>
  <c r="M68" i="101"/>
  <c r="M69" i="101" s="1"/>
  <c r="L68" i="101"/>
  <c r="L69" i="101" s="1"/>
  <c r="K68" i="101"/>
  <c r="K69" i="101" s="1"/>
  <c r="J68" i="101"/>
  <c r="J69" i="101" s="1"/>
  <c r="I68" i="101"/>
  <c r="I69" i="101" s="1"/>
  <c r="H68" i="101"/>
  <c r="H69" i="101" s="1"/>
  <c r="G68" i="101"/>
  <c r="G69" i="101" s="1"/>
  <c r="F68" i="101"/>
  <c r="F69" i="101" s="1"/>
  <c r="E68" i="101"/>
  <c r="D65" i="101"/>
  <c r="D64" i="101"/>
  <c r="D63" i="101"/>
  <c r="R61" i="101"/>
  <c r="Q61" i="101"/>
  <c r="P61" i="101"/>
  <c r="O61" i="101"/>
  <c r="N61" i="101"/>
  <c r="M61" i="101"/>
  <c r="L61" i="101"/>
  <c r="K61" i="101"/>
  <c r="J61" i="101"/>
  <c r="I61" i="101"/>
  <c r="H61" i="101"/>
  <c r="G61" i="101"/>
  <c r="F61" i="101"/>
  <c r="E61" i="101"/>
  <c r="R60" i="101"/>
  <c r="Q60" i="101"/>
  <c r="O60" i="101"/>
  <c r="N60" i="101"/>
  <c r="M60" i="101"/>
  <c r="L60" i="101"/>
  <c r="K60" i="101"/>
  <c r="J60" i="101"/>
  <c r="G60" i="101"/>
  <c r="F60" i="101"/>
  <c r="E60" i="101"/>
  <c r="R59" i="101"/>
  <c r="Q59" i="101"/>
  <c r="P59" i="101"/>
  <c r="O59" i="101"/>
  <c r="N59" i="101"/>
  <c r="M59" i="101"/>
  <c r="L59" i="101"/>
  <c r="K59" i="101"/>
  <c r="J59" i="101"/>
  <c r="I59" i="101"/>
  <c r="H59" i="101"/>
  <c r="G59" i="101"/>
  <c r="F59" i="101"/>
  <c r="E59" i="101"/>
  <c r="R58" i="101"/>
  <c r="Q58" i="101"/>
  <c r="P58" i="101"/>
  <c r="O58" i="101"/>
  <c r="N58" i="101"/>
  <c r="M58" i="101"/>
  <c r="L58" i="101"/>
  <c r="K58" i="101"/>
  <c r="J58" i="101"/>
  <c r="I58" i="101"/>
  <c r="H58" i="101"/>
  <c r="G58" i="101"/>
  <c r="F58" i="101"/>
  <c r="E58" i="101"/>
  <c r="R57" i="101"/>
  <c r="Q57" i="101"/>
  <c r="P57" i="101"/>
  <c r="O57" i="101"/>
  <c r="N57" i="101"/>
  <c r="M57" i="101"/>
  <c r="L57" i="101"/>
  <c r="K57" i="101"/>
  <c r="J57" i="101"/>
  <c r="I57" i="101"/>
  <c r="H57" i="101"/>
  <c r="G57" i="101"/>
  <c r="F57" i="101"/>
  <c r="E57" i="101"/>
  <c r="R56" i="101"/>
  <c r="Q56" i="101"/>
  <c r="P56" i="101"/>
  <c r="O56" i="101"/>
  <c r="N56" i="101"/>
  <c r="M56" i="101"/>
  <c r="L56" i="101"/>
  <c r="K56" i="101"/>
  <c r="J56" i="101"/>
  <c r="I56" i="101"/>
  <c r="H56" i="101"/>
  <c r="G56" i="101"/>
  <c r="F56" i="101"/>
  <c r="E56" i="101"/>
  <c r="D55" i="101"/>
  <c r="R54" i="101"/>
  <c r="Q54" i="101"/>
  <c r="P54" i="101"/>
  <c r="O54" i="101"/>
  <c r="N54" i="101"/>
  <c r="M54" i="101"/>
  <c r="L54" i="101"/>
  <c r="K54" i="101"/>
  <c r="J54" i="101"/>
  <c r="I54" i="101"/>
  <c r="H54" i="101"/>
  <c r="G54" i="101"/>
  <c r="F54" i="101"/>
  <c r="E54" i="101"/>
  <c r="R53" i="101"/>
  <c r="Q53" i="101"/>
  <c r="P53" i="101"/>
  <c r="O53" i="101"/>
  <c r="N53" i="101"/>
  <c r="M53" i="101"/>
  <c r="L53" i="101"/>
  <c r="K53" i="101"/>
  <c r="J53" i="101"/>
  <c r="I53" i="101"/>
  <c r="H53" i="101"/>
  <c r="G53" i="101"/>
  <c r="F53" i="101"/>
  <c r="E53" i="101"/>
  <c r="R52" i="101"/>
  <c r="Q52" i="101"/>
  <c r="P52" i="101"/>
  <c r="O52" i="101"/>
  <c r="N52" i="101"/>
  <c r="M52" i="101"/>
  <c r="L52" i="101"/>
  <c r="K52" i="101"/>
  <c r="J52" i="101"/>
  <c r="I52" i="101"/>
  <c r="G52" i="101"/>
  <c r="F52" i="101"/>
  <c r="E52" i="101"/>
  <c r="D51" i="101"/>
  <c r="D50" i="101"/>
  <c r="R48" i="101"/>
  <c r="Q48" i="101"/>
  <c r="P48" i="101"/>
  <c r="O48" i="101"/>
  <c r="N48" i="101"/>
  <c r="M48" i="101"/>
  <c r="L48" i="101"/>
  <c r="K48" i="101"/>
  <c r="J48" i="101"/>
  <c r="I48" i="101"/>
  <c r="H48" i="101"/>
  <c r="G48" i="101"/>
  <c r="F48" i="101"/>
  <c r="E48" i="101"/>
  <c r="D47" i="101"/>
  <c r="D46" i="101"/>
  <c r="D44" i="101"/>
  <c r="D43" i="101"/>
  <c r="D42" i="101"/>
  <c r="D41" i="101"/>
  <c r="D40" i="101"/>
  <c r="R39" i="101"/>
  <c r="Q39" i="101"/>
  <c r="P39" i="101"/>
  <c r="O39" i="101"/>
  <c r="N39" i="101"/>
  <c r="M39" i="101"/>
  <c r="L39" i="101"/>
  <c r="K39" i="101"/>
  <c r="J39" i="101"/>
  <c r="I39" i="101"/>
  <c r="H39" i="101"/>
  <c r="G39" i="101"/>
  <c r="F39" i="101"/>
  <c r="E39" i="101"/>
  <c r="D38" i="101"/>
  <c r="D37" i="101"/>
  <c r="R36" i="101"/>
  <c r="Q36" i="101"/>
  <c r="P36" i="101"/>
  <c r="O36" i="101"/>
  <c r="N36" i="101"/>
  <c r="M36" i="101"/>
  <c r="L36" i="101"/>
  <c r="K36" i="101"/>
  <c r="J36" i="101"/>
  <c r="I36" i="101"/>
  <c r="H36" i="101"/>
  <c r="G36" i="101"/>
  <c r="F36" i="101"/>
  <c r="E36" i="101"/>
  <c r="D35" i="101"/>
  <c r="D34" i="101"/>
  <c r="R33" i="101"/>
  <c r="Q33" i="101"/>
  <c r="P33" i="101"/>
  <c r="O33" i="101"/>
  <c r="N33" i="101"/>
  <c r="M33" i="101"/>
  <c r="L33" i="101"/>
  <c r="K33" i="101"/>
  <c r="J33" i="101"/>
  <c r="I33" i="101"/>
  <c r="H33" i="101"/>
  <c r="G33" i="101"/>
  <c r="F33" i="101"/>
  <c r="E33" i="101"/>
  <c r="D32" i="101"/>
  <c r="D31" i="101"/>
  <c r="R30" i="101"/>
  <c r="Q30" i="101"/>
  <c r="P30" i="101"/>
  <c r="O30" i="101"/>
  <c r="N30" i="101"/>
  <c r="M30" i="101"/>
  <c r="L30" i="101"/>
  <c r="K30" i="101"/>
  <c r="J30" i="101"/>
  <c r="I30" i="101"/>
  <c r="H30" i="101"/>
  <c r="G30" i="101"/>
  <c r="F30" i="101"/>
  <c r="E30" i="101"/>
  <c r="D29" i="101"/>
  <c r="D28" i="101"/>
  <c r="D27" i="101"/>
  <c r="D26" i="101"/>
  <c r="R25" i="101"/>
  <c r="Q25" i="101"/>
  <c r="P25" i="101"/>
  <c r="O25" i="101"/>
  <c r="N25" i="101"/>
  <c r="M25" i="101"/>
  <c r="L25" i="101"/>
  <c r="K25" i="101"/>
  <c r="J25" i="101"/>
  <c r="I25" i="101"/>
  <c r="H25" i="101"/>
  <c r="G25" i="101"/>
  <c r="F25" i="101"/>
  <c r="E25" i="101"/>
  <c r="D24" i="101"/>
  <c r="D23" i="101"/>
  <c r="R22" i="101"/>
  <c r="Q22" i="101"/>
  <c r="P22" i="101"/>
  <c r="O22" i="101"/>
  <c r="N22" i="101"/>
  <c r="M22" i="101"/>
  <c r="L22" i="101"/>
  <c r="K22" i="101"/>
  <c r="J22" i="101"/>
  <c r="I22" i="101"/>
  <c r="H22" i="101"/>
  <c r="G22" i="101"/>
  <c r="F22" i="101"/>
  <c r="E22" i="101"/>
  <c r="D21" i="101"/>
  <c r="D20" i="101"/>
  <c r="R19" i="101"/>
  <c r="Q19" i="101"/>
  <c r="P19" i="101"/>
  <c r="O19" i="101"/>
  <c r="N19" i="101"/>
  <c r="M19" i="101"/>
  <c r="L19" i="101"/>
  <c r="K19" i="101"/>
  <c r="J19" i="101"/>
  <c r="I19" i="101"/>
  <c r="H19" i="101"/>
  <c r="G19" i="101"/>
  <c r="F19" i="101"/>
  <c r="E19" i="101"/>
  <c r="D18" i="101"/>
  <c r="D17" i="101"/>
  <c r="D16" i="101"/>
  <c r="D15" i="101"/>
  <c r="R14" i="101"/>
  <c r="Q14" i="101"/>
  <c r="P14" i="101"/>
  <c r="O14" i="101"/>
  <c r="N14" i="101"/>
  <c r="M14" i="101"/>
  <c r="L14" i="101"/>
  <c r="K14" i="101"/>
  <c r="J14" i="101"/>
  <c r="I14" i="101"/>
  <c r="H14" i="101"/>
  <c r="G14" i="101"/>
  <c r="F14" i="101"/>
  <c r="E14" i="101"/>
  <c r="D13" i="101"/>
  <c r="D12" i="101"/>
  <c r="D11" i="101"/>
  <c r="D10" i="101"/>
  <c r="D9" i="101"/>
  <c r="D8" i="101"/>
  <c r="D7" i="101"/>
  <c r="D47" i="100"/>
  <c r="G74" i="100"/>
  <c r="N69" i="100"/>
  <c r="F69" i="100"/>
  <c r="R66" i="100"/>
  <c r="R67" i="100" s="1"/>
  <c r="Q66" i="100"/>
  <c r="Q67" i="100" s="1"/>
  <c r="P66" i="100"/>
  <c r="P67" i="100" s="1"/>
  <c r="O66" i="100"/>
  <c r="O67" i="100" s="1"/>
  <c r="N66" i="100"/>
  <c r="N67" i="100" s="1"/>
  <c r="M66" i="100"/>
  <c r="M67" i="100" s="1"/>
  <c r="L66" i="100"/>
  <c r="L67" i="100" s="1"/>
  <c r="K66" i="100"/>
  <c r="K67" i="100" s="1"/>
  <c r="J66" i="100"/>
  <c r="J67" i="100" s="1"/>
  <c r="I66" i="100"/>
  <c r="I67" i="100" s="1"/>
  <c r="H66" i="100"/>
  <c r="H67" i="100" s="1"/>
  <c r="G66" i="100"/>
  <c r="G67" i="100" s="1"/>
  <c r="F66" i="100"/>
  <c r="F67" i="100" s="1"/>
  <c r="E66" i="100"/>
  <c r="D63" i="100"/>
  <c r="D62" i="100"/>
  <c r="D61" i="100"/>
  <c r="R59" i="100"/>
  <c r="Q59" i="100"/>
  <c r="P59" i="100"/>
  <c r="O59" i="100"/>
  <c r="N59" i="100"/>
  <c r="M59" i="100"/>
  <c r="L59" i="100"/>
  <c r="K59" i="100"/>
  <c r="J59" i="100"/>
  <c r="I59" i="100"/>
  <c r="H59" i="100"/>
  <c r="G59" i="100"/>
  <c r="F59" i="100"/>
  <c r="E59" i="100"/>
  <c r="R58" i="100"/>
  <c r="Q58" i="100"/>
  <c r="P58" i="100"/>
  <c r="O58" i="100"/>
  <c r="N58" i="100"/>
  <c r="M58" i="100"/>
  <c r="L58" i="100"/>
  <c r="K58" i="100"/>
  <c r="J58" i="100"/>
  <c r="I58" i="100"/>
  <c r="H58" i="100"/>
  <c r="G58" i="100"/>
  <c r="F58" i="100"/>
  <c r="E58" i="100"/>
  <c r="R57" i="100"/>
  <c r="Q57" i="100"/>
  <c r="P57" i="100"/>
  <c r="O57" i="100"/>
  <c r="N57" i="100"/>
  <c r="M57" i="100"/>
  <c r="L57" i="100"/>
  <c r="K57" i="100"/>
  <c r="J57" i="100"/>
  <c r="I57" i="100"/>
  <c r="H57" i="100"/>
  <c r="G57" i="100"/>
  <c r="F57" i="100"/>
  <c r="E57" i="100"/>
  <c r="R56" i="100"/>
  <c r="Q56" i="100"/>
  <c r="P56" i="100"/>
  <c r="O56" i="100"/>
  <c r="N56" i="100"/>
  <c r="M56" i="100"/>
  <c r="L56" i="100"/>
  <c r="K56" i="100"/>
  <c r="J56" i="100"/>
  <c r="I56" i="100"/>
  <c r="H56" i="100"/>
  <c r="G56" i="100"/>
  <c r="F56" i="100"/>
  <c r="E56" i="100"/>
  <c r="R55" i="100"/>
  <c r="Q55" i="100"/>
  <c r="P55" i="100"/>
  <c r="O55" i="100"/>
  <c r="N55" i="100"/>
  <c r="M55" i="100"/>
  <c r="L55" i="100"/>
  <c r="K55" i="100"/>
  <c r="J55" i="100"/>
  <c r="I55" i="100"/>
  <c r="H55" i="100"/>
  <c r="G55" i="100"/>
  <c r="F55" i="100"/>
  <c r="E55" i="100"/>
  <c r="R54" i="100"/>
  <c r="Q54" i="100"/>
  <c r="P54" i="100"/>
  <c r="O54" i="100"/>
  <c r="N54" i="100"/>
  <c r="M54" i="100"/>
  <c r="L54" i="100"/>
  <c r="K54" i="100"/>
  <c r="J54" i="100"/>
  <c r="I54" i="100"/>
  <c r="H54" i="100"/>
  <c r="G54" i="100"/>
  <c r="F54" i="100"/>
  <c r="E54" i="100"/>
  <c r="D53" i="100"/>
  <c r="R52" i="100"/>
  <c r="Q52" i="100"/>
  <c r="P52" i="100"/>
  <c r="O52" i="100"/>
  <c r="N52" i="100"/>
  <c r="M52" i="100"/>
  <c r="L52" i="100"/>
  <c r="K52" i="100"/>
  <c r="J52" i="100"/>
  <c r="I52" i="100"/>
  <c r="H52" i="100"/>
  <c r="G52" i="100"/>
  <c r="F52" i="100"/>
  <c r="E52" i="100"/>
  <c r="R51" i="100"/>
  <c r="Q51" i="100"/>
  <c r="P51" i="100"/>
  <c r="O51" i="100"/>
  <c r="N51" i="100"/>
  <c r="M51" i="100"/>
  <c r="L51" i="100"/>
  <c r="K51" i="100"/>
  <c r="J51" i="100"/>
  <c r="I51" i="100"/>
  <c r="H51" i="100"/>
  <c r="G51" i="100"/>
  <c r="F51" i="100"/>
  <c r="E51" i="100"/>
  <c r="R50" i="100"/>
  <c r="Q50" i="100"/>
  <c r="P50" i="100"/>
  <c r="O50" i="100"/>
  <c r="N50" i="100"/>
  <c r="M50" i="100"/>
  <c r="L50" i="100"/>
  <c r="K50" i="100"/>
  <c r="J50" i="100"/>
  <c r="I50" i="100"/>
  <c r="H50" i="100"/>
  <c r="G50" i="100"/>
  <c r="F50" i="100"/>
  <c r="E50" i="100"/>
  <c r="D49" i="100"/>
  <c r="D48" i="100"/>
  <c r="R46" i="100"/>
  <c r="Q46" i="100"/>
  <c r="P46" i="100"/>
  <c r="O46" i="100"/>
  <c r="N46" i="100"/>
  <c r="M46" i="100"/>
  <c r="L46" i="100"/>
  <c r="K46" i="100"/>
  <c r="J46" i="100"/>
  <c r="I46" i="100"/>
  <c r="H46" i="100"/>
  <c r="G46" i="100"/>
  <c r="F46" i="100"/>
  <c r="E46" i="100"/>
  <c r="D45" i="100"/>
  <c r="D44" i="100"/>
  <c r="D43" i="100"/>
  <c r="D42" i="100"/>
  <c r="D41" i="100"/>
  <c r="D40" i="100"/>
  <c r="D39" i="100"/>
  <c r="R38" i="100"/>
  <c r="Q38" i="100"/>
  <c r="P38" i="100"/>
  <c r="O38" i="100"/>
  <c r="N38" i="100"/>
  <c r="M38" i="100"/>
  <c r="L38" i="100"/>
  <c r="K38" i="100"/>
  <c r="J38" i="100"/>
  <c r="I38" i="100"/>
  <c r="H38" i="100"/>
  <c r="G38" i="100"/>
  <c r="F38" i="100"/>
  <c r="E38" i="100"/>
  <c r="D37" i="100"/>
  <c r="D36" i="100"/>
  <c r="R35" i="100"/>
  <c r="Q35" i="100"/>
  <c r="P35" i="100"/>
  <c r="O35" i="100"/>
  <c r="N35" i="100"/>
  <c r="M35" i="100"/>
  <c r="L35" i="100"/>
  <c r="K35" i="100"/>
  <c r="J35" i="100"/>
  <c r="I35" i="100"/>
  <c r="H35" i="100"/>
  <c r="G35" i="100"/>
  <c r="F35" i="100"/>
  <c r="E35" i="100"/>
  <c r="D34" i="100"/>
  <c r="D33" i="100"/>
  <c r="R32" i="100"/>
  <c r="Q32" i="100"/>
  <c r="P32" i="100"/>
  <c r="O32" i="100"/>
  <c r="N32" i="100"/>
  <c r="M32" i="100"/>
  <c r="L32" i="100"/>
  <c r="K32" i="100"/>
  <c r="J32" i="100"/>
  <c r="I32" i="100"/>
  <c r="H32" i="100"/>
  <c r="G32" i="100"/>
  <c r="F32" i="100"/>
  <c r="E32" i="100"/>
  <c r="D31" i="100"/>
  <c r="R30" i="100"/>
  <c r="Q30" i="100"/>
  <c r="P30" i="100"/>
  <c r="O30" i="100"/>
  <c r="N30" i="100"/>
  <c r="M30" i="100"/>
  <c r="L30" i="100"/>
  <c r="K30" i="100"/>
  <c r="J30" i="100"/>
  <c r="I30" i="100"/>
  <c r="H30" i="100"/>
  <c r="G30" i="100"/>
  <c r="F30" i="100"/>
  <c r="E30" i="100"/>
  <c r="D29" i="100"/>
  <c r="D28" i="100"/>
  <c r="D27" i="100"/>
  <c r="D26" i="100"/>
  <c r="R25" i="100"/>
  <c r="Q25" i="100"/>
  <c r="P25" i="100"/>
  <c r="O25" i="100"/>
  <c r="N25" i="100"/>
  <c r="M25" i="100"/>
  <c r="L25" i="100"/>
  <c r="K25" i="100"/>
  <c r="J25" i="100"/>
  <c r="I25" i="100"/>
  <c r="H25" i="100"/>
  <c r="G25" i="100"/>
  <c r="F25" i="100"/>
  <c r="E25" i="100"/>
  <c r="D24" i="100"/>
  <c r="D23" i="100"/>
  <c r="R22" i="100"/>
  <c r="Q22" i="100"/>
  <c r="P22" i="100"/>
  <c r="O22" i="100"/>
  <c r="N22" i="100"/>
  <c r="M22" i="100"/>
  <c r="L22" i="100"/>
  <c r="K22" i="100"/>
  <c r="J22" i="100"/>
  <c r="I22" i="100"/>
  <c r="H22" i="100"/>
  <c r="G22" i="100"/>
  <c r="F22" i="100"/>
  <c r="E22" i="100"/>
  <c r="D21" i="100"/>
  <c r="D20" i="100"/>
  <c r="R19" i="100"/>
  <c r="Q19" i="100"/>
  <c r="P19" i="100"/>
  <c r="O19" i="100"/>
  <c r="N19" i="100"/>
  <c r="M19" i="100"/>
  <c r="L19" i="100"/>
  <c r="K19" i="100"/>
  <c r="J19" i="100"/>
  <c r="I19" i="100"/>
  <c r="H19" i="100"/>
  <c r="G19" i="100"/>
  <c r="F19" i="100"/>
  <c r="E19" i="100"/>
  <c r="D18" i="100"/>
  <c r="D17" i="100"/>
  <c r="D16" i="100"/>
  <c r="D15" i="100"/>
  <c r="R14" i="100"/>
  <c r="Q14" i="100"/>
  <c r="P14" i="100"/>
  <c r="O14" i="100"/>
  <c r="N14" i="100"/>
  <c r="M14" i="100"/>
  <c r="L14" i="100"/>
  <c r="K14" i="100"/>
  <c r="J14" i="100"/>
  <c r="I14" i="100"/>
  <c r="H14" i="100"/>
  <c r="G14" i="100"/>
  <c r="F14" i="100"/>
  <c r="E14" i="100"/>
  <c r="D13" i="100"/>
  <c r="D12" i="100"/>
  <c r="D11" i="100"/>
  <c r="D10" i="100"/>
  <c r="D9" i="100"/>
  <c r="D8" i="100"/>
  <c r="D7" i="100"/>
  <c r="D49" i="99"/>
  <c r="G76" i="99"/>
  <c r="N71" i="99"/>
  <c r="F71" i="99"/>
  <c r="R68" i="99"/>
  <c r="R69" i="99" s="1"/>
  <c r="Q68" i="99"/>
  <c r="Q69" i="99" s="1"/>
  <c r="P68" i="99"/>
  <c r="P69" i="99" s="1"/>
  <c r="O68" i="99"/>
  <c r="O69" i="99" s="1"/>
  <c r="N68" i="99"/>
  <c r="N69" i="99" s="1"/>
  <c r="M68" i="99"/>
  <c r="M69" i="99" s="1"/>
  <c r="L68" i="99"/>
  <c r="L69" i="99" s="1"/>
  <c r="K68" i="99"/>
  <c r="K69" i="99" s="1"/>
  <c r="J68" i="99"/>
  <c r="J69" i="99" s="1"/>
  <c r="I68" i="99"/>
  <c r="I69" i="99" s="1"/>
  <c r="H68" i="99"/>
  <c r="H69" i="99" s="1"/>
  <c r="G68" i="99"/>
  <c r="G69" i="99" s="1"/>
  <c r="F68" i="99"/>
  <c r="F69" i="99" s="1"/>
  <c r="E68" i="99"/>
  <c r="D65" i="99"/>
  <c r="D64" i="99"/>
  <c r="D63" i="99"/>
  <c r="R61" i="99"/>
  <c r="Q61" i="99"/>
  <c r="P61" i="99"/>
  <c r="O61" i="99"/>
  <c r="N61" i="99"/>
  <c r="M61" i="99"/>
  <c r="L61" i="99"/>
  <c r="K61" i="99"/>
  <c r="J61" i="99"/>
  <c r="I61" i="99"/>
  <c r="H61" i="99"/>
  <c r="G61" i="99"/>
  <c r="F61" i="99"/>
  <c r="E61" i="99"/>
  <c r="R60" i="99"/>
  <c r="Q60" i="99"/>
  <c r="P60" i="99"/>
  <c r="O60" i="99"/>
  <c r="N60" i="99"/>
  <c r="M60" i="99"/>
  <c r="L60" i="99"/>
  <c r="K60" i="99"/>
  <c r="J60" i="99"/>
  <c r="I60" i="99"/>
  <c r="H60" i="99"/>
  <c r="G60" i="99"/>
  <c r="F60" i="99"/>
  <c r="E60" i="99"/>
  <c r="R59" i="99"/>
  <c r="Q59" i="99"/>
  <c r="P59" i="99"/>
  <c r="O59" i="99"/>
  <c r="N59" i="99"/>
  <c r="M59" i="99"/>
  <c r="L59" i="99"/>
  <c r="K59" i="99"/>
  <c r="J59" i="99"/>
  <c r="I59" i="99"/>
  <c r="H59" i="99"/>
  <c r="G59" i="99"/>
  <c r="F59" i="99"/>
  <c r="E59" i="99"/>
  <c r="R58" i="99"/>
  <c r="Q58" i="99"/>
  <c r="P58" i="99"/>
  <c r="O58" i="99"/>
  <c r="N58" i="99"/>
  <c r="M58" i="99"/>
  <c r="L58" i="99"/>
  <c r="K58" i="99"/>
  <c r="J58" i="99"/>
  <c r="I58" i="99"/>
  <c r="H58" i="99"/>
  <c r="G58" i="99"/>
  <c r="F58" i="99"/>
  <c r="E58" i="99"/>
  <c r="R57" i="99"/>
  <c r="Q57" i="99"/>
  <c r="P57" i="99"/>
  <c r="O57" i="99"/>
  <c r="N57" i="99"/>
  <c r="M57" i="99"/>
  <c r="L57" i="99"/>
  <c r="K57" i="99"/>
  <c r="J57" i="99"/>
  <c r="I57" i="99"/>
  <c r="H57" i="99"/>
  <c r="G57" i="99"/>
  <c r="F57" i="99"/>
  <c r="E57" i="99"/>
  <c r="R56" i="99"/>
  <c r="Q56" i="99"/>
  <c r="P56" i="99"/>
  <c r="O56" i="99"/>
  <c r="N56" i="99"/>
  <c r="M56" i="99"/>
  <c r="L56" i="99"/>
  <c r="K56" i="99"/>
  <c r="J56" i="99"/>
  <c r="I56" i="99"/>
  <c r="H56" i="99"/>
  <c r="G56" i="99"/>
  <c r="F56" i="99"/>
  <c r="E56" i="99"/>
  <c r="D55" i="99"/>
  <c r="R54" i="99"/>
  <c r="Q54" i="99"/>
  <c r="P54" i="99"/>
  <c r="O54" i="99"/>
  <c r="N54" i="99"/>
  <c r="M54" i="99"/>
  <c r="L54" i="99"/>
  <c r="K54" i="99"/>
  <c r="J54" i="99"/>
  <c r="I54" i="99"/>
  <c r="H54" i="99"/>
  <c r="G54" i="99"/>
  <c r="F54" i="99"/>
  <c r="E54" i="99"/>
  <c r="R53" i="99"/>
  <c r="Q53" i="99"/>
  <c r="P53" i="99"/>
  <c r="O53" i="99"/>
  <c r="N53" i="99"/>
  <c r="M53" i="99"/>
  <c r="L53" i="99"/>
  <c r="K53" i="99"/>
  <c r="J53" i="99"/>
  <c r="I53" i="99"/>
  <c r="H53" i="99"/>
  <c r="G53" i="99"/>
  <c r="F53" i="99"/>
  <c r="E53" i="99"/>
  <c r="R52" i="99"/>
  <c r="Q52" i="99"/>
  <c r="P52" i="99"/>
  <c r="O52" i="99"/>
  <c r="N52" i="99"/>
  <c r="M52" i="99"/>
  <c r="L52" i="99"/>
  <c r="K52" i="99"/>
  <c r="J52" i="99"/>
  <c r="I52" i="99"/>
  <c r="H52" i="99"/>
  <c r="G52" i="99"/>
  <c r="F52" i="99"/>
  <c r="E52" i="99"/>
  <c r="D51" i="99"/>
  <c r="D50" i="99"/>
  <c r="R48" i="99"/>
  <c r="Q48" i="99"/>
  <c r="P48" i="99"/>
  <c r="O48" i="99"/>
  <c r="N48" i="99"/>
  <c r="M48" i="99"/>
  <c r="L48" i="99"/>
  <c r="K48" i="99"/>
  <c r="J48" i="99"/>
  <c r="I48" i="99"/>
  <c r="H48" i="99"/>
  <c r="G48" i="99"/>
  <c r="F48" i="99"/>
  <c r="E48" i="99"/>
  <c r="D47" i="99"/>
  <c r="D46" i="99"/>
  <c r="D45" i="99"/>
  <c r="D44" i="99"/>
  <c r="D43" i="99"/>
  <c r="D41" i="99"/>
  <c r="D40" i="99"/>
  <c r="R39" i="99"/>
  <c r="Q39" i="99"/>
  <c r="P39" i="99"/>
  <c r="O39" i="99"/>
  <c r="N39" i="99"/>
  <c r="M39" i="99"/>
  <c r="L39" i="99"/>
  <c r="K39" i="99"/>
  <c r="J39" i="99"/>
  <c r="I39" i="99"/>
  <c r="H39" i="99"/>
  <c r="G39" i="99"/>
  <c r="F39" i="99"/>
  <c r="E39" i="99"/>
  <c r="D38" i="99"/>
  <c r="D37" i="99"/>
  <c r="R36" i="99"/>
  <c r="Q36" i="99"/>
  <c r="P36" i="99"/>
  <c r="O36" i="99"/>
  <c r="N36" i="99"/>
  <c r="M36" i="99"/>
  <c r="L36" i="99"/>
  <c r="K36" i="99"/>
  <c r="J36" i="99"/>
  <c r="I36" i="99"/>
  <c r="H36" i="99"/>
  <c r="G36" i="99"/>
  <c r="F36" i="99"/>
  <c r="E36" i="99"/>
  <c r="D35" i="99"/>
  <c r="D34" i="99"/>
  <c r="R33" i="99"/>
  <c r="Q33" i="99"/>
  <c r="P33" i="99"/>
  <c r="O33" i="99"/>
  <c r="N33" i="99"/>
  <c r="M33" i="99"/>
  <c r="L33" i="99"/>
  <c r="K33" i="99"/>
  <c r="J33" i="99"/>
  <c r="I33" i="99"/>
  <c r="H33" i="99"/>
  <c r="G33" i="99"/>
  <c r="F33" i="99"/>
  <c r="E33" i="99"/>
  <c r="D32" i="99"/>
  <c r="D31" i="99"/>
  <c r="R30" i="99"/>
  <c r="Q30" i="99"/>
  <c r="P30" i="99"/>
  <c r="O30" i="99"/>
  <c r="N30" i="99"/>
  <c r="M30" i="99"/>
  <c r="L30" i="99"/>
  <c r="K30" i="99"/>
  <c r="J30" i="99"/>
  <c r="I30" i="99"/>
  <c r="H30" i="99"/>
  <c r="G30" i="99"/>
  <c r="F30" i="99"/>
  <c r="E30" i="99"/>
  <c r="D29" i="99"/>
  <c r="D28" i="99"/>
  <c r="D27" i="99"/>
  <c r="R26" i="99"/>
  <c r="Q26" i="99"/>
  <c r="P26" i="99"/>
  <c r="O26" i="99"/>
  <c r="N26" i="99"/>
  <c r="M26" i="99"/>
  <c r="L26" i="99"/>
  <c r="K26" i="99"/>
  <c r="J26" i="99"/>
  <c r="I26" i="99"/>
  <c r="H26" i="99"/>
  <c r="G26" i="99"/>
  <c r="F26" i="99"/>
  <c r="E26" i="99"/>
  <c r="D25" i="99"/>
  <c r="D24" i="99"/>
  <c r="R23" i="99"/>
  <c r="Q23" i="99"/>
  <c r="P23" i="99"/>
  <c r="O23" i="99"/>
  <c r="N23" i="99"/>
  <c r="M23" i="99"/>
  <c r="L23" i="99"/>
  <c r="K23" i="99"/>
  <c r="J23" i="99"/>
  <c r="I23" i="99"/>
  <c r="H23" i="99"/>
  <c r="G23" i="99"/>
  <c r="F23" i="99"/>
  <c r="E23" i="99"/>
  <c r="D22" i="99"/>
  <c r="D21" i="99"/>
  <c r="R20" i="99"/>
  <c r="Q20" i="99"/>
  <c r="P20" i="99"/>
  <c r="O20" i="99"/>
  <c r="N20" i="99"/>
  <c r="M20" i="99"/>
  <c r="L20" i="99"/>
  <c r="K20" i="99"/>
  <c r="J20" i="99"/>
  <c r="I20" i="99"/>
  <c r="H20" i="99"/>
  <c r="G20" i="99"/>
  <c r="F20" i="99"/>
  <c r="E20" i="99"/>
  <c r="D19" i="99"/>
  <c r="D18" i="99"/>
  <c r="D16" i="99"/>
  <c r="D15" i="99"/>
  <c r="R14" i="99"/>
  <c r="Q14" i="99"/>
  <c r="P14" i="99"/>
  <c r="O14" i="99"/>
  <c r="N14" i="99"/>
  <c r="M14" i="99"/>
  <c r="L14" i="99"/>
  <c r="K14" i="99"/>
  <c r="J14" i="99"/>
  <c r="I14" i="99"/>
  <c r="H14" i="99"/>
  <c r="G14" i="99"/>
  <c r="F14" i="99"/>
  <c r="E14" i="99"/>
  <c r="D13" i="99"/>
  <c r="D12" i="99"/>
  <c r="D11" i="99"/>
  <c r="D10" i="99"/>
  <c r="D9" i="99"/>
  <c r="D8" i="99"/>
  <c r="D7" i="99"/>
  <c r="G75" i="98"/>
  <c r="N70" i="98"/>
  <c r="F70" i="98"/>
  <c r="R67" i="98"/>
  <c r="R68" i="98" s="1"/>
  <c r="Q67" i="98"/>
  <c r="Q68" i="98" s="1"/>
  <c r="P67" i="98"/>
  <c r="P68" i="98" s="1"/>
  <c r="O67" i="98"/>
  <c r="O68" i="98" s="1"/>
  <c r="N67" i="98"/>
  <c r="N68" i="98" s="1"/>
  <c r="M67" i="98"/>
  <c r="M68" i="98" s="1"/>
  <c r="L67" i="98"/>
  <c r="K67" i="98"/>
  <c r="J67" i="98"/>
  <c r="J68" i="98" s="1"/>
  <c r="I67" i="98"/>
  <c r="I68" i="98" s="1"/>
  <c r="H67" i="98"/>
  <c r="H68" i="98" s="1"/>
  <c r="G67" i="98"/>
  <c r="G68" i="98" s="1"/>
  <c r="F67" i="98"/>
  <c r="F68" i="98" s="1"/>
  <c r="E67" i="98"/>
  <c r="D64" i="98"/>
  <c r="D63" i="98"/>
  <c r="D62" i="98"/>
  <c r="R60" i="98"/>
  <c r="Q60" i="98"/>
  <c r="P60" i="98"/>
  <c r="O60" i="98"/>
  <c r="N60" i="98"/>
  <c r="M60" i="98"/>
  <c r="L60" i="98"/>
  <c r="K60" i="98"/>
  <c r="J60" i="98"/>
  <c r="I60" i="98"/>
  <c r="H60" i="98"/>
  <c r="G60" i="98"/>
  <c r="F60" i="98"/>
  <c r="E60" i="98"/>
  <c r="R59" i="98"/>
  <c r="Q59" i="98"/>
  <c r="P59" i="98"/>
  <c r="O59" i="98"/>
  <c r="N59" i="98"/>
  <c r="M59" i="98"/>
  <c r="L59" i="98"/>
  <c r="K59" i="98"/>
  <c r="J59" i="98"/>
  <c r="I59" i="98"/>
  <c r="H59" i="98"/>
  <c r="G59" i="98"/>
  <c r="F59" i="98"/>
  <c r="E59" i="98"/>
  <c r="R58" i="98"/>
  <c r="Q58" i="98"/>
  <c r="P58" i="98"/>
  <c r="O58" i="98"/>
  <c r="N58" i="98"/>
  <c r="M58" i="98"/>
  <c r="L58" i="98"/>
  <c r="K58" i="98"/>
  <c r="J58" i="98"/>
  <c r="I58" i="98"/>
  <c r="H58" i="98"/>
  <c r="G58" i="98"/>
  <c r="F58" i="98"/>
  <c r="E58" i="98"/>
  <c r="R57" i="98"/>
  <c r="Q57" i="98"/>
  <c r="P57" i="98"/>
  <c r="O57" i="98"/>
  <c r="N57" i="98"/>
  <c r="M57" i="98"/>
  <c r="L57" i="98"/>
  <c r="K57" i="98"/>
  <c r="J57" i="98"/>
  <c r="I57" i="98"/>
  <c r="H57" i="98"/>
  <c r="G57" i="98"/>
  <c r="F57" i="98"/>
  <c r="E57" i="98"/>
  <c r="R56" i="98"/>
  <c r="Q56" i="98"/>
  <c r="P56" i="98"/>
  <c r="O56" i="98"/>
  <c r="N56" i="98"/>
  <c r="M56" i="98"/>
  <c r="L56" i="98"/>
  <c r="K56" i="98"/>
  <c r="J56" i="98"/>
  <c r="I56" i="98"/>
  <c r="H56" i="98"/>
  <c r="G56" i="98"/>
  <c r="F56" i="98"/>
  <c r="E56" i="98"/>
  <c r="R55" i="98"/>
  <c r="Q55" i="98"/>
  <c r="P55" i="98"/>
  <c r="O55" i="98"/>
  <c r="N55" i="98"/>
  <c r="M55" i="98"/>
  <c r="L55" i="98"/>
  <c r="K55" i="98"/>
  <c r="J55" i="98"/>
  <c r="I55" i="98"/>
  <c r="H55" i="98"/>
  <c r="G55" i="98"/>
  <c r="F55" i="98"/>
  <c r="E55" i="98"/>
  <c r="D54" i="98"/>
  <c r="R53" i="98"/>
  <c r="Q53" i="98"/>
  <c r="P53" i="98"/>
  <c r="O53" i="98"/>
  <c r="N53" i="98"/>
  <c r="M53" i="98"/>
  <c r="L53" i="98"/>
  <c r="K53" i="98"/>
  <c r="J53" i="98"/>
  <c r="I53" i="98"/>
  <c r="H53" i="98"/>
  <c r="G53" i="98"/>
  <c r="F53" i="98"/>
  <c r="E53" i="98"/>
  <c r="R52" i="98"/>
  <c r="Q52" i="98"/>
  <c r="P52" i="98"/>
  <c r="O52" i="98"/>
  <c r="N52" i="98"/>
  <c r="M52" i="98"/>
  <c r="L52" i="98"/>
  <c r="K52" i="98"/>
  <c r="J52" i="98"/>
  <c r="I52" i="98"/>
  <c r="H52" i="98"/>
  <c r="G52" i="98"/>
  <c r="F52" i="98"/>
  <c r="E52" i="98"/>
  <c r="R51" i="98"/>
  <c r="Q51" i="98"/>
  <c r="P51" i="98"/>
  <c r="O51" i="98"/>
  <c r="N51" i="98"/>
  <c r="M51" i="98"/>
  <c r="L51" i="98"/>
  <c r="K51" i="98"/>
  <c r="J51" i="98"/>
  <c r="I51" i="98"/>
  <c r="H51" i="98"/>
  <c r="G51" i="98"/>
  <c r="F51" i="98"/>
  <c r="E51" i="98"/>
  <c r="D50" i="98"/>
  <c r="D49" i="98"/>
  <c r="D48" i="98"/>
  <c r="R47" i="98"/>
  <c r="Q47" i="98"/>
  <c r="P47" i="98"/>
  <c r="O47" i="98"/>
  <c r="N47" i="98"/>
  <c r="M47" i="98"/>
  <c r="L47" i="98"/>
  <c r="K47" i="98"/>
  <c r="J47" i="98"/>
  <c r="I47" i="98"/>
  <c r="H47" i="98"/>
  <c r="G47" i="98"/>
  <c r="F47" i="98"/>
  <c r="E47" i="98"/>
  <c r="D46" i="98"/>
  <c r="D45" i="98"/>
  <c r="D44" i="98"/>
  <c r="D43" i="98"/>
  <c r="D42" i="98"/>
  <c r="D41" i="98"/>
  <c r="R40" i="98"/>
  <c r="Q40" i="98"/>
  <c r="P40" i="98"/>
  <c r="O40" i="98"/>
  <c r="N40" i="98"/>
  <c r="M40" i="98"/>
  <c r="L40" i="98"/>
  <c r="K40" i="98"/>
  <c r="J40" i="98"/>
  <c r="I40" i="98"/>
  <c r="H40" i="98"/>
  <c r="G40" i="98"/>
  <c r="F40" i="98"/>
  <c r="E40" i="98"/>
  <c r="D39" i="98"/>
  <c r="D38" i="98"/>
  <c r="D37" i="98"/>
  <c r="R36" i="98"/>
  <c r="Q36" i="98"/>
  <c r="P36" i="98"/>
  <c r="O36" i="98"/>
  <c r="N36" i="98"/>
  <c r="M36" i="98"/>
  <c r="L36" i="98"/>
  <c r="K36" i="98"/>
  <c r="J36" i="98"/>
  <c r="I36" i="98"/>
  <c r="H36" i="98"/>
  <c r="G36" i="98"/>
  <c r="F36" i="98"/>
  <c r="E36" i="98"/>
  <c r="D35" i="98"/>
  <c r="D34" i="98"/>
  <c r="R33" i="98"/>
  <c r="Q33" i="98"/>
  <c r="P33" i="98"/>
  <c r="O33" i="98"/>
  <c r="N33" i="98"/>
  <c r="M33" i="98"/>
  <c r="L33" i="98"/>
  <c r="K33" i="98"/>
  <c r="J33" i="98"/>
  <c r="I33" i="98"/>
  <c r="H33" i="98"/>
  <c r="G33" i="98"/>
  <c r="F33" i="98"/>
  <c r="E33" i="98"/>
  <c r="D32" i="98"/>
  <c r="D31" i="98"/>
  <c r="D30" i="98"/>
  <c r="R29" i="98"/>
  <c r="Q29" i="98"/>
  <c r="P29" i="98"/>
  <c r="O29" i="98"/>
  <c r="N29" i="98"/>
  <c r="M29" i="98"/>
  <c r="L29" i="98"/>
  <c r="K29" i="98"/>
  <c r="J29" i="98"/>
  <c r="I29" i="98"/>
  <c r="H29" i="98"/>
  <c r="G29" i="98"/>
  <c r="F29" i="98"/>
  <c r="E29" i="98"/>
  <c r="D28" i="98"/>
  <c r="D27" i="98"/>
  <c r="D26" i="98"/>
  <c r="D25" i="98"/>
  <c r="R24" i="98"/>
  <c r="Q24" i="98"/>
  <c r="P24" i="98"/>
  <c r="O24" i="98"/>
  <c r="N24" i="98"/>
  <c r="M24" i="98"/>
  <c r="L24" i="98"/>
  <c r="K24" i="98"/>
  <c r="J24" i="98"/>
  <c r="I24" i="98"/>
  <c r="H24" i="98"/>
  <c r="G24" i="98"/>
  <c r="F24" i="98"/>
  <c r="E24" i="98"/>
  <c r="D23" i="98"/>
  <c r="D22" i="98"/>
  <c r="R21" i="98"/>
  <c r="Q21" i="98"/>
  <c r="P21" i="98"/>
  <c r="O21" i="98"/>
  <c r="N21" i="98"/>
  <c r="M21" i="98"/>
  <c r="L21" i="98"/>
  <c r="K21" i="98"/>
  <c r="J21" i="98"/>
  <c r="I21" i="98"/>
  <c r="H21" i="98"/>
  <c r="G21" i="98"/>
  <c r="F21" i="98"/>
  <c r="E21" i="98"/>
  <c r="D20" i="98"/>
  <c r="D19" i="98"/>
  <c r="R18" i="98"/>
  <c r="Q18" i="98"/>
  <c r="P18" i="98"/>
  <c r="O18" i="98"/>
  <c r="N18" i="98"/>
  <c r="M18" i="98"/>
  <c r="L18" i="98"/>
  <c r="K18" i="98"/>
  <c r="J18" i="98"/>
  <c r="I18" i="98"/>
  <c r="H18" i="98"/>
  <c r="G18" i="98"/>
  <c r="F18" i="98"/>
  <c r="E18" i="98"/>
  <c r="D17" i="98"/>
  <c r="D16" i="98"/>
  <c r="D15" i="98"/>
  <c r="R14" i="98"/>
  <c r="Q14" i="98"/>
  <c r="P14" i="98"/>
  <c r="O14" i="98"/>
  <c r="N14" i="98"/>
  <c r="M14" i="98"/>
  <c r="L14" i="98"/>
  <c r="K14" i="98"/>
  <c r="J14" i="98"/>
  <c r="I14" i="98"/>
  <c r="H14" i="98"/>
  <c r="G14" i="98"/>
  <c r="F14" i="98"/>
  <c r="E14" i="98"/>
  <c r="D13" i="98"/>
  <c r="D12" i="98"/>
  <c r="D11" i="98"/>
  <c r="D10" i="98"/>
  <c r="D9" i="98"/>
  <c r="D8" i="98"/>
  <c r="D7" i="98"/>
  <c r="H76" i="108"/>
  <c r="H77" i="109"/>
  <c r="H76" i="101"/>
  <c r="H78" i="115"/>
  <c r="H75" i="98"/>
  <c r="H78" i="113"/>
  <c r="H79" i="110"/>
  <c r="H79" i="111"/>
  <c r="H77" i="103"/>
  <c r="H76" i="105"/>
  <c r="H76" i="99"/>
  <c r="H74" i="100"/>
  <c r="H78" i="107"/>
  <c r="H78" i="102"/>
  <c r="H79" i="112"/>
  <c r="H77" i="106"/>
  <c r="U8" i="167" l="1"/>
  <c r="U7" i="167"/>
  <c r="U10" i="167"/>
  <c r="U9" i="167"/>
  <c r="U5" i="167"/>
  <c r="U6" i="167"/>
  <c r="U11" i="167"/>
  <c r="U12" i="167"/>
  <c r="U16" i="167"/>
  <c r="U20" i="167"/>
  <c r="U13" i="167"/>
  <c r="Q79" i="167"/>
  <c r="R79" i="167" s="1"/>
  <c r="U14" i="167"/>
  <c r="U18" i="167"/>
  <c r="U15" i="167"/>
  <c r="U17" i="167"/>
  <c r="U19" i="167"/>
  <c r="I79" i="167"/>
  <c r="J79" i="167" s="1"/>
  <c r="E76" i="167"/>
  <c r="E80" i="167" s="1"/>
  <c r="F80" i="167" s="1"/>
  <c r="M79" i="167"/>
  <c r="N79" i="167" s="1"/>
  <c r="O76" i="167"/>
  <c r="M80" i="167" s="1"/>
  <c r="N80" i="167" s="1"/>
  <c r="S76" i="163"/>
  <c r="I78" i="166"/>
  <c r="J78" i="166" s="1"/>
  <c r="V13" i="163"/>
  <c r="V9" i="163"/>
  <c r="V14" i="163"/>
  <c r="V16" i="163"/>
  <c r="V8" i="163"/>
  <c r="V18" i="163"/>
  <c r="V19" i="163"/>
  <c r="V6" i="163"/>
  <c r="V10" i="163"/>
  <c r="V20" i="163"/>
  <c r="V5" i="163"/>
  <c r="V15" i="163"/>
  <c r="V17" i="163"/>
  <c r="V11" i="163"/>
  <c r="V12" i="163"/>
  <c r="V7" i="163"/>
  <c r="Q78" i="166"/>
  <c r="R78" i="166" s="1"/>
  <c r="E75" i="166"/>
  <c r="E79" i="166" s="1"/>
  <c r="F79" i="166" s="1"/>
  <c r="M79" i="166"/>
  <c r="N79" i="166" s="1"/>
  <c r="E78" i="166"/>
  <c r="F78" i="166" s="1"/>
  <c r="M78" i="166"/>
  <c r="N78" i="166" s="1"/>
  <c r="Q79" i="163"/>
  <c r="R79" i="163" s="1"/>
  <c r="E79" i="163"/>
  <c r="F79" i="163" s="1"/>
  <c r="L76" i="163"/>
  <c r="M80" i="163" s="1"/>
  <c r="N80" i="163" s="1"/>
  <c r="E80" i="163"/>
  <c r="F80" i="163" s="1"/>
  <c r="M79" i="163"/>
  <c r="N79" i="163" s="1"/>
  <c r="I79" i="163"/>
  <c r="J79" i="163" s="1"/>
  <c r="U16" i="162"/>
  <c r="U7" i="162"/>
  <c r="U13" i="162"/>
  <c r="U9" i="162"/>
  <c r="U19" i="162"/>
  <c r="U8" i="162"/>
  <c r="U10" i="162"/>
  <c r="U11" i="162"/>
  <c r="U12" i="162"/>
  <c r="U14" i="162"/>
  <c r="U15" i="162"/>
  <c r="U17" i="162"/>
  <c r="U18" i="162"/>
  <c r="U20" i="162"/>
  <c r="I80" i="162"/>
  <c r="J80" i="162" s="1"/>
  <c r="U6" i="162"/>
  <c r="Q80" i="162"/>
  <c r="R80" i="162" s="1"/>
  <c r="E80" i="162"/>
  <c r="F80" i="162" s="1"/>
  <c r="U5" i="162"/>
  <c r="K77" i="162"/>
  <c r="E81" i="162" s="1"/>
  <c r="F81" i="162" s="1"/>
  <c r="L77" i="162"/>
  <c r="M81" i="162" s="1"/>
  <c r="N81" i="162" s="1"/>
  <c r="M80" i="162"/>
  <c r="N80" i="162" s="1"/>
  <c r="U5" i="161"/>
  <c r="U19" i="161"/>
  <c r="U20" i="161"/>
  <c r="U17" i="161"/>
  <c r="U18" i="161"/>
  <c r="U15" i="161"/>
  <c r="U16" i="161"/>
  <c r="U14" i="161"/>
  <c r="Q79" i="161"/>
  <c r="R79" i="161" s="1"/>
  <c r="U10" i="161"/>
  <c r="U9" i="161"/>
  <c r="U8" i="161"/>
  <c r="U6" i="161"/>
  <c r="U11" i="161"/>
  <c r="U12" i="161"/>
  <c r="I79" i="161"/>
  <c r="J79" i="161" s="1"/>
  <c r="U7" i="161"/>
  <c r="U13" i="161"/>
  <c r="E76" i="161"/>
  <c r="E80" i="161" s="1"/>
  <c r="F80" i="161" s="1"/>
  <c r="E79" i="161"/>
  <c r="F79" i="161" s="1"/>
  <c r="L76" i="161"/>
  <c r="M80" i="161" s="1"/>
  <c r="N80" i="161" s="1"/>
  <c r="M79" i="161"/>
  <c r="N79" i="161" s="1"/>
  <c r="G7" i="41"/>
  <c r="G8" i="41"/>
  <c r="G10" i="41"/>
  <c r="G11" i="41"/>
  <c r="G15" i="41"/>
  <c r="G19" i="41"/>
  <c r="G20" i="41"/>
  <c r="G12" i="41"/>
  <c r="G14" i="41"/>
  <c r="G16" i="41"/>
  <c r="G9" i="41"/>
  <c r="G18" i="41"/>
  <c r="G6" i="41"/>
  <c r="G13" i="41"/>
  <c r="G17" i="41"/>
  <c r="G5" i="41"/>
  <c r="U10" i="160"/>
  <c r="U7" i="160"/>
  <c r="U13" i="160"/>
  <c r="U8" i="160"/>
  <c r="U19" i="160"/>
  <c r="Q78" i="160"/>
  <c r="R78" i="160" s="1"/>
  <c r="U9" i="160"/>
  <c r="U11" i="160"/>
  <c r="U12" i="160"/>
  <c r="U18" i="160"/>
  <c r="U14" i="160"/>
  <c r="U20" i="160"/>
  <c r="U15" i="160"/>
  <c r="U16" i="160"/>
  <c r="U17" i="160"/>
  <c r="E78" i="160"/>
  <c r="F78" i="160" s="1"/>
  <c r="E79" i="160"/>
  <c r="F79" i="160" s="1"/>
  <c r="M79" i="160"/>
  <c r="N79" i="160" s="1"/>
  <c r="U5" i="160"/>
  <c r="L75" i="160"/>
  <c r="M78" i="160"/>
  <c r="N78" i="160" s="1"/>
  <c r="I78" i="160"/>
  <c r="J78" i="160" s="1"/>
  <c r="K75" i="160"/>
  <c r="U5" i="159"/>
  <c r="I81" i="159"/>
  <c r="J81" i="159" s="1"/>
  <c r="U9" i="159"/>
  <c r="U7" i="159"/>
  <c r="U12" i="159"/>
  <c r="U6" i="159"/>
  <c r="U10" i="159"/>
  <c r="U11" i="159"/>
  <c r="U8" i="159"/>
  <c r="U13" i="159"/>
  <c r="U14" i="159"/>
  <c r="U20" i="159"/>
  <c r="U18" i="159"/>
  <c r="U19" i="159"/>
  <c r="Q81" i="159"/>
  <c r="R81" i="159" s="1"/>
  <c r="L78" i="159"/>
  <c r="U16" i="159"/>
  <c r="U15" i="159"/>
  <c r="U17" i="159"/>
  <c r="E82" i="159"/>
  <c r="F82" i="159" s="1"/>
  <c r="M82" i="159"/>
  <c r="N82" i="159" s="1"/>
  <c r="E81" i="159"/>
  <c r="F81" i="159" s="1"/>
  <c r="M81" i="159"/>
  <c r="N81" i="159" s="1"/>
  <c r="U20" i="158"/>
  <c r="U19" i="158"/>
  <c r="U8" i="158"/>
  <c r="U5" i="158"/>
  <c r="U6" i="158"/>
  <c r="U7" i="158"/>
  <c r="U18" i="158"/>
  <c r="U9" i="158"/>
  <c r="U17" i="158"/>
  <c r="U12" i="158"/>
  <c r="Q81" i="158"/>
  <c r="R81" i="158" s="1"/>
  <c r="U11" i="158"/>
  <c r="U16" i="158"/>
  <c r="U13" i="158"/>
  <c r="U10" i="158"/>
  <c r="U14" i="158"/>
  <c r="U15" i="158"/>
  <c r="E81" i="158"/>
  <c r="F81" i="158" s="1"/>
  <c r="K78" i="158"/>
  <c r="E82" i="158" s="1"/>
  <c r="F82" i="158" s="1"/>
  <c r="I81" i="158"/>
  <c r="J81" i="158" s="1"/>
  <c r="L78" i="158"/>
  <c r="M82" i="158" s="1"/>
  <c r="N82" i="158" s="1"/>
  <c r="M81" i="158"/>
  <c r="N81" i="158" s="1"/>
  <c r="Q74" i="157"/>
  <c r="R74" i="157" s="1"/>
  <c r="U13" i="157"/>
  <c r="U7" i="157"/>
  <c r="U5" i="157"/>
  <c r="U6" i="157"/>
  <c r="U11" i="157"/>
  <c r="U17" i="157"/>
  <c r="U18" i="157"/>
  <c r="E75" i="157"/>
  <c r="F75" i="157" s="1"/>
  <c r="I74" i="157"/>
  <c r="J74" i="157" s="1"/>
  <c r="U9" i="157"/>
  <c r="U20" i="157"/>
  <c r="U14" i="157"/>
  <c r="U12" i="157"/>
  <c r="U19" i="157"/>
  <c r="U8" i="157"/>
  <c r="U15" i="157"/>
  <c r="U10" i="157"/>
  <c r="U16" i="157"/>
  <c r="E74" i="157"/>
  <c r="F74" i="157" s="1"/>
  <c r="L71" i="157"/>
  <c r="M75" i="157" s="1"/>
  <c r="N75" i="157" s="1"/>
  <c r="M74" i="157"/>
  <c r="N74" i="157" s="1"/>
  <c r="U17" i="156"/>
  <c r="U20" i="156"/>
  <c r="U6" i="156"/>
  <c r="U13" i="156"/>
  <c r="U7" i="156"/>
  <c r="U9" i="156"/>
  <c r="U11" i="156"/>
  <c r="U12" i="156"/>
  <c r="U14" i="156"/>
  <c r="U18" i="156"/>
  <c r="U19" i="156"/>
  <c r="U8" i="156"/>
  <c r="U10" i="156"/>
  <c r="U15" i="156"/>
  <c r="E75" i="156"/>
  <c r="F75" i="156" s="1"/>
  <c r="U16" i="156"/>
  <c r="Q75" i="156"/>
  <c r="R75" i="156" s="1"/>
  <c r="U5" i="156"/>
  <c r="K72" i="156"/>
  <c r="E76" i="156" s="1"/>
  <c r="F76" i="156" s="1"/>
  <c r="I75" i="156"/>
  <c r="J75" i="156" s="1"/>
  <c r="L72" i="156"/>
  <c r="M76" i="156" s="1"/>
  <c r="N76" i="156" s="1"/>
  <c r="M75" i="156"/>
  <c r="N75" i="156" s="1"/>
  <c r="U6" i="154"/>
  <c r="U8" i="154"/>
  <c r="U9" i="154"/>
  <c r="U10" i="154"/>
  <c r="U14" i="154"/>
  <c r="U15" i="154"/>
  <c r="U17" i="154"/>
  <c r="U18" i="154"/>
  <c r="U19" i="154"/>
  <c r="U20" i="154"/>
  <c r="U16" i="154"/>
  <c r="Q75" i="154"/>
  <c r="R75" i="154" s="1"/>
  <c r="E76" i="154"/>
  <c r="F76" i="154" s="1"/>
  <c r="U7" i="154"/>
  <c r="U11" i="154"/>
  <c r="U12" i="154"/>
  <c r="U13" i="154"/>
  <c r="U5" i="154"/>
  <c r="I75" i="154"/>
  <c r="J75" i="154" s="1"/>
  <c r="L72" i="154"/>
  <c r="M76" i="154" s="1"/>
  <c r="N76" i="154" s="1"/>
  <c r="M75" i="154"/>
  <c r="N75" i="154" s="1"/>
  <c r="E75" i="154"/>
  <c r="F75" i="154" s="1"/>
  <c r="U7" i="153"/>
  <c r="U11" i="153"/>
  <c r="U13" i="153"/>
  <c r="U18" i="153"/>
  <c r="U19" i="153"/>
  <c r="U9" i="153"/>
  <c r="U12" i="153"/>
  <c r="U17" i="153"/>
  <c r="U8" i="153"/>
  <c r="U10" i="153"/>
  <c r="U14" i="153"/>
  <c r="U15" i="153"/>
  <c r="U20" i="153"/>
  <c r="E73" i="153"/>
  <c r="F73" i="153" s="1"/>
  <c r="U16" i="153"/>
  <c r="Q73" i="153"/>
  <c r="R73" i="153" s="1"/>
  <c r="U6" i="153"/>
  <c r="I73" i="153"/>
  <c r="J73" i="153" s="1"/>
  <c r="L70" i="153"/>
  <c r="M74" i="153" s="1"/>
  <c r="N74" i="153" s="1"/>
  <c r="K70" i="153"/>
  <c r="E74" i="153" s="1"/>
  <c r="F74" i="153" s="1"/>
  <c r="M73" i="153"/>
  <c r="N73" i="153" s="1"/>
  <c r="U5" i="153"/>
  <c r="U6" i="151"/>
  <c r="U9" i="151"/>
  <c r="U7" i="151"/>
  <c r="U13" i="151"/>
  <c r="U8" i="151"/>
  <c r="U10" i="151"/>
  <c r="U11" i="151"/>
  <c r="U12" i="151"/>
  <c r="U14" i="151"/>
  <c r="U15" i="151"/>
  <c r="U16" i="151"/>
  <c r="U17" i="151"/>
  <c r="U18" i="151"/>
  <c r="U19" i="151"/>
  <c r="U20" i="151"/>
  <c r="I73" i="151"/>
  <c r="J73" i="151" s="1"/>
  <c r="M74" i="151"/>
  <c r="N74" i="151" s="1"/>
  <c r="E73" i="151"/>
  <c r="F73" i="151" s="1"/>
  <c r="K70" i="151"/>
  <c r="E74" i="151" s="1"/>
  <c r="F74" i="151" s="1"/>
  <c r="U5" i="151"/>
  <c r="M73" i="151"/>
  <c r="N73" i="151" s="1"/>
  <c r="Q73" i="151"/>
  <c r="R73" i="151" s="1"/>
  <c r="U19" i="150"/>
  <c r="U20" i="150"/>
  <c r="U16" i="150"/>
  <c r="U13" i="150"/>
  <c r="U18" i="150"/>
  <c r="U14" i="150"/>
  <c r="U15" i="150"/>
  <c r="U17" i="150"/>
  <c r="U9" i="150"/>
  <c r="E76" i="150"/>
  <c r="F76" i="150" s="1"/>
  <c r="U7" i="150"/>
  <c r="U12" i="150"/>
  <c r="U10" i="150"/>
  <c r="U6" i="150"/>
  <c r="U8" i="150"/>
  <c r="U11" i="150"/>
  <c r="M76" i="150"/>
  <c r="N76" i="150" s="1"/>
  <c r="U5" i="150"/>
  <c r="M75" i="150"/>
  <c r="N75" i="150" s="1"/>
  <c r="Q75" i="150"/>
  <c r="R75" i="150" s="1"/>
  <c r="E75" i="150"/>
  <c r="F75" i="150" s="1"/>
  <c r="I75" i="150"/>
  <c r="J75" i="150" s="1"/>
  <c r="Q70" i="149"/>
  <c r="R70" i="149" s="1"/>
  <c r="U10" i="149"/>
  <c r="U16" i="149"/>
  <c r="U6" i="149"/>
  <c r="U13" i="149"/>
  <c r="U7" i="149"/>
  <c r="U9" i="149"/>
  <c r="U20" i="149"/>
  <c r="U5" i="149"/>
  <c r="U8" i="149"/>
  <c r="U11" i="149"/>
  <c r="U12" i="149"/>
  <c r="U14" i="149"/>
  <c r="U15" i="149"/>
  <c r="U17" i="149"/>
  <c r="U18" i="149"/>
  <c r="U19" i="149"/>
  <c r="I70" i="149"/>
  <c r="J70" i="149" s="1"/>
  <c r="L67" i="149"/>
  <c r="M71" i="149" s="1"/>
  <c r="N71" i="149" s="1"/>
  <c r="K67" i="149"/>
  <c r="E71" i="149" s="1"/>
  <c r="F71" i="149" s="1"/>
  <c r="E70" i="149"/>
  <c r="F70" i="149" s="1"/>
  <c r="M70" i="149"/>
  <c r="N70" i="149" s="1"/>
  <c r="U16" i="148"/>
  <c r="U9" i="148"/>
  <c r="Q71" i="148"/>
  <c r="R71" i="148" s="1"/>
  <c r="U10" i="148"/>
  <c r="U14" i="148"/>
  <c r="I71" i="148"/>
  <c r="J71" i="148" s="1"/>
  <c r="U6" i="148"/>
  <c r="M72" i="148"/>
  <c r="N72" i="148" s="1"/>
  <c r="G68" i="148"/>
  <c r="E72" i="148" s="1"/>
  <c r="F72" i="148" s="1"/>
  <c r="U12" i="148"/>
  <c r="U23" i="148"/>
  <c r="U17" i="148"/>
  <c r="U11" i="148"/>
  <c r="U8" i="148"/>
  <c r="U7" i="148"/>
  <c r="U18" i="148"/>
  <c r="U21" i="148"/>
  <c r="U20" i="148"/>
  <c r="U22" i="148"/>
  <c r="E71" i="148"/>
  <c r="F71" i="148" s="1"/>
  <c r="M71" i="148"/>
  <c r="N71" i="148" s="1"/>
  <c r="U5" i="148"/>
  <c r="R66" i="147"/>
  <c r="R67" i="147" s="1"/>
  <c r="F66" i="147"/>
  <c r="Q66" i="147"/>
  <c r="Q67" i="147" s="1"/>
  <c r="E66" i="147"/>
  <c r="P66" i="147"/>
  <c r="P67" i="147" s="1"/>
  <c r="O66" i="147"/>
  <c r="Q41" i="147"/>
  <c r="G67" i="147"/>
  <c r="H67" i="147"/>
  <c r="L21" i="147"/>
  <c r="N21" i="147"/>
  <c r="K33" i="147"/>
  <c r="I23" i="147"/>
  <c r="L23" i="147"/>
  <c r="N49" i="147"/>
  <c r="N39" i="147"/>
  <c r="K50" i="147"/>
  <c r="N50" i="147"/>
  <c r="O39" i="147"/>
  <c r="N23" i="147"/>
  <c r="H33" i="147"/>
  <c r="P39" i="147"/>
  <c r="L50" i="147"/>
  <c r="E67" i="147"/>
  <c r="P33" i="147"/>
  <c r="E41" i="147"/>
  <c r="K49" i="147"/>
  <c r="P50" i="147"/>
  <c r="O67" i="147"/>
  <c r="O27" i="147"/>
  <c r="O37" i="147"/>
  <c r="O21" i="147"/>
  <c r="P37" i="147"/>
  <c r="O49" i="147"/>
  <c r="Q21" i="147"/>
  <c r="P49" i="147"/>
  <c r="E39" i="147"/>
  <c r="O23" i="147"/>
  <c r="Q39" i="147"/>
  <c r="P23" i="147"/>
  <c r="O33" i="147"/>
  <c r="O50" i="147"/>
  <c r="E21" i="147"/>
  <c r="L41" i="147"/>
  <c r="L49" i="147"/>
  <c r="M49" i="147"/>
  <c r="I67" i="147"/>
  <c r="P21" i="147"/>
  <c r="E37" i="147"/>
  <c r="J67" i="147"/>
  <c r="G33" i="147"/>
  <c r="I41" i="147"/>
  <c r="Q49" i="147"/>
  <c r="G23" i="147"/>
  <c r="E27" i="147"/>
  <c r="I33" i="147"/>
  <c r="Q37" i="147"/>
  <c r="J41" i="147"/>
  <c r="M67" i="147"/>
  <c r="H23" i="147"/>
  <c r="N27" i="147"/>
  <c r="J33" i="147"/>
  <c r="K41" i="147"/>
  <c r="N67" i="147"/>
  <c r="J21" i="147"/>
  <c r="J23" i="147"/>
  <c r="P27" i="147"/>
  <c r="L33" i="147"/>
  <c r="L39" i="147"/>
  <c r="M41" i="147"/>
  <c r="H50" i="147"/>
  <c r="K21" i="147"/>
  <c r="K23" i="147"/>
  <c r="Q27" i="147"/>
  <c r="N33" i="147"/>
  <c r="M39" i="147"/>
  <c r="N41" i="147"/>
  <c r="E49" i="147"/>
  <c r="I50" i="147"/>
  <c r="J50" i="147"/>
  <c r="G50" i="147"/>
  <c r="M21" i="147"/>
  <c r="M23" i="147"/>
  <c r="H27" i="147"/>
  <c r="M33" i="147"/>
  <c r="I37" i="147"/>
  <c r="F39" i="147"/>
  <c r="R39" i="147"/>
  <c r="M50" i="147"/>
  <c r="G21" i="147"/>
  <c r="K27" i="147"/>
  <c r="L37" i="147"/>
  <c r="I39" i="147"/>
  <c r="F41" i="147"/>
  <c r="R41" i="147"/>
  <c r="H49" i="147"/>
  <c r="F37" i="147"/>
  <c r="R37" i="147"/>
  <c r="F27" i="147"/>
  <c r="R27" i="147"/>
  <c r="G37" i="147"/>
  <c r="G27" i="147"/>
  <c r="H37" i="147"/>
  <c r="I27" i="147"/>
  <c r="J37" i="147"/>
  <c r="G39" i="147"/>
  <c r="F49" i="147"/>
  <c r="R49" i="147"/>
  <c r="F21" i="147"/>
  <c r="R21" i="147"/>
  <c r="J27" i="147"/>
  <c r="K37" i="147"/>
  <c r="H39" i="147"/>
  <c r="G49" i="147"/>
  <c r="H21" i="147"/>
  <c r="E23" i="147"/>
  <c r="Q23" i="147"/>
  <c r="E33" i="147"/>
  <c r="Q33" i="147"/>
  <c r="M37" i="147"/>
  <c r="J39" i="147"/>
  <c r="G41" i="147"/>
  <c r="I49" i="147"/>
  <c r="F67" i="147"/>
  <c r="F23" i="147"/>
  <c r="R23" i="147"/>
  <c r="F33" i="147"/>
  <c r="R33" i="147"/>
  <c r="H41" i="147"/>
  <c r="U22" i="147"/>
  <c r="U21" i="147"/>
  <c r="U17" i="147"/>
  <c r="U18" i="147"/>
  <c r="U20" i="147"/>
  <c r="U23" i="147"/>
  <c r="L67" i="147"/>
  <c r="U5" i="147"/>
  <c r="U22" i="146"/>
  <c r="U16" i="146"/>
  <c r="U17" i="146"/>
  <c r="U18" i="146"/>
  <c r="U20" i="146"/>
  <c r="U21" i="146"/>
  <c r="U23" i="146"/>
  <c r="U6" i="146"/>
  <c r="U14" i="146"/>
  <c r="U5" i="146"/>
  <c r="U7" i="146"/>
  <c r="U8" i="146"/>
  <c r="U10" i="146"/>
  <c r="U9" i="146"/>
  <c r="U11" i="146"/>
  <c r="U12" i="146"/>
  <c r="E72" i="146"/>
  <c r="F72" i="146" s="1"/>
  <c r="M73" i="146"/>
  <c r="N73" i="146" s="1"/>
  <c r="Q72" i="146"/>
  <c r="R72" i="146" s="1"/>
  <c r="I72" i="146"/>
  <c r="J72" i="146" s="1"/>
  <c r="K69" i="146"/>
  <c r="E73" i="146" s="1"/>
  <c r="F73" i="146" s="1"/>
  <c r="M72" i="146"/>
  <c r="N72" i="146" s="1"/>
  <c r="Q71" i="145"/>
  <c r="R71" i="145" s="1"/>
  <c r="I71" i="145"/>
  <c r="J71" i="145" s="1"/>
  <c r="U22" i="145"/>
  <c r="E68" i="145"/>
  <c r="E72" i="145" s="1"/>
  <c r="F72" i="145" s="1"/>
  <c r="U14" i="145"/>
  <c r="U17" i="145"/>
  <c r="U20" i="145"/>
  <c r="U6" i="145"/>
  <c r="U9" i="145"/>
  <c r="U16" i="145"/>
  <c r="U7" i="145"/>
  <c r="U12" i="145"/>
  <c r="U18" i="145"/>
  <c r="U8" i="145"/>
  <c r="U10" i="145"/>
  <c r="U11" i="145"/>
  <c r="U21" i="145"/>
  <c r="U23" i="145"/>
  <c r="U5" i="145"/>
  <c r="E71" i="145"/>
  <c r="F71" i="145" s="1"/>
  <c r="L68" i="145"/>
  <c r="M72" i="145" s="1"/>
  <c r="N72" i="145" s="1"/>
  <c r="M71" i="145"/>
  <c r="N71" i="145" s="1"/>
  <c r="U22" i="144"/>
  <c r="U23" i="144"/>
  <c r="U21" i="144"/>
  <c r="U20" i="144"/>
  <c r="U18" i="144"/>
  <c r="U16" i="144"/>
  <c r="U17" i="144"/>
  <c r="Q75" i="144"/>
  <c r="R75" i="144" s="1"/>
  <c r="U6" i="144"/>
  <c r="U9" i="144"/>
  <c r="U14" i="144"/>
  <c r="U11" i="144"/>
  <c r="U8" i="144"/>
  <c r="E76" i="144"/>
  <c r="F76" i="144" s="1"/>
  <c r="U5" i="144"/>
  <c r="U7" i="144"/>
  <c r="U10" i="144"/>
  <c r="U12" i="144"/>
  <c r="I75" i="144"/>
  <c r="J75" i="144" s="1"/>
  <c r="E75" i="144"/>
  <c r="F75" i="144" s="1"/>
  <c r="M72" i="144"/>
  <c r="M76" i="144" s="1"/>
  <c r="N76" i="144" s="1"/>
  <c r="M75" i="144"/>
  <c r="N75" i="144" s="1"/>
  <c r="U6" i="143"/>
  <c r="U8" i="143"/>
  <c r="U12" i="143"/>
  <c r="U18" i="143"/>
  <c r="U22" i="143"/>
  <c r="U17" i="143"/>
  <c r="I73" i="143"/>
  <c r="J73" i="143" s="1"/>
  <c r="U23" i="143"/>
  <c r="U14" i="143"/>
  <c r="U20" i="143"/>
  <c r="U21" i="143"/>
  <c r="U16" i="143"/>
  <c r="Q73" i="143"/>
  <c r="R73" i="143" s="1"/>
  <c r="U9" i="143"/>
  <c r="U7" i="143"/>
  <c r="U11" i="143"/>
  <c r="E70" i="143"/>
  <c r="E74" i="143" s="1"/>
  <c r="F74" i="143" s="1"/>
  <c r="U10" i="143"/>
  <c r="E73" i="143"/>
  <c r="F73" i="143" s="1"/>
  <c r="L70" i="143"/>
  <c r="M74" i="143" s="1"/>
  <c r="N74" i="143" s="1"/>
  <c r="M73" i="143"/>
  <c r="N73" i="143" s="1"/>
  <c r="U5" i="143"/>
  <c r="U21" i="142"/>
  <c r="U22" i="142"/>
  <c r="U23" i="142"/>
  <c r="U20" i="142"/>
  <c r="Q74" i="142"/>
  <c r="R74" i="142" s="1"/>
  <c r="U6" i="142"/>
  <c r="U14" i="142"/>
  <c r="U18" i="142"/>
  <c r="U17" i="142"/>
  <c r="U8" i="142"/>
  <c r="U7" i="142"/>
  <c r="U9" i="142"/>
  <c r="U11" i="142"/>
  <c r="U12" i="142"/>
  <c r="U16" i="142"/>
  <c r="U10" i="142"/>
  <c r="E75" i="142"/>
  <c r="F75" i="142" s="1"/>
  <c r="M75" i="142"/>
  <c r="N75" i="142" s="1"/>
  <c r="I74" i="142"/>
  <c r="J74" i="142" s="1"/>
  <c r="L71" i="142"/>
  <c r="E74" i="142"/>
  <c r="F74" i="142" s="1"/>
  <c r="M74" i="142"/>
  <c r="N74" i="142" s="1"/>
  <c r="U5" i="142"/>
  <c r="Q73" i="141"/>
  <c r="R73" i="141" s="1"/>
  <c r="U10" i="141"/>
  <c r="U7" i="141"/>
  <c r="U6" i="141"/>
  <c r="U14" i="141"/>
  <c r="U23" i="141"/>
  <c r="U21" i="141"/>
  <c r="U17" i="141"/>
  <c r="U11" i="141"/>
  <c r="U9" i="141"/>
  <c r="U12" i="141"/>
  <c r="U16" i="141"/>
  <c r="U18" i="141"/>
  <c r="U22" i="141"/>
  <c r="E73" i="141"/>
  <c r="F73" i="141" s="1"/>
  <c r="U20" i="141"/>
  <c r="E74" i="141"/>
  <c r="F74" i="141" s="1"/>
  <c r="K70" i="141"/>
  <c r="J73" i="141"/>
  <c r="L70" i="141"/>
  <c r="M74" i="141" s="1"/>
  <c r="N74" i="141" s="1"/>
  <c r="M73" i="141"/>
  <c r="N73" i="141" s="1"/>
  <c r="U5" i="141"/>
  <c r="U7" i="140"/>
  <c r="U22" i="140"/>
  <c r="U6" i="140"/>
  <c r="U8" i="140"/>
  <c r="Q77" i="140"/>
  <c r="R77" i="140" s="1"/>
  <c r="U9" i="140"/>
  <c r="U16" i="140"/>
  <c r="U12" i="140"/>
  <c r="U20" i="140"/>
  <c r="U17" i="140"/>
  <c r="U11" i="140"/>
  <c r="U14" i="140"/>
  <c r="U10" i="140"/>
  <c r="U18" i="140"/>
  <c r="I77" i="140"/>
  <c r="J77" i="140" s="1"/>
  <c r="M78" i="140"/>
  <c r="N78" i="140" s="1"/>
  <c r="E78" i="140"/>
  <c r="F78" i="140" s="1"/>
  <c r="E77" i="140"/>
  <c r="F77" i="140" s="1"/>
  <c r="M77" i="140"/>
  <c r="N77" i="140" s="1"/>
  <c r="U5" i="140"/>
  <c r="U21" i="139"/>
  <c r="U22" i="139"/>
  <c r="U23" i="139"/>
  <c r="U7" i="139"/>
  <c r="U8" i="139"/>
  <c r="U14" i="139"/>
  <c r="U9" i="139"/>
  <c r="U16" i="139"/>
  <c r="U10" i="139"/>
  <c r="U11" i="139"/>
  <c r="U12" i="139"/>
  <c r="U17" i="139"/>
  <c r="U18" i="139"/>
  <c r="I77" i="139"/>
  <c r="J77" i="139" s="1"/>
  <c r="E78" i="139"/>
  <c r="F78" i="139" s="1"/>
  <c r="M78" i="139"/>
  <c r="N78" i="139" s="1"/>
  <c r="K74" i="139"/>
  <c r="U5" i="139"/>
  <c r="M77" i="139"/>
  <c r="N77" i="139" s="1"/>
  <c r="Q77" i="139"/>
  <c r="R77" i="139" s="1"/>
  <c r="E77" i="139"/>
  <c r="F77" i="139" s="1"/>
  <c r="U6" i="137"/>
  <c r="U7" i="137"/>
  <c r="U21" i="137"/>
  <c r="U22" i="137"/>
  <c r="U15" i="137"/>
  <c r="Q76" i="137"/>
  <c r="R76" i="137" s="1"/>
  <c r="U10" i="137"/>
  <c r="U16" i="137"/>
  <c r="U17" i="137"/>
  <c r="E76" i="137"/>
  <c r="F76" i="137" s="1"/>
  <c r="U12" i="137"/>
  <c r="U19" i="137"/>
  <c r="U11" i="137"/>
  <c r="U13" i="137"/>
  <c r="U20" i="137"/>
  <c r="I76" i="137"/>
  <c r="J76" i="137" s="1"/>
  <c r="L73" i="137"/>
  <c r="M77" i="137" s="1"/>
  <c r="N77" i="137" s="1"/>
  <c r="K73" i="137"/>
  <c r="E77" i="137" s="1"/>
  <c r="F77" i="137" s="1"/>
  <c r="M76" i="137"/>
  <c r="N76" i="137" s="1"/>
  <c r="U5" i="137"/>
  <c r="U10" i="136"/>
  <c r="U13" i="136"/>
  <c r="U20" i="136"/>
  <c r="U11" i="136"/>
  <c r="U19" i="136"/>
  <c r="U21" i="136"/>
  <c r="U17" i="136"/>
  <c r="Q75" i="136"/>
  <c r="R75" i="136" s="1"/>
  <c r="U9" i="136"/>
  <c r="U12" i="136"/>
  <c r="U16" i="136"/>
  <c r="U15" i="136"/>
  <c r="U8" i="136"/>
  <c r="E76" i="136"/>
  <c r="F76" i="136" s="1"/>
  <c r="I75" i="136"/>
  <c r="J75" i="136" s="1"/>
  <c r="E75" i="136"/>
  <c r="F75" i="136" s="1"/>
  <c r="L72" i="136"/>
  <c r="M76" i="136" s="1"/>
  <c r="N76" i="136" s="1"/>
  <c r="M75" i="136"/>
  <c r="N75" i="136" s="1"/>
  <c r="Q76" i="135"/>
  <c r="R76" i="135" s="1"/>
  <c r="U21" i="135"/>
  <c r="U15" i="135"/>
  <c r="U11" i="135"/>
  <c r="U20" i="135"/>
  <c r="U7" i="135"/>
  <c r="U9" i="135"/>
  <c r="U10" i="135"/>
  <c r="U12" i="135"/>
  <c r="U16" i="135"/>
  <c r="U17" i="135"/>
  <c r="U22" i="135"/>
  <c r="U6" i="135"/>
  <c r="U13" i="135"/>
  <c r="U19" i="135"/>
  <c r="E77" i="135"/>
  <c r="F77" i="135" s="1"/>
  <c r="I76" i="135"/>
  <c r="J76" i="135" s="1"/>
  <c r="L73" i="135"/>
  <c r="M77" i="135" s="1"/>
  <c r="N77" i="135" s="1"/>
  <c r="M76" i="135"/>
  <c r="N76" i="135" s="1"/>
  <c r="U5" i="135"/>
  <c r="E76" i="135"/>
  <c r="F76" i="135" s="1"/>
  <c r="I76" i="134"/>
  <c r="J76" i="134" s="1"/>
  <c r="U21" i="134"/>
  <c r="U20" i="134"/>
  <c r="U22" i="134"/>
  <c r="U19" i="134"/>
  <c r="U11" i="134"/>
  <c r="U13" i="134"/>
  <c r="U15" i="134"/>
  <c r="U8" i="134"/>
  <c r="U16" i="134"/>
  <c r="U17" i="134"/>
  <c r="Q76" i="134"/>
  <c r="R76" i="134" s="1"/>
  <c r="U9" i="134"/>
  <c r="U7" i="134"/>
  <c r="U12" i="134"/>
  <c r="U10" i="134"/>
  <c r="U6" i="134"/>
  <c r="K73" i="134"/>
  <c r="E77" i="134" s="1"/>
  <c r="F77" i="134" s="1"/>
  <c r="U5" i="134"/>
  <c r="E76" i="134"/>
  <c r="F76" i="134" s="1"/>
  <c r="L73" i="134"/>
  <c r="M77" i="134" s="1"/>
  <c r="N77" i="134" s="1"/>
  <c r="M76" i="134"/>
  <c r="N76" i="134" s="1"/>
  <c r="I73" i="133"/>
  <c r="J73" i="133" s="1"/>
  <c r="U12" i="133"/>
  <c r="U9" i="133"/>
  <c r="U7" i="133"/>
  <c r="U10" i="133"/>
  <c r="U8" i="133"/>
  <c r="U6" i="133"/>
  <c r="U11" i="133"/>
  <c r="U5" i="133"/>
  <c r="U16" i="133"/>
  <c r="U17" i="133"/>
  <c r="U13" i="133"/>
  <c r="U15" i="133"/>
  <c r="U19" i="133"/>
  <c r="U20" i="133"/>
  <c r="U21" i="133"/>
  <c r="U22" i="133"/>
  <c r="M74" i="133"/>
  <c r="N74" i="133" s="1"/>
  <c r="E73" i="133"/>
  <c r="F73" i="133" s="1"/>
  <c r="M73" i="133"/>
  <c r="N73" i="133" s="1"/>
  <c r="Q73" i="133"/>
  <c r="R73" i="133" s="1"/>
  <c r="E74" i="133"/>
  <c r="F74" i="133" s="1"/>
  <c r="U19" i="131"/>
  <c r="M75" i="132"/>
  <c r="N75" i="132" s="1"/>
  <c r="E75" i="132"/>
  <c r="F75" i="132" s="1"/>
  <c r="E74" i="132"/>
  <c r="F74" i="132" s="1"/>
  <c r="I74" i="132"/>
  <c r="J74" i="132" s="1"/>
  <c r="Q74" i="132"/>
  <c r="R74" i="132" s="1"/>
  <c r="U5" i="132"/>
  <c r="M74" i="132"/>
  <c r="N74" i="132" s="1"/>
  <c r="U22" i="131"/>
  <c r="U10" i="131"/>
  <c r="I72" i="131"/>
  <c r="J72" i="131" s="1"/>
  <c r="U7" i="131"/>
  <c r="U16" i="131"/>
  <c r="U21" i="131"/>
  <c r="U5" i="131"/>
  <c r="U12" i="131"/>
  <c r="U11" i="131"/>
  <c r="U6" i="131"/>
  <c r="U8" i="131"/>
  <c r="U13" i="131"/>
  <c r="U9" i="131"/>
  <c r="E69" i="131"/>
  <c r="E73" i="131" s="1"/>
  <c r="F73" i="131" s="1"/>
  <c r="Q72" i="131"/>
  <c r="R72" i="131" s="1"/>
  <c r="U20" i="131"/>
  <c r="U15" i="131"/>
  <c r="U17" i="131"/>
  <c r="E72" i="131"/>
  <c r="F72" i="131" s="1"/>
  <c r="L69" i="131"/>
  <c r="M73" i="131" s="1"/>
  <c r="N73" i="131" s="1"/>
  <c r="M72" i="131"/>
  <c r="N72" i="131" s="1"/>
  <c r="Q73" i="130"/>
  <c r="R73" i="130" s="1"/>
  <c r="U8" i="130"/>
  <c r="I73" i="130"/>
  <c r="J73" i="130" s="1"/>
  <c r="U6" i="130"/>
  <c r="U12" i="130"/>
  <c r="U14" i="130"/>
  <c r="U21" i="130"/>
  <c r="U22" i="130"/>
  <c r="U7" i="130"/>
  <c r="U9" i="130"/>
  <c r="U23" i="130"/>
  <c r="E70" i="130"/>
  <c r="E74" i="130" s="1"/>
  <c r="F74" i="130" s="1"/>
  <c r="U5" i="130"/>
  <c r="U10" i="130"/>
  <c r="U13" i="130"/>
  <c r="U16" i="130"/>
  <c r="U17" i="130"/>
  <c r="U19" i="130"/>
  <c r="U24" i="130"/>
  <c r="E73" i="130"/>
  <c r="F73" i="130" s="1"/>
  <c r="L70" i="130"/>
  <c r="M74" i="130" s="1"/>
  <c r="N74" i="130" s="1"/>
  <c r="M73" i="130"/>
  <c r="N73" i="130" s="1"/>
  <c r="U22" i="129"/>
  <c r="U14" i="129"/>
  <c r="U21" i="129"/>
  <c r="U23" i="129"/>
  <c r="U16" i="129"/>
  <c r="U17" i="129"/>
  <c r="U18" i="129"/>
  <c r="U24" i="129"/>
  <c r="U12" i="129"/>
  <c r="Q72" i="129"/>
  <c r="R72" i="129" s="1"/>
  <c r="U9" i="129"/>
  <c r="U8" i="129"/>
  <c r="U6" i="129"/>
  <c r="U7" i="129"/>
  <c r="U13" i="129"/>
  <c r="E72" i="129"/>
  <c r="F72" i="129" s="1"/>
  <c r="U11" i="129"/>
  <c r="K69" i="129"/>
  <c r="E73" i="129" s="1"/>
  <c r="F73" i="129" s="1"/>
  <c r="I72" i="129"/>
  <c r="J72" i="129" s="1"/>
  <c r="L69" i="129"/>
  <c r="M73" i="129" s="1"/>
  <c r="N73" i="129" s="1"/>
  <c r="M72" i="129"/>
  <c r="N72" i="129" s="1"/>
  <c r="U5" i="129"/>
  <c r="M74" i="127"/>
  <c r="N74" i="127" s="1"/>
  <c r="E73" i="127"/>
  <c r="F73" i="127" s="1"/>
  <c r="I73" i="127"/>
  <c r="J73" i="127" s="1"/>
  <c r="Q73" i="127"/>
  <c r="R73" i="127" s="1"/>
  <c r="M73" i="127"/>
  <c r="N73" i="127" s="1"/>
  <c r="U5" i="127"/>
  <c r="U11" i="126"/>
  <c r="U8" i="126"/>
  <c r="U19" i="126"/>
  <c r="I64" i="126"/>
  <c r="J64" i="126" s="1"/>
  <c r="U7" i="126"/>
  <c r="U9" i="126"/>
  <c r="U13" i="126"/>
  <c r="U14" i="126"/>
  <c r="U18" i="126"/>
  <c r="E61" i="126"/>
  <c r="E65" i="126" s="1"/>
  <c r="F65" i="126" s="1"/>
  <c r="U16" i="126"/>
  <c r="U10" i="126"/>
  <c r="U6" i="126"/>
  <c r="U17" i="126"/>
  <c r="U20" i="126"/>
  <c r="Q64" i="126"/>
  <c r="R64" i="126" s="1"/>
  <c r="E64" i="126"/>
  <c r="F64" i="126" s="1"/>
  <c r="L61" i="126"/>
  <c r="M65" i="126" s="1"/>
  <c r="N65" i="126" s="1"/>
  <c r="M64" i="126"/>
  <c r="N64" i="126" s="1"/>
  <c r="U5" i="126"/>
  <c r="U7" i="125"/>
  <c r="U11" i="125"/>
  <c r="U14" i="125"/>
  <c r="U6" i="125"/>
  <c r="M70" i="125"/>
  <c r="N70" i="125" s="1"/>
  <c r="U18" i="125"/>
  <c r="U10" i="125"/>
  <c r="U13" i="125"/>
  <c r="U15" i="125"/>
  <c r="U16" i="125"/>
  <c r="U17" i="125"/>
  <c r="U19" i="125"/>
  <c r="U20" i="125"/>
  <c r="E69" i="125"/>
  <c r="F69" i="125" s="1"/>
  <c r="U8" i="125"/>
  <c r="U9" i="125"/>
  <c r="I69" i="125"/>
  <c r="J69" i="125" s="1"/>
  <c r="M69" i="125"/>
  <c r="N69" i="125" s="1"/>
  <c r="Q69" i="125"/>
  <c r="R69" i="125" s="1"/>
  <c r="K66" i="125"/>
  <c r="E70" i="125" s="1"/>
  <c r="F70" i="125" s="1"/>
  <c r="U5" i="125"/>
  <c r="U8" i="124"/>
  <c r="U9" i="124"/>
  <c r="U6" i="124"/>
  <c r="U11" i="124"/>
  <c r="U17" i="124"/>
  <c r="U12" i="124"/>
  <c r="U7" i="124"/>
  <c r="U18" i="124"/>
  <c r="U13" i="124"/>
  <c r="U15" i="124"/>
  <c r="U19" i="124"/>
  <c r="U20" i="124"/>
  <c r="U10" i="124"/>
  <c r="U14" i="124"/>
  <c r="U16" i="124"/>
  <c r="M72" i="124"/>
  <c r="N72" i="124" s="1"/>
  <c r="E72" i="124"/>
  <c r="F72" i="124" s="1"/>
  <c r="M71" i="124"/>
  <c r="N71" i="124" s="1"/>
  <c r="Q71" i="124"/>
  <c r="R71" i="124" s="1"/>
  <c r="U5" i="124"/>
  <c r="I71" i="124"/>
  <c r="J71" i="124" s="1"/>
  <c r="E71" i="124"/>
  <c r="F71" i="124" s="1"/>
  <c r="U20" i="122"/>
  <c r="U19" i="122"/>
  <c r="U17" i="122"/>
  <c r="U13" i="122"/>
  <c r="U18" i="122"/>
  <c r="U7" i="122"/>
  <c r="M72" i="122"/>
  <c r="N72" i="122" s="1"/>
  <c r="U5" i="122"/>
  <c r="U8" i="122"/>
  <c r="U6" i="122"/>
  <c r="U9" i="122"/>
  <c r="U12" i="122"/>
  <c r="U10" i="122"/>
  <c r="U14" i="122"/>
  <c r="U15" i="122"/>
  <c r="U16" i="122"/>
  <c r="I72" i="122"/>
  <c r="J72" i="122" s="1"/>
  <c r="U11" i="122"/>
  <c r="L69" i="122"/>
  <c r="M73" i="122" s="1"/>
  <c r="N73" i="122" s="1"/>
  <c r="Q72" i="122"/>
  <c r="R72" i="122" s="1"/>
  <c r="E72" i="122"/>
  <c r="F72" i="122" s="1"/>
  <c r="K69" i="122"/>
  <c r="E73" i="122"/>
  <c r="F73" i="122" s="1"/>
  <c r="U20" i="121"/>
  <c r="U17" i="121"/>
  <c r="U19" i="121"/>
  <c r="U18" i="121"/>
  <c r="U16" i="121"/>
  <c r="U14" i="121"/>
  <c r="U15" i="121"/>
  <c r="U5" i="121"/>
  <c r="Q74" i="121"/>
  <c r="R74" i="121" s="1"/>
  <c r="U9" i="121"/>
  <c r="U12" i="121"/>
  <c r="I74" i="121"/>
  <c r="J74" i="121" s="1"/>
  <c r="U10" i="121"/>
  <c r="U11" i="121"/>
  <c r="U13" i="121"/>
  <c r="U6" i="121"/>
  <c r="U8" i="121"/>
  <c r="U7" i="121"/>
  <c r="E75" i="121"/>
  <c r="F75" i="121" s="1"/>
  <c r="M75" i="121"/>
  <c r="N75" i="121" s="1"/>
  <c r="E74" i="121"/>
  <c r="F74" i="121" s="1"/>
  <c r="M74" i="121"/>
  <c r="N74" i="121" s="1"/>
  <c r="U20" i="120"/>
  <c r="U18" i="120"/>
  <c r="U15" i="120"/>
  <c r="U17" i="120"/>
  <c r="U16" i="120"/>
  <c r="Q73" i="120"/>
  <c r="R73" i="120" s="1"/>
  <c r="M73" i="120"/>
  <c r="N73" i="120" s="1"/>
  <c r="U12" i="120"/>
  <c r="U13" i="120"/>
  <c r="U14" i="120"/>
  <c r="U8" i="120"/>
  <c r="U6" i="120"/>
  <c r="U19" i="120"/>
  <c r="U9" i="120"/>
  <c r="E73" i="120"/>
  <c r="F73" i="120" s="1"/>
  <c r="U10" i="120"/>
  <c r="I73" i="120"/>
  <c r="J73" i="120" s="1"/>
  <c r="L70" i="120"/>
  <c r="U7" i="120"/>
  <c r="U11" i="120"/>
  <c r="E74" i="120"/>
  <c r="F74" i="120" s="1"/>
  <c r="M70" i="120"/>
  <c r="U5" i="120"/>
  <c r="U20" i="119"/>
  <c r="U9" i="119"/>
  <c r="U10" i="119"/>
  <c r="Q74" i="119"/>
  <c r="R74" i="119" s="1"/>
  <c r="U15" i="119"/>
  <c r="U16" i="119"/>
  <c r="U6" i="119"/>
  <c r="U7" i="119"/>
  <c r="U11" i="119"/>
  <c r="U13" i="119"/>
  <c r="U17" i="119"/>
  <c r="U18" i="119"/>
  <c r="U12" i="119"/>
  <c r="E74" i="119"/>
  <c r="F74" i="119" s="1"/>
  <c r="U19" i="119"/>
  <c r="U14" i="119"/>
  <c r="U8" i="119"/>
  <c r="I74" i="119"/>
  <c r="J74" i="119" s="1"/>
  <c r="E71" i="119"/>
  <c r="E75" i="119" s="1"/>
  <c r="F75" i="119" s="1"/>
  <c r="M74" i="119"/>
  <c r="N74" i="119" s="1"/>
  <c r="U5" i="119"/>
  <c r="M71" i="119"/>
  <c r="M75" i="119" s="1"/>
  <c r="N75" i="119" s="1"/>
  <c r="U7" i="118"/>
  <c r="U17" i="118"/>
  <c r="U18" i="118"/>
  <c r="U19" i="118"/>
  <c r="U6" i="118"/>
  <c r="U20" i="118"/>
  <c r="U12" i="118"/>
  <c r="Q75" i="118"/>
  <c r="R75" i="118" s="1"/>
  <c r="U14" i="118"/>
  <c r="U16" i="118"/>
  <c r="U11" i="118"/>
  <c r="U13" i="118"/>
  <c r="E76" i="118"/>
  <c r="F76" i="118" s="1"/>
  <c r="U8" i="118"/>
  <c r="U9" i="118"/>
  <c r="U10" i="118"/>
  <c r="U15" i="118"/>
  <c r="I75" i="118"/>
  <c r="J75" i="118" s="1"/>
  <c r="L72" i="118"/>
  <c r="M76" i="118" s="1"/>
  <c r="N76" i="118" s="1"/>
  <c r="M75" i="118"/>
  <c r="N75" i="118" s="1"/>
  <c r="U5" i="118"/>
  <c r="E75" i="118"/>
  <c r="F75" i="118" s="1"/>
  <c r="U20" i="117"/>
  <c r="U13" i="117"/>
  <c r="U17" i="117"/>
  <c r="U7" i="117"/>
  <c r="U19" i="117"/>
  <c r="U8" i="117"/>
  <c r="U6" i="117"/>
  <c r="U9" i="117"/>
  <c r="U18" i="117"/>
  <c r="U11" i="117"/>
  <c r="U15" i="117"/>
  <c r="U16" i="117"/>
  <c r="U12" i="117"/>
  <c r="E75" i="117"/>
  <c r="F75" i="117" s="1"/>
  <c r="U14" i="117"/>
  <c r="U10" i="117"/>
  <c r="I75" i="117"/>
  <c r="J75" i="117" s="1"/>
  <c r="M76" i="117"/>
  <c r="N76" i="117" s="1"/>
  <c r="M75" i="117"/>
  <c r="N75" i="117" s="1"/>
  <c r="Q75" i="117"/>
  <c r="R75" i="117" s="1"/>
  <c r="U5" i="117"/>
  <c r="E72" i="117"/>
  <c r="E76" i="117" s="1"/>
  <c r="F76" i="117" s="1"/>
  <c r="U6" i="115"/>
  <c r="U20" i="115"/>
  <c r="U5" i="114"/>
  <c r="U6" i="114"/>
  <c r="U7" i="114"/>
  <c r="U8" i="114"/>
  <c r="U17" i="115"/>
  <c r="Q74" i="115"/>
  <c r="R74" i="115" s="1"/>
  <c r="U12" i="115"/>
  <c r="U9" i="115"/>
  <c r="U13" i="115"/>
  <c r="U8" i="115"/>
  <c r="U18" i="115"/>
  <c r="U15" i="115"/>
  <c r="U16" i="115"/>
  <c r="U14" i="115"/>
  <c r="U19" i="115"/>
  <c r="U7" i="115"/>
  <c r="U11" i="115"/>
  <c r="E74" i="115"/>
  <c r="F74" i="115" s="1"/>
  <c r="U10" i="115"/>
  <c r="I74" i="115"/>
  <c r="J74" i="115" s="1"/>
  <c r="E75" i="115"/>
  <c r="F75" i="115" s="1"/>
  <c r="M75" i="115"/>
  <c r="N75" i="115" s="1"/>
  <c r="M74" i="115"/>
  <c r="N74" i="115" s="1"/>
  <c r="U5" i="115"/>
  <c r="E71" i="115"/>
  <c r="U20" i="114"/>
  <c r="U12" i="114"/>
  <c r="U19" i="114"/>
  <c r="U18" i="114"/>
  <c r="U17" i="114"/>
  <c r="U11" i="114"/>
  <c r="U13" i="114"/>
  <c r="U15" i="114"/>
  <c r="U14" i="114"/>
  <c r="U9" i="114"/>
  <c r="U10" i="114"/>
  <c r="U16" i="114"/>
  <c r="E74" i="114"/>
  <c r="F74" i="114" s="1"/>
  <c r="Q74" i="114"/>
  <c r="R74" i="114" s="1"/>
  <c r="M74" i="114"/>
  <c r="N74" i="114" s="1"/>
  <c r="I74" i="114"/>
  <c r="J74" i="114" s="1"/>
  <c r="O71" i="114"/>
  <c r="M75" i="114" s="1"/>
  <c r="N75" i="114" s="1"/>
  <c r="E71" i="114"/>
  <c r="E75" i="114" s="1"/>
  <c r="F75" i="114" s="1"/>
  <c r="S63" i="113"/>
  <c r="S25" i="113"/>
  <c r="E74" i="113"/>
  <c r="F74" i="113" s="1"/>
  <c r="S15" i="113"/>
  <c r="S31" i="113"/>
  <c r="S58" i="113"/>
  <c r="S59" i="113"/>
  <c r="S54" i="113"/>
  <c r="S62" i="113"/>
  <c r="S60" i="113"/>
  <c r="S61" i="113"/>
  <c r="S55" i="113"/>
  <c r="S56" i="113"/>
  <c r="S43" i="113"/>
  <c r="S36" i="113"/>
  <c r="Q74" i="113"/>
  <c r="R74" i="113" s="1"/>
  <c r="S19" i="113"/>
  <c r="S40" i="113"/>
  <c r="S51" i="113"/>
  <c r="S21" i="113"/>
  <c r="M75" i="113"/>
  <c r="N75" i="113" s="1"/>
  <c r="I74" i="113"/>
  <c r="J74" i="113" s="1"/>
  <c r="M74" i="113"/>
  <c r="N74" i="113" s="1"/>
  <c r="E71" i="113"/>
  <c r="E75" i="113" s="1"/>
  <c r="F75" i="113" s="1"/>
  <c r="S63" i="112"/>
  <c r="S64" i="112"/>
  <c r="S21" i="112"/>
  <c r="S61" i="112"/>
  <c r="S62" i="112"/>
  <c r="S27" i="112"/>
  <c r="S44" i="112"/>
  <c r="S55" i="112"/>
  <c r="E75" i="112"/>
  <c r="F75" i="112" s="1"/>
  <c r="Q75" i="112"/>
  <c r="R75" i="112" s="1"/>
  <c r="S23" i="112"/>
  <c r="S33" i="112"/>
  <c r="S16" i="112"/>
  <c r="I75" i="112"/>
  <c r="J75" i="112" s="1"/>
  <c r="S38" i="112"/>
  <c r="S56" i="112"/>
  <c r="S57" i="112"/>
  <c r="H72" i="112"/>
  <c r="S41" i="112"/>
  <c r="S52" i="112"/>
  <c r="S59" i="112"/>
  <c r="S60" i="112"/>
  <c r="M76" i="112"/>
  <c r="N76" i="112" s="1"/>
  <c r="M75" i="112"/>
  <c r="N75" i="112" s="1"/>
  <c r="E72" i="112"/>
  <c r="S63" i="111"/>
  <c r="S61" i="111"/>
  <c r="S62" i="111"/>
  <c r="S22" i="111"/>
  <c r="S60" i="111"/>
  <c r="E75" i="111"/>
  <c r="F75" i="111" s="1"/>
  <c r="S52" i="111"/>
  <c r="M75" i="111"/>
  <c r="N75" i="111" s="1"/>
  <c r="Q75" i="111"/>
  <c r="R75" i="111" s="1"/>
  <c r="S43" i="111"/>
  <c r="S55" i="111"/>
  <c r="S56" i="111"/>
  <c r="S57" i="111"/>
  <c r="S59" i="111"/>
  <c r="S26" i="111"/>
  <c r="S37" i="111"/>
  <c r="S40" i="111"/>
  <c r="S20" i="111"/>
  <c r="S15" i="111"/>
  <c r="S32" i="111"/>
  <c r="I75" i="111"/>
  <c r="J75" i="111" s="1"/>
  <c r="P72" i="111"/>
  <c r="M76" i="111" s="1"/>
  <c r="N76" i="111" s="1"/>
  <c r="E72" i="111"/>
  <c r="E76" i="111" s="1"/>
  <c r="F76" i="111" s="1"/>
  <c r="S20" i="110"/>
  <c r="S64" i="110"/>
  <c r="S61" i="110"/>
  <c r="S62" i="110"/>
  <c r="S63" i="110"/>
  <c r="S26" i="110"/>
  <c r="S60" i="110"/>
  <c r="S52" i="110"/>
  <c r="S32" i="110"/>
  <c r="S44" i="110"/>
  <c r="S56" i="110"/>
  <c r="S55" i="110"/>
  <c r="S57" i="110"/>
  <c r="S59" i="110"/>
  <c r="S41" i="110"/>
  <c r="Q75" i="110"/>
  <c r="R75" i="110" s="1"/>
  <c r="S22" i="110"/>
  <c r="S37" i="110"/>
  <c r="I75" i="110"/>
  <c r="J75" i="110" s="1"/>
  <c r="E76" i="110"/>
  <c r="F76" i="110" s="1"/>
  <c r="S15" i="110"/>
  <c r="M72" i="110"/>
  <c r="M76" i="110" s="1"/>
  <c r="N76" i="110" s="1"/>
  <c r="M75" i="110"/>
  <c r="N75" i="110" s="1"/>
  <c r="E75" i="110"/>
  <c r="F75" i="110" s="1"/>
  <c r="E73" i="106"/>
  <c r="F73" i="106" s="1"/>
  <c r="S62" i="109"/>
  <c r="M73" i="109"/>
  <c r="N73" i="109" s="1"/>
  <c r="S57" i="109"/>
  <c r="S59" i="109"/>
  <c r="S60" i="109"/>
  <c r="S61" i="109"/>
  <c r="S55" i="109"/>
  <c r="S54" i="109"/>
  <c r="S58" i="109"/>
  <c r="S31" i="109"/>
  <c r="Q73" i="109"/>
  <c r="R73" i="109" s="1"/>
  <c r="S22" i="109"/>
  <c r="E73" i="109"/>
  <c r="F73" i="109" s="1"/>
  <c r="S53" i="109"/>
  <c r="S42" i="109"/>
  <c r="S35" i="109"/>
  <c r="S26" i="109"/>
  <c r="S19" i="109"/>
  <c r="E74" i="109"/>
  <c r="F74" i="109" s="1"/>
  <c r="S50" i="109"/>
  <c r="S39" i="109"/>
  <c r="I73" i="109"/>
  <c r="J73" i="109" s="1"/>
  <c r="L70" i="109"/>
  <c r="S14" i="109"/>
  <c r="M70" i="109"/>
  <c r="S58" i="108"/>
  <c r="S59" i="108"/>
  <c r="S60" i="108"/>
  <c r="S57" i="108"/>
  <c r="S22" i="108"/>
  <c r="S26" i="108"/>
  <c r="S19" i="108"/>
  <c r="S42" i="108"/>
  <c r="S53" i="108"/>
  <c r="S35" i="108"/>
  <c r="Q72" i="108"/>
  <c r="R72" i="108" s="1"/>
  <c r="S54" i="108"/>
  <c r="S49" i="108"/>
  <c r="S52" i="108"/>
  <c r="S39" i="108"/>
  <c r="S56" i="108"/>
  <c r="I72" i="108"/>
  <c r="J72" i="108" s="1"/>
  <c r="S31" i="108"/>
  <c r="E73" i="108"/>
  <c r="F73" i="108" s="1"/>
  <c r="S14" i="108"/>
  <c r="M69" i="108"/>
  <c r="M73" i="108" s="1"/>
  <c r="N73" i="108" s="1"/>
  <c r="M72" i="108"/>
  <c r="N72" i="108" s="1"/>
  <c r="E72" i="108"/>
  <c r="F72" i="108" s="1"/>
  <c r="S63" i="107"/>
  <c r="E74" i="107"/>
  <c r="F74" i="107" s="1"/>
  <c r="S60" i="107"/>
  <c r="S59" i="107"/>
  <c r="S61" i="107"/>
  <c r="S58" i="107"/>
  <c r="S62" i="107"/>
  <c r="S19" i="107"/>
  <c r="S51" i="107"/>
  <c r="S22" i="107"/>
  <c r="I74" i="107"/>
  <c r="J74" i="107" s="1"/>
  <c r="S32" i="107"/>
  <c r="S43" i="107"/>
  <c r="S54" i="107"/>
  <c r="Q74" i="107"/>
  <c r="R74" i="107" s="1"/>
  <c r="S40" i="107"/>
  <c r="S55" i="107"/>
  <c r="S27" i="107"/>
  <c r="S36" i="107"/>
  <c r="S56" i="107"/>
  <c r="E75" i="107"/>
  <c r="F75" i="107" s="1"/>
  <c r="S14" i="107"/>
  <c r="M71" i="107"/>
  <c r="M75" i="107" s="1"/>
  <c r="N75" i="107" s="1"/>
  <c r="M74" i="107"/>
  <c r="N74" i="107" s="1"/>
  <c r="E71" i="107"/>
  <c r="Q73" i="106"/>
  <c r="R73" i="106" s="1"/>
  <c r="I73" i="106"/>
  <c r="J73" i="106" s="1"/>
  <c r="M70" i="106"/>
  <c r="M74" i="106" s="1"/>
  <c r="N74" i="106" s="1"/>
  <c r="M73" i="106"/>
  <c r="N73" i="106" s="1"/>
  <c r="E70" i="106"/>
  <c r="E74" i="106" s="1"/>
  <c r="F74" i="106" s="1"/>
  <c r="S61" i="105"/>
  <c r="S21" i="105"/>
  <c r="S18" i="105"/>
  <c r="S25" i="105"/>
  <c r="Q72" i="105"/>
  <c r="R72" i="105" s="1"/>
  <c r="E72" i="105"/>
  <c r="F72" i="105" s="1"/>
  <c r="S38" i="105"/>
  <c r="S30" i="105"/>
  <c r="S41" i="105"/>
  <c r="S35" i="105"/>
  <c r="S56" i="105"/>
  <c r="S49" i="105"/>
  <c r="S58" i="105"/>
  <c r="S52" i="105"/>
  <c r="S59" i="105"/>
  <c r="S53" i="105"/>
  <c r="S60" i="105"/>
  <c r="S54" i="105"/>
  <c r="S57" i="105"/>
  <c r="I72" i="105"/>
  <c r="J72" i="105" s="1"/>
  <c r="S14" i="105"/>
  <c r="M69" i="105"/>
  <c r="M73" i="105" s="1"/>
  <c r="N73" i="105" s="1"/>
  <c r="E69" i="105"/>
  <c r="E73" i="105" s="1"/>
  <c r="F73" i="105" s="1"/>
  <c r="M72" i="105"/>
  <c r="N72" i="105" s="1"/>
  <c r="I73" i="103"/>
  <c r="J73" i="103" s="1"/>
  <c r="S54" i="103"/>
  <c r="S31" i="103"/>
  <c r="S58" i="103"/>
  <c r="S61" i="103"/>
  <c r="S53" i="103"/>
  <c r="S59" i="103"/>
  <c r="S60" i="103"/>
  <c r="S19" i="103"/>
  <c r="S62" i="103"/>
  <c r="S26" i="103"/>
  <c r="Q73" i="103"/>
  <c r="R73" i="103" s="1"/>
  <c r="S49" i="103"/>
  <c r="S57" i="103"/>
  <c r="S55" i="103"/>
  <c r="S37" i="103"/>
  <c r="S34" i="103"/>
  <c r="S22" i="103"/>
  <c r="S40" i="103"/>
  <c r="E73" i="103"/>
  <c r="F73" i="103" s="1"/>
  <c r="E74" i="103"/>
  <c r="F74" i="103" s="1"/>
  <c r="S14" i="103"/>
  <c r="M70" i="103"/>
  <c r="M74" i="103" s="1"/>
  <c r="N74" i="103" s="1"/>
  <c r="M73" i="103"/>
  <c r="N73" i="103" s="1"/>
  <c r="E70" i="103"/>
  <c r="S14" i="102"/>
  <c r="S26" i="102"/>
  <c r="S19" i="102"/>
  <c r="S63" i="102"/>
  <c r="S59" i="102"/>
  <c r="S22" i="102"/>
  <c r="S41" i="102"/>
  <c r="S35" i="102"/>
  <c r="S31" i="102"/>
  <c r="S38" i="102"/>
  <c r="S50" i="102"/>
  <c r="S60" i="102"/>
  <c r="Q74" i="102"/>
  <c r="R74" i="102" s="1"/>
  <c r="S62" i="102"/>
  <c r="S56" i="102"/>
  <c r="S58" i="102"/>
  <c r="E74" i="102"/>
  <c r="F74" i="102" s="1"/>
  <c r="S54" i="102"/>
  <c r="S61" i="102"/>
  <c r="S55" i="102"/>
  <c r="E75" i="102"/>
  <c r="F75" i="102" s="1"/>
  <c r="M75" i="102"/>
  <c r="N75" i="102" s="1"/>
  <c r="I74" i="102"/>
  <c r="J74" i="102" s="1"/>
  <c r="M74" i="102"/>
  <c r="N74" i="102" s="1"/>
  <c r="S61" i="101"/>
  <c r="S14" i="101"/>
  <c r="S60" i="101"/>
  <c r="S19" i="101"/>
  <c r="S25" i="101"/>
  <c r="S22" i="101"/>
  <c r="S48" i="101"/>
  <c r="S57" i="101"/>
  <c r="S39" i="101"/>
  <c r="S58" i="101"/>
  <c r="E72" i="101"/>
  <c r="F72" i="101" s="1"/>
  <c r="S59" i="101"/>
  <c r="S52" i="101"/>
  <c r="S53" i="101"/>
  <c r="S30" i="101"/>
  <c r="S33" i="101"/>
  <c r="S54" i="101"/>
  <c r="I72" i="101"/>
  <c r="J72" i="101" s="1"/>
  <c r="S36" i="101"/>
  <c r="S56" i="101"/>
  <c r="M73" i="101"/>
  <c r="N73" i="101" s="1"/>
  <c r="M72" i="101"/>
  <c r="N72" i="101" s="1"/>
  <c r="Q72" i="101"/>
  <c r="R72" i="101" s="1"/>
  <c r="E69" i="101"/>
  <c r="E73" i="101" s="1"/>
  <c r="F73" i="101" s="1"/>
  <c r="S59" i="100"/>
  <c r="S58" i="100"/>
  <c r="S25" i="100"/>
  <c r="S22" i="100"/>
  <c r="S56" i="100"/>
  <c r="S57" i="100"/>
  <c r="S54" i="100"/>
  <c r="S19" i="100"/>
  <c r="S30" i="100"/>
  <c r="E70" i="100"/>
  <c r="F70" i="100" s="1"/>
  <c r="S50" i="100"/>
  <c r="S51" i="100"/>
  <c r="S32" i="100"/>
  <c r="S52" i="100"/>
  <c r="S38" i="100"/>
  <c r="S35" i="100"/>
  <c r="I70" i="100"/>
  <c r="J70" i="100" s="1"/>
  <c r="S55" i="100"/>
  <c r="S46" i="100"/>
  <c r="M71" i="100"/>
  <c r="N71" i="100" s="1"/>
  <c r="M70" i="100"/>
  <c r="N70" i="100" s="1"/>
  <c r="S14" i="100"/>
  <c r="Q70" i="100"/>
  <c r="R70" i="100" s="1"/>
  <c r="E67" i="100"/>
  <c r="E71" i="100" s="1"/>
  <c r="F71" i="100" s="1"/>
  <c r="S61" i="99"/>
  <c r="S14" i="99"/>
  <c r="S60" i="99"/>
  <c r="S58" i="99"/>
  <c r="S59" i="99"/>
  <c r="S57" i="99"/>
  <c r="S56" i="99"/>
  <c r="S54" i="99"/>
  <c r="S53" i="99"/>
  <c r="S48" i="99"/>
  <c r="S30" i="99"/>
  <c r="S52" i="99"/>
  <c r="Q72" i="99"/>
  <c r="R72" i="99" s="1"/>
  <c r="E72" i="99"/>
  <c r="F72" i="99" s="1"/>
  <c r="S33" i="99"/>
  <c r="S23" i="99"/>
  <c r="S39" i="99"/>
  <c r="S26" i="99"/>
  <c r="S20" i="99"/>
  <c r="S36" i="99"/>
  <c r="M73" i="99"/>
  <c r="N73" i="99" s="1"/>
  <c r="I72" i="99"/>
  <c r="J72" i="99" s="1"/>
  <c r="M72" i="99"/>
  <c r="N72" i="99" s="1"/>
  <c r="E69" i="99"/>
  <c r="E73" i="99" s="1"/>
  <c r="F73" i="99" s="1"/>
  <c r="S60" i="98"/>
  <c r="S14" i="98"/>
  <c r="S36" i="98"/>
  <c r="S18" i="98"/>
  <c r="S29" i="98"/>
  <c r="S21" i="98"/>
  <c r="S24" i="98"/>
  <c r="S33" i="98"/>
  <c r="S40" i="98"/>
  <c r="E71" i="98"/>
  <c r="F71" i="98" s="1"/>
  <c r="Q71" i="98"/>
  <c r="R71" i="98" s="1"/>
  <c r="S56" i="98"/>
  <c r="S52" i="98"/>
  <c r="S57" i="98"/>
  <c r="S47" i="98"/>
  <c r="S53" i="98"/>
  <c r="S51" i="98"/>
  <c r="I71" i="98"/>
  <c r="J71" i="98" s="1"/>
  <c r="S55" i="98"/>
  <c r="S59" i="98"/>
  <c r="S58" i="98"/>
  <c r="K68" i="98"/>
  <c r="E68" i="98"/>
  <c r="E72" i="98"/>
  <c r="F72" i="98" s="1"/>
  <c r="L68" i="98"/>
  <c r="M72" i="98" s="1"/>
  <c r="N72" i="98" s="1"/>
  <c r="M71" i="98"/>
  <c r="N71" i="98" s="1"/>
  <c r="D16" i="97"/>
  <c r="G76" i="97"/>
  <c r="N71" i="97"/>
  <c r="F71" i="97"/>
  <c r="K69" i="97"/>
  <c r="R68" i="97"/>
  <c r="R69" i="97" s="1"/>
  <c r="Q68" i="97"/>
  <c r="Q69" i="97" s="1"/>
  <c r="P68" i="97"/>
  <c r="P69" i="97" s="1"/>
  <c r="O68" i="97"/>
  <c r="O69" i="97" s="1"/>
  <c r="N68" i="97"/>
  <c r="N69" i="97" s="1"/>
  <c r="M68" i="97"/>
  <c r="L68" i="97"/>
  <c r="L69" i="97" s="1"/>
  <c r="K68" i="97"/>
  <c r="J68" i="97"/>
  <c r="J69" i="97" s="1"/>
  <c r="I68" i="97"/>
  <c r="I69" i="97" s="1"/>
  <c r="H68" i="97"/>
  <c r="H69" i="97" s="1"/>
  <c r="G68" i="97"/>
  <c r="G69" i="97" s="1"/>
  <c r="F68" i="97"/>
  <c r="F69" i="97" s="1"/>
  <c r="E68" i="97"/>
  <c r="D65" i="97"/>
  <c r="D64" i="97"/>
  <c r="D63" i="97"/>
  <c r="R61" i="97"/>
  <c r="Q61" i="97"/>
  <c r="P61" i="97"/>
  <c r="O61" i="97"/>
  <c r="N61" i="97"/>
  <c r="M61" i="97"/>
  <c r="L61" i="97"/>
  <c r="K61" i="97"/>
  <c r="J61" i="97"/>
  <c r="I61" i="97"/>
  <c r="H61" i="97"/>
  <c r="G61" i="97"/>
  <c r="F61" i="97"/>
  <c r="E61" i="97"/>
  <c r="R60" i="97"/>
  <c r="Q60" i="97"/>
  <c r="P60" i="97"/>
  <c r="O60" i="97"/>
  <c r="N60" i="97"/>
  <c r="M60" i="97"/>
  <c r="L60" i="97"/>
  <c r="K60" i="97"/>
  <c r="J60" i="97"/>
  <c r="I60" i="97"/>
  <c r="H60" i="97"/>
  <c r="G60" i="97"/>
  <c r="F60" i="97"/>
  <c r="E60" i="97"/>
  <c r="R59" i="97"/>
  <c r="Q59" i="97"/>
  <c r="P59" i="97"/>
  <c r="O59" i="97"/>
  <c r="N59" i="97"/>
  <c r="M59" i="97"/>
  <c r="L59" i="97"/>
  <c r="K59" i="97"/>
  <c r="J59" i="97"/>
  <c r="I59" i="97"/>
  <c r="H59" i="97"/>
  <c r="G59" i="97"/>
  <c r="F59" i="97"/>
  <c r="E59" i="97"/>
  <c r="R58" i="97"/>
  <c r="Q58" i="97"/>
  <c r="P58" i="97"/>
  <c r="O58" i="97"/>
  <c r="N58" i="97"/>
  <c r="M58" i="97"/>
  <c r="L58" i="97"/>
  <c r="K58" i="97"/>
  <c r="J58" i="97"/>
  <c r="I58" i="97"/>
  <c r="H58" i="97"/>
  <c r="G58" i="97"/>
  <c r="F58" i="97"/>
  <c r="E58" i="97"/>
  <c r="R57" i="97"/>
  <c r="Q57" i="97"/>
  <c r="P57" i="97"/>
  <c r="O57" i="97"/>
  <c r="N57" i="97"/>
  <c r="M57" i="97"/>
  <c r="L57" i="97"/>
  <c r="K57" i="97"/>
  <c r="J57" i="97"/>
  <c r="I57" i="97"/>
  <c r="H57" i="97"/>
  <c r="G57" i="97"/>
  <c r="F57" i="97"/>
  <c r="E57" i="97"/>
  <c r="R56" i="97"/>
  <c r="Q56" i="97"/>
  <c r="P56" i="97"/>
  <c r="O56" i="97"/>
  <c r="N56" i="97"/>
  <c r="M56" i="97"/>
  <c r="L56" i="97"/>
  <c r="K56" i="97"/>
  <c r="J56" i="97"/>
  <c r="I56" i="97"/>
  <c r="H56" i="97"/>
  <c r="G56" i="97"/>
  <c r="F56" i="97"/>
  <c r="E56" i="97"/>
  <c r="D55" i="97"/>
  <c r="R54" i="97"/>
  <c r="Q54" i="97"/>
  <c r="P54" i="97"/>
  <c r="O54" i="97"/>
  <c r="N54" i="97"/>
  <c r="M54" i="97"/>
  <c r="L54" i="97"/>
  <c r="K54" i="97"/>
  <c r="J54" i="97"/>
  <c r="I54" i="97"/>
  <c r="H54" i="97"/>
  <c r="G54" i="97"/>
  <c r="F54" i="97"/>
  <c r="E54" i="97"/>
  <c r="R53" i="97"/>
  <c r="Q53" i="97"/>
  <c r="P53" i="97"/>
  <c r="O53" i="97"/>
  <c r="N53" i="97"/>
  <c r="M53" i="97"/>
  <c r="L53" i="97"/>
  <c r="K53" i="97"/>
  <c r="J53" i="97"/>
  <c r="I53" i="97"/>
  <c r="H53" i="97"/>
  <c r="G53" i="97"/>
  <c r="F53" i="97"/>
  <c r="E53" i="97"/>
  <c r="R52" i="97"/>
  <c r="Q52" i="97"/>
  <c r="P52" i="97"/>
  <c r="O52" i="97"/>
  <c r="N52" i="97"/>
  <c r="M52" i="97"/>
  <c r="L52" i="97"/>
  <c r="K52" i="97"/>
  <c r="J52" i="97"/>
  <c r="I52" i="97"/>
  <c r="H52" i="97"/>
  <c r="G52" i="97"/>
  <c r="F52" i="97"/>
  <c r="E52" i="97"/>
  <c r="D51" i="97"/>
  <c r="D50" i="97"/>
  <c r="D49" i="97"/>
  <c r="R48" i="97"/>
  <c r="Q48" i="97"/>
  <c r="P48" i="97"/>
  <c r="O48" i="97"/>
  <c r="N48" i="97"/>
  <c r="M48" i="97"/>
  <c r="L48" i="97"/>
  <c r="K48" i="97"/>
  <c r="J48" i="97"/>
  <c r="I48" i="97"/>
  <c r="H48" i="97"/>
  <c r="G48" i="97"/>
  <c r="F48" i="97"/>
  <c r="E48" i="97"/>
  <c r="D47" i="97"/>
  <c r="D46" i="97"/>
  <c r="D45" i="97"/>
  <c r="D44" i="97"/>
  <c r="D43" i="97"/>
  <c r="D42" i="97"/>
  <c r="R41" i="97"/>
  <c r="Q41" i="97"/>
  <c r="P41" i="97"/>
  <c r="O41" i="97"/>
  <c r="N41" i="97"/>
  <c r="M41" i="97"/>
  <c r="L41" i="97"/>
  <c r="K41" i="97"/>
  <c r="J41" i="97"/>
  <c r="I41" i="97"/>
  <c r="H41" i="97"/>
  <c r="G41" i="97"/>
  <c r="F41" i="97"/>
  <c r="E41" i="97"/>
  <c r="D40" i="97"/>
  <c r="D39" i="97"/>
  <c r="R38" i="97"/>
  <c r="Q38" i="97"/>
  <c r="P38" i="97"/>
  <c r="O38" i="97"/>
  <c r="N38" i="97"/>
  <c r="M38" i="97"/>
  <c r="L38" i="97"/>
  <c r="K38" i="97"/>
  <c r="J38" i="97"/>
  <c r="I38" i="97"/>
  <c r="H38" i="97"/>
  <c r="G38" i="97"/>
  <c r="F38" i="97"/>
  <c r="E38" i="97"/>
  <c r="D37" i="97"/>
  <c r="D36" i="97"/>
  <c r="R35" i="97"/>
  <c r="Q35" i="97"/>
  <c r="P35" i="97"/>
  <c r="O35" i="97"/>
  <c r="N35" i="97"/>
  <c r="M35" i="97"/>
  <c r="L35" i="97"/>
  <c r="K35" i="97"/>
  <c r="J35" i="97"/>
  <c r="I35" i="97"/>
  <c r="H35" i="97"/>
  <c r="G35" i="97"/>
  <c r="F35" i="97"/>
  <c r="E35" i="97"/>
  <c r="D34" i="97"/>
  <c r="D33" i="97"/>
  <c r="D32" i="97"/>
  <c r="R31" i="97"/>
  <c r="Q31" i="97"/>
  <c r="P31" i="97"/>
  <c r="O31" i="97"/>
  <c r="N31" i="97"/>
  <c r="M31" i="97"/>
  <c r="L31" i="97"/>
  <c r="K31" i="97"/>
  <c r="J31" i="97"/>
  <c r="I31" i="97"/>
  <c r="H31" i="97"/>
  <c r="G31" i="97"/>
  <c r="F31" i="97"/>
  <c r="E31" i="97"/>
  <c r="D30" i="97"/>
  <c r="D29" i="97"/>
  <c r="D28" i="97"/>
  <c r="D27" i="97"/>
  <c r="R26" i="97"/>
  <c r="Q26" i="97"/>
  <c r="P26" i="97"/>
  <c r="O26" i="97"/>
  <c r="N26" i="97"/>
  <c r="M26" i="97"/>
  <c r="L26" i="97"/>
  <c r="K26" i="97"/>
  <c r="J26" i="97"/>
  <c r="I26" i="97"/>
  <c r="H26" i="97"/>
  <c r="G26" i="97"/>
  <c r="F26" i="97"/>
  <c r="E26" i="97"/>
  <c r="D25" i="97"/>
  <c r="D24" i="97"/>
  <c r="R23" i="97"/>
  <c r="Q23" i="97"/>
  <c r="P23" i="97"/>
  <c r="O23" i="97"/>
  <c r="N23" i="97"/>
  <c r="M23" i="97"/>
  <c r="L23" i="97"/>
  <c r="K23" i="97"/>
  <c r="J23" i="97"/>
  <c r="I23" i="97"/>
  <c r="H23" i="97"/>
  <c r="G23" i="97"/>
  <c r="F23" i="97"/>
  <c r="E23" i="97"/>
  <c r="D22" i="97"/>
  <c r="D21" i="97"/>
  <c r="R20" i="97"/>
  <c r="Q20" i="97"/>
  <c r="P20" i="97"/>
  <c r="O20" i="97"/>
  <c r="N20" i="97"/>
  <c r="M20" i="97"/>
  <c r="L20" i="97"/>
  <c r="K20" i="97"/>
  <c r="J20" i="97"/>
  <c r="I20" i="97"/>
  <c r="H20" i="97"/>
  <c r="G20" i="97"/>
  <c r="F20" i="97"/>
  <c r="E20" i="97"/>
  <c r="D19" i="97"/>
  <c r="D18" i="97"/>
  <c r="D17" i="97"/>
  <c r="D15" i="97"/>
  <c r="R14" i="97"/>
  <c r="Q14" i="97"/>
  <c r="P14" i="97"/>
  <c r="O14" i="97"/>
  <c r="N14" i="97"/>
  <c r="M14" i="97"/>
  <c r="L14" i="97"/>
  <c r="K14" i="97"/>
  <c r="J14" i="97"/>
  <c r="I14" i="97"/>
  <c r="H14" i="97"/>
  <c r="G14" i="97"/>
  <c r="F14" i="97"/>
  <c r="E14" i="97"/>
  <c r="D13" i="97"/>
  <c r="D12" i="97"/>
  <c r="D11" i="97"/>
  <c r="D10" i="97"/>
  <c r="D9" i="97"/>
  <c r="D8" i="97"/>
  <c r="D7" i="97"/>
  <c r="D22" i="96"/>
  <c r="G15" i="96"/>
  <c r="D13" i="96"/>
  <c r="F15" i="96"/>
  <c r="G76" i="96"/>
  <c r="N71" i="96"/>
  <c r="F71" i="96"/>
  <c r="R68" i="96"/>
  <c r="R69" i="96" s="1"/>
  <c r="Q68" i="96"/>
  <c r="Q69" i="96" s="1"/>
  <c r="P68" i="96"/>
  <c r="P69" i="96" s="1"/>
  <c r="O68" i="96"/>
  <c r="O69" i="96" s="1"/>
  <c r="N68" i="96"/>
  <c r="N69" i="96" s="1"/>
  <c r="M68" i="96"/>
  <c r="L68" i="96"/>
  <c r="L69" i="96" s="1"/>
  <c r="K68" i="96"/>
  <c r="K69" i="96" s="1"/>
  <c r="J68" i="96"/>
  <c r="J69" i="96" s="1"/>
  <c r="I68" i="96"/>
  <c r="I69" i="96" s="1"/>
  <c r="H68" i="96"/>
  <c r="H69" i="96" s="1"/>
  <c r="G68" i="96"/>
  <c r="G69" i="96" s="1"/>
  <c r="F68" i="96"/>
  <c r="F69" i="96" s="1"/>
  <c r="E68" i="96"/>
  <c r="D65" i="96"/>
  <c r="D64" i="96"/>
  <c r="D63" i="96"/>
  <c r="R61" i="96"/>
  <c r="Q61" i="96"/>
  <c r="P61" i="96"/>
  <c r="O61" i="96"/>
  <c r="N61" i="96"/>
  <c r="M61" i="96"/>
  <c r="L61" i="96"/>
  <c r="K61" i="96"/>
  <c r="J61" i="96"/>
  <c r="I61" i="96"/>
  <c r="H61" i="96"/>
  <c r="G61" i="96"/>
  <c r="F61" i="96"/>
  <c r="E61" i="96"/>
  <c r="R60" i="96"/>
  <c r="Q60" i="96"/>
  <c r="P60" i="96"/>
  <c r="O60" i="96"/>
  <c r="N60" i="96"/>
  <c r="M60" i="96"/>
  <c r="L60" i="96"/>
  <c r="K60" i="96"/>
  <c r="J60" i="96"/>
  <c r="I60" i="96"/>
  <c r="H60" i="96"/>
  <c r="G60" i="96"/>
  <c r="F60" i="96"/>
  <c r="E60" i="96"/>
  <c r="R59" i="96"/>
  <c r="Q59" i="96"/>
  <c r="P59" i="96"/>
  <c r="O59" i="96"/>
  <c r="N59" i="96"/>
  <c r="M59" i="96"/>
  <c r="L59" i="96"/>
  <c r="K59" i="96"/>
  <c r="J59" i="96"/>
  <c r="I59" i="96"/>
  <c r="H59" i="96"/>
  <c r="G59" i="96"/>
  <c r="F59" i="96"/>
  <c r="E59" i="96"/>
  <c r="R58" i="96"/>
  <c r="Q58" i="96"/>
  <c r="P58" i="96"/>
  <c r="O58" i="96"/>
  <c r="N58" i="96"/>
  <c r="M58" i="96"/>
  <c r="L58" i="96"/>
  <c r="K58" i="96"/>
  <c r="J58" i="96"/>
  <c r="I58" i="96"/>
  <c r="H58" i="96"/>
  <c r="G58" i="96"/>
  <c r="F58" i="96"/>
  <c r="E58" i="96"/>
  <c r="R57" i="96"/>
  <c r="Q57" i="96"/>
  <c r="P57" i="96"/>
  <c r="O57" i="96"/>
  <c r="N57" i="96"/>
  <c r="M57" i="96"/>
  <c r="L57" i="96"/>
  <c r="K57" i="96"/>
  <c r="J57" i="96"/>
  <c r="I57" i="96"/>
  <c r="H57" i="96"/>
  <c r="G57" i="96"/>
  <c r="F57" i="96"/>
  <c r="E57" i="96"/>
  <c r="R56" i="96"/>
  <c r="Q56" i="96"/>
  <c r="P56" i="96"/>
  <c r="O56" i="96"/>
  <c r="N56" i="96"/>
  <c r="M56" i="96"/>
  <c r="L56" i="96"/>
  <c r="K56" i="96"/>
  <c r="J56" i="96"/>
  <c r="I56" i="96"/>
  <c r="H56" i="96"/>
  <c r="G56" i="96"/>
  <c r="F56" i="96"/>
  <c r="E56" i="96"/>
  <c r="D55" i="96"/>
  <c r="R54" i="96"/>
  <c r="Q54" i="96"/>
  <c r="P54" i="96"/>
  <c r="O54" i="96"/>
  <c r="N54" i="96"/>
  <c r="M54" i="96"/>
  <c r="L54" i="96"/>
  <c r="K54" i="96"/>
  <c r="J54" i="96"/>
  <c r="I54" i="96"/>
  <c r="H54" i="96"/>
  <c r="G54" i="96"/>
  <c r="F54" i="96"/>
  <c r="E54" i="96"/>
  <c r="R53" i="96"/>
  <c r="Q53" i="96"/>
  <c r="P53" i="96"/>
  <c r="O53" i="96"/>
  <c r="N53" i="96"/>
  <c r="M53" i="96"/>
  <c r="L53" i="96"/>
  <c r="K53" i="96"/>
  <c r="J53" i="96"/>
  <c r="I53" i="96"/>
  <c r="H53" i="96"/>
  <c r="G53" i="96"/>
  <c r="F53" i="96"/>
  <c r="E53" i="96"/>
  <c r="R52" i="96"/>
  <c r="Q52" i="96"/>
  <c r="P52" i="96"/>
  <c r="O52" i="96"/>
  <c r="N52" i="96"/>
  <c r="M52" i="96"/>
  <c r="L52" i="96"/>
  <c r="K52" i="96"/>
  <c r="J52" i="96"/>
  <c r="I52" i="96"/>
  <c r="H52" i="96"/>
  <c r="G52" i="96"/>
  <c r="F52" i="96"/>
  <c r="E52" i="96"/>
  <c r="D51" i="96"/>
  <c r="D50" i="96"/>
  <c r="D49" i="96"/>
  <c r="R48" i="96"/>
  <c r="Q48" i="96"/>
  <c r="P48" i="96"/>
  <c r="O48" i="96"/>
  <c r="N48" i="96"/>
  <c r="M48" i="96"/>
  <c r="L48" i="96"/>
  <c r="K48" i="96"/>
  <c r="J48" i="96"/>
  <c r="I48" i="96"/>
  <c r="H48" i="96"/>
  <c r="G48" i="96"/>
  <c r="F48" i="96"/>
  <c r="E48" i="96"/>
  <c r="D47" i="96"/>
  <c r="D46" i="96"/>
  <c r="D45" i="96"/>
  <c r="D44" i="96"/>
  <c r="D43" i="96"/>
  <c r="D42" i="96"/>
  <c r="R41" i="96"/>
  <c r="Q41" i="96"/>
  <c r="P41" i="96"/>
  <c r="O41" i="96"/>
  <c r="N41" i="96"/>
  <c r="M41" i="96"/>
  <c r="L41" i="96"/>
  <c r="K41" i="96"/>
  <c r="J41" i="96"/>
  <c r="I41" i="96"/>
  <c r="H41" i="96"/>
  <c r="G41" i="96"/>
  <c r="F41" i="96"/>
  <c r="E41" i="96"/>
  <c r="D40" i="96"/>
  <c r="D39" i="96"/>
  <c r="R38" i="96"/>
  <c r="Q38" i="96"/>
  <c r="P38" i="96"/>
  <c r="O38" i="96"/>
  <c r="N38" i="96"/>
  <c r="M38" i="96"/>
  <c r="L38" i="96"/>
  <c r="K38" i="96"/>
  <c r="J38" i="96"/>
  <c r="I38" i="96"/>
  <c r="H38" i="96"/>
  <c r="G38" i="96"/>
  <c r="F38" i="96"/>
  <c r="E38" i="96"/>
  <c r="D37" i="96"/>
  <c r="D36" i="96"/>
  <c r="R35" i="96"/>
  <c r="Q35" i="96"/>
  <c r="P35" i="96"/>
  <c r="O35" i="96"/>
  <c r="N35" i="96"/>
  <c r="M35" i="96"/>
  <c r="L35" i="96"/>
  <c r="K35" i="96"/>
  <c r="J35" i="96"/>
  <c r="I35" i="96"/>
  <c r="H35" i="96"/>
  <c r="G35" i="96"/>
  <c r="F35" i="96"/>
  <c r="E35" i="96"/>
  <c r="D34" i="96"/>
  <c r="D33" i="96"/>
  <c r="R32" i="96"/>
  <c r="Q32" i="96"/>
  <c r="P32" i="96"/>
  <c r="O32" i="96"/>
  <c r="N32" i="96"/>
  <c r="M32" i="96"/>
  <c r="L32" i="96"/>
  <c r="K32" i="96"/>
  <c r="J32" i="96"/>
  <c r="I32" i="96"/>
  <c r="H32" i="96"/>
  <c r="G32" i="96"/>
  <c r="F32" i="96"/>
  <c r="E32" i="96"/>
  <c r="D31" i="96"/>
  <c r="D30" i="96"/>
  <c r="D29" i="96"/>
  <c r="D28" i="96"/>
  <c r="R27" i="96"/>
  <c r="Q27" i="96"/>
  <c r="P27" i="96"/>
  <c r="O27" i="96"/>
  <c r="N27" i="96"/>
  <c r="M27" i="96"/>
  <c r="L27" i="96"/>
  <c r="K27" i="96"/>
  <c r="J27" i="96"/>
  <c r="I27" i="96"/>
  <c r="H27" i="96"/>
  <c r="G27" i="96"/>
  <c r="F27" i="96"/>
  <c r="E27" i="96"/>
  <c r="D26" i="96"/>
  <c r="D25" i="96"/>
  <c r="R24" i="96"/>
  <c r="Q24" i="96"/>
  <c r="P24" i="96"/>
  <c r="O24" i="96"/>
  <c r="N24" i="96"/>
  <c r="M24" i="96"/>
  <c r="L24" i="96"/>
  <c r="K24" i="96"/>
  <c r="J24" i="96"/>
  <c r="I24" i="96"/>
  <c r="H24" i="96"/>
  <c r="G24" i="96"/>
  <c r="F24" i="96"/>
  <c r="E24" i="96"/>
  <c r="D23" i="96"/>
  <c r="D21" i="96"/>
  <c r="R20" i="96"/>
  <c r="Q20" i="96"/>
  <c r="P20" i="96"/>
  <c r="O20" i="96"/>
  <c r="N20" i="96"/>
  <c r="M20" i="96"/>
  <c r="L20" i="96"/>
  <c r="K20" i="96"/>
  <c r="J20" i="96"/>
  <c r="I20" i="96"/>
  <c r="H20" i="96"/>
  <c r="G20" i="96"/>
  <c r="F20" i="96"/>
  <c r="E20" i="96"/>
  <c r="D19" i="96"/>
  <c r="D18" i="96"/>
  <c r="D17" i="96"/>
  <c r="D16" i="96"/>
  <c r="R15" i="96"/>
  <c r="Q15" i="96"/>
  <c r="P15" i="96"/>
  <c r="O15" i="96"/>
  <c r="N15" i="96"/>
  <c r="M15" i="96"/>
  <c r="L15" i="96"/>
  <c r="K15" i="96"/>
  <c r="J15" i="96"/>
  <c r="I15" i="96"/>
  <c r="H15" i="96"/>
  <c r="E15" i="96"/>
  <c r="D14" i="96"/>
  <c r="D12" i="96"/>
  <c r="D11" i="96"/>
  <c r="D10" i="96"/>
  <c r="D9" i="96"/>
  <c r="D8" i="96"/>
  <c r="D7" i="96"/>
  <c r="D12" i="95"/>
  <c r="F15" i="95"/>
  <c r="D8" i="95"/>
  <c r="D7" i="95"/>
  <c r="G80" i="95"/>
  <c r="N75" i="95"/>
  <c r="F75" i="95"/>
  <c r="R72" i="95"/>
  <c r="R73" i="95" s="1"/>
  <c r="Q72" i="95"/>
  <c r="Q73" i="95" s="1"/>
  <c r="P72" i="95"/>
  <c r="P73" i="95" s="1"/>
  <c r="O72" i="95"/>
  <c r="O73" i="95" s="1"/>
  <c r="N72" i="95"/>
  <c r="N73" i="95" s="1"/>
  <c r="M72" i="95"/>
  <c r="M73" i="95" s="1"/>
  <c r="L72" i="95"/>
  <c r="L73" i="95" s="1"/>
  <c r="K72" i="95"/>
  <c r="K73" i="95" s="1"/>
  <c r="J72" i="95"/>
  <c r="J73" i="95" s="1"/>
  <c r="I72" i="95"/>
  <c r="I73" i="95" s="1"/>
  <c r="H72" i="95"/>
  <c r="H73" i="95" s="1"/>
  <c r="G72" i="95"/>
  <c r="G73" i="95" s="1"/>
  <c r="F72" i="95"/>
  <c r="F73" i="95" s="1"/>
  <c r="E72" i="95"/>
  <c r="D69" i="95"/>
  <c r="D68" i="95"/>
  <c r="D67" i="95"/>
  <c r="R65" i="95"/>
  <c r="Q65" i="95"/>
  <c r="P65" i="95"/>
  <c r="O65" i="95"/>
  <c r="N65" i="95"/>
  <c r="M65" i="95"/>
  <c r="L65" i="95"/>
  <c r="K65" i="95"/>
  <c r="J65" i="95"/>
  <c r="I65" i="95"/>
  <c r="H65" i="95"/>
  <c r="G65" i="95"/>
  <c r="F65" i="95"/>
  <c r="E65" i="95"/>
  <c r="R64" i="95"/>
  <c r="Q64" i="95"/>
  <c r="P64" i="95"/>
  <c r="O64" i="95"/>
  <c r="N64" i="95"/>
  <c r="M64" i="95"/>
  <c r="L64" i="95"/>
  <c r="K64" i="95"/>
  <c r="J64" i="95"/>
  <c r="I64" i="95"/>
  <c r="H64" i="95"/>
  <c r="G64" i="95"/>
  <c r="F64" i="95"/>
  <c r="E64" i="95"/>
  <c r="R63" i="95"/>
  <c r="Q63" i="95"/>
  <c r="P63" i="95"/>
  <c r="O63" i="95"/>
  <c r="N63" i="95"/>
  <c r="M63" i="95"/>
  <c r="L63" i="95"/>
  <c r="K63" i="95"/>
  <c r="J63" i="95"/>
  <c r="I63" i="95"/>
  <c r="H63" i="95"/>
  <c r="G63" i="95"/>
  <c r="F63" i="95"/>
  <c r="E63" i="95"/>
  <c r="R62" i="95"/>
  <c r="Q62" i="95"/>
  <c r="P62" i="95"/>
  <c r="O62" i="95"/>
  <c r="N62" i="95"/>
  <c r="M62" i="95"/>
  <c r="L62" i="95"/>
  <c r="K62" i="95"/>
  <c r="J62" i="95"/>
  <c r="I62" i="95"/>
  <c r="H62" i="95"/>
  <c r="G62" i="95"/>
  <c r="F62" i="95"/>
  <c r="E62" i="95"/>
  <c r="R61" i="95"/>
  <c r="Q61" i="95"/>
  <c r="P61" i="95"/>
  <c r="O61" i="95"/>
  <c r="N61" i="95"/>
  <c r="M61" i="95"/>
  <c r="L61" i="95"/>
  <c r="K61" i="95"/>
  <c r="J61" i="95"/>
  <c r="I61" i="95"/>
  <c r="H61" i="95"/>
  <c r="G61" i="95"/>
  <c r="F61" i="95"/>
  <c r="E61" i="95"/>
  <c r="R60" i="95"/>
  <c r="Q60" i="95"/>
  <c r="P60" i="95"/>
  <c r="O60" i="95"/>
  <c r="N60" i="95"/>
  <c r="M60" i="95"/>
  <c r="L60" i="95"/>
  <c r="K60" i="95"/>
  <c r="J60" i="95"/>
  <c r="I60" i="95"/>
  <c r="H60" i="95"/>
  <c r="G60" i="95"/>
  <c r="F60" i="95"/>
  <c r="E60" i="95"/>
  <c r="D59" i="95"/>
  <c r="R58" i="95"/>
  <c r="Q58" i="95"/>
  <c r="P58" i="95"/>
  <c r="O58" i="95"/>
  <c r="N58" i="95"/>
  <c r="M58" i="95"/>
  <c r="L58" i="95"/>
  <c r="K58" i="95"/>
  <c r="J58" i="95"/>
  <c r="I58" i="95"/>
  <c r="H58" i="95"/>
  <c r="G58" i="95"/>
  <c r="F58" i="95"/>
  <c r="E58" i="95"/>
  <c r="R57" i="95"/>
  <c r="Q57" i="95"/>
  <c r="P57" i="95"/>
  <c r="O57" i="95"/>
  <c r="N57" i="95"/>
  <c r="M57" i="95"/>
  <c r="L57" i="95"/>
  <c r="K57" i="95"/>
  <c r="J57" i="95"/>
  <c r="I57" i="95"/>
  <c r="H57" i="95"/>
  <c r="G57" i="95"/>
  <c r="F57" i="95"/>
  <c r="E57" i="95"/>
  <c r="R56" i="95"/>
  <c r="Q56" i="95"/>
  <c r="P56" i="95"/>
  <c r="O56" i="95"/>
  <c r="N56" i="95"/>
  <c r="M56" i="95"/>
  <c r="L56" i="95"/>
  <c r="K56" i="95"/>
  <c r="J56" i="95"/>
  <c r="I56" i="95"/>
  <c r="H56" i="95"/>
  <c r="G56" i="95"/>
  <c r="F56" i="95"/>
  <c r="E56" i="95"/>
  <c r="D55" i="95"/>
  <c r="D54" i="95"/>
  <c r="D53" i="95"/>
  <c r="D52" i="95"/>
  <c r="R51" i="95"/>
  <c r="Q51" i="95"/>
  <c r="P51" i="95"/>
  <c r="O51" i="95"/>
  <c r="N51" i="95"/>
  <c r="M51" i="95"/>
  <c r="L51" i="95"/>
  <c r="K51" i="95"/>
  <c r="J51" i="95"/>
  <c r="I51" i="95"/>
  <c r="H51" i="95"/>
  <c r="G51" i="95"/>
  <c r="F51" i="95"/>
  <c r="E51" i="95"/>
  <c r="D50" i="95"/>
  <c r="D49" i="95"/>
  <c r="D48" i="95"/>
  <c r="D47" i="95"/>
  <c r="D46" i="95"/>
  <c r="D45" i="95"/>
  <c r="D44" i="95"/>
  <c r="R43" i="95"/>
  <c r="Q43" i="95"/>
  <c r="P43" i="95"/>
  <c r="O43" i="95"/>
  <c r="N43" i="95"/>
  <c r="M43" i="95"/>
  <c r="L43" i="95"/>
  <c r="K43" i="95"/>
  <c r="J43" i="95"/>
  <c r="I43" i="95"/>
  <c r="H43" i="95"/>
  <c r="G43" i="95"/>
  <c r="F43" i="95"/>
  <c r="E43" i="95"/>
  <c r="D42" i="95"/>
  <c r="D41" i="95"/>
  <c r="R40" i="95"/>
  <c r="Q40" i="95"/>
  <c r="P40" i="95"/>
  <c r="O40" i="95"/>
  <c r="N40" i="95"/>
  <c r="M40" i="95"/>
  <c r="L40" i="95"/>
  <c r="K40" i="95"/>
  <c r="J40" i="95"/>
  <c r="I40" i="95"/>
  <c r="H40" i="95"/>
  <c r="G40" i="95"/>
  <c r="F40" i="95"/>
  <c r="E40" i="95"/>
  <c r="D39" i="95"/>
  <c r="D38" i="95"/>
  <c r="R37" i="95"/>
  <c r="Q37" i="95"/>
  <c r="P37" i="95"/>
  <c r="O37" i="95"/>
  <c r="N37" i="95"/>
  <c r="M37" i="95"/>
  <c r="L37" i="95"/>
  <c r="K37" i="95"/>
  <c r="J37" i="95"/>
  <c r="I37" i="95"/>
  <c r="H37" i="95"/>
  <c r="G37" i="95"/>
  <c r="F37" i="95"/>
  <c r="E37" i="95"/>
  <c r="D36" i="95"/>
  <c r="D35" i="95"/>
  <c r="R34" i="95"/>
  <c r="Q34" i="95"/>
  <c r="P34" i="95"/>
  <c r="O34" i="95"/>
  <c r="N34" i="95"/>
  <c r="M34" i="95"/>
  <c r="L34" i="95"/>
  <c r="K34" i="95"/>
  <c r="J34" i="95"/>
  <c r="I34" i="95"/>
  <c r="H34" i="95"/>
  <c r="G34" i="95"/>
  <c r="F34" i="95"/>
  <c r="E34" i="95"/>
  <c r="D33" i="95"/>
  <c r="D32" i="95"/>
  <c r="D31" i="95"/>
  <c r="D30" i="95"/>
  <c r="D29" i="95"/>
  <c r="R28" i="95"/>
  <c r="Q28" i="95"/>
  <c r="P28" i="95"/>
  <c r="O28" i="95"/>
  <c r="N28" i="95"/>
  <c r="M28" i="95"/>
  <c r="L28" i="95"/>
  <c r="K28" i="95"/>
  <c r="J28" i="95"/>
  <c r="I28" i="95"/>
  <c r="H28" i="95"/>
  <c r="G28" i="95"/>
  <c r="F28" i="95"/>
  <c r="E28" i="95"/>
  <c r="D27" i="95"/>
  <c r="D26" i="95"/>
  <c r="R25" i="95"/>
  <c r="Q25" i="95"/>
  <c r="P25" i="95"/>
  <c r="O25" i="95"/>
  <c r="N25" i="95"/>
  <c r="M25" i="95"/>
  <c r="L25" i="95"/>
  <c r="K25" i="95"/>
  <c r="J25" i="95"/>
  <c r="I25" i="95"/>
  <c r="H25" i="95"/>
  <c r="G25" i="95"/>
  <c r="F25" i="95"/>
  <c r="E25" i="95"/>
  <c r="D24" i="95"/>
  <c r="D23" i="95"/>
  <c r="D22" i="95"/>
  <c r="D21" i="95"/>
  <c r="R20" i="95"/>
  <c r="Q20" i="95"/>
  <c r="P20" i="95"/>
  <c r="O20" i="95"/>
  <c r="N20" i="95"/>
  <c r="M20" i="95"/>
  <c r="L20" i="95"/>
  <c r="K20" i="95"/>
  <c r="J20" i="95"/>
  <c r="I20" i="95"/>
  <c r="H20" i="95"/>
  <c r="G20" i="95"/>
  <c r="F20" i="95"/>
  <c r="E20" i="95"/>
  <c r="D19" i="95"/>
  <c r="D18" i="95"/>
  <c r="D17" i="95"/>
  <c r="D16" i="95"/>
  <c r="R15" i="95"/>
  <c r="Q15" i="95"/>
  <c r="P15" i="95"/>
  <c r="O15" i="95"/>
  <c r="N15" i="95"/>
  <c r="M15" i="95"/>
  <c r="L15" i="95"/>
  <c r="K15" i="95"/>
  <c r="J15" i="95"/>
  <c r="I15" i="95"/>
  <c r="H15" i="95"/>
  <c r="G15" i="95"/>
  <c r="E15" i="95"/>
  <c r="D14" i="95"/>
  <c r="D13" i="95"/>
  <c r="D11" i="95"/>
  <c r="D10" i="95"/>
  <c r="D9" i="95"/>
  <c r="D12" i="93"/>
  <c r="D13" i="93"/>
  <c r="E16" i="93"/>
  <c r="G86" i="93"/>
  <c r="N81" i="93"/>
  <c r="F81" i="93"/>
  <c r="R78" i="93"/>
  <c r="R79" i="93" s="1"/>
  <c r="Q78" i="93"/>
  <c r="Q79" i="93" s="1"/>
  <c r="P78" i="93"/>
  <c r="P79" i="93" s="1"/>
  <c r="O78" i="93"/>
  <c r="O79" i="93" s="1"/>
  <c r="N78" i="93"/>
  <c r="N79" i="93" s="1"/>
  <c r="M78" i="93"/>
  <c r="M79" i="93" s="1"/>
  <c r="L78" i="93"/>
  <c r="L79" i="93" s="1"/>
  <c r="K78" i="93"/>
  <c r="K79" i="93" s="1"/>
  <c r="J78" i="93"/>
  <c r="J79" i="93" s="1"/>
  <c r="I78" i="93"/>
  <c r="I79" i="93" s="1"/>
  <c r="H78" i="93"/>
  <c r="H79" i="93" s="1"/>
  <c r="G78" i="93"/>
  <c r="G79" i="93" s="1"/>
  <c r="F78" i="93"/>
  <c r="F79" i="93" s="1"/>
  <c r="E78" i="93"/>
  <c r="D75" i="93"/>
  <c r="D74" i="93"/>
  <c r="D73" i="93"/>
  <c r="R71" i="93"/>
  <c r="Q71" i="93"/>
  <c r="P71" i="93"/>
  <c r="O71" i="93"/>
  <c r="N71" i="93"/>
  <c r="M71" i="93"/>
  <c r="L71" i="93"/>
  <c r="K71" i="93"/>
  <c r="J71" i="93"/>
  <c r="I71" i="93"/>
  <c r="H71" i="93"/>
  <c r="G71" i="93"/>
  <c r="F71" i="93"/>
  <c r="E71" i="93"/>
  <c r="R70" i="93"/>
  <c r="Q70" i="93"/>
  <c r="P70" i="93"/>
  <c r="O70" i="93"/>
  <c r="N70" i="93"/>
  <c r="M70" i="93"/>
  <c r="L70" i="93"/>
  <c r="K70" i="93"/>
  <c r="J70" i="93"/>
  <c r="I70" i="93"/>
  <c r="H70" i="93"/>
  <c r="G70" i="93"/>
  <c r="F70" i="93"/>
  <c r="E70" i="93"/>
  <c r="R69" i="93"/>
  <c r="Q69" i="93"/>
  <c r="P69" i="93"/>
  <c r="O69" i="93"/>
  <c r="N69" i="93"/>
  <c r="M69" i="93"/>
  <c r="L69" i="93"/>
  <c r="K69" i="93"/>
  <c r="J69" i="93"/>
  <c r="I69" i="93"/>
  <c r="H69" i="93"/>
  <c r="G69" i="93"/>
  <c r="F69" i="93"/>
  <c r="E69" i="93"/>
  <c r="R68" i="93"/>
  <c r="Q68" i="93"/>
  <c r="P68" i="93"/>
  <c r="O68" i="93"/>
  <c r="N68" i="93"/>
  <c r="M68" i="93"/>
  <c r="L68" i="93"/>
  <c r="K68" i="93"/>
  <c r="J68" i="93"/>
  <c r="I68" i="93"/>
  <c r="H68" i="93"/>
  <c r="G68" i="93"/>
  <c r="F68" i="93"/>
  <c r="E68" i="93"/>
  <c r="R67" i="93"/>
  <c r="Q67" i="93"/>
  <c r="P67" i="93"/>
  <c r="O67" i="93"/>
  <c r="N67" i="93"/>
  <c r="M67" i="93"/>
  <c r="L67" i="93"/>
  <c r="K67" i="93"/>
  <c r="J67" i="93"/>
  <c r="I67" i="93"/>
  <c r="H67" i="93"/>
  <c r="G67" i="93"/>
  <c r="F67" i="93"/>
  <c r="E67" i="93"/>
  <c r="R66" i="93"/>
  <c r="Q66" i="93"/>
  <c r="P66" i="93"/>
  <c r="O66" i="93"/>
  <c r="N66" i="93"/>
  <c r="M66" i="93"/>
  <c r="L66" i="93"/>
  <c r="K66" i="93"/>
  <c r="J66" i="93"/>
  <c r="I66" i="93"/>
  <c r="H66" i="93"/>
  <c r="G66" i="93"/>
  <c r="F66" i="93"/>
  <c r="E66" i="93"/>
  <c r="D65" i="93"/>
  <c r="R64" i="93"/>
  <c r="Q64" i="93"/>
  <c r="P64" i="93"/>
  <c r="O64" i="93"/>
  <c r="N64" i="93"/>
  <c r="M64" i="93"/>
  <c r="L64" i="93"/>
  <c r="K64" i="93"/>
  <c r="J64" i="93"/>
  <c r="I64" i="93"/>
  <c r="H64" i="93"/>
  <c r="G64" i="93"/>
  <c r="F64" i="93"/>
  <c r="E64" i="93"/>
  <c r="R63" i="93"/>
  <c r="Q63" i="93"/>
  <c r="P63" i="93"/>
  <c r="O63" i="93"/>
  <c r="N63" i="93"/>
  <c r="M63" i="93"/>
  <c r="L63" i="93"/>
  <c r="K63" i="93"/>
  <c r="J63" i="93"/>
  <c r="I63" i="93"/>
  <c r="H63" i="93"/>
  <c r="G63" i="93"/>
  <c r="F63" i="93"/>
  <c r="E63" i="93"/>
  <c r="R62" i="93"/>
  <c r="Q62" i="93"/>
  <c r="P62" i="93"/>
  <c r="O62" i="93"/>
  <c r="N62" i="93"/>
  <c r="M62" i="93"/>
  <c r="L62" i="93"/>
  <c r="K62" i="93"/>
  <c r="J62" i="93"/>
  <c r="I62" i="93"/>
  <c r="H62" i="93"/>
  <c r="G62" i="93"/>
  <c r="F62" i="93"/>
  <c r="E62" i="93"/>
  <c r="D61" i="93"/>
  <c r="D60" i="93"/>
  <c r="D59" i="93"/>
  <c r="R58" i="93"/>
  <c r="Q58" i="93"/>
  <c r="P58" i="93"/>
  <c r="O58" i="93"/>
  <c r="N58" i="93"/>
  <c r="M58" i="93"/>
  <c r="L58" i="93"/>
  <c r="K58" i="93"/>
  <c r="J58" i="93"/>
  <c r="I58" i="93"/>
  <c r="H58" i="93"/>
  <c r="G58" i="93"/>
  <c r="F58" i="93"/>
  <c r="E58" i="93"/>
  <c r="D57" i="93"/>
  <c r="D56" i="93"/>
  <c r="D55" i="93"/>
  <c r="D54" i="93"/>
  <c r="D53" i="93"/>
  <c r="D52" i="93"/>
  <c r="D51" i="93"/>
  <c r="D50" i="93"/>
  <c r="R49" i="93"/>
  <c r="Q49" i="93"/>
  <c r="P49" i="93"/>
  <c r="O49" i="93"/>
  <c r="N49" i="93"/>
  <c r="M49" i="93"/>
  <c r="L49" i="93"/>
  <c r="K49" i="93"/>
  <c r="J49" i="93"/>
  <c r="I49" i="93"/>
  <c r="H49" i="93"/>
  <c r="G49" i="93"/>
  <c r="F49" i="93"/>
  <c r="E49" i="93"/>
  <c r="D48" i="93"/>
  <c r="D47" i="93"/>
  <c r="R46" i="93"/>
  <c r="Q46" i="93"/>
  <c r="P46" i="93"/>
  <c r="O46" i="93"/>
  <c r="N46" i="93"/>
  <c r="M46" i="93"/>
  <c r="L46" i="93"/>
  <c r="K46" i="93"/>
  <c r="J46" i="93"/>
  <c r="I46" i="93"/>
  <c r="H46" i="93"/>
  <c r="G46" i="93"/>
  <c r="F46" i="93"/>
  <c r="E46" i="93"/>
  <c r="D45" i="93"/>
  <c r="D44" i="93"/>
  <c r="D43" i="93"/>
  <c r="R42" i="93"/>
  <c r="Q42" i="93"/>
  <c r="P42" i="93"/>
  <c r="O42" i="93"/>
  <c r="N42" i="93"/>
  <c r="M42" i="93"/>
  <c r="L42" i="93"/>
  <c r="K42" i="93"/>
  <c r="J42" i="93"/>
  <c r="I42" i="93"/>
  <c r="H42" i="93"/>
  <c r="G42" i="93"/>
  <c r="F42" i="93"/>
  <c r="E42" i="93"/>
  <c r="D41" i="93"/>
  <c r="D40" i="93"/>
  <c r="R39" i="93"/>
  <c r="Q39" i="93"/>
  <c r="P39" i="93"/>
  <c r="O39" i="93"/>
  <c r="N39" i="93"/>
  <c r="M39" i="93"/>
  <c r="L39" i="93"/>
  <c r="K39" i="93"/>
  <c r="J39" i="93"/>
  <c r="I39" i="93"/>
  <c r="H39" i="93"/>
  <c r="G39" i="93"/>
  <c r="F39" i="93"/>
  <c r="E39" i="93"/>
  <c r="D38" i="93"/>
  <c r="D37" i="93"/>
  <c r="D35" i="93"/>
  <c r="D34" i="93"/>
  <c r="D33" i="93"/>
  <c r="R32" i="93"/>
  <c r="Q32" i="93"/>
  <c r="P32" i="93"/>
  <c r="O32" i="93"/>
  <c r="N32" i="93"/>
  <c r="M32" i="93"/>
  <c r="L32" i="93"/>
  <c r="K32" i="93"/>
  <c r="J32" i="93"/>
  <c r="I32" i="93"/>
  <c r="H32" i="93"/>
  <c r="G32" i="93"/>
  <c r="F32" i="93"/>
  <c r="E32" i="93"/>
  <c r="D31" i="93"/>
  <c r="D30" i="93"/>
  <c r="D29" i="93"/>
  <c r="D28" i="93"/>
  <c r="R27" i="93"/>
  <c r="Q27" i="93"/>
  <c r="P27" i="93"/>
  <c r="O27" i="93"/>
  <c r="N27" i="93"/>
  <c r="M27" i="93"/>
  <c r="L27" i="93"/>
  <c r="K27" i="93"/>
  <c r="J27" i="93"/>
  <c r="I27" i="93"/>
  <c r="H27" i="93"/>
  <c r="G27" i="93"/>
  <c r="F27" i="93"/>
  <c r="E27" i="93"/>
  <c r="D26" i="93"/>
  <c r="D25" i="93"/>
  <c r="D24" i="93"/>
  <c r="D23" i="93"/>
  <c r="R22" i="93"/>
  <c r="Q22" i="93"/>
  <c r="P22" i="93"/>
  <c r="O22" i="93"/>
  <c r="N22" i="93"/>
  <c r="M22" i="93"/>
  <c r="L22" i="93"/>
  <c r="K22" i="93"/>
  <c r="J22" i="93"/>
  <c r="I22" i="93"/>
  <c r="H22" i="93"/>
  <c r="G22" i="93"/>
  <c r="F22" i="93"/>
  <c r="E22" i="93"/>
  <c r="D21" i="93"/>
  <c r="D20" i="93"/>
  <c r="D19" i="93"/>
  <c r="D18" i="93"/>
  <c r="D17" i="93"/>
  <c r="R16" i="93"/>
  <c r="Q16" i="93"/>
  <c r="P16" i="93"/>
  <c r="O16" i="93"/>
  <c r="N16" i="93"/>
  <c r="M16" i="93"/>
  <c r="L16" i="93"/>
  <c r="K16" i="93"/>
  <c r="J16" i="93"/>
  <c r="I16" i="93"/>
  <c r="H16" i="93"/>
  <c r="G16" i="93"/>
  <c r="F16" i="93"/>
  <c r="D15" i="93"/>
  <c r="D14" i="93"/>
  <c r="D11" i="93"/>
  <c r="D10" i="93"/>
  <c r="D9" i="93"/>
  <c r="D8" i="93"/>
  <c r="D7" i="93"/>
  <c r="N79" i="92"/>
  <c r="F79" i="92"/>
  <c r="R76" i="92"/>
  <c r="R77" i="92" s="1"/>
  <c r="Q76" i="92"/>
  <c r="Q77" i="92" s="1"/>
  <c r="P76" i="92"/>
  <c r="P77" i="92" s="1"/>
  <c r="O76" i="92"/>
  <c r="O77" i="92" s="1"/>
  <c r="N76" i="92"/>
  <c r="N77" i="92" s="1"/>
  <c r="M76" i="92"/>
  <c r="L76" i="92"/>
  <c r="L77" i="92" s="1"/>
  <c r="K76" i="92"/>
  <c r="K77" i="92" s="1"/>
  <c r="J76" i="92"/>
  <c r="J77" i="92" s="1"/>
  <c r="I76" i="92"/>
  <c r="I77" i="92" s="1"/>
  <c r="H76" i="92"/>
  <c r="H77" i="92" s="1"/>
  <c r="G76" i="92"/>
  <c r="G77" i="92" s="1"/>
  <c r="F76" i="92"/>
  <c r="F77" i="92" s="1"/>
  <c r="E76" i="92"/>
  <c r="D73" i="92"/>
  <c r="D72" i="92"/>
  <c r="D71" i="92"/>
  <c r="R69" i="92"/>
  <c r="Q69" i="92"/>
  <c r="P69" i="92"/>
  <c r="O69" i="92"/>
  <c r="N69" i="92"/>
  <c r="M69" i="92"/>
  <c r="L69" i="92"/>
  <c r="K69" i="92"/>
  <c r="J69" i="92"/>
  <c r="I69" i="92"/>
  <c r="H69" i="92"/>
  <c r="G69" i="92"/>
  <c r="F69" i="92"/>
  <c r="E69" i="92"/>
  <c r="R68" i="92"/>
  <c r="Q68" i="92"/>
  <c r="P68" i="92"/>
  <c r="O68" i="92"/>
  <c r="N68" i="92"/>
  <c r="M68" i="92"/>
  <c r="L68" i="92"/>
  <c r="K68" i="92"/>
  <c r="J68" i="92"/>
  <c r="I68" i="92"/>
  <c r="H68" i="92"/>
  <c r="G68" i="92"/>
  <c r="F68" i="92"/>
  <c r="E68" i="92"/>
  <c r="R67" i="92"/>
  <c r="Q67" i="92"/>
  <c r="P67" i="92"/>
  <c r="O67" i="92"/>
  <c r="N67" i="92"/>
  <c r="M67" i="92"/>
  <c r="L67" i="92"/>
  <c r="K67" i="92"/>
  <c r="J67" i="92"/>
  <c r="I67" i="92"/>
  <c r="H67" i="92"/>
  <c r="G67" i="92"/>
  <c r="F67" i="92"/>
  <c r="E67" i="92"/>
  <c r="R66" i="92"/>
  <c r="Q66" i="92"/>
  <c r="P66" i="92"/>
  <c r="O66" i="92"/>
  <c r="N66" i="92"/>
  <c r="M66" i="92"/>
  <c r="L66" i="92"/>
  <c r="K66" i="92"/>
  <c r="J66" i="92"/>
  <c r="I66" i="92"/>
  <c r="H66" i="92"/>
  <c r="G66" i="92"/>
  <c r="F66" i="92"/>
  <c r="E66" i="92"/>
  <c r="R65" i="92"/>
  <c r="Q65" i="92"/>
  <c r="P65" i="92"/>
  <c r="O65" i="92"/>
  <c r="N65" i="92"/>
  <c r="M65" i="92"/>
  <c r="L65" i="92"/>
  <c r="K65" i="92"/>
  <c r="J65" i="92"/>
  <c r="I65" i="92"/>
  <c r="H65" i="92"/>
  <c r="G65" i="92"/>
  <c r="F65" i="92"/>
  <c r="E65" i="92"/>
  <c r="R64" i="92"/>
  <c r="Q64" i="92"/>
  <c r="P64" i="92"/>
  <c r="O64" i="92"/>
  <c r="N64" i="92"/>
  <c r="M64" i="92"/>
  <c r="L64" i="92"/>
  <c r="K64" i="92"/>
  <c r="J64" i="92"/>
  <c r="I64" i="92"/>
  <c r="H64" i="92"/>
  <c r="G64" i="92"/>
  <c r="F64" i="92"/>
  <c r="E64" i="92"/>
  <c r="D63" i="92"/>
  <c r="R62" i="92"/>
  <c r="Q62" i="92"/>
  <c r="P62" i="92"/>
  <c r="O62" i="92"/>
  <c r="N62" i="92"/>
  <c r="M62" i="92"/>
  <c r="L62" i="92"/>
  <c r="K62" i="92"/>
  <c r="J62" i="92"/>
  <c r="I62" i="92"/>
  <c r="H62" i="92"/>
  <c r="G62" i="92"/>
  <c r="F62" i="92"/>
  <c r="E62" i="92"/>
  <c r="R61" i="92"/>
  <c r="Q61" i="92"/>
  <c r="P61" i="92"/>
  <c r="O61" i="92"/>
  <c r="N61" i="92"/>
  <c r="M61" i="92"/>
  <c r="L61" i="92"/>
  <c r="K61" i="92"/>
  <c r="J61" i="92"/>
  <c r="I61" i="92"/>
  <c r="H61" i="92"/>
  <c r="G61" i="92"/>
  <c r="F61" i="92"/>
  <c r="E61" i="92"/>
  <c r="R60" i="92"/>
  <c r="Q60" i="92"/>
  <c r="P60" i="92"/>
  <c r="O60" i="92"/>
  <c r="N60" i="92"/>
  <c r="M60" i="92"/>
  <c r="L60" i="92"/>
  <c r="K60" i="92"/>
  <c r="J60" i="92"/>
  <c r="I60" i="92"/>
  <c r="H60" i="92"/>
  <c r="G60" i="92"/>
  <c r="F60" i="92"/>
  <c r="E60" i="92"/>
  <c r="D59" i="92"/>
  <c r="D58" i="92"/>
  <c r="D57" i="92"/>
  <c r="R56" i="92"/>
  <c r="Q56" i="92"/>
  <c r="P56" i="92"/>
  <c r="O56" i="92"/>
  <c r="N56" i="92"/>
  <c r="M56" i="92"/>
  <c r="L56" i="92"/>
  <c r="K56" i="92"/>
  <c r="J56" i="92"/>
  <c r="I56" i="92"/>
  <c r="H56" i="92"/>
  <c r="G56" i="92"/>
  <c r="F56" i="92"/>
  <c r="E56" i="92"/>
  <c r="D55" i="92"/>
  <c r="D54" i="92"/>
  <c r="D53" i="92"/>
  <c r="D52" i="92"/>
  <c r="D51" i="92"/>
  <c r="D50" i="92"/>
  <c r="D49" i="92"/>
  <c r="D48" i="92"/>
  <c r="R47" i="92"/>
  <c r="Q47" i="92"/>
  <c r="P47" i="92"/>
  <c r="O47" i="92"/>
  <c r="N47" i="92"/>
  <c r="M47" i="92"/>
  <c r="L47" i="92"/>
  <c r="K47" i="92"/>
  <c r="J47" i="92"/>
  <c r="I47" i="92"/>
  <c r="H47" i="92"/>
  <c r="G47" i="92"/>
  <c r="F47" i="92"/>
  <c r="E47" i="92"/>
  <c r="D46" i="92"/>
  <c r="D45" i="92"/>
  <c r="R44" i="92"/>
  <c r="Q44" i="92"/>
  <c r="P44" i="92"/>
  <c r="O44" i="92"/>
  <c r="N44" i="92"/>
  <c r="M44" i="92"/>
  <c r="L44" i="92"/>
  <c r="K44" i="92"/>
  <c r="J44" i="92"/>
  <c r="I44" i="92"/>
  <c r="H44" i="92"/>
  <c r="G44" i="92"/>
  <c r="F44" i="92"/>
  <c r="E44" i="92"/>
  <c r="D43" i="92"/>
  <c r="D42" i="92"/>
  <c r="D41" i="92"/>
  <c r="R40" i="92"/>
  <c r="Q40" i="92"/>
  <c r="P40" i="92"/>
  <c r="O40" i="92"/>
  <c r="N40" i="92"/>
  <c r="M40" i="92"/>
  <c r="L40" i="92"/>
  <c r="K40" i="92"/>
  <c r="J40" i="92"/>
  <c r="I40" i="92"/>
  <c r="H40" i="92"/>
  <c r="G40" i="92"/>
  <c r="F40" i="92"/>
  <c r="E40" i="92"/>
  <c r="D39" i="92"/>
  <c r="D38" i="92"/>
  <c r="R37" i="92"/>
  <c r="Q37" i="92"/>
  <c r="P37" i="92"/>
  <c r="O37" i="92"/>
  <c r="N37" i="92"/>
  <c r="M37" i="92"/>
  <c r="L37" i="92"/>
  <c r="K37" i="92"/>
  <c r="J37" i="92"/>
  <c r="I37" i="92"/>
  <c r="H37" i="92"/>
  <c r="G37" i="92"/>
  <c r="F37" i="92"/>
  <c r="E37" i="92"/>
  <c r="D36" i="92"/>
  <c r="D35" i="92"/>
  <c r="D34" i="92"/>
  <c r="D33" i="92"/>
  <c r="D32" i="92"/>
  <c r="R31" i="92"/>
  <c r="Q31" i="92"/>
  <c r="P31" i="92"/>
  <c r="O31" i="92"/>
  <c r="N31" i="92"/>
  <c r="M31" i="92"/>
  <c r="L31" i="92"/>
  <c r="K31" i="92"/>
  <c r="J31" i="92"/>
  <c r="I31" i="92"/>
  <c r="H31" i="92"/>
  <c r="G31" i="92"/>
  <c r="F31" i="92"/>
  <c r="E31" i="92"/>
  <c r="D30" i="92"/>
  <c r="D29" i="92"/>
  <c r="D28" i="92"/>
  <c r="D27" i="92"/>
  <c r="R26" i="92"/>
  <c r="Q26" i="92"/>
  <c r="P26" i="92"/>
  <c r="O26" i="92"/>
  <c r="N26" i="92"/>
  <c r="M26" i="92"/>
  <c r="L26" i="92"/>
  <c r="K26" i="92"/>
  <c r="J26" i="92"/>
  <c r="I26" i="92"/>
  <c r="H26" i="92"/>
  <c r="G26" i="92"/>
  <c r="F26" i="92"/>
  <c r="E26" i="92"/>
  <c r="D25" i="92"/>
  <c r="D24" i="92"/>
  <c r="D23" i="92"/>
  <c r="D22" i="92"/>
  <c r="R21" i="92"/>
  <c r="Q21" i="92"/>
  <c r="P21" i="92"/>
  <c r="O21" i="92"/>
  <c r="N21" i="92"/>
  <c r="M21" i="92"/>
  <c r="L21" i="92"/>
  <c r="K21" i="92"/>
  <c r="J21" i="92"/>
  <c r="I21" i="92"/>
  <c r="H21" i="92"/>
  <c r="G21" i="92"/>
  <c r="F21" i="92"/>
  <c r="E21" i="92"/>
  <c r="D20" i="92"/>
  <c r="D19" i="92"/>
  <c r="D18" i="92"/>
  <c r="D17" i="92"/>
  <c r="D16" i="92"/>
  <c r="R15" i="92"/>
  <c r="Q15" i="92"/>
  <c r="P15" i="92"/>
  <c r="O15" i="92"/>
  <c r="N15" i="92"/>
  <c r="M15" i="92"/>
  <c r="L15" i="92"/>
  <c r="K15" i="92"/>
  <c r="J15" i="92"/>
  <c r="I15" i="92"/>
  <c r="H15" i="92"/>
  <c r="G15" i="92"/>
  <c r="F15" i="92"/>
  <c r="E15" i="92"/>
  <c r="D14" i="92"/>
  <c r="D13" i="92"/>
  <c r="D12" i="92"/>
  <c r="D11" i="92"/>
  <c r="D10" i="92"/>
  <c r="D9" i="92"/>
  <c r="D8" i="92"/>
  <c r="D7" i="92"/>
  <c r="G77" i="90"/>
  <c r="I73" i="90"/>
  <c r="J73" i="90" s="1"/>
  <c r="N72" i="90"/>
  <c r="F72" i="90"/>
  <c r="L70" i="90"/>
  <c r="K70" i="90"/>
  <c r="H70" i="90"/>
  <c r="R69" i="90"/>
  <c r="R70" i="90" s="1"/>
  <c r="Q69" i="90"/>
  <c r="Q70" i="90" s="1"/>
  <c r="P69" i="90"/>
  <c r="P70" i="90" s="1"/>
  <c r="O69" i="90"/>
  <c r="O70" i="90" s="1"/>
  <c r="N69" i="90"/>
  <c r="N70" i="90" s="1"/>
  <c r="M69" i="90"/>
  <c r="M70" i="90" s="1"/>
  <c r="L69" i="90"/>
  <c r="K69" i="90"/>
  <c r="J69" i="90"/>
  <c r="J70" i="90" s="1"/>
  <c r="I69" i="90"/>
  <c r="I70" i="90" s="1"/>
  <c r="H69" i="90"/>
  <c r="G69" i="90"/>
  <c r="G70" i="90" s="1"/>
  <c r="F69" i="90"/>
  <c r="F70" i="90" s="1"/>
  <c r="E69" i="90"/>
  <c r="E73" i="90" s="1"/>
  <c r="F73" i="90" s="1"/>
  <c r="D66" i="90"/>
  <c r="D65" i="90"/>
  <c r="D64" i="90"/>
  <c r="R62" i="90"/>
  <c r="Q62" i="90"/>
  <c r="P62" i="90"/>
  <c r="O62" i="90"/>
  <c r="N62" i="90"/>
  <c r="M62" i="90"/>
  <c r="L62" i="90"/>
  <c r="K62" i="90"/>
  <c r="J62" i="90"/>
  <c r="I62" i="90"/>
  <c r="H62" i="90"/>
  <c r="G62" i="90"/>
  <c r="S62" i="90" s="1"/>
  <c r="F62" i="90"/>
  <c r="E62" i="90"/>
  <c r="R61" i="90"/>
  <c r="Q61" i="90"/>
  <c r="P61" i="90"/>
  <c r="O61" i="90"/>
  <c r="N61" i="90"/>
  <c r="M61" i="90"/>
  <c r="L61" i="90"/>
  <c r="K61" i="90"/>
  <c r="J61" i="90"/>
  <c r="I61" i="90"/>
  <c r="H61" i="90"/>
  <c r="G61" i="90"/>
  <c r="F61" i="90"/>
  <c r="S61" i="90" s="1"/>
  <c r="E61" i="90"/>
  <c r="R60" i="90"/>
  <c r="Q60" i="90"/>
  <c r="P60" i="90"/>
  <c r="O60" i="90"/>
  <c r="N60" i="90"/>
  <c r="M60" i="90"/>
  <c r="L60" i="90"/>
  <c r="K60" i="90"/>
  <c r="J60" i="90"/>
  <c r="I60" i="90"/>
  <c r="H60" i="90"/>
  <c r="G60" i="90"/>
  <c r="F60" i="90"/>
  <c r="E60" i="90"/>
  <c r="S60" i="90" s="1"/>
  <c r="R59" i="90"/>
  <c r="Q59" i="90"/>
  <c r="P59" i="90"/>
  <c r="O59" i="90"/>
  <c r="N59" i="90"/>
  <c r="M59" i="90"/>
  <c r="L59" i="90"/>
  <c r="K59" i="90"/>
  <c r="J59" i="90"/>
  <c r="I59" i="90"/>
  <c r="H59" i="90"/>
  <c r="G59" i="90"/>
  <c r="F59" i="90"/>
  <c r="E59" i="90"/>
  <c r="S59" i="90" s="1"/>
  <c r="R58" i="90"/>
  <c r="Q58" i="90"/>
  <c r="P58" i="90"/>
  <c r="O58" i="90"/>
  <c r="N58" i="90"/>
  <c r="M58" i="90"/>
  <c r="L58" i="90"/>
  <c r="K58" i="90"/>
  <c r="J58" i="90"/>
  <c r="I58" i="90"/>
  <c r="H58" i="90"/>
  <c r="G58" i="90"/>
  <c r="S58" i="90" s="1"/>
  <c r="F58" i="90"/>
  <c r="E58" i="90"/>
  <c r="R57" i="90"/>
  <c r="Q57" i="90"/>
  <c r="P57" i="90"/>
  <c r="O57" i="90"/>
  <c r="N57" i="90"/>
  <c r="M57" i="90"/>
  <c r="L57" i="90"/>
  <c r="K57" i="90"/>
  <c r="J57" i="90"/>
  <c r="I57" i="90"/>
  <c r="H57" i="90"/>
  <c r="G57" i="90"/>
  <c r="F57" i="90"/>
  <c r="S57" i="90" s="1"/>
  <c r="E57" i="90"/>
  <c r="D56" i="90"/>
  <c r="R55" i="90"/>
  <c r="Q55" i="90"/>
  <c r="P55" i="90"/>
  <c r="O55" i="90"/>
  <c r="N55" i="90"/>
  <c r="M55" i="90"/>
  <c r="L55" i="90"/>
  <c r="K55" i="90"/>
  <c r="J55" i="90"/>
  <c r="I55" i="90"/>
  <c r="H55" i="90"/>
  <c r="G55" i="90"/>
  <c r="F55" i="90"/>
  <c r="E55" i="90"/>
  <c r="S55" i="90" s="1"/>
  <c r="R54" i="90"/>
  <c r="Q54" i="90"/>
  <c r="P54" i="90"/>
  <c r="O54" i="90"/>
  <c r="N54" i="90"/>
  <c r="M54" i="90"/>
  <c r="L54" i="90"/>
  <c r="K54" i="90"/>
  <c r="J54" i="90"/>
  <c r="I54" i="90"/>
  <c r="H54" i="90"/>
  <c r="G54" i="90"/>
  <c r="F54" i="90"/>
  <c r="E54" i="90"/>
  <c r="R53" i="90"/>
  <c r="Q53" i="90"/>
  <c r="P53" i="90"/>
  <c r="O53" i="90"/>
  <c r="N53" i="90"/>
  <c r="M53" i="90"/>
  <c r="L53" i="90"/>
  <c r="K53" i="90"/>
  <c r="J53" i="90"/>
  <c r="I53" i="90"/>
  <c r="H53" i="90"/>
  <c r="G53" i="90"/>
  <c r="F53" i="90"/>
  <c r="E53" i="90"/>
  <c r="D52" i="90"/>
  <c r="D51" i="90"/>
  <c r="D50" i="90"/>
  <c r="R49" i="90"/>
  <c r="Q49" i="90"/>
  <c r="P49" i="90"/>
  <c r="O49" i="90"/>
  <c r="N49" i="90"/>
  <c r="M49" i="90"/>
  <c r="L49" i="90"/>
  <c r="K49" i="90"/>
  <c r="J49" i="90"/>
  <c r="I49" i="90"/>
  <c r="H49" i="90"/>
  <c r="G49" i="90"/>
  <c r="F49" i="90"/>
  <c r="E49" i="90"/>
  <c r="R48" i="90"/>
  <c r="Q48" i="90"/>
  <c r="P48" i="90"/>
  <c r="O48" i="90"/>
  <c r="N48" i="90"/>
  <c r="M48" i="90"/>
  <c r="L48" i="90"/>
  <c r="K48" i="90"/>
  <c r="J48" i="90"/>
  <c r="I48" i="90"/>
  <c r="H48" i="90"/>
  <c r="G48" i="90"/>
  <c r="F48" i="90"/>
  <c r="E48" i="90"/>
  <c r="S48" i="90" s="1"/>
  <c r="D47" i="90"/>
  <c r="D46" i="90"/>
  <c r="D45" i="90"/>
  <c r="D44" i="90"/>
  <c r="D43" i="90"/>
  <c r="D42" i="90"/>
  <c r="D41" i="90"/>
  <c r="R40" i="90"/>
  <c r="Q40" i="90"/>
  <c r="P40" i="90"/>
  <c r="O40" i="90"/>
  <c r="N40" i="90"/>
  <c r="M40" i="90"/>
  <c r="L40" i="90"/>
  <c r="K40" i="90"/>
  <c r="J40" i="90"/>
  <c r="I40" i="90"/>
  <c r="H40" i="90"/>
  <c r="G40" i="90"/>
  <c r="F40" i="90"/>
  <c r="E40" i="90"/>
  <c r="S40" i="90" s="1"/>
  <c r="D39" i="90"/>
  <c r="R38" i="90"/>
  <c r="Q38" i="90"/>
  <c r="P38" i="90"/>
  <c r="O38" i="90"/>
  <c r="N38" i="90"/>
  <c r="M38" i="90"/>
  <c r="L38" i="90"/>
  <c r="K38" i="90"/>
  <c r="J38" i="90"/>
  <c r="I38" i="90"/>
  <c r="H38" i="90"/>
  <c r="G38" i="90"/>
  <c r="F38" i="90"/>
  <c r="E38" i="90"/>
  <c r="D37" i="90"/>
  <c r="R36" i="90"/>
  <c r="Q36" i="90"/>
  <c r="P36" i="90"/>
  <c r="O36" i="90"/>
  <c r="N36" i="90"/>
  <c r="M36" i="90"/>
  <c r="L36" i="90"/>
  <c r="K36" i="90"/>
  <c r="J36" i="90"/>
  <c r="I36" i="90"/>
  <c r="H36" i="90"/>
  <c r="G36" i="90"/>
  <c r="F36" i="90"/>
  <c r="E36" i="90"/>
  <c r="S36" i="90" s="1"/>
  <c r="D35" i="90"/>
  <c r="D34" i="90"/>
  <c r="R33" i="90"/>
  <c r="Q33" i="90"/>
  <c r="P33" i="90"/>
  <c r="O33" i="90"/>
  <c r="N33" i="90"/>
  <c r="M33" i="90"/>
  <c r="L33" i="90"/>
  <c r="K33" i="90"/>
  <c r="J33" i="90"/>
  <c r="I33" i="90"/>
  <c r="H33" i="90"/>
  <c r="G33" i="90"/>
  <c r="F33" i="90"/>
  <c r="E33" i="90"/>
  <c r="S33" i="90" s="1"/>
  <c r="D32" i="90"/>
  <c r="D31" i="90"/>
  <c r="D30" i="90"/>
  <c r="D29" i="90"/>
  <c r="R28" i="90"/>
  <c r="Q28" i="90"/>
  <c r="P28" i="90"/>
  <c r="O28" i="90"/>
  <c r="N28" i="90"/>
  <c r="M28" i="90"/>
  <c r="L28" i="90"/>
  <c r="K28" i="90"/>
  <c r="J28" i="90"/>
  <c r="I28" i="90"/>
  <c r="H28" i="90"/>
  <c r="G28" i="90"/>
  <c r="F28" i="90"/>
  <c r="E28" i="90"/>
  <c r="S28" i="90" s="1"/>
  <c r="D27" i="90"/>
  <c r="D26" i="90"/>
  <c r="D25" i="90"/>
  <c r="R24" i="90"/>
  <c r="Q24" i="90"/>
  <c r="P24" i="90"/>
  <c r="O24" i="90"/>
  <c r="N24" i="90"/>
  <c r="M24" i="90"/>
  <c r="L24" i="90"/>
  <c r="K24" i="90"/>
  <c r="J24" i="90"/>
  <c r="I24" i="90"/>
  <c r="H24" i="90"/>
  <c r="G24" i="90"/>
  <c r="F24" i="90"/>
  <c r="E24" i="90"/>
  <c r="S24" i="90" s="1"/>
  <c r="D23" i="90"/>
  <c r="D22" i="90"/>
  <c r="D21" i="90"/>
  <c r="D20" i="90"/>
  <c r="R19" i="90"/>
  <c r="Q19" i="90"/>
  <c r="P19" i="90"/>
  <c r="O19" i="90"/>
  <c r="N19" i="90"/>
  <c r="M19" i="90"/>
  <c r="L19" i="90"/>
  <c r="K19" i="90"/>
  <c r="J19" i="90"/>
  <c r="I19" i="90"/>
  <c r="H19" i="90"/>
  <c r="G19" i="90"/>
  <c r="F19" i="90"/>
  <c r="E19" i="90"/>
  <c r="S19" i="90" s="1"/>
  <c r="D18" i="90"/>
  <c r="D17" i="90"/>
  <c r="D16" i="90"/>
  <c r="D15" i="90"/>
  <c r="S14" i="90"/>
  <c r="R14" i="90"/>
  <c r="Q14" i="90"/>
  <c r="P14" i="90"/>
  <c r="O14" i="90"/>
  <c r="N14" i="90"/>
  <c r="M14" i="90"/>
  <c r="L14" i="90"/>
  <c r="K14" i="90"/>
  <c r="J14" i="90"/>
  <c r="I14" i="90"/>
  <c r="H14" i="90"/>
  <c r="G14" i="90"/>
  <c r="F14" i="90"/>
  <c r="E14" i="90"/>
  <c r="D13" i="90"/>
  <c r="D12" i="90"/>
  <c r="D11" i="90"/>
  <c r="D10" i="90"/>
  <c r="D9" i="90"/>
  <c r="D8" i="90"/>
  <c r="D7" i="90"/>
  <c r="O62" i="89"/>
  <c r="D52" i="89"/>
  <c r="G77" i="89"/>
  <c r="N72" i="89"/>
  <c r="F72" i="89"/>
  <c r="R69" i="89"/>
  <c r="R70" i="89" s="1"/>
  <c r="Q69" i="89"/>
  <c r="Q70" i="89" s="1"/>
  <c r="P69" i="89"/>
  <c r="P70" i="89" s="1"/>
  <c r="O69" i="89"/>
  <c r="O70" i="89" s="1"/>
  <c r="N69" i="89"/>
  <c r="N70" i="89" s="1"/>
  <c r="M69" i="89"/>
  <c r="M70" i="89" s="1"/>
  <c r="L69" i="89"/>
  <c r="L70" i="89" s="1"/>
  <c r="K69" i="89"/>
  <c r="K70" i="89" s="1"/>
  <c r="J69" i="89"/>
  <c r="J70" i="89" s="1"/>
  <c r="I69" i="89"/>
  <c r="I70" i="89" s="1"/>
  <c r="H69" i="89"/>
  <c r="H70" i="89" s="1"/>
  <c r="G69" i="89"/>
  <c r="G70" i="89" s="1"/>
  <c r="F69" i="89"/>
  <c r="F70" i="89" s="1"/>
  <c r="E69" i="89"/>
  <c r="D66" i="89"/>
  <c r="D65" i="89"/>
  <c r="D64" i="89"/>
  <c r="R62" i="89"/>
  <c r="Q62" i="89"/>
  <c r="P62" i="89"/>
  <c r="N62" i="89"/>
  <c r="M62" i="89"/>
  <c r="L62" i="89"/>
  <c r="K62" i="89"/>
  <c r="J62" i="89"/>
  <c r="I62" i="89"/>
  <c r="H62" i="89"/>
  <c r="G62" i="89"/>
  <c r="F62" i="89"/>
  <c r="E62" i="89"/>
  <c r="R61" i="89"/>
  <c r="Q61" i="89"/>
  <c r="P61" i="89"/>
  <c r="O61" i="89"/>
  <c r="N61" i="89"/>
  <c r="M61" i="89"/>
  <c r="L61" i="89"/>
  <c r="K61" i="89"/>
  <c r="J61" i="89"/>
  <c r="I61" i="89"/>
  <c r="H61" i="89"/>
  <c r="G61" i="89"/>
  <c r="F61" i="89"/>
  <c r="E61" i="89"/>
  <c r="R60" i="89"/>
  <c r="Q60" i="89"/>
  <c r="P60" i="89"/>
  <c r="O60" i="89"/>
  <c r="N60" i="89"/>
  <c r="M60" i="89"/>
  <c r="L60" i="89"/>
  <c r="K60" i="89"/>
  <c r="J60" i="89"/>
  <c r="I60" i="89"/>
  <c r="H60" i="89"/>
  <c r="G60" i="89"/>
  <c r="F60" i="89"/>
  <c r="E60" i="89"/>
  <c r="R59" i="89"/>
  <c r="Q59" i="89"/>
  <c r="P59" i="89"/>
  <c r="O59" i="89"/>
  <c r="N59" i="89"/>
  <c r="M59" i="89"/>
  <c r="L59" i="89"/>
  <c r="K59" i="89"/>
  <c r="J59" i="89"/>
  <c r="I59" i="89"/>
  <c r="H59" i="89"/>
  <c r="G59" i="89"/>
  <c r="F59" i="89"/>
  <c r="E59" i="89"/>
  <c r="R58" i="89"/>
  <c r="Q58" i="89"/>
  <c r="P58" i="89"/>
  <c r="O58" i="89"/>
  <c r="N58" i="89"/>
  <c r="M58" i="89"/>
  <c r="L58" i="89"/>
  <c r="K58" i="89"/>
  <c r="J58" i="89"/>
  <c r="I58" i="89"/>
  <c r="H58" i="89"/>
  <c r="G58" i="89"/>
  <c r="F58" i="89"/>
  <c r="E58" i="89"/>
  <c r="R57" i="89"/>
  <c r="Q57" i="89"/>
  <c r="P57" i="89"/>
  <c r="O57" i="89"/>
  <c r="N57" i="89"/>
  <c r="M57" i="89"/>
  <c r="L57" i="89"/>
  <c r="K57" i="89"/>
  <c r="J57" i="89"/>
  <c r="I57" i="89"/>
  <c r="H57" i="89"/>
  <c r="G57" i="89"/>
  <c r="F57" i="89"/>
  <c r="E57" i="89"/>
  <c r="D56" i="89"/>
  <c r="R55" i="89"/>
  <c r="Q55" i="89"/>
  <c r="P55" i="89"/>
  <c r="O55" i="89"/>
  <c r="N55" i="89"/>
  <c r="M55" i="89"/>
  <c r="L55" i="89"/>
  <c r="K55" i="89"/>
  <c r="J55" i="89"/>
  <c r="I55" i="89"/>
  <c r="H55" i="89"/>
  <c r="G55" i="89"/>
  <c r="F55" i="89"/>
  <c r="E55" i="89"/>
  <c r="R54" i="89"/>
  <c r="Q54" i="89"/>
  <c r="P54" i="89"/>
  <c r="O54" i="89"/>
  <c r="N54" i="89"/>
  <c r="M54" i="89"/>
  <c r="L54" i="89"/>
  <c r="K54" i="89"/>
  <c r="J54" i="89"/>
  <c r="I54" i="89"/>
  <c r="H54" i="89"/>
  <c r="G54" i="89"/>
  <c r="F54" i="89"/>
  <c r="E54" i="89"/>
  <c r="R53" i="89"/>
  <c r="Q53" i="89"/>
  <c r="P53" i="89"/>
  <c r="O53" i="89"/>
  <c r="N53" i="89"/>
  <c r="M53" i="89"/>
  <c r="L53" i="89"/>
  <c r="K53" i="89"/>
  <c r="J53" i="89"/>
  <c r="I53" i="89"/>
  <c r="H53" i="89"/>
  <c r="G53" i="89"/>
  <c r="F53" i="89"/>
  <c r="E53" i="89"/>
  <c r="D51" i="89"/>
  <c r="D50" i="89"/>
  <c r="R49" i="89"/>
  <c r="Q49" i="89"/>
  <c r="P49" i="89"/>
  <c r="O49" i="89"/>
  <c r="N49" i="89"/>
  <c r="M49" i="89"/>
  <c r="L49" i="89"/>
  <c r="K49" i="89"/>
  <c r="J49" i="89"/>
  <c r="I49" i="89"/>
  <c r="H49" i="89"/>
  <c r="G49" i="89"/>
  <c r="F49" i="89"/>
  <c r="E49" i="89"/>
  <c r="R48" i="89"/>
  <c r="Q48" i="89"/>
  <c r="P48" i="89"/>
  <c r="O48" i="89"/>
  <c r="N48" i="89"/>
  <c r="M48" i="89"/>
  <c r="L48" i="89"/>
  <c r="K48" i="89"/>
  <c r="J48" i="89"/>
  <c r="I48" i="89"/>
  <c r="H48" i="89"/>
  <c r="G48" i="89"/>
  <c r="F48" i="89"/>
  <c r="E48" i="89"/>
  <c r="D47" i="89"/>
  <c r="D46" i="89"/>
  <c r="D45" i="89"/>
  <c r="D44" i="89"/>
  <c r="D43" i="89"/>
  <c r="D42" i="89"/>
  <c r="D41" i="89"/>
  <c r="R40" i="89"/>
  <c r="Q40" i="89"/>
  <c r="P40" i="89"/>
  <c r="O40" i="89"/>
  <c r="N40" i="89"/>
  <c r="M40" i="89"/>
  <c r="L40" i="89"/>
  <c r="K40" i="89"/>
  <c r="J40" i="89"/>
  <c r="I40" i="89"/>
  <c r="H40" i="89"/>
  <c r="G40" i="89"/>
  <c r="F40" i="89"/>
  <c r="E40" i="89"/>
  <c r="D39" i="89"/>
  <c r="R38" i="89"/>
  <c r="Q38" i="89"/>
  <c r="P38" i="89"/>
  <c r="O38" i="89"/>
  <c r="N38" i="89"/>
  <c r="M38" i="89"/>
  <c r="L38" i="89"/>
  <c r="K38" i="89"/>
  <c r="J38" i="89"/>
  <c r="I38" i="89"/>
  <c r="H38" i="89"/>
  <c r="G38" i="89"/>
  <c r="F38" i="89"/>
  <c r="E38" i="89"/>
  <c r="D37" i="89"/>
  <c r="R36" i="89"/>
  <c r="Q36" i="89"/>
  <c r="P36" i="89"/>
  <c r="O36" i="89"/>
  <c r="N36" i="89"/>
  <c r="M36" i="89"/>
  <c r="L36" i="89"/>
  <c r="K36" i="89"/>
  <c r="J36" i="89"/>
  <c r="I36" i="89"/>
  <c r="H36" i="89"/>
  <c r="G36" i="89"/>
  <c r="F36" i="89"/>
  <c r="E36" i="89"/>
  <c r="D35" i="89"/>
  <c r="D34" i="89"/>
  <c r="R33" i="89"/>
  <c r="Q33" i="89"/>
  <c r="P33" i="89"/>
  <c r="O33" i="89"/>
  <c r="N33" i="89"/>
  <c r="M33" i="89"/>
  <c r="L33" i="89"/>
  <c r="K33" i="89"/>
  <c r="J33" i="89"/>
  <c r="I33" i="89"/>
  <c r="H33" i="89"/>
  <c r="G33" i="89"/>
  <c r="F33" i="89"/>
  <c r="E33" i="89"/>
  <c r="D32" i="89"/>
  <c r="D31" i="89"/>
  <c r="D30" i="89"/>
  <c r="D29" i="89"/>
  <c r="R28" i="89"/>
  <c r="Q28" i="89"/>
  <c r="P28" i="89"/>
  <c r="O28" i="89"/>
  <c r="N28" i="89"/>
  <c r="M28" i="89"/>
  <c r="L28" i="89"/>
  <c r="K28" i="89"/>
  <c r="J28" i="89"/>
  <c r="I28" i="89"/>
  <c r="H28" i="89"/>
  <c r="G28" i="89"/>
  <c r="F28" i="89"/>
  <c r="E28" i="89"/>
  <c r="D27" i="89"/>
  <c r="D26" i="89"/>
  <c r="D25" i="89"/>
  <c r="R24" i="89"/>
  <c r="Q24" i="89"/>
  <c r="P24" i="89"/>
  <c r="O24" i="89"/>
  <c r="N24" i="89"/>
  <c r="M24" i="89"/>
  <c r="L24" i="89"/>
  <c r="K24" i="89"/>
  <c r="J24" i="89"/>
  <c r="I24" i="89"/>
  <c r="H24" i="89"/>
  <c r="G24" i="89"/>
  <c r="F24" i="89"/>
  <c r="E24" i="89"/>
  <c r="D23" i="89"/>
  <c r="D22" i="89"/>
  <c r="D21" i="89"/>
  <c r="D20" i="89"/>
  <c r="R19" i="89"/>
  <c r="Q19" i="89"/>
  <c r="P19" i="89"/>
  <c r="O19" i="89"/>
  <c r="N19" i="89"/>
  <c r="M19" i="89"/>
  <c r="L19" i="89"/>
  <c r="K19" i="89"/>
  <c r="J19" i="89"/>
  <c r="I19" i="89"/>
  <c r="H19" i="89"/>
  <c r="G19" i="89"/>
  <c r="F19" i="89"/>
  <c r="E19" i="89"/>
  <c r="D18" i="89"/>
  <c r="D17" i="89"/>
  <c r="D16" i="89"/>
  <c r="D15" i="89"/>
  <c r="R14" i="89"/>
  <c r="Q14" i="89"/>
  <c r="P14" i="89"/>
  <c r="O14" i="89"/>
  <c r="N14" i="89"/>
  <c r="M14" i="89"/>
  <c r="L14" i="89"/>
  <c r="K14" i="89"/>
  <c r="J14" i="89"/>
  <c r="I14" i="89"/>
  <c r="H14" i="89"/>
  <c r="G14" i="89"/>
  <c r="F14" i="89"/>
  <c r="E14" i="89"/>
  <c r="D13" i="89"/>
  <c r="D12" i="89"/>
  <c r="D11" i="89"/>
  <c r="D10" i="89"/>
  <c r="D9" i="89"/>
  <c r="D8" i="89"/>
  <c r="D7" i="89"/>
  <c r="D12" i="83"/>
  <c r="D7" i="86"/>
  <c r="D8" i="86"/>
  <c r="D9" i="86"/>
  <c r="D10" i="86"/>
  <c r="D11" i="86"/>
  <c r="D12" i="86"/>
  <c r="E13" i="86"/>
  <c r="F13" i="86"/>
  <c r="G13" i="86"/>
  <c r="H13" i="86"/>
  <c r="I13" i="86"/>
  <c r="S13" i="86" s="1"/>
  <c r="J13" i="86"/>
  <c r="K13" i="86"/>
  <c r="L13" i="86"/>
  <c r="M13" i="86"/>
  <c r="N13" i="86"/>
  <c r="O13" i="86"/>
  <c r="P13" i="86"/>
  <c r="Q13" i="86"/>
  <c r="R13" i="86"/>
  <c r="D14" i="86"/>
  <c r="D15" i="86"/>
  <c r="D16" i="86"/>
  <c r="D17" i="86"/>
  <c r="E18" i="86"/>
  <c r="F18" i="86"/>
  <c r="G18" i="86"/>
  <c r="H18" i="86"/>
  <c r="I18" i="86"/>
  <c r="J18" i="86"/>
  <c r="K18" i="86"/>
  <c r="L18" i="86"/>
  <c r="M18" i="86"/>
  <c r="N18" i="86"/>
  <c r="O18" i="86"/>
  <c r="P18" i="86"/>
  <c r="Q18" i="86"/>
  <c r="R18" i="86"/>
  <c r="D19" i="86"/>
  <c r="D20" i="86"/>
  <c r="D21" i="86"/>
  <c r="D22" i="86"/>
  <c r="E23" i="86"/>
  <c r="F23" i="86"/>
  <c r="G23" i="86"/>
  <c r="H23" i="86"/>
  <c r="I23" i="86"/>
  <c r="J23" i="86"/>
  <c r="K23" i="86"/>
  <c r="L23" i="86"/>
  <c r="M23" i="86"/>
  <c r="N23" i="86"/>
  <c r="O23" i="86"/>
  <c r="P23" i="86"/>
  <c r="Q23" i="86"/>
  <c r="R23" i="86"/>
  <c r="D24" i="86"/>
  <c r="D25" i="86"/>
  <c r="D26" i="86"/>
  <c r="E27" i="86"/>
  <c r="F27" i="86"/>
  <c r="G27" i="86"/>
  <c r="H27" i="86"/>
  <c r="I27" i="86"/>
  <c r="J27" i="86"/>
  <c r="K27" i="86"/>
  <c r="L27" i="86"/>
  <c r="M27" i="86"/>
  <c r="N27" i="86"/>
  <c r="O27" i="86"/>
  <c r="P27" i="86"/>
  <c r="Q27" i="86"/>
  <c r="R27" i="86"/>
  <c r="D28" i="86"/>
  <c r="D29" i="86"/>
  <c r="D30" i="86"/>
  <c r="D31" i="86"/>
  <c r="E32" i="86"/>
  <c r="F32" i="86"/>
  <c r="G32" i="86"/>
  <c r="H32" i="86"/>
  <c r="I32" i="86"/>
  <c r="J32" i="86"/>
  <c r="K32" i="86"/>
  <c r="L32" i="86"/>
  <c r="M32" i="86"/>
  <c r="N32" i="86"/>
  <c r="O32" i="86"/>
  <c r="P32" i="86"/>
  <c r="Q32" i="86"/>
  <c r="R32" i="86"/>
  <c r="D33" i="86"/>
  <c r="D34" i="86"/>
  <c r="E35" i="86"/>
  <c r="F35" i="86"/>
  <c r="G35" i="86"/>
  <c r="H35" i="86"/>
  <c r="I35" i="86"/>
  <c r="J35" i="86"/>
  <c r="K35" i="86"/>
  <c r="L35" i="86"/>
  <c r="M35" i="86"/>
  <c r="N35" i="86"/>
  <c r="O35" i="86"/>
  <c r="P35" i="86"/>
  <c r="Q35" i="86"/>
  <c r="R35" i="86"/>
  <c r="D36" i="86"/>
  <c r="E37" i="86"/>
  <c r="F37" i="86"/>
  <c r="G37" i="86"/>
  <c r="H37" i="86"/>
  <c r="I37" i="86"/>
  <c r="J37" i="86"/>
  <c r="K37" i="86"/>
  <c r="L37" i="86"/>
  <c r="M37" i="86"/>
  <c r="N37" i="86"/>
  <c r="O37" i="86"/>
  <c r="P37" i="86"/>
  <c r="Q37" i="86"/>
  <c r="R37" i="86"/>
  <c r="D38" i="86"/>
  <c r="E39" i="86"/>
  <c r="F39" i="86"/>
  <c r="G39" i="86"/>
  <c r="H39" i="86"/>
  <c r="I39" i="86"/>
  <c r="J39" i="86"/>
  <c r="K39" i="86"/>
  <c r="L39" i="86"/>
  <c r="M39" i="86"/>
  <c r="N39" i="86"/>
  <c r="O39" i="86"/>
  <c r="P39" i="86"/>
  <c r="Q39" i="86"/>
  <c r="R39" i="86"/>
  <c r="D40" i="86"/>
  <c r="D41" i="86"/>
  <c r="D42" i="86"/>
  <c r="D43" i="86"/>
  <c r="D44" i="86"/>
  <c r="D45" i="86"/>
  <c r="D46" i="86"/>
  <c r="E47" i="86"/>
  <c r="F47" i="86"/>
  <c r="G47" i="86"/>
  <c r="H47" i="86"/>
  <c r="I47" i="86"/>
  <c r="J47" i="86"/>
  <c r="K47" i="86"/>
  <c r="L47" i="86"/>
  <c r="M47" i="86"/>
  <c r="N47" i="86"/>
  <c r="O47" i="86"/>
  <c r="P47" i="86"/>
  <c r="Q47" i="86"/>
  <c r="R47" i="86"/>
  <c r="E48" i="86"/>
  <c r="F48" i="86"/>
  <c r="G48" i="86"/>
  <c r="H48" i="86"/>
  <c r="I48" i="86"/>
  <c r="J48" i="86"/>
  <c r="K48" i="86"/>
  <c r="L48" i="86"/>
  <c r="M48" i="86"/>
  <c r="N48" i="86"/>
  <c r="O48" i="86"/>
  <c r="P48" i="86"/>
  <c r="Q48" i="86"/>
  <c r="R48" i="86"/>
  <c r="D49" i="86"/>
  <c r="D50" i="86"/>
  <c r="D51" i="86"/>
  <c r="E52" i="86"/>
  <c r="F52" i="86"/>
  <c r="G52" i="86"/>
  <c r="H52" i="86"/>
  <c r="I52" i="86"/>
  <c r="J52" i="86"/>
  <c r="K52" i="86"/>
  <c r="L52" i="86"/>
  <c r="M52" i="86"/>
  <c r="N52" i="86"/>
  <c r="O52" i="86"/>
  <c r="P52" i="86"/>
  <c r="Q52" i="86"/>
  <c r="R52" i="86"/>
  <c r="E53" i="86"/>
  <c r="F53" i="86"/>
  <c r="G53" i="86"/>
  <c r="H53" i="86"/>
  <c r="I53" i="86"/>
  <c r="J53" i="86"/>
  <c r="K53" i="86"/>
  <c r="L53" i="86"/>
  <c r="M53" i="86"/>
  <c r="N53" i="86"/>
  <c r="O53" i="86"/>
  <c r="P53" i="86"/>
  <c r="Q53" i="86"/>
  <c r="R53" i="86"/>
  <c r="E54" i="86"/>
  <c r="F54" i="86"/>
  <c r="G54" i="86"/>
  <c r="H54" i="86"/>
  <c r="I54" i="86"/>
  <c r="J54" i="86"/>
  <c r="K54" i="86"/>
  <c r="L54" i="86"/>
  <c r="M54" i="86"/>
  <c r="N54" i="86"/>
  <c r="O54" i="86"/>
  <c r="P54" i="86"/>
  <c r="Q54" i="86"/>
  <c r="R54" i="86"/>
  <c r="D55" i="86"/>
  <c r="E56" i="86"/>
  <c r="F56" i="86"/>
  <c r="G56" i="86"/>
  <c r="H56" i="86"/>
  <c r="I56" i="86"/>
  <c r="J56" i="86"/>
  <c r="K56" i="86"/>
  <c r="L56" i="86"/>
  <c r="M56" i="86"/>
  <c r="N56" i="86"/>
  <c r="O56" i="86"/>
  <c r="P56" i="86"/>
  <c r="Q56" i="86"/>
  <c r="R56" i="86"/>
  <c r="E57" i="86"/>
  <c r="F57" i="86"/>
  <c r="G57" i="86"/>
  <c r="H57" i="86"/>
  <c r="I57" i="86"/>
  <c r="J57" i="86"/>
  <c r="K57" i="86"/>
  <c r="L57" i="86"/>
  <c r="M57" i="86"/>
  <c r="N57" i="86"/>
  <c r="O57" i="86"/>
  <c r="P57" i="86"/>
  <c r="Q57" i="86"/>
  <c r="R57" i="86"/>
  <c r="E58" i="86"/>
  <c r="F58" i="86"/>
  <c r="G58" i="86"/>
  <c r="H58" i="86"/>
  <c r="I58" i="86"/>
  <c r="J58" i="86"/>
  <c r="K58" i="86"/>
  <c r="L58" i="86"/>
  <c r="M58" i="86"/>
  <c r="N58" i="86"/>
  <c r="O58" i="86"/>
  <c r="P58" i="86"/>
  <c r="Q58" i="86"/>
  <c r="R58" i="86"/>
  <c r="E59" i="86"/>
  <c r="F59" i="86"/>
  <c r="G59" i="86"/>
  <c r="H59" i="86"/>
  <c r="I59" i="86"/>
  <c r="J59" i="86"/>
  <c r="K59" i="86"/>
  <c r="L59" i="86"/>
  <c r="M59" i="86"/>
  <c r="N59" i="86"/>
  <c r="O59" i="86"/>
  <c r="P59" i="86"/>
  <c r="Q59" i="86"/>
  <c r="R59" i="86"/>
  <c r="E60" i="86"/>
  <c r="F60" i="86"/>
  <c r="G60" i="86"/>
  <c r="H60" i="86"/>
  <c r="I60" i="86"/>
  <c r="J60" i="86"/>
  <c r="K60" i="86"/>
  <c r="L60" i="86"/>
  <c r="M60" i="86"/>
  <c r="N60" i="86"/>
  <c r="O60" i="86"/>
  <c r="P60" i="86"/>
  <c r="Q60" i="86"/>
  <c r="R60" i="86"/>
  <c r="E61" i="86"/>
  <c r="F61" i="86"/>
  <c r="G61" i="86"/>
  <c r="H61" i="86"/>
  <c r="I61" i="86"/>
  <c r="J61" i="86"/>
  <c r="K61" i="86"/>
  <c r="L61" i="86"/>
  <c r="M61" i="86"/>
  <c r="N61" i="86"/>
  <c r="O61" i="86"/>
  <c r="P61" i="86"/>
  <c r="Q61" i="86"/>
  <c r="R61" i="86"/>
  <c r="D63" i="86"/>
  <c r="D64" i="86"/>
  <c r="D65" i="86"/>
  <c r="E57" i="83"/>
  <c r="E55" i="83"/>
  <c r="E54" i="83"/>
  <c r="F54" i="83"/>
  <c r="G54" i="83"/>
  <c r="H54" i="83"/>
  <c r="I54" i="83"/>
  <c r="J54" i="83"/>
  <c r="K54" i="83"/>
  <c r="L54" i="83"/>
  <c r="M54" i="83"/>
  <c r="N54" i="83"/>
  <c r="O54" i="83"/>
  <c r="P54" i="83"/>
  <c r="Q54" i="83"/>
  <c r="R54" i="83"/>
  <c r="E49" i="83"/>
  <c r="E53" i="83"/>
  <c r="R55" i="83"/>
  <c r="F55" i="83"/>
  <c r="G55" i="83"/>
  <c r="H55" i="83"/>
  <c r="I55" i="83"/>
  <c r="J55" i="83"/>
  <c r="K55" i="83"/>
  <c r="L55" i="83"/>
  <c r="M55" i="83"/>
  <c r="N55" i="83"/>
  <c r="O55" i="83"/>
  <c r="P55" i="83"/>
  <c r="Q55" i="83"/>
  <c r="F49" i="83"/>
  <c r="G49" i="83"/>
  <c r="H49" i="83"/>
  <c r="I49" i="83"/>
  <c r="J49" i="83"/>
  <c r="K49" i="83"/>
  <c r="L49" i="83"/>
  <c r="M49" i="83"/>
  <c r="N49" i="83"/>
  <c r="O49" i="83"/>
  <c r="P49" i="83"/>
  <c r="Q49" i="83"/>
  <c r="R49" i="83"/>
  <c r="E48" i="83"/>
  <c r="G76" i="86"/>
  <c r="N71" i="86"/>
  <c r="F71" i="86"/>
  <c r="R68" i="86"/>
  <c r="R69" i="86" s="1"/>
  <c r="Q68" i="86"/>
  <c r="Q69" i="86" s="1"/>
  <c r="P68" i="86"/>
  <c r="P69" i="86" s="1"/>
  <c r="O68" i="86"/>
  <c r="O69" i="86" s="1"/>
  <c r="N68" i="86"/>
  <c r="N69" i="86" s="1"/>
  <c r="M68" i="86"/>
  <c r="L68" i="86"/>
  <c r="L69" i="86" s="1"/>
  <c r="K68" i="86"/>
  <c r="K69" i="86" s="1"/>
  <c r="J68" i="86"/>
  <c r="J69" i="86" s="1"/>
  <c r="I68" i="86"/>
  <c r="I69" i="86" s="1"/>
  <c r="H68" i="86"/>
  <c r="H69" i="86" s="1"/>
  <c r="G68" i="86"/>
  <c r="G69" i="86" s="1"/>
  <c r="F68" i="86"/>
  <c r="F69" i="86" s="1"/>
  <c r="E68" i="86"/>
  <c r="G24" i="83"/>
  <c r="D22" i="83"/>
  <c r="H77" i="89"/>
  <c r="H76" i="97"/>
  <c r="H76" i="86"/>
  <c r="H77" i="90"/>
  <c r="H76" i="96"/>
  <c r="H86" i="93"/>
  <c r="H80" i="95"/>
  <c r="S80" i="163" l="1"/>
  <c r="U7" i="147"/>
  <c r="U9" i="147"/>
  <c r="I70" i="147"/>
  <c r="J70" i="147" s="1"/>
  <c r="U14" i="147"/>
  <c r="U6" i="147"/>
  <c r="Q70" i="147"/>
  <c r="R70" i="147" s="1"/>
  <c r="U16" i="147"/>
  <c r="M70" i="147"/>
  <c r="N70" i="147" s="1"/>
  <c r="U8" i="147"/>
  <c r="U11" i="147"/>
  <c r="U12" i="147"/>
  <c r="U10" i="147"/>
  <c r="E70" i="147"/>
  <c r="F70" i="147" s="1"/>
  <c r="M71" i="147"/>
  <c r="N71" i="147" s="1"/>
  <c r="E71" i="147"/>
  <c r="F71" i="147" s="1"/>
  <c r="M74" i="120"/>
  <c r="N74" i="120" s="1"/>
  <c r="F5" i="41"/>
  <c r="E76" i="112"/>
  <c r="F76" i="112" s="1"/>
  <c r="M74" i="109"/>
  <c r="N74" i="109" s="1"/>
  <c r="S14" i="97"/>
  <c r="S61" i="97"/>
  <c r="S35" i="97"/>
  <c r="S41" i="97"/>
  <c r="S38" i="97"/>
  <c r="S20" i="97"/>
  <c r="S23" i="97"/>
  <c r="S26" i="97"/>
  <c r="S31" i="97"/>
  <c r="E72" i="97"/>
  <c r="F72" i="97" s="1"/>
  <c r="I72" i="97"/>
  <c r="J72" i="97" s="1"/>
  <c r="S56" i="97"/>
  <c r="S48" i="97"/>
  <c r="Q72" i="97"/>
  <c r="R72" i="97" s="1"/>
  <c r="S57" i="97"/>
  <c r="S53" i="97"/>
  <c r="S58" i="97"/>
  <c r="S52" i="97"/>
  <c r="S59" i="97"/>
  <c r="S60" i="97"/>
  <c r="S54" i="97"/>
  <c r="E69" i="97"/>
  <c r="E73" i="97" s="1"/>
  <c r="F73" i="97" s="1"/>
  <c r="M69" i="97"/>
  <c r="M73" i="97" s="1"/>
  <c r="N73" i="97" s="1"/>
  <c r="M72" i="97"/>
  <c r="N72" i="97" s="1"/>
  <c r="S61" i="96"/>
  <c r="E72" i="96"/>
  <c r="F72" i="96" s="1"/>
  <c r="S20" i="96"/>
  <c r="S32" i="96"/>
  <c r="S38" i="96"/>
  <c r="S48" i="96"/>
  <c r="S41" i="96"/>
  <c r="S58" i="96"/>
  <c r="S52" i="96"/>
  <c r="Q72" i="96"/>
  <c r="R72" i="96" s="1"/>
  <c r="S27" i="96"/>
  <c r="S24" i="96"/>
  <c r="S15" i="96"/>
  <c r="S35" i="96"/>
  <c r="S59" i="96"/>
  <c r="S57" i="96"/>
  <c r="S60" i="96"/>
  <c r="S56" i="96"/>
  <c r="S53" i="96"/>
  <c r="S54" i="96"/>
  <c r="I72" i="96"/>
  <c r="J72" i="96" s="1"/>
  <c r="M69" i="96"/>
  <c r="M73" i="96" s="1"/>
  <c r="N73" i="96" s="1"/>
  <c r="E69" i="96"/>
  <c r="E73" i="96"/>
  <c r="F73" i="96" s="1"/>
  <c r="M72" i="96"/>
  <c r="N72" i="96" s="1"/>
  <c r="S64" i="95"/>
  <c r="S65" i="95"/>
  <c r="S63" i="95"/>
  <c r="S60" i="95"/>
  <c r="S61" i="95"/>
  <c r="S62" i="95"/>
  <c r="S58" i="95"/>
  <c r="S43" i="95"/>
  <c r="S34" i="95"/>
  <c r="S56" i="95"/>
  <c r="E76" i="95"/>
  <c r="F76" i="95" s="1"/>
  <c r="S57" i="95"/>
  <c r="S25" i="95"/>
  <c r="S28" i="95"/>
  <c r="S20" i="95"/>
  <c r="S40" i="95"/>
  <c r="S51" i="95"/>
  <c r="S15" i="95"/>
  <c r="S37" i="95"/>
  <c r="I76" i="95"/>
  <c r="J76" i="95" s="1"/>
  <c r="M77" i="95"/>
  <c r="N77" i="95" s="1"/>
  <c r="M76" i="95"/>
  <c r="N76" i="95" s="1"/>
  <c r="Q76" i="95"/>
  <c r="R76" i="95" s="1"/>
  <c r="E73" i="95"/>
  <c r="E77" i="95" s="1"/>
  <c r="F77" i="95" s="1"/>
  <c r="S64" i="93"/>
  <c r="S71" i="93"/>
  <c r="S16" i="93"/>
  <c r="S70" i="93"/>
  <c r="S67" i="93"/>
  <c r="S68" i="93"/>
  <c r="S69" i="93"/>
  <c r="S66" i="93"/>
  <c r="S27" i="93"/>
  <c r="S22" i="93"/>
  <c r="S39" i="93"/>
  <c r="S49" i="93"/>
  <c r="E82" i="93"/>
  <c r="F82" i="93" s="1"/>
  <c r="S58" i="93"/>
  <c r="S46" i="93"/>
  <c r="M83" i="93"/>
  <c r="N83" i="93" s="1"/>
  <c r="S62" i="93"/>
  <c r="S42" i="93"/>
  <c r="S32" i="93"/>
  <c r="S63" i="93"/>
  <c r="I82" i="93"/>
  <c r="J82" i="93" s="1"/>
  <c r="M82" i="93"/>
  <c r="N82" i="93" s="1"/>
  <c r="Q82" i="93"/>
  <c r="R82" i="93" s="1"/>
  <c r="E79" i="93"/>
  <c r="E83" i="93" s="1"/>
  <c r="F83" i="93" s="1"/>
  <c r="S26" i="92"/>
  <c r="S56" i="92"/>
  <c r="E80" i="92"/>
  <c r="F80" i="92" s="1"/>
  <c r="S66" i="92"/>
  <c r="S67" i="92"/>
  <c r="S61" i="92"/>
  <c r="S60" i="92"/>
  <c r="S62" i="92"/>
  <c r="S69" i="92"/>
  <c r="S64" i="92"/>
  <c r="S65" i="92"/>
  <c r="S68" i="92"/>
  <c r="M80" i="92"/>
  <c r="N80" i="92" s="1"/>
  <c r="S47" i="92"/>
  <c r="S15" i="92"/>
  <c r="S37" i="92"/>
  <c r="S40" i="92"/>
  <c r="S31" i="92"/>
  <c r="S21" i="92"/>
  <c r="S44" i="92"/>
  <c r="I80" i="92"/>
  <c r="J80" i="92" s="1"/>
  <c r="E77" i="92"/>
  <c r="E81" i="92" s="1"/>
  <c r="F81" i="92" s="1"/>
  <c r="M77" i="92"/>
  <c r="M81" i="92" s="1"/>
  <c r="N81" i="92" s="1"/>
  <c r="Q80" i="92"/>
  <c r="R80" i="92" s="1"/>
  <c r="S38" i="90"/>
  <c r="S49" i="90"/>
  <c r="S53" i="90"/>
  <c r="S54" i="90"/>
  <c r="M74" i="90"/>
  <c r="N74" i="90" s="1"/>
  <c r="M73" i="90"/>
  <c r="N73" i="90" s="1"/>
  <c r="Q73" i="90"/>
  <c r="R73" i="90" s="1"/>
  <c r="E70" i="90"/>
  <c r="E74" i="90" s="1"/>
  <c r="F74" i="90" s="1"/>
  <c r="S62" i="89"/>
  <c r="E73" i="89"/>
  <c r="F73" i="89" s="1"/>
  <c r="I73" i="89"/>
  <c r="J73" i="89" s="1"/>
  <c r="S59" i="89"/>
  <c r="S58" i="89"/>
  <c r="S60" i="89"/>
  <c r="S61" i="89"/>
  <c r="S57" i="89"/>
  <c r="S55" i="89"/>
  <c r="S54" i="89"/>
  <c r="S53" i="89"/>
  <c r="S49" i="89"/>
  <c r="S19" i="89"/>
  <c r="S33" i="89"/>
  <c r="S24" i="89"/>
  <c r="S14" i="89"/>
  <c r="S48" i="89"/>
  <c r="S36" i="89"/>
  <c r="S28" i="89"/>
  <c r="S38" i="89"/>
  <c r="S40" i="89"/>
  <c r="M74" i="89"/>
  <c r="N74" i="89" s="1"/>
  <c r="M73" i="89"/>
  <c r="N73" i="89" s="1"/>
  <c r="Q73" i="89"/>
  <c r="R73" i="89" s="1"/>
  <c r="E70" i="89"/>
  <c r="E74" i="89" s="1"/>
  <c r="F74" i="89" s="1"/>
  <c r="F21" i="41"/>
  <c r="F18" i="41"/>
  <c r="F19" i="41"/>
  <c r="F20" i="41"/>
  <c r="S39" i="86"/>
  <c r="S60" i="86"/>
  <c r="S54" i="86"/>
  <c r="S57" i="86"/>
  <c r="S58" i="86"/>
  <c r="S59" i="86"/>
  <c r="E72" i="86"/>
  <c r="F72" i="86" s="1"/>
  <c r="S56" i="86"/>
  <c r="S61" i="86"/>
  <c r="S52" i="86"/>
  <c r="S53" i="86"/>
  <c r="S18" i="86"/>
  <c r="S47" i="86"/>
  <c r="S37" i="86"/>
  <c r="Q72" i="86"/>
  <c r="R72" i="86" s="1"/>
  <c r="S48" i="86"/>
  <c r="S32" i="86"/>
  <c r="S35" i="86"/>
  <c r="S23" i="86"/>
  <c r="S27" i="86"/>
  <c r="I72" i="86"/>
  <c r="J72" i="86" s="1"/>
  <c r="E73" i="86"/>
  <c r="F73" i="86" s="1"/>
  <c r="E69" i="86"/>
  <c r="M72" i="86"/>
  <c r="N72" i="86" s="1"/>
  <c r="M69" i="86"/>
  <c r="M73" i="86" s="1"/>
  <c r="N73" i="86" s="1"/>
  <c r="Q59" i="81"/>
  <c r="F63" i="81"/>
  <c r="G63" i="81"/>
  <c r="H63" i="81"/>
  <c r="I63" i="81"/>
  <c r="J63" i="81"/>
  <c r="K63" i="81"/>
  <c r="L63" i="81"/>
  <c r="M63" i="81"/>
  <c r="N63" i="81"/>
  <c r="O63" i="81"/>
  <c r="P63" i="81"/>
  <c r="Q63" i="81"/>
  <c r="R63" i="81"/>
  <c r="E63" i="81"/>
  <c r="F61" i="81"/>
  <c r="G61" i="81"/>
  <c r="H61" i="81"/>
  <c r="I61" i="81"/>
  <c r="J61" i="81"/>
  <c r="K61" i="81"/>
  <c r="L61" i="81"/>
  <c r="M61" i="81"/>
  <c r="N61" i="81"/>
  <c r="O61" i="81"/>
  <c r="P61" i="81"/>
  <c r="Q61" i="81"/>
  <c r="R61" i="81"/>
  <c r="E61" i="81"/>
  <c r="F60" i="81"/>
  <c r="G60" i="81"/>
  <c r="H60" i="81"/>
  <c r="I60" i="81"/>
  <c r="J60" i="81"/>
  <c r="K60" i="81"/>
  <c r="L60" i="81"/>
  <c r="M60" i="81"/>
  <c r="N60" i="81"/>
  <c r="O60" i="81"/>
  <c r="P60" i="81"/>
  <c r="Q60" i="81"/>
  <c r="R60" i="81"/>
  <c r="E60" i="81"/>
  <c r="F59" i="81"/>
  <c r="G59" i="81"/>
  <c r="H59" i="81"/>
  <c r="I59" i="81"/>
  <c r="J59" i="81"/>
  <c r="K59" i="81"/>
  <c r="L59" i="81"/>
  <c r="M59" i="81"/>
  <c r="N59" i="81"/>
  <c r="O59" i="81"/>
  <c r="P59" i="81"/>
  <c r="R59" i="81"/>
  <c r="E59" i="81"/>
  <c r="F58" i="81"/>
  <c r="G58" i="81"/>
  <c r="H58" i="81"/>
  <c r="I58" i="81"/>
  <c r="J58" i="81"/>
  <c r="K58" i="81"/>
  <c r="L58" i="81"/>
  <c r="M58" i="81"/>
  <c r="N58" i="81"/>
  <c r="O58" i="81"/>
  <c r="P58" i="81"/>
  <c r="Q58" i="81"/>
  <c r="R58" i="81"/>
  <c r="E58" i="81"/>
  <c r="D56" i="81"/>
  <c r="F48" i="83"/>
  <c r="E69" i="83"/>
  <c r="E33" i="83"/>
  <c r="G77" i="83"/>
  <c r="N72" i="83"/>
  <c r="F72" i="83"/>
  <c r="R69" i="83"/>
  <c r="R70" i="83" s="1"/>
  <c r="Q69" i="83"/>
  <c r="Q70" i="83" s="1"/>
  <c r="P69" i="83"/>
  <c r="P70" i="83" s="1"/>
  <c r="O69" i="83"/>
  <c r="O70" i="83" s="1"/>
  <c r="N69" i="83"/>
  <c r="N70" i="83" s="1"/>
  <c r="M69" i="83"/>
  <c r="L69" i="83"/>
  <c r="L70" i="83" s="1"/>
  <c r="K69" i="83"/>
  <c r="K70" i="83" s="1"/>
  <c r="J69" i="83"/>
  <c r="J70" i="83" s="1"/>
  <c r="I69" i="83"/>
  <c r="I70" i="83" s="1"/>
  <c r="H69" i="83"/>
  <c r="H70" i="83" s="1"/>
  <c r="G69" i="83"/>
  <c r="G70" i="83" s="1"/>
  <c r="F69" i="83"/>
  <c r="F70" i="83" s="1"/>
  <c r="D66" i="83"/>
  <c r="D65" i="83"/>
  <c r="D64" i="83"/>
  <c r="R62" i="83"/>
  <c r="Q62" i="83"/>
  <c r="P62" i="83"/>
  <c r="O62" i="83"/>
  <c r="N62" i="83"/>
  <c r="M62" i="83"/>
  <c r="L62" i="83"/>
  <c r="K62" i="83"/>
  <c r="J62" i="83"/>
  <c r="I62" i="83"/>
  <c r="H62" i="83"/>
  <c r="G62" i="83"/>
  <c r="F62" i="83"/>
  <c r="E62" i="83"/>
  <c r="R61" i="83"/>
  <c r="Q61" i="83"/>
  <c r="P61" i="83"/>
  <c r="O61" i="83"/>
  <c r="N61" i="83"/>
  <c r="M61" i="83"/>
  <c r="L61" i="83"/>
  <c r="K61" i="83"/>
  <c r="J61" i="83"/>
  <c r="I61" i="83"/>
  <c r="H61" i="83"/>
  <c r="G61" i="83"/>
  <c r="F61" i="83"/>
  <c r="E61" i="83"/>
  <c r="R60" i="83"/>
  <c r="Q60" i="83"/>
  <c r="P60" i="83"/>
  <c r="O60" i="83"/>
  <c r="N60" i="83"/>
  <c r="M60" i="83"/>
  <c r="L60" i="83"/>
  <c r="K60" i="83"/>
  <c r="J60" i="83"/>
  <c r="I60" i="83"/>
  <c r="H60" i="83"/>
  <c r="G60" i="83"/>
  <c r="F60" i="83"/>
  <c r="E60" i="83"/>
  <c r="R59" i="83"/>
  <c r="Q59" i="83"/>
  <c r="P59" i="83"/>
  <c r="O59" i="83"/>
  <c r="N59" i="83"/>
  <c r="M59" i="83"/>
  <c r="L59" i="83"/>
  <c r="K59" i="83"/>
  <c r="J59" i="83"/>
  <c r="I59" i="83"/>
  <c r="H59" i="83"/>
  <c r="G59" i="83"/>
  <c r="F59" i="83"/>
  <c r="E59" i="83"/>
  <c r="R58" i="83"/>
  <c r="Q58" i="83"/>
  <c r="P58" i="83"/>
  <c r="O58" i="83"/>
  <c r="N58" i="83"/>
  <c r="M58" i="83"/>
  <c r="L58" i="83"/>
  <c r="K58" i="83"/>
  <c r="J58" i="83"/>
  <c r="I58" i="83"/>
  <c r="H58" i="83"/>
  <c r="G58" i="83"/>
  <c r="F58" i="83"/>
  <c r="E58" i="83"/>
  <c r="R57" i="83"/>
  <c r="Q57" i="83"/>
  <c r="P57" i="83"/>
  <c r="O57" i="83"/>
  <c r="N57" i="83"/>
  <c r="M57" i="83"/>
  <c r="L57" i="83"/>
  <c r="K57" i="83"/>
  <c r="J57" i="83"/>
  <c r="I57" i="83"/>
  <c r="H57" i="83"/>
  <c r="G57" i="83"/>
  <c r="F57" i="83"/>
  <c r="D56" i="83"/>
  <c r="R53" i="83"/>
  <c r="Q53" i="83"/>
  <c r="P53" i="83"/>
  <c r="O53" i="83"/>
  <c r="N53" i="83"/>
  <c r="M53" i="83"/>
  <c r="L53" i="83"/>
  <c r="K53" i="83"/>
  <c r="J53" i="83"/>
  <c r="I53" i="83"/>
  <c r="H53" i="83"/>
  <c r="G53" i="83"/>
  <c r="F53" i="83"/>
  <c r="D52" i="83"/>
  <c r="D51" i="83"/>
  <c r="D50" i="83"/>
  <c r="R48" i="83"/>
  <c r="Q48" i="83"/>
  <c r="P48" i="83"/>
  <c r="O48" i="83"/>
  <c r="N48" i="83"/>
  <c r="M48" i="83"/>
  <c r="L48" i="83"/>
  <c r="K48" i="83"/>
  <c r="J48" i="83"/>
  <c r="I48" i="83"/>
  <c r="H48" i="83"/>
  <c r="G48" i="83"/>
  <c r="D47" i="83"/>
  <c r="D46" i="83"/>
  <c r="D45" i="83"/>
  <c r="D44" i="83"/>
  <c r="D43" i="83"/>
  <c r="D42" i="83"/>
  <c r="D41" i="83"/>
  <c r="R40" i="83"/>
  <c r="Q40" i="83"/>
  <c r="P40" i="83"/>
  <c r="O40" i="83"/>
  <c r="N40" i="83"/>
  <c r="M40" i="83"/>
  <c r="L40" i="83"/>
  <c r="K40" i="83"/>
  <c r="J40" i="83"/>
  <c r="I40" i="83"/>
  <c r="H40" i="83"/>
  <c r="G40" i="83"/>
  <c r="F40" i="83"/>
  <c r="E40" i="83"/>
  <c r="D39" i="83"/>
  <c r="R38" i="83"/>
  <c r="Q38" i="83"/>
  <c r="P38" i="83"/>
  <c r="O38" i="83"/>
  <c r="N38" i="83"/>
  <c r="M38" i="83"/>
  <c r="L38" i="83"/>
  <c r="K38" i="83"/>
  <c r="J38" i="83"/>
  <c r="I38" i="83"/>
  <c r="H38" i="83"/>
  <c r="G38" i="83"/>
  <c r="F38" i="83"/>
  <c r="E38" i="83"/>
  <c r="D37" i="83"/>
  <c r="R36" i="83"/>
  <c r="Q36" i="83"/>
  <c r="P36" i="83"/>
  <c r="O36" i="83"/>
  <c r="N36" i="83"/>
  <c r="M36" i="83"/>
  <c r="L36" i="83"/>
  <c r="K36" i="83"/>
  <c r="J36" i="83"/>
  <c r="I36" i="83"/>
  <c r="H36" i="83"/>
  <c r="G36" i="83"/>
  <c r="F36" i="83"/>
  <c r="E36" i="83"/>
  <c r="D35" i="83"/>
  <c r="D34" i="83"/>
  <c r="R33" i="83"/>
  <c r="Q33" i="83"/>
  <c r="P33" i="83"/>
  <c r="O33" i="83"/>
  <c r="N33" i="83"/>
  <c r="M33" i="83"/>
  <c r="L33" i="83"/>
  <c r="K33" i="83"/>
  <c r="J33" i="83"/>
  <c r="I33" i="83"/>
  <c r="H33" i="83"/>
  <c r="G33" i="83"/>
  <c r="F33" i="83"/>
  <c r="D32" i="83"/>
  <c r="D31" i="83"/>
  <c r="D30" i="83"/>
  <c r="D29" i="83"/>
  <c r="R28" i="83"/>
  <c r="Q28" i="83"/>
  <c r="P28" i="83"/>
  <c r="O28" i="83"/>
  <c r="N28" i="83"/>
  <c r="M28" i="83"/>
  <c r="L28" i="83"/>
  <c r="K28" i="83"/>
  <c r="J28" i="83"/>
  <c r="I28" i="83"/>
  <c r="H28" i="83"/>
  <c r="G28" i="83"/>
  <c r="F28" i="83"/>
  <c r="E28" i="83"/>
  <c r="D27" i="83"/>
  <c r="D26" i="83"/>
  <c r="D25" i="83"/>
  <c r="R24" i="83"/>
  <c r="Q24" i="83"/>
  <c r="P24" i="83"/>
  <c r="O24" i="83"/>
  <c r="N24" i="83"/>
  <c r="M24" i="83"/>
  <c r="L24" i="83"/>
  <c r="K24" i="83"/>
  <c r="J24" i="83"/>
  <c r="I24" i="83"/>
  <c r="H24" i="83"/>
  <c r="F24" i="83"/>
  <c r="E24" i="83"/>
  <c r="D23" i="83"/>
  <c r="D21" i="83"/>
  <c r="D20" i="83"/>
  <c r="R19" i="83"/>
  <c r="Q19" i="83"/>
  <c r="P19" i="83"/>
  <c r="O19" i="83"/>
  <c r="N19" i="83"/>
  <c r="M19" i="83"/>
  <c r="L19" i="83"/>
  <c r="K19" i="83"/>
  <c r="J19" i="83"/>
  <c r="I19" i="83"/>
  <c r="H19" i="83"/>
  <c r="G19" i="83"/>
  <c r="F19" i="83"/>
  <c r="E19" i="83"/>
  <c r="D18" i="83"/>
  <c r="D17" i="83"/>
  <c r="D16" i="83"/>
  <c r="D15" i="83"/>
  <c r="R14" i="83"/>
  <c r="Q14" i="83"/>
  <c r="P14" i="83"/>
  <c r="O14" i="83"/>
  <c r="N14" i="83"/>
  <c r="M14" i="83"/>
  <c r="L14" i="83"/>
  <c r="K14" i="83"/>
  <c r="J14" i="83"/>
  <c r="I14" i="83"/>
  <c r="H14" i="83"/>
  <c r="G14" i="83"/>
  <c r="F14" i="83"/>
  <c r="E14" i="83"/>
  <c r="D13" i="83"/>
  <c r="D11" i="83"/>
  <c r="D10" i="83"/>
  <c r="D9" i="83"/>
  <c r="D8" i="83"/>
  <c r="D7" i="83"/>
  <c r="G77" i="82"/>
  <c r="N72" i="82"/>
  <c r="F72" i="82"/>
  <c r="R69" i="82"/>
  <c r="R70" i="82" s="1"/>
  <c r="Q69" i="82"/>
  <c r="Q70" i="82" s="1"/>
  <c r="P69" i="82"/>
  <c r="P70" i="82" s="1"/>
  <c r="O69" i="82"/>
  <c r="O70" i="82" s="1"/>
  <c r="N69" i="82"/>
  <c r="N70" i="82" s="1"/>
  <c r="M69" i="82"/>
  <c r="L69" i="82"/>
  <c r="L70" i="82" s="1"/>
  <c r="K69" i="82"/>
  <c r="K70" i="82" s="1"/>
  <c r="J69" i="82"/>
  <c r="J70" i="82" s="1"/>
  <c r="I69" i="82"/>
  <c r="I70" i="82" s="1"/>
  <c r="H69" i="82"/>
  <c r="H70" i="82" s="1"/>
  <c r="G69" i="82"/>
  <c r="G70" i="82" s="1"/>
  <c r="F69" i="82"/>
  <c r="F70" i="82" s="1"/>
  <c r="E69" i="82"/>
  <c r="D66" i="82"/>
  <c r="D65" i="82"/>
  <c r="D64" i="82"/>
  <c r="R62" i="82"/>
  <c r="Q62" i="82"/>
  <c r="P62" i="82"/>
  <c r="O62" i="82"/>
  <c r="N62" i="82"/>
  <c r="M62" i="82"/>
  <c r="L62" i="82"/>
  <c r="K62" i="82"/>
  <c r="J62" i="82"/>
  <c r="I62" i="82"/>
  <c r="H62" i="82"/>
  <c r="G62" i="82"/>
  <c r="F62" i="82"/>
  <c r="E62" i="82"/>
  <c r="R61" i="82"/>
  <c r="Q61" i="82"/>
  <c r="P61" i="82"/>
  <c r="O61" i="82"/>
  <c r="N61" i="82"/>
  <c r="M61" i="82"/>
  <c r="L61" i="82"/>
  <c r="K61" i="82"/>
  <c r="J61" i="82"/>
  <c r="I61" i="82"/>
  <c r="H61" i="82"/>
  <c r="G61" i="82"/>
  <c r="F61" i="82"/>
  <c r="E61" i="82"/>
  <c r="R60" i="82"/>
  <c r="Q60" i="82"/>
  <c r="P60" i="82"/>
  <c r="O60" i="82"/>
  <c r="N60" i="82"/>
  <c r="M60" i="82"/>
  <c r="L60" i="82"/>
  <c r="K60" i="82"/>
  <c r="J60" i="82"/>
  <c r="I60" i="82"/>
  <c r="H60" i="82"/>
  <c r="G60" i="82"/>
  <c r="F60" i="82"/>
  <c r="E60" i="82"/>
  <c r="R59" i="82"/>
  <c r="Q59" i="82"/>
  <c r="P59" i="82"/>
  <c r="O59" i="82"/>
  <c r="N59" i="82"/>
  <c r="M59" i="82"/>
  <c r="L59" i="82"/>
  <c r="K59" i="82"/>
  <c r="J59" i="82"/>
  <c r="I59" i="82"/>
  <c r="H59" i="82"/>
  <c r="G59" i="82"/>
  <c r="F59" i="82"/>
  <c r="E59" i="82"/>
  <c r="R58" i="82"/>
  <c r="Q58" i="82"/>
  <c r="P58" i="82"/>
  <c r="O58" i="82"/>
  <c r="N58" i="82"/>
  <c r="M58" i="82"/>
  <c r="L58" i="82"/>
  <c r="K58" i="82"/>
  <c r="J58" i="82"/>
  <c r="I58" i="82"/>
  <c r="H58" i="82"/>
  <c r="G58" i="82"/>
  <c r="F58" i="82"/>
  <c r="E58" i="82"/>
  <c r="R57" i="82"/>
  <c r="Q57" i="82"/>
  <c r="P57" i="82"/>
  <c r="O57" i="82"/>
  <c r="N57" i="82"/>
  <c r="M57" i="82"/>
  <c r="L57" i="82"/>
  <c r="K57" i="82"/>
  <c r="J57" i="82"/>
  <c r="I57" i="82"/>
  <c r="H57" i="82"/>
  <c r="G57" i="82"/>
  <c r="F57" i="82"/>
  <c r="E57" i="82"/>
  <c r="D56" i="82"/>
  <c r="R55" i="82"/>
  <c r="Q55" i="82"/>
  <c r="P55" i="82"/>
  <c r="O55" i="82"/>
  <c r="N55" i="82"/>
  <c r="M55" i="82"/>
  <c r="L55" i="82"/>
  <c r="K55" i="82"/>
  <c r="J55" i="82"/>
  <c r="I55" i="82"/>
  <c r="H55" i="82"/>
  <c r="G55" i="82"/>
  <c r="F55" i="82"/>
  <c r="E55" i="82"/>
  <c r="R54" i="82"/>
  <c r="Q54" i="82"/>
  <c r="P54" i="82"/>
  <c r="O54" i="82"/>
  <c r="N54" i="82"/>
  <c r="M54" i="82"/>
  <c r="L54" i="82"/>
  <c r="K54" i="82"/>
  <c r="J54" i="82"/>
  <c r="I54" i="82"/>
  <c r="H54" i="82"/>
  <c r="G54" i="82"/>
  <c r="F54" i="82"/>
  <c r="E54" i="82"/>
  <c r="R53" i="82"/>
  <c r="Q53" i="82"/>
  <c r="P53" i="82"/>
  <c r="O53" i="82"/>
  <c r="N53" i="82"/>
  <c r="M53" i="82"/>
  <c r="L53" i="82"/>
  <c r="K53" i="82"/>
  <c r="J53" i="82"/>
  <c r="I53" i="82"/>
  <c r="H53" i="82"/>
  <c r="G53" i="82"/>
  <c r="F53" i="82"/>
  <c r="E53" i="82"/>
  <c r="D52" i="82"/>
  <c r="D51" i="82"/>
  <c r="D50" i="82"/>
  <c r="R49" i="82"/>
  <c r="Q49" i="82"/>
  <c r="P49" i="82"/>
  <c r="O49" i="82"/>
  <c r="N49" i="82"/>
  <c r="M49" i="82"/>
  <c r="L49" i="82"/>
  <c r="K49" i="82"/>
  <c r="J49" i="82"/>
  <c r="I49" i="82"/>
  <c r="H49" i="82"/>
  <c r="G49" i="82"/>
  <c r="F49" i="82"/>
  <c r="E49" i="82"/>
  <c r="R48" i="82"/>
  <c r="Q48" i="82"/>
  <c r="P48" i="82"/>
  <c r="O48" i="82"/>
  <c r="N48" i="82"/>
  <c r="M48" i="82"/>
  <c r="L48" i="82"/>
  <c r="K48" i="82"/>
  <c r="J48" i="82"/>
  <c r="I48" i="82"/>
  <c r="H48" i="82"/>
  <c r="G48" i="82"/>
  <c r="F48" i="82"/>
  <c r="E48" i="82"/>
  <c r="D47" i="82"/>
  <c r="D46" i="82"/>
  <c r="D45" i="82"/>
  <c r="D44" i="82"/>
  <c r="D43" i="82"/>
  <c r="D42" i="82"/>
  <c r="D41" i="82"/>
  <c r="R40" i="82"/>
  <c r="Q40" i="82"/>
  <c r="P40" i="82"/>
  <c r="O40" i="82"/>
  <c r="N40" i="82"/>
  <c r="M40" i="82"/>
  <c r="L40" i="82"/>
  <c r="K40" i="82"/>
  <c r="J40" i="82"/>
  <c r="I40" i="82"/>
  <c r="H40" i="82"/>
  <c r="G40" i="82"/>
  <c r="F40" i="82"/>
  <c r="E40" i="82"/>
  <c r="D39" i="82"/>
  <c r="R38" i="82"/>
  <c r="Q38" i="82"/>
  <c r="P38" i="82"/>
  <c r="O38" i="82"/>
  <c r="N38" i="82"/>
  <c r="M38" i="82"/>
  <c r="L38" i="82"/>
  <c r="K38" i="82"/>
  <c r="J38" i="82"/>
  <c r="I38" i="82"/>
  <c r="H38" i="82"/>
  <c r="G38" i="82"/>
  <c r="F38" i="82"/>
  <c r="E38" i="82"/>
  <c r="D37" i="82"/>
  <c r="R36" i="82"/>
  <c r="Q36" i="82"/>
  <c r="P36" i="82"/>
  <c r="O36" i="82"/>
  <c r="N36" i="82"/>
  <c r="M36" i="82"/>
  <c r="L36" i="82"/>
  <c r="K36" i="82"/>
  <c r="J36" i="82"/>
  <c r="I36" i="82"/>
  <c r="H36" i="82"/>
  <c r="G36" i="82"/>
  <c r="F36" i="82"/>
  <c r="E36" i="82"/>
  <c r="D35" i="82"/>
  <c r="D34" i="82"/>
  <c r="R33" i="82"/>
  <c r="Q33" i="82"/>
  <c r="P33" i="82"/>
  <c r="O33" i="82"/>
  <c r="N33" i="82"/>
  <c r="M33" i="82"/>
  <c r="L33" i="82"/>
  <c r="K33" i="82"/>
  <c r="J33" i="82"/>
  <c r="I33" i="82"/>
  <c r="H33" i="82"/>
  <c r="G33" i="82"/>
  <c r="F33" i="82"/>
  <c r="E33" i="82"/>
  <c r="D32" i="82"/>
  <c r="D31" i="82"/>
  <c r="D30" i="82"/>
  <c r="D29" i="82"/>
  <c r="R28" i="82"/>
  <c r="Q28" i="82"/>
  <c r="P28" i="82"/>
  <c r="O28" i="82"/>
  <c r="N28" i="82"/>
  <c r="M28" i="82"/>
  <c r="L28" i="82"/>
  <c r="K28" i="82"/>
  <c r="J28" i="82"/>
  <c r="I28" i="82"/>
  <c r="H28" i="82"/>
  <c r="G28" i="82"/>
  <c r="F28" i="82"/>
  <c r="E28" i="82"/>
  <c r="D27" i="82"/>
  <c r="D26" i="82"/>
  <c r="D25" i="82"/>
  <c r="R24" i="82"/>
  <c r="Q24" i="82"/>
  <c r="P24" i="82"/>
  <c r="O24" i="82"/>
  <c r="N24" i="82"/>
  <c r="M24" i="82"/>
  <c r="L24" i="82"/>
  <c r="K24" i="82"/>
  <c r="J24" i="82"/>
  <c r="I24" i="82"/>
  <c r="H24" i="82"/>
  <c r="G24" i="82"/>
  <c r="F24" i="82"/>
  <c r="E24" i="82"/>
  <c r="D23" i="82"/>
  <c r="D22" i="82"/>
  <c r="D21" i="82"/>
  <c r="D20" i="82"/>
  <c r="R19" i="82"/>
  <c r="Q19" i="82"/>
  <c r="P19" i="82"/>
  <c r="O19" i="82"/>
  <c r="N19" i="82"/>
  <c r="M19" i="82"/>
  <c r="L19" i="82"/>
  <c r="K19" i="82"/>
  <c r="J19" i="82"/>
  <c r="I19" i="82"/>
  <c r="H19" i="82"/>
  <c r="G19" i="82"/>
  <c r="F19" i="82"/>
  <c r="E19" i="82"/>
  <c r="D18" i="82"/>
  <c r="D17" i="82"/>
  <c r="D16" i="82"/>
  <c r="D15" i="82"/>
  <c r="R14" i="82"/>
  <c r="Q14" i="82"/>
  <c r="P14" i="82"/>
  <c r="O14" i="82"/>
  <c r="N14" i="82"/>
  <c r="M14" i="82"/>
  <c r="L14" i="82"/>
  <c r="K14" i="82"/>
  <c r="J14" i="82"/>
  <c r="I14" i="82"/>
  <c r="H14" i="82"/>
  <c r="G14" i="82"/>
  <c r="F14" i="82"/>
  <c r="E14" i="82"/>
  <c r="D13" i="82"/>
  <c r="D12" i="82"/>
  <c r="D11" i="82"/>
  <c r="D10" i="82"/>
  <c r="D9" i="82"/>
  <c r="D8" i="82"/>
  <c r="D7" i="82"/>
  <c r="G78" i="81"/>
  <c r="N73" i="81"/>
  <c r="F73" i="81"/>
  <c r="R70" i="81"/>
  <c r="R71" i="81" s="1"/>
  <c r="Q70" i="81"/>
  <c r="Q71" i="81" s="1"/>
  <c r="P70" i="81"/>
  <c r="P71" i="81" s="1"/>
  <c r="O70" i="81"/>
  <c r="O71" i="81" s="1"/>
  <c r="N70" i="81"/>
  <c r="N71" i="81" s="1"/>
  <c r="M70" i="81"/>
  <c r="L70" i="81"/>
  <c r="L71" i="81" s="1"/>
  <c r="K70" i="81"/>
  <c r="K71" i="81" s="1"/>
  <c r="J70" i="81"/>
  <c r="J71" i="81" s="1"/>
  <c r="I70" i="81"/>
  <c r="I71" i="81" s="1"/>
  <c r="H70" i="81"/>
  <c r="H71" i="81" s="1"/>
  <c r="G70" i="81"/>
  <c r="G71" i="81" s="1"/>
  <c r="F70" i="81"/>
  <c r="F71" i="81" s="1"/>
  <c r="E70" i="81"/>
  <c r="E71" i="81" s="1"/>
  <c r="D67" i="81"/>
  <c r="D66" i="81"/>
  <c r="D65" i="81"/>
  <c r="R62" i="81"/>
  <c r="Q62" i="81"/>
  <c r="P62" i="81"/>
  <c r="O62" i="81"/>
  <c r="N62" i="81"/>
  <c r="M62" i="81"/>
  <c r="L62" i="81"/>
  <c r="K62" i="81"/>
  <c r="J62" i="81"/>
  <c r="I62" i="81"/>
  <c r="H62" i="81"/>
  <c r="G62" i="81"/>
  <c r="F62" i="81"/>
  <c r="E62" i="81"/>
  <c r="D57" i="81"/>
  <c r="R55" i="81"/>
  <c r="Q55" i="81"/>
  <c r="P55" i="81"/>
  <c r="O55" i="81"/>
  <c r="N55" i="81"/>
  <c r="M55" i="81"/>
  <c r="L55" i="81"/>
  <c r="K55" i="81"/>
  <c r="J55" i="81"/>
  <c r="I55" i="81"/>
  <c r="H55" i="81"/>
  <c r="G55" i="81"/>
  <c r="F55" i="81"/>
  <c r="E55" i="81"/>
  <c r="R54" i="81"/>
  <c r="Q54" i="81"/>
  <c r="P54" i="81"/>
  <c r="O54" i="81"/>
  <c r="N54" i="81"/>
  <c r="M54" i="81"/>
  <c r="L54" i="81"/>
  <c r="K54" i="81"/>
  <c r="J54" i="81"/>
  <c r="I54" i="81"/>
  <c r="H54" i="81"/>
  <c r="G54" i="81"/>
  <c r="F54" i="81"/>
  <c r="E54" i="81"/>
  <c r="R53" i="81"/>
  <c r="Q53" i="81"/>
  <c r="P53" i="81"/>
  <c r="O53" i="81"/>
  <c r="N53" i="81"/>
  <c r="M53" i="81"/>
  <c r="L53" i="81"/>
  <c r="K53" i="81"/>
  <c r="J53" i="81"/>
  <c r="I53" i="81"/>
  <c r="H53" i="81"/>
  <c r="G53" i="81"/>
  <c r="F53" i="81"/>
  <c r="E53" i="81"/>
  <c r="D52" i="81"/>
  <c r="D51" i="81"/>
  <c r="D50" i="81"/>
  <c r="R49" i="81"/>
  <c r="Q49" i="81"/>
  <c r="P49" i="81"/>
  <c r="O49" i="81"/>
  <c r="N49" i="81"/>
  <c r="M49" i="81"/>
  <c r="L49" i="81"/>
  <c r="K49" i="81"/>
  <c r="J49" i="81"/>
  <c r="I49" i="81"/>
  <c r="H49" i="81"/>
  <c r="G49" i="81"/>
  <c r="F49" i="81"/>
  <c r="E49" i="81"/>
  <c r="R48" i="81"/>
  <c r="Q48" i="81"/>
  <c r="P48" i="81"/>
  <c r="O48" i="81"/>
  <c r="N48" i="81"/>
  <c r="M48" i="81"/>
  <c r="L48" i="81"/>
  <c r="K48" i="81"/>
  <c r="J48" i="81"/>
  <c r="I48" i="81"/>
  <c r="H48" i="81"/>
  <c r="G48" i="81"/>
  <c r="F48" i="81"/>
  <c r="E48" i="81"/>
  <c r="D47" i="81"/>
  <c r="D46" i="81"/>
  <c r="D45" i="81"/>
  <c r="D44" i="81"/>
  <c r="D43" i="81"/>
  <c r="D42" i="81"/>
  <c r="D41" i="81"/>
  <c r="R40" i="81"/>
  <c r="Q40" i="81"/>
  <c r="P40" i="81"/>
  <c r="O40" i="81"/>
  <c r="N40" i="81"/>
  <c r="M40" i="81"/>
  <c r="L40" i="81"/>
  <c r="K40" i="81"/>
  <c r="J40" i="81"/>
  <c r="I40" i="81"/>
  <c r="H40" i="81"/>
  <c r="G40" i="81"/>
  <c r="F40" i="81"/>
  <c r="E40" i="81"/>
  <c r="D39" i="81"/>
  <c r="R38" i="81"/>
  <c r="Q38" i="81"/>
  <c r="P38" i="81"/>
  <c r="O38" i="81"/>
  <c r="N38" i="81"/>
  <c r="M38" i="81"/>
  <c r="L38" i="81"/>
  <c r="K38" i="81"/>
  <c r="J38" i="81"/>
  <c r="I38" i="81"/>
  <c r="H38" i="81"/>
  <c r="G38" i="81"/>
  <c r="F38" i="81"/>
  <c r="E38" i="81"/>
  <c r="D37" i="81"/>
  <c r="R36" i="81"/>
  <c r="Q36" i="81"/>
  <c r="P36" i="81"/>
  <c r="O36" i="81"/>
  <c r="N36" i="81"/>
  <c r="M36" i="81"/>
  <c r="L36" i="81"/>
  <c r="K36" i="81"/>
  <c r="J36" i="81"/>
  <c r="I36" i="81"/>
  <c r="H36" i="81"/>
  <c r="G36" i="81"/>
  <c r="F36" i="81"/>
  <c r="E36" i="81"/>
  <c r="D35" i="81"/>
  <c r="D34" i="81"/>
  <c r="R33" i="81"/>
  <c r="Q33" i="81"/>
  <c r="P33" i="81"/>
  <c r="O33" i="81"/>
  <c r="N33" i="81"/>
  <c r="M33" i="81"/>
  <c r="L33" i="81"/>
  <c r="K33" i="81"/>
  <c r="J33" i="81"/>
  <c r="I33" i="81"/>
  <c r="H33" i="81"/>
  <c r="G33" i="81"/>
  <c r="F33" i="81"/>
  <c r="E33" i="81"/>
  <c r="D32" i="81"/>
  <c r="D31" i="81"/>
  <c r="D30" i="81"/>
  <c r="D29" i="81"/>
  <c r="R28" i="81"/>
  <c r="Q28" i="81"/>
  <c r="P28" i="81"/>
  <c r="O28" i="81"/>
  <c r="N28" i="81"/>
  <c r="M28" i="81"/>
  <c r="L28" i="81"/>
  <c r="K28" i="81"/>
  <c r="J28" i="81"/>
  <c r="I28" i="81"/>
  <c r="H28" i="81"/>
  <c r="G28" i="81"/>
  <c r="F28" i="81"/>
  <c r="E28" i="81"/>
  <c r="D27" i="81"/>
  <c r="D26" i="81"/>
  <c r="D25" i="81"/>
  <c r="R24" i="81"/>
  <c r="Q24" i="81"/>
  <c r="P24" i="81"/>
  <c r="O24" i="81"/>
  <c r="N24" i="81"/>
  <c r="M24" i="81"/>
  <c r="L24" i="81"/>
  <c r="K24" i="81"/>
  <c r="J24" i="81"/>
  <c r="I24" i="81"/>
  <c r="H24" i="81"/>
  <c r="G24" i="81"/>
  <c r="F24" i="81"/>
  <c r="E24" i="81"/>
  <c r="D23" i="81"/>
  <c r="D22" i="81"/>
  <c r="D21" i="81"/>
  <c r="D20" i="81"/>
  <c r="R19" i="81"/>
  <c r="Q19" i="81"/>
  <c r="P19" i="81"/>
  <c r="O19" i="81"/>
  <c r="N19" i="81"/>
  <c r="M19" i="81"/>
  <c r="L19" i="81"/>
  <c r="K19" i="81"/>
  <c r="J19" i="81"/>
  <c r="I19" i="81"/>
  <c r="H19" i="81"/>
  <c r="G19" i="81"/>
  <c r="F19" i="81"/>
  <c r="E19" i="81"/>
  <c r="D18" i="81"/>
  <c r="D17" i="81"/>
  <c r="D16" i="81"/>
  <c r="D15" i="81"/>
  <c r="R14" i="81"/>
  <c r="Q14" i="81"/>
  <c r="P14" i="81"/>
  <c r="O14" i="81"/>
  <c r="N14" i="81"/>
  <c r="M14" i="81"/>
  <c r="L14" i="81"/>
  <c r="K14" i="81"/>
  <c r="J14" i="81"/>
  <c r="I14" i="81"/>
  <c r="H14" i="81"/>
  <c r="G14" i="81"/>
  <c r="F14" i="81"/>
  <c r="E14" i="81"/>
  <c r="D13" i="81"/>
  <c r="D12" i="81"/>
  <c r="D11" i="81"/>
  <c r="D10" i="81"/>
  <c r="D9" i="81"/>
  <c r="D8" i="81"/>
  <c r="D7" i="81"/>
  <c r="E69" i="76"/>
  <c r="E70" i="76" s="1"/>
  <c r="D26" i="76"/>
  <c r="F28" i="76"/>
  <c r="G76" i="80"/>
  <c r="N71" i="80"/>
  <c r="F71" i="80"/>
  <c r="R68" i="80"/>
  <c r="R69" i="80" s="1"/>
  <c r="Q68" i="80"/>
  <c r="Q69" i="80" s="1"/>
  <c r="P68" i="80"/>
  <c r="P69" i="80" s="1"/>
  <c r="O68" i="80"/>
  <c r="N68" i="80"/>
  <c r="N69" i="80" s="1"/>
  <c r="M68" i="80"/>
  <c r="M69" i="80" s="1"/>
  <c r="L68" i="80"/>
  <c r="L69" i="80" s="1"/>
  <c r="K68" i="80"/>
  <c r="K69" i="80" s="1"/>
  <c r="J68" i="80"/>
  <c r="J69" i="80" s="1"/>
  <c r="I68" i="80"/>
  <c r="I69" i="80" s="1"/>
  <c r="H68" i="80"/>
  <c r="H69" i="80" s="1"/>
  <c r="G68" i="80"/>
  <c r="G69" i="80" s="1"/>
  <c r="F68" i="80"/>
  <c r="F69" i="80" s="1"/>
  <c r="E68" i="80"/>
  <c r="D65" i="80"/>
  <c r="D64" i="80"/>
  <c r="D63" i="80"/>
  <c r="R61" i="80"/>
  <c r="Q61" i="80"/>
  <c r="P61" i="80"/>
  <c r="O61" i="80"/>
  <c r="N61" i="80"/>
  <c r="M61" i="80"/>
  <c r="L61" i="80"/>
  <c r="K61" i="80"/>
  <c r="J61" i="80"/>
  <c r="I61" i="80"/>
  <c r="H61" i="80"/>
  <c r="G61" i="80"/>
  <c r="F61" i="80"/>
  <c r="E61" i="80"/>
  <c r="R60" i="80"/>
  <c r="Q60" i="80"/>
  <c r="P60" i="80"/>
  <c r="O60" i="80"/>
  <c r="N60" i="80"/>
  <c r="M60" i="80"/>
  <c r="L60" i="80"/>
  <c r="K60" i="80"/>
  <c r="J60" i="80"/>
  <c r="I60" i="80"/>
  <c r="H60" i="80"/>
  <c r="G60" i="80"/>
  <c r="F60" i="80"/>
  <c r="E60" i="80"/>
  <c r="R59" i="80"/>
  <c r="Q59" i="80"/>
  <c r="P59" i="80"/>
  <c r="O59" i="80"/>
  <c r="N59" i="80"/>
  <c r="M59" i="80"/>
  <c r="L59" i="80"/>
  <c r="K59" i="80"/>
  <c r="J59" i="80"/>
  <c r="I59" i="80"/>
  <c r="H59" i="80"/>
  <c r="G59" i="80"/>
  <c r="F59" i="80"/>
  <c r="E59" i="80"/>
  <c r="R58" i="80"/>
  <c r="Q58" i="80"/>
  <c r="P58" i="80"/>
  <c r="O58" i="80"/>
  <c r="N58" i="80"/>
  <c r="M58" i="80"/>
  <c r="L58" i="80"/>
  <c r="K58" i="80"/>
  <c r="J58" i="80"/>
  <c r="I58" i="80"/>
  <c r="H58" i="80"/>
  <c r="G58" i="80"/>
  <c r="F58" i="80"/>
  <c r="E58" i="80"/>
  <c r="R57" i="80"/>
  <c r="Q57" i="80"/>
  <c r="P57" i="80"/>
  <c r="O57" i="80"/>
  <c r="N57" i="80"/>
  <c r="M57" i="80"/>
  <c r="L57" i="80"/>
  <c r="K57" i="80"/>
  <c r="J57" i="80"/>
  <c r="I57" i="80"/>
  <c r="H57" i="80"/>
  <c r="G57" i="80"/>
  <c r="F57" i="80"/>
  <c r="E57" i="80"/>
  <c r="R56" i="80"/>
  <c r="Q56" i="80"/>
  <c r="P56" i="80"/>
  <c r="O56" i="80"/>
  <c r="N56" i="80"/>
  <c r="M56" i="80"/>
  <c r="L56" i="80"/>
  <c r="K56" i="80"/>
  <c r="J56" i="80"/>
  <c r="I56" i="80"/>
  <c r="H56" i="80"/>
  <c r="G56" i="80"/>
  <c r="F56" i="80"/>
  <c r="E56" i="80"/>
  <c r="D55" i="80"/>
  <c r="R54" i="80"/>
  <c r="Q54" i="80"/>
  <c r="P54" i="80"/>
  <c r="O54" i="80"/>
  <c r="N54" i="80"/>
  <c r="M54" i="80"/>
  <c r="L54" i="80"/>
  <c r="K54" i="80"/>
  <c r="J54" i="80"/>
  <c r="I54" i="80"/>
  <c r="H54" i="80"/>
  <c r="G54" i="80"/>
  <c r="F54" i="80"/>
  <c r="E54" i="80"/>
  <c r="R53" i="80"/>
  <c r="Q53" i="80"/>
  <c r="P53" i="80"/>
  <c r="O53" i="80"/>
  <c r="N53" i="80"/>
  <c r="M53" i="80"/>
  <c r="L53" i="80"/>
  <c r="K53" i="80"/>
  <c r="J53" i="80"/>
  <c r="I53" i="80"/>
  <c r="H53" i="80"/>
  <c r="G53" i="80"/>
  <c r="F53" i="80"/>
  <c r="E53" i="80"/>
  <c r="R52" i="80"/>
  <c r="Q52" i="80"/>
  <c r="P52" i="80"/>
  <c r="O52" i="80"/>
  <c r="N52" i="80"/>
  <c r="M52" i="80"/>
  <c r="L52" i="80"/>
  <c r="K52" i="80"/>
  <c r="J52" i="80"/>
  <c r="I52" i="80"/>
  <c r="H52" i="80"/>
  <c r="G52" i="80"/>
  <c r="F52" i="80"/>
  <c r="E52" i="80"/>
  <c r="D51" i="80"/>
  <c r="D50" i="80"/>
  <c r="D49" i="80"/>
  <c r="R48" i="80"/>
  <c r="Q48" i="80"/>
  <c r="P48" i="80"/>
  <c r="O48" i="80"/>
  <c r="N48" i="80"/>
  <c r="M48" i="80"/>
  <c r="L48" i="80"/>
  <c r="K48" i="80"/>
  <c r="J48" i="80"/>
  <c r="I48" i="80"/>
  <c r="H48" i="80"/>
  <c r="G48" i="80"/>
  <c r="F48" i="80"/>
  <c r="E48" i="80"/>
  <c r="R47" i="80"/>
  <c r="Q47" i="80"/>
  <c r="P47" i="80"/>
  <c r="O47" i="80"/>
  <c r="N47" i="80"/>
  <c r="M47" i="80"/>
  <c r="L47" i="80"/>
  <c r="K47" i="80"/>
  <c r="J47" i="80"/>
  <c r="I47" i="80"/>
  <c r="H47" i="80"/>
  <c r="G47" i="80"/>
  <c r="F47" i="80"/>
  <c r="E47" i="80"/>
  <c r="D46" i="80"/>
  <c r="D45" i="80"/>
  <c r="D44" i="80"/>
  <c r="D43" i="80"/>
  <c r="D42" i="80"/>
  <c r="D41" i="80"/>
  <c r="D40" i="80"/>
  <c r="R39" i="80"/>
  <c r="Q39" i="80"/>
  <c r="P39" i="80"/>
  <c r="O39" i="80"/>
  <c r="N39" i="80"/>
  <c r="M39" i="80"/>
  <c r="L39" i="80"/>
  <c r="K39" i="80"/>
  <c r="J39" i="80"/>
  <c r="I39" i="80"/>
  <c r="H39" i="80"/>
  <c r="G39" i="80"/>
  <c r="F39" i="80"/>
  <c r="E39" i="80"/>
  <c r="D38" i="80"/>
  <c r="R37" i="80"/>
  <c r="Q37" i="80"/>
  <c r="P37" i="80"/>
  <c r="O37" i="80"/>
  <c r="N37" i="80"/>
  <c r="M37" i="80"/>
  <c r="L37" i="80"/>
  <c r="K37" i="80"/>
  <c r="J37" i="80"/>
  <c r="I37" i="80"/>
  <c r="H37" i="80"/>
  <c r="G37" i="80"/>
  <c r="F37" i="80"/>
  <c r="E37" i="80"/>
  <c r="D36" i="80"/>
  <c r="R35" i="80"/>
  <c r="Q35" i="80"/>
  <c r="P35" i="80"/>
  <c r="O35" i="80"/>
  <c r="N35" i="80"/>
  <c r="M35" i="80"/>
  <c r="L35" i="80"/>
  <c r="K35" i="80"/>
  <c r="J35" i="80"/>
  <c r="I35" i="80"/>
  <c r="H35" i="80"/>
  <c r="G35" i="80"/>
  <c r="F35" i="80"/>
  <c r="E35" i="80"/>
  <c r="D34" i="80"/>
  <c r="D33" i="80"/>
  <c r="R32" i="80"/>
  <c r="Q32" i="80"/>
  <c r="P32" i="80"/>
  <c r="O32" i="80"/>
  <c r="N32" i="80"/>
  <c r="M32" i="80"/>
  <c r="L32" i="80"/>
  <c r="K32" i="80"/>
  <c r="J32" i="80"/>
  <c r="I32" i="80"/>
  <c r="H32" i="80"/>
  <c r="G32" i="80"/>
  <c r="F32" i="80"/>
  <c r="E32" i="80"/>
  <c r="D31" i="80"/>
  <c r="D30" i="80"/>
  <c r="D29" i="80"/>
  <c r="D28" i="80"/>
  <c r="R27" i="80"/>
  <c r="Q27" i="80"/>
  <c r="P27" i="80"/>
  <c r="O27" i="80"/>
  <c r="N27" i="80"/>
  <c r="M27" i="80"/>
  <c r="L27" i="80"/>
  <c r="K27" i="80"/>
  <c r="J27" i="80"/>
  <c r="I27" i="80"/>
  <c r="H27" i="80"/>
  <c r="G27" i="80"/>
  <c r="F27" i="80"/>
  <c r="E27" i="80"/>
  <c r="D26" i="80"/>
  <c r="D25" i="80"/>
  <c r="R24" i="80"/>
  <c r="Q24" i="80"/>
  <c r="P24" i="80"/>
  <c r="O24" i="80"/>
  <c r="N24" i="80"/>
  <c r="M24" i="80"/>
  <c r="L24" i="80"/>
  <c r="K24" i="80"/>
  <c r="J24" i="80"/>
  <c r="I24" i="80"/>
  <c r="H24" i="80"/>
  <c r="G24" i="80"/>
  <c r="F24" i="80"/>
  <c r="E24" i="80"/>
  <c r="D23" i="80"/>
  <c r="D22" i="80"/>
  <c r="D21" i="80"/>
  <c r="D20" i="80"/>
  <c r="R19" i="80"/>
  <c r="Q19" i="80"/>
  <c r="P19" i="80"/>
  <c r="O19" i="80"/>
  <c r="N19" i="80"/>
  <c r="M19" i="80"/>
  <c r="L19" i="80"/>
  <c r="K19" i="80"/>
  <c r="J19" i="80"/>
  <c r="I19" i="80"/>
  <c r="H19" i="80"/>
  <c r="G19" i="80"/>
  <c r="F19" i="80"/>
  <c r="E19" i="80"/>
  <c r="D18" i="80"/>
  <c r="D17" i="80"/>
  <c r="D16" i="80"/>
  <c r="D15" i="80"/>
  <c r="R14" i="80"/>
  <c r="Q14" i="80"/>
  <c r="P14" i="80"/>
  <c r="O14" i="80"/>
  <c r="N14" i="80"/>
  <c r="M14" i="80"/>
  <c r="L14" i="80"/>
  <c r="K14" i="80"/>
  <c r="J14" i="80"/>
  <c r="I14" i="80"/>
  <c r="H14" i="80"/>
  <c r="G14" i="80"/>
  <c r="F14" i="80"/>
  <c r="E14" i="80"/>
  <c r="D13" i="80"/>
  <c r="D12" i="80"/>
  <c r="D11" i="80"/>
  <c r="D10" i="80"/>
  <c r="D9" i="80"/>
  <c r="D8" i="80"/>
  <c r="D7" i="80"/>
  <c r="F69" i="76"/>
  <c r="F70" i="76" s="1"/>
  <c r="G69" i="76"/>
  <c r="G70" i="76" s="1"/>
  <c r="H69" i="76"/>
  <c r="H70" i="76" s="1"/>
  <c r="I69" i="76"/>
  <c r="I70" i="76" s="1"/>
  <c r="J69" i="76"/>
  <c r="J70" i="76" s="1"/>
  <c r="K69" i="76"/>
  <c r="K70" i="76" s="1"/>
  <c r="L69" i="76"/>
  <c r="L70" i="76" s="1"/>
  <c r="M69" i="76"/>
  <c r="M70" i="76" s="1"/>
  <c r="N69" i="76"/>
  <c r="N70" i="76" s="1"/>
  <c r="O69" i="76"/>
  <c r="O70" i="76" s="1"/>
  <c r="P69" i="76"/>
  <c r="P70" i="76" s="1"/>
  <c r="Q69" i="76"/>
  <c r="Q70" i="76" s="1"/>
  <c r="R69" i="76"/>
  <c r="R70" i="76" s="1"/>
  <c r="D41" i="76"/>
  <c r="F62" i="76"/>
  <c r="G62" i="76"/>
  <c r="H62" i="76"/>
  <c r="I62" i="76"/>
  <c r="J62" i="76"/>
  <c r="K62" i="76"/>
  <c r="L62" i="76"/>
  <c r="M62" i="76"/>
  <c r="N62" i="76"/>
  <c r="O62" i="76"/>
  <c r="P62" i="76"/>
  <c r="Q62" i="76"/>
  <c r="R62" i="76"/>
  <c r="E62" i="76"/>
  <c r="F60" i="76"/>
  <c r="G60" i="76"/>
  <c r="H60" i="76"/>
  <c r="I60" i="76"/>
  <c r="J60" i="76"/>
  <c r="K60" i="76"/>
  <c r="L60" i="76"/>
  <c r="M60" i="76"/>
  <c r="N60" i="76"/>
  <c r="O60" i="76"/>
  <c r="P60" i="76"/>
  <c r="Q60" i="76"/>
  <c r="R60" i="76"/>
  <c r="E60" i="76"/>
  <c r="F59" i="76"/>
  <c r="G59" i="76"/>
  <c r="H59" i="76"/>
  <c r="I59" i="76"/>
  <c r="J59" i="76"/>
  <c r="K59" i="76"/>
  <c r="L59" i="76"/>
  <c r="M59" i="76"/>
  <c r="N59" i="76"/>
  <c r="O59" i="76"/>
  <c r="P59" i="76"/>
  <c r="Q59" i="76"/>
  <c r="R59" i="76"/>
  <c r="E59" i="76"/>
  <c r="F58" i="76"/>
  <c r="G58" i="76"/>
  <c r="H58" i="76"/>
  <c r="I58" i="76"/>
  <c r="J58" i="76"/>
  <c r="K58" i="76"/>
  <c r="L58" i="76"/>
  <c r="M58" i="76"/>
  <c r="N58" i="76"/>
  <c r="O58" i="76"/>
  <c r="P58" i="76"/>
  <c r="Q58" i="76"/>
  <c r="R58" i="76"/>
  <c r="E58" i="76"/>
  <c r="F57" i="76"/>
  <c r="G57" i="76"/>
  <c r="H57" i="76"/>
  <c r="I57" i="76"/>
  <c r="J57" i="76"/>
  <c r="K57" i="76"/>
  <c r="L57" i="76"/>
  <c r="M57" i="76"/>
  <c r="N57" i="76"/>
  <c r="O57" i="76"/>
  <c r="P57" i="76"/>
  <c r="Q57" i="76"/>
  <c r="R57" i="76"/>
  <c r="E57" i="76"/>
  <c r="F55" i="76"/>
  <c r="G55" i="76"/>
  <c r="H55" i="76"/>
  <c r="I55" i="76"/>
  <c r="J55" i="76"/>
  <c r="K55" i="76"/>
  <c r="L55" i="76"/>
  <c r="M55" i="76"/>
  <c r="N55" i="76"/>
  <c r="O55" i="76"/>
  <c r="P55" i="76"/>
  <c r="Q55" i="76"/>
  <c r="R55" i="76"/>
  <c r="E55" i="76"/>
  <c r="F54" i="76"/>
  <c r="G54" i="76"/>
  <c r="H54" i="76"/>
  <c r="I54" i="76"/>
  <c r="J54" i="76"/>
  <c r="K54" i="76"/>
  <c r="L54" i="76"/>
  <c r="M54" i="76"/>
  <c r="N54" i="76"/>
  <c r="O54" i="76"/>
  <c r="P54" i="76"/>
  <c r="Q54" i="76"/>
  <c r="R54" i="76"/>
  <c r="E54" i="76"/>
  <c r="F53" i="76"/>
  <c r="G53" i="76"/>
  <c r="H53" i="76"/>
  <c r="I53" i="76"/>
  <c r="J53" i="76"/>
  <c r="K53" i="76"/>
  <c r="L53" i="76"/>
  <c r="M53" i="76"/>
  <c r="N53" i="76"/>
  <c r="O53" i="76"/>
  <c r="P53" i="76"/>
  <c r="Q53" i="76"/>
  <c r="R53" i="76"/>
  <c r="E53" i="76"/>
  <c r="G49" i="76"/>
  <c r="F49" i="76"/>
  <c r="H49" i="76"/>
  <c r="I49" i="76"/>
  <c r="J49" i="76"/>
  <c r="K49" i="76"/>
  <c r="L49" i="76"/>
  <c r="M49" i="76"/>
  <c r="N49" i="76"/>
  <c r="O49" i="76"/>
  <c r="P49" i="76"/>
  <c r="Q49" i="76"/>
  <c r="R49" i="76"/>
  <c r="E49" i="76"/>
  <c r="K48" i="76"/>
  <c r="L48" i="76"/>
  <c r="M48" i="76"/>
  <c r="N48" i="76"/>
  <c r="O48" i="76"/>
  <c r="P48" i="76"/>
  <c r="Q48" i="76"/>
  <c r="R48" i="76"/>
  <c r="F48" i="76"/>
  <c r="G48" i="76"/>
  <c r="H48" i="76"/>
  <c r="I48" i="76"/>
  <c r="J48" i="76"/>
  <c r="E48" i="76"/>
  <c r="G75" i="79"/>
  <c r="N70" i="79"/>
  <c r="F70" i="79"/>
  <c r="R67" i="79"/>
  <c r="R68" i="79" s="1"/>
  <c r="Q67" i="79"/>
  <c r="Q68" i="79" s="1"/>
  <c r="P67" i="79"/>
  <c r="P68" i="79" s="1"/>
  <c r="O67" i="79"/>
  <c r="O68" i="79" s="1"/>
  <c r="N67" i="79"/>
  <c r="N68" i="79" s="1"/>
  <c r="M67" i="79"/>
  <c r="M68" i="79" s="1"/>
  <c r="L67" i="79"/>
  <c r="K67" i="79"/>
  <c r="J67" i="79"/>
  <c r="J68" i="79" s="1"/>
  <c r="I67" i="79"/>
  <c r="I68" i="79" s="1"/>
  <c r="H67" i="79"/>
  <c r="H68" i="79" s="1"/>
  <c r="G67" i="79"/>
  <c r="G68" i="79" s="1"/>
  <c r="F67" i="79"/>
  <c r="F68" i="79" s="1"/>
  <c r="E67" i="79"/>
  <c r="E68" i="79" s="1"/>
  <c r="D64" i="79"/>
  <c r="D63" i="79"/>
  <c r="D62" i="79"/>
  <c r="R60" i="79"/>
  <c r="Q60" i="79"/>
  <c r="P60" i="79"/>
  <c r="O60" i="79"/>
  <c r="N60" i="79"/>
  <c r="M60" i="79"/>
  <c r="L60" i="79"/>
  <c r="K60" i="79"/>
  <c r="J60" i="79"/>
  <c r="I60" i="79"/>
  <c r="H60" i="79"/>
  <c r="G60" i="79"/>
  <c r="F60" i="79"/>
  <c r="E60" i="79"/>
  <c r="R59" i="79"/>
  <c r="Q59" i="79"/>
  <c r="P59" i="79"/>
  <c r="O59" i="79"/>
  <c r="N59" i="79"/>
  <c r="M59" i="79"/>
  <c r="L59" i="79"/>
  <c r="K59" i="79"/>
  <c r="J59" i="79"/>
  <c r="I59" i="79"/>
  <c r="H59" i="79"/>
  <c r="G59" i="79"/>
  <c r="F59" i="79"/>
  <c r="E59" i="79"/>
  <c r="R58" i="79"/>
  <c r="Q58" i="79"/>
  <c r="P58" i="79"/>
  <c r="O58" i="79"/>
  <c r="N58" i="79"/>
  <c r="M58" i="79"/>
  <c r="L58" i="79"/>
  <c r="K58" i="79"/>
  <c r="J58" i="79"/>
  <c r="I58" i="79"/>
  <c r="H58" i="79"/>
  <c r="G58" i="79"/>
  <c r="F58" i="79"/>
  <c r="E58" i="79"/>
  <c r="R57" i="79"/>
  <c r="Q57" i="79"/>
  <c r="P57" i="79"/>
  <c r="O57" i="79"/>
  <c r="N57" i="79"/>
  <c r="M57" i="79"/>
  <c r="L57" i="79"/>
  <c r="K57" i="79"/>
  <c r="J57" i="79"/>
  <c r="I57" i="79"/>
  <c r="H57" i="79"/>
  <c r="G57" i="79"/>
  <c r="F57" i="79"/>
  <c r="E57" i="79"/>
  <c r="R56" i="79"/>
  <c r="Q56" i="79"/>
  <c r="P56" i="79"/>
  <c r="O56" i="79"/>
  <c r="N56" i="79"/>
  <c r="M56" i="79"/>
  <c r="L56" i="79"/>
  <c r="K56" i="79"/>
  <c r="J56" i="79"/>
  <c r="I56" i="79"/>
  <c r="H56" i="79"/>
  <c r="G56" i="79"/>
  <c r="F56" i="79"/>
  <c r="E56" i="79"/>
  <c r="R55" i="79"/>
  <c r="Q55" i="79"/>
  <c r="P55" i="79"/>
  <c r="O55" i="79"/>
  <c r="N55" i="79"/>
  <c r="M55" i="79"/>
  <c r="L55" i="79"/>
  <c r="K55" i="79"/>
  <c r="J55" i="79"/>
  <c r="I55" i="79"/>
  <c r="H55" i="79"/>
  <c r="G55" i="79"/>
  <c r="F55" i="79"/>
  <c r="E55" i="79"/>
  <c r="D54" i="79"/>
  <c r="R53" i="79"/>
  <c r="Q53" i="79"/>
  <c r="P53" i="79"/>
  <c r="O53" i="79"/>
  <c r="N53" i="79"/>
  <c r="M53" i="79"/>
  <c r="L53" i="79"/>
  <c r="K53" i="79"/>
  <c r="J53" i="79"/>
  <c r="I53" i="79"/>
  <c r="H53" i="79"/>
  <c r="G53" i="79"/>
  <c r="F53" i="79"/>
  <c r="E53" i="79"/>
  <c r="R52" i="79"/>
  <c r="Q52" i="79"/>
  <c r="P52" i="79"/>
  <c r="O52" i="79"/>
  <c r="N52" i="79"/>
  <c r="M52" i="79"/>
  <c r="L52" i="79"/>
  <c r="K52" i="79"/>
  <c r="J52" i="79"/>
  <c r="I52" i="79"/>
  <c r="H52" i="79"/>
  <c r="G52" i="79"/>
  <c r="F52" i="79"/>
  <c r="E52" i="79"/>
  <c r="R51" i="79"/>
  <c r="Q51" i="79"/>
  <c r="P51" i="79"/>
  <c r="O51" i="79"/>
  <c r="N51" i="79"/>
  <c r="M51" i="79"/>
  <c r="L51" i="79"/>
  <c r="K51" i="79"/>
  <c r="J51" i="79"/>
  <c r="I51" i="79"/>
  <c r="H51" i="79"/>
  <c r="G51" i="79"/>
  <c r="F51" i="79"/>
  <c r="E51" i="79"/>
  <c r="D50" i="79"/>
  <c r="D49" i="79"/>
  <c r="D48" i="79"/>
  <c r="R47" i="79"/>
  <c r="Q47" i="79"/>
  <c r="P47" i="79"/>
  <c r="O47" i="79"/>
  <c r="N47" i="79"/>
  <c r="M47" i="79"/>
  <c r="L47" i="79"/>
  <c r="K47" i="79"/>
  <c r="J47" i="79"/>
  <c r="I47" i="79"/>
  <c r="H47" i="79"/>
  <c r="G47" i="79"/>
  <c r="F47" i="79"/>
  <c r="E47" i="79"/>
  <c r="R46" i="79"/>
  <c r="Q46" i="79"/>
  <c r="P46" i="79"/>
  <c r="O46" i="79"/>
  <c r="N46" i="79"/>
  <c r="M46" i="79"/>
  <c r="L46" i="79"/>
  <c r="K46" i="79"/>
  <c r="J46" i="79"/>
  <c r="I46" i="79"/>
  <c r="H46" i="79"/>
  <c r="G46" i="79"/>
  <c r="F46" i="79"/>
  <c r="E46" i="79"/>
  <c r="D45" i="79"/>
  <c r="D44" i="79"/>
  <c r="D43" i="79"/>
  <c r="D42" i="79"/>
  <c r="D41" i="79"/>
  <c r="D40" i="79"/>
  <c r="R39" i="79"/>
  <c r="Q39" i="79"/>
  <c r="P39" i="79"/>
  <c r="O39" i="79"/>
  <c r="N39" i="79"/>
  <c r="M39" i="79"/>
  <c r="L39" i="79"/>
  <c r="K39" i="79"/>
  <c r="J39" i="79"/>
  <c r="I39" i="79"/>
  <c r="H39" i="79"/>
  <c r="G39" i="79"/>
  <c r="F39" i="79"/>
  <c r="E39" i="79"/>
  <c r="D38" i="79"/>
  <c r="R37" i="79"/>
  <c r="Q37" i="79"/>
  <c r="P37" i="79"/>
  <c r="O37" i="79"/>
  <c r="N37" i="79"/>
  <c r="M37" i="79"/>
  <c r="L37" i="79"/>
  <c r="K37" i="79"/>
  <c r="J37" i="79"/>
  <c r="I37" i="79"/>
  <c r="H37" i="79"/>
  <c r="G37" i="79"/>
  <c r="F37" i="79"/>
  <c r="E37" i="79"/>
  <c r="D36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4" i="79"/>
  <c r="D33" i="79"/>
  <c r="R32" i="79"/>
  <c r="Q32" i="79"/>
  <c r="P32" i="79"/>
  <c r="O32" i="79"/>
  <c r="N32" i="79"/>
  <c r="M32" i="79"/>
  <c r="L32" i="79"/>
  <c r="K32" i="79"/>
  <c r="J32" i="79"/>
  <c r="I32" i="79"/>
  <c r="H32" i="79"/>
  <c r="G32" i="79"/>
  <c r="F32" i="79"/>
  <c r="E32" i="79"/>
  <c r="D31" i="79"/>
  <c r="D30" i="79"/>
  <c r="D29" i="79"/>
  <c r="D28" i="79"/>
  <c r="R27" i="79"/>
  <c r="Q27" i="79"/>
  <c r="P27" i="79"/>
  <c r="O27" i="79"/>
  <c r="N27" i="79"/>
  <c r="M27" i="79"/>
  <c r="L27" i="79"/>
  <c r="K27" i="79"/>
  <c r="J27" i="79"/>
  <c r="I27" i="79"/>
  <c r="H27" i="79"/>
  <c r="G27" i="79"/>
  <c r="F27" i="79"/>
  <c r="E27" i="79"/>
  <c r="D26" i="79"/>
  <c r="D25" i="79"/>
  <c r="R24" i="79"/>
  <c r="Q24" i="79"/>
  <c r="P24" i="79"/>
  <c r="O24" i="79"/>
  <c r="N24" i="79"/>
  <c r="M24" i="79"/>
  <c r="L24" i="79"/>
  <c r="K24" i="79"/>
  <c r="J24" i="79"/>
  <c r="I24" i="79"/>
  <c r="H24" i="79"/>
  <c r="G24" i="79"/>
  <c r="F24" i="79"/>
  <c r="E24" i="79"/>
  <c r="D23" i="79"/>
  <c r="D22" i="79"/>
  <c r="D21" i="79"/>
  <c r="D20" i="79"/>
  <c r="R19" i="79"/>
  <c r="Q19" i="79"/>
  <c r="P19" i="79"/>
  <c r="O19" i="79"/>
  <c r="N19" i="79"/>
  <c r="M19" i="79"/>
  <c r="L19" i="79"/>
  <c r="K19" i="79"/>
  <c r="J19" i="79"/>
  <c r="I19" i="79"/>
  <c r="H19" i="79"/>
  <c r="G19" i="79"/>
  <c r="F19" i="79"/>
  <c r="E19" i="79"/>
  <c r="D18" i="79"/>
  <c r="D17" i="79"/>
  <c r="D16" i="79"/>
  <c r="D15" i="79"/>
  <c r="R14" i="79"/>
  <c r="Q14" i="79"/>
  <c r="P14" i="79"/>
  <c r="O14" i="79"/>
  <c r="N14" i="79"/>
  <c r="M14" i="79"/>
  <c r="L14" i="79"/>
  <c r="K14" i="79"/>
  <c r="J14" i="79"/>
  <c r="I14" i="79"/>
  <c r="H14" i="79"/>
  <c r="G14" i="79"/>
  <c r="F14" i="79"/>
  <c r="E14" i="79"/>
  <c r="D13" i="79"/>
  <c r="D12" i="79"/>
  <c r="D11" i="79"/>
  <c r="D10" i="79"/>
  <c r="D9" i="79"/>
  <c r="D8" i="79"/>
  <c r="D7" i="79"/>
  <c r="G75" i="78"/>
  <c r="N70" i="78"/>
  <c r="F70" i="78"/>
  <c r="R67" i="78"/>
  <c r="R68" i="78" s="1"/>
  <c r="Q67" i="78"/>
  <c r="Q68" i="78" s="1"/>
  <c r="P67" i="78"/>
  <c r="P68" i="78" s="1"/>
  <c r="O67" i="78"/>
  <c r="O68" i="78" s="1"/>
  <c r="N67" i="78"/>
  <c r="N68" i="78" s="1"/>
  <c r="M67" i="78"/>
  <c r="L67" i="78"/>
  <c r="L68" i="78" s="1"/>
  <c r="K67" i="78"/>
  <c r="K68" i="78" s="1"/>
  <c r="J67" i="78"/>
  <c r="J68" i="78" s="1"/>
  <c r="I67" i="78"/>
  <c r="I68" i="78" s="1"/>
  <c r="H67" i="78"/>
  <c r="H68" i="78" s="1"/>
  <c r="G67" i="78"/>
  <c r="G68" i="78" s="1"/>
  <c r="F67" i="78"/>
  <c r="F68" i="78" s="1"/>
  <c r="E67" i="78"/>
  <c r="E68" i="78" s="1"/>
  <c r="D64" i="78"/>
  <c r="D63" i="78"/>
  <c r="D62" i="78"/>
  <c r="R60" i="78"/>
  <c r="Q60" i="78"/>
  <c r="P60" i="78"/>
  <c r="O60" i="78"/>
  <c r="N60" i="78"/>
  <c r="M60" i="78"/>
  <c r="L60" i="78"/>
  <c r="K60" i="78"/>
  <c r="J60" i="78"/>
  <c r="I60" i="78"/>
  <c r="H60" i="78"/>
  <c r="G60" i="78"/>
  <c r="F60" i="78"/>
  <c r="E60" i="78"/>
  <c r="R59" i="78"/>
  <c r="Q59" i="78"/>
  <c r="P59" i="78"/>
  <c r="O59" i="78"/>
  <c r="N59" i="78"/>
  <c r="M59" i="78"/>
  <c r="L59" i="78"/>
  <c r="K59" i="78"/>
  <c r="J59" i="78"/>
  <c r="I59" i="78"/>
  <c r="H59" i="78"/>
  <c r="G59" i="78"/>
  <c r="F59" i="78"/>
  <c r="E59" i="78"/>
  <c r="R58" i="78"/>
  <c r="Q58" i="78"/>
  <c r="P58" i="78"/>
  <c r="O58" i="78"/>
  <c r="N58" i="78"/>
  <c r="M58" i="78"/>
  <c r="L58" i="78"/>
  <c r="K58" i="78"/>
  <c r="J58" i="78"/>
  <c r="I58" i="78"/>
  <c r="H58" i="78"/>
  <c r="G58" i="78"/>
  <c r="F58" i="78"/>
  <c r="E58" i="78"/>
  <c r="R57" i="78"/>
  <c r="Q57" i="78"/>
  <c r="P57" i="78"/>
  <c r="O57" i="78"/>
  <c r="N57" i="78"/>
  <c r="M57" i="78"/>
  <c r="L57" i="78"/>
  <c r="K57" i="78"/>
  <c r="J57" i="78"/>
  <c r="I57" i="78"/>
  <c r="H57" i="78"/>
  <c r="G57" i="78"/>
  <c r="F57" i="78"/>
  <c r="E57" i="78"/>
  <c r="R56" i="78"/>
  <c r="Q56" i="78"/>
  <c r="P56" i="78"/>
  <c r="O56" i="78"/>
  <c r="N56" i="78"/>
  <c r="M56" i="78"/>
  <c r="L56" i="78"/>
  <c r="K56" i="78"/>
  <c r="J56" i="78"/>
  <c r="I56" i="78"/>
  <c r="H56" i="78"/>
  <c r="G56" i="78"/>
  <c r="F56" i="78"/>
  <c r="E56" i="78"/>
  <c r="R55" i="78"/>
  <c r="Q55" i="78"/>
  <c r="P55" i="78"/>
  <c r="O55" i="78"/>
  <c r="N55" i="78"/>
  <c r="M55" i="78"/>
  <c r="L55" i="78"/>
  <c r="K55" i="78"/>
  <c r="J55" i="78"/>
  <c r="I55" i="78"/>
  <c r="H55" i="78"/>
  <c r="G55" i="78"/>
  <c r="F55" i="78"/>
  <c r="E55" i="78"/>
  <c r="D54" i="78"/>
  <c r="R53" i="78"/>
  <c r="Q53" i="78"/>
  <c r="P53" i="78"/>
  <c r="O53" i="78"/>
  <c r="N53" i="78"/>
  <c r="M53" i="78"/>
  <c r="L53" i="78"/>
  <c r="K53" i="78"/>
  <c r="J53" i="78"/>
  <c r="I53" i="78"/>
  <c r="H53" i="78"/>
  <c r="G53" i="78"/>
  <c r="F53" i="78"/>
  <c r="E53" i="78"/>
  <c r="R52" i="78"/>
  <c r="Q52" i="78"/>
  <c r="P52" i="78"/>
  <c r="O52" i="78"/>
  <c r="N52" i="78"/>
  <c r="M52" i="78"/>
  <c r="L52" i="78"/>
  <c r="K52" i="78"/>
  <c r="J52" i="78"/>
  <c r="I52" i="78"/>
  <c r="H52" i="78"/>
  <c r="G52" i="78"/>
  <c r="F52" i="78"/>
  <c r="E52" i="78"/>
  <c r="R51" i="78"/>
  <c r="Q51" i="78"/>
  <c r="P51" i="78"/>
  <c r="O51" i="78"/>
  <c r="N51" i="78"/>
  <c r="M51" i="78"/>
  <c r="L51" i="78"/>
  <c r="K51" i="78"/>
  <c r="J51" i="78"/>
  <c r="I51" i="78"/>
  <c r="H51" i="78"/>
  <c r="G51" i="78"/>
  <c r="F51" i="78"/>
  <c r="E51" i="78"/>
  <c r="D50" i="78"/>
  <c r="D49" i="78"/>
  <c r="D48" i="78"/>
  <c r="R47" i="78"/>
  <c r="Q47" i="78"/>
  <c r="P47" i="78"/>
  <c r="O47" i="78"/>
  <c r="N47" i="78"/>
  <c r="M47" i="78"/>
  <c r="L47" i="78"/>
  <c r="K47" i="78"/>
  <c r="J47" i="78"/>
  <c r="I47" i="78"/>
  <c r="H47" i="78"/>
  <c r="G47" i="78"/>
  <c r="F47" i="78"/>
  <c r="E47" i="78"/>
  <c r="R46" i="78"/>
  <c r="Q46" i="78"/>
  <c r="P46" i="78"/>
  <c r="O46" i="78"/>
  <c r="N46" i="78"/>
  <c r="M46" i="78"/>
  <c r="L46" i="78"/>
  <c r="K46" i="78"/>
  <c r="J46" i="78"/>
  <c r="I46" i="78"/>
  <c r="H46" i="78"/>
  <c r="G46" i="78"/>
  <c r="F46" i="78"/>
  <c r="E46" i="78"/>
  <c r="D45" i="78"/>
  <c r="D44" i="78"/>
  <c r="D43" i="78"/>
  <c r="D42" i="78"/>
  <c r="D41" i="78"/>
  <c r="D40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E39" i="78"/>
  <c r="D38" i="78"/>
  <c r="R37" i="78"/>
  <c r="Q37" i="78"/>
  <c r="P37" i="78"/>
  <c r="O37" i="78"/>
  <c r="N37" i="78"/>
  <c r="M37" i="78"/>
  <c r="L37" i="78"/>
  <c r="K37" i="78"/>
  <c r="J37" i="78"/>
  <c r="I37" i="78"/>
  <c r="H37" i="78"/>
  <c r="G37" i="78"/>
  <c r="F37" i="78"/>
  <c r="E37" i="78"/>
  <c r="D36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4" i="78"/>
  <c r="D33" i="78"/>
  <c r="R32" i="78"/>
  <c r="Q32" i="78"/>
  <c r="P32" i="78"/>
  <c r="O32" i="78"/>
  <c r="N32" i="78"/>
  <c r="M32" i="78"/>
  <c r="L32" i="78"/>
  <c r="K32" i="78"/>
  <c r="J32" i="78"/>
  <c r="I32" i="78"/>
  <c r="H32" i="78"/>
  <c r="G32" i="78"/>
  <c r="F32" i="78"/>
  <c r="E32" i="78"/>
  <c r="D31" i="78"/>
  <c r="D30" i="78"/>
  <c r="D29" i="78"/>
  <c r="D28" i="78"/>
  <c r="R27" i="78"/>
  <c r="Q27" i="78"/>
  <c r="P27" i="78"/>
  <c r="O27" i="78"/>
  <c r="N27" i="78"/>
  <c r="M27" i="78"/>
  <c r="L27" i="78"/>
  <c r="K27" i="78"/>
  <c r="J27" i="78"/>
  <c r="I27" i="78"/>
  <c r="H27" i="78"/>
  <c r="G27" i="78"/>
  <c r="F27" i="78"/>
  <c r="E27" i="78"/>
  <c r="D26" i="78"/>
  <c r="D25" i="78"/>
  <c r="R24" i="78"/>
  <c r="Q24" i="78"/>
  <c r="P24" i="78"/>
  <c r="O24" i="78"/>
  <c r="N24" i="78"/>
  <c r="M24" i="78"/>
  <c r="L24" i="78"/>
  <c r="K24" i="78"/>
  <c r="J24" i="78"/>
  <c r="I24" i="78"/>
  <c r="H24" i="78"/>
  <c r="G24" i="78"/>
  <c r="F24" i="78"/>
  <c r="E24" i="78"/>
  <c r="D23" i="78"/>
  <c r="D22" i="78"/>
  <c r="D21" i="78"/>
  <c r="D20" i="78"/>
  <c r="R19" i="78"/>
  <c r="Q19" i="78"/>
  <c r="P19" i="78"/>
  <c r="O19" i="78"/>
  <c r="N19" i="78"/>
  <c r="M19" i="78"/>
  <c r="L19" i="78"/>
  <c r="K19" i="78"/>
  <c r="J19" i="78"/>
  <c r="I19" i="78"/>
  <c r="H19" i="78"/>
  <c r="G19" i="78"/>
  <c r="F19" i="78"/>
  <c r="E19" i="78"/>
  <c r="D18" i="78"/>
  <c r="D17" i="78"/>
  <c r="D16" i="78"/>
  <c r="D15" i="78"/>
  <c r="R14" i="78"/>
  <c r="Q14" i="78"/>
  <c r="P14" i="78"/>
  <c r="O14" i="78"/>
  <c r="N14" i="78"/>
  <c r="M14" i="78"/>
  <c r="L14" i="78"/>
  <c r="K14" i="78"/>
  <c r="J14" i="78"/>
  <c r="I14" i="78"/>
  <c r="H14" i="78"/>
  <c r="G14" i="78"/>
  <c r="F14" i="78"/>
  <c r="E14" i="78"/>
  <c r="D13" i="78"/>
  <c r="D12" i="78"/>
  <c r="D11" i="78"/>
  <c r="D10" i="78"/>
  <c r="D9" i="78"/>
  <c r="D8" i="78"/>
  <c r="D7" i="78"/>
  <c r="G75" i="77"/>
  <c r="N70" i="77"/>
  <c r="F70" i="77"/>
  <c r="R67" i="77"/>
  <c r="R68" i="77" s="1"/>
  <c r="Q67" i="77"/>
  <c r="Q68" i="77" s="1"/>
  <c r="P67" i="77"/>
  <c r="P68" i="77" s="1"/>
  <c r="O67" i="77"/>
  <c r="O68" i="77" s="1"/>
  <c r="N67" i="77"/>
  <c r="N68" i="77" s="1"/>
  <c r="M67" i="77"/>
  <c r="M68" i="77" s="1"/>
  <c r="L67" i="77"/>
  <c r="L68" i="77" s="1"/>
  <c r="K67" i="77"/>
  <c r="K68" i="77" s="1"/>
  <c r="J67" i="77"/>
  <c r="J68" i="77" s="1"/>
  <c r="I67" i="77"/>
  <c r="I68" i="77" s="1"/>
  <c r="H67" i="77"/>
  <c r="H68" i="77" s="1"/>
  <c r="G67" i="77"/>
  <c r="G68" i="77" s="1"/>
  <c r="F67" i="77"/>
  <c r="F68" i="77" s="1"/>
  <c r="E67" i="77"/>
  <c r="E68" i="77" s="1"/>
  <c r="D64" i="77"/>
  <c r="D63" i="77"/>
  <c r="D62" i="77"/>
  <c r="R60" i="77"/>
  <c r="Q60" i="77"/>
  <c r="P60" i="77"/>
  <c r="O60" i="77"/>
  <c r="N60" i="77"/>
  <c r="M60" i="77"/>
  <c r="L60" i="77"/>
  <c r="K60" i="77"/>
  <c r="J60" i="77"/>
  <c r="I60" i="77"/>
  <c r="H60" i="77"/>
  <c r="G60" i="77"/>
  <c r="F60" i="77"/>
  <c r="E60" i="77"/>
  <c r="R59" i="77"/>
  <c r="Q59" i="77"/>
  <c r="P59" i="77"/>
  <c r="O59" i="77"/>
  <c r="N59" i="77"/>
  <c r="M59" i="77"/>
  <c r="L59" i="77"/>
  <c r="K59" i="77"/>
  <c r="J59" i="77"/>
  <c r="I59" i="77"/>
  <c r="H59" i="77"/>
  <c r="G59" i="77"/>
  <c r="F59" i="77"/>
  <c r="E59" i="77"/>
  <c r="R58" i="77"/>
  <c r="Q58" i="77"/>
  <c r="P58" i="77"/>
  <c r="O58" i="77"/>
  <c r="N58" i="77"/>
  <c r="M58" i="77"/>
  <c r="L58" i="77"/>
  <c r="K58" i="77"/>
  <c r="J58" i="77"/>
  <c r="I58" i="77"/>
  <c r="H58" i="77"/>
  <c r="G58" i="77"/>
  <c r="F58" i="77"/>
  <c r="E58" i="77"/>
  <c r="R57" i="77"/>
  <c r="Q57" i="77"/>
  <c r="P57" i="77"/>
  <c r="O57" i="77"/>
  <c r="N57" i="77"/>
  <c r="M57" i="77"/>
  <c r="L57" i="77"/>
  <c r="K57" i="77"/>
  <c r="J57" i="77"/>
  <c r="I57" i="77"/>
  <c r="H57" i="77"/>
  <c r="G57" i="77"/>
  <c r="F57" i="77"/>
  <c r="E57" i="77"/>
  <c r="R56" i="77"/>
  <c r="Q56" i="77"/>
  <c r="P56" i="77"/>
  <c r="O56" i="77"/>
  <c r="N56" i="77"/>
  <c r="M56" i="77"/>
  <c r="L56" i="77"/>
  <c r="K56" i="77"/>
  <c r="J56" i="77"/>
  <c r="I56" i="77"/>
  <c r="H56" i="77"/>
  <c r="G56" i="77"/>
  <c r="F56" i="77"/>
  <c r="E56" i="77"/>
  <c r="R55" i="77"/>
  <c r="Q55" i="77"/>
  <c r="P55" i="77"/>
  <c r="O55" i="77"/>
  <c r="N55" i="77"/>
  <c r="M55" i="77"/>
  <c r="L55" i="77"/>
  <c r="K55" i="77"/>
  <c r="J55" i="77"/>
  <c r="I55" i="77"/>
  <c r="H55" i="77"/>
  <c r="G55" i="77"/>
  <c r="F55" i="77"/>
  <c r="E55" i="77"/>
  <c r="D54" i="77"/>
  <c r="R53" i="77"/>
  <c r="Q53" i="77"/>
  <c r="P53" i="77"/>
  <c r="O53" i="77"/>
  <c r="N53" i="77"/>
  <c r="M53" i="77"/>
  <c r="L53" i="77"/>
  <c r="K53" i="77"/>
  <c r="J53" i="77"/>
  <c r="I53" i="77"/>
  <c r="H53" i="77"/>
  <c r="G53" i="77"/>
  <c r="F53" i="77"/>
  <c r="E53" i="77"/>
  <c r="R52" i="77"/>
  <c r="Q52" i="77"/>
  <c r="P52" i="77"/>
  <c r="O52" i="77"/>
  <c r="N52" i="77"/>
  <c r="M52" i="77"/>
  <c r="L52" i="77"/>
  <c r="K52" i="77"/>
  <c r="J52" i="77"/>
  <c r="I52" i="77"/>
  <c r="H52" i="77"/>
  <c r="G52" i="77"/>
  <c r="F52" i="77"/>
  <c r="E52" i="77"/>
  <c r="R51" i="77"/>
  <c r="Q51" i="77"/>
  <c r="P51" i="77"/>
  <c r="O51" i="77"/>
  <c r="N51" i="77"/>
  <c r="M51" i="77"/>
  <c r="L51" i="77"/>
  <c r="K51" i="77"/>
  <c r="J51" i="77"/>
  <c r="I51" i="77"/>
  <c r="H51" i="77"/>
  <c r="G51" i="77"/>
  <c r="F51" i="77"/>
  <c r="E51" i="77"/>
  <c r="D50" i="77"/>
  <c r="D49" i="77"/>
  <c r="D48" i="77"/>
  <c r="R47" i="77"/>
  <c r="Q47" i="77"/>
  <c r="P47" i="77"/>
  <c r="O47" i="77"/>
  <c r="N47" i="77"/>
  <c r="M47" i="77"/>
  <c r="L47" i="77"/>
  <c r="K47" i="77"/>
  <c r="J47" i="77"/>
  <c r="I47" i="77"/>
  <c r="H47" i="77"/>
  <c r="G47" i="77"/>
  <c r="F47" i="77"/>
  <c r="E47" i="77"/>
  <c r="R46" i="77"/>
  <c r="Q46" i="77"/>
  <c r="P46" i="77"/>
  <c r="O46" i="77"/>
  <c r="N46" i="77"/>
  <c r="M46" i="77"/>
  <c r="L46" i="77"/>
  <c r="K46" i="77"/>
  <c r="J46" i="77"/>
  <c r="I46" i="77"/>
  <c r="H46" i="77"/>
  <c r="G46" i="77"/>
  <c r="F46" i="77"/>
  <c r="E46" i="77"/>
  <c r="D45" i="77"/>
  <c r="D44" i="77"/>
  <c r="D43" i="77"/>
  <c r="D42" i="77"/>
  <c r="D41" i="77"/>
  <c r="D40" i="77"/>
  <c r="R39" i="77"/>
  <c r="Q39" i="77"/>
  <c r="P39" i="77"/>
  <c r="O39" i="77"/>
  <c r="N39" i="77"/>
  <c r="M39" i="77"/>
  <c r="L39" i="77"/>
  <c r="K39" i="77"/>
  <c r="J39" i="77"/>
  <c r="I39" i="77"/>
  <c r="H39" i="77"/>
  <c r="G39" i="77"/>
  <c r="F39" i="77"/>
  <c r="E39" i="77"/>
  <c r="D38" i="77"/>
  <c r="R37" i="77"/>
  <c r="Q37" i="77"/>
  <c r="P37" i="77"/>
  <c r="O37" i="77"/>
  <c r="N37" i="77"/>
  <c r="M37" i="77"/>
  <c r="L37" i="77"/>
  <c r="K37" i="77"/>
  <c r="J37" i="77"/>
  <c r="I37" i="77"/>
  <c r="H37" i="77"/>
  <c r="G37" i="77"/>
  <c r="F37" i="77"/>
  <c r="E37" i="77"/>
  <c r="D36" i="77"/>
  <c r="R35" i="77"/>
  <c r="Q35" i="77"/>
  <c r="P35" i="77"/>
  <c r="O35" i="77"/>
  <c r="N35" i="77"/>
  <c r="M35" i="77"/>
  <c r="L35" i="77"/>
  <c r="K35" i="77"/>
  <c r="J35" i="77"/>
  <c r="I35" i="77"/>
  <c r="H35" i="77"/>
  <c r="G35" i="77"/>
  <c r="F35" i="77"/>
  <c r="E35" i="77"/>
  <c r="D34" i="77"/>
  <c r="D33" i="77"/>
  <c r="R32" i="77"/>
  <c r="Q32" i="77"/>
  <c r="P32" i="77"/>
  <c r="O32" i="77"/>
  <c r="N32" i="77"/>
  <c r="M32" i="77"/>
  <c r="L32" i="77"/>
  <c r="K32" i="77"/>
  <c r="J32" i="77"/>
  <c r="I32" i="77"/>
  <c r="H32" i="77"/>
  <c r="G32" i="77"/>
  <c r="F32" i="77"/>
  <c r="E32" i="77"/>
  <c r="D31" i="77"/>
  <c r="D30" i="77"/>
  <c r="D29" i="77"/>
  <c r="D28" i="77"/>
  <c r="R27" i="77"/>
  <c r="Q27" i="77"/>
  <c r="P27" i="77"/>
  <c r="O27" i="77"/>
  <c r="N27" i="77"/>
  <c r="M27" i="77"/>
  <c r="L27" i="77"/>
  <c r="K27" i="77"/>
  <c r="J27" i="77"/>
  <c r="I27" i="77"/>
  <c r="H27" i="77"/>
  <c r="G27" i="77"/>
  <c r="F27" i="77"/>
  <c r="E27" i="77"/>
  <c r="D26" i="77"/>
  <c r="D25" i="77"/>
  <c r="R24" i="77"/>
  <c r="Q24" i="77"/>
  <c r="P24" i="77"/>
  <c r="O24" i="77"/>
  <c r="N24" i="77"/>
  <c r="M24" i="77"/>
  <c r="L24" i="77"/>
  <c r="K24" i="77"/>
  <c r="J24" i="77"/>
  <c r="I24" i="77"/>
  <c r="H24" i="77"/>
  <c r="G24" i="77"/>
  <c r="F24" i="77"/>
  <c r="E24" i="77"/>
  <c r="D23" i="77"/>
  <c r="D22" i="77"/>
  <c r="D21" i="77"/>
  <c r="D20" i="77"/>
  <c r="R19" i="77"/>
  <c r="Q19" i="77"/>
  <c r="P19" i="77"/>
  <c r="O19" i="77"/>
  <c r="N19" i="77"/>
  <c r="M19" i="77"/>
  <c r="L19" i="77"/>
  <c r="K19" i="77"/>
  <c r="J19" i="77"/>
  <c r="I19" i="77"/>
  <c r="H19" i="77"/>
  <c r="G19" i="77"/>
  <c r="F19" i="77"/>
  <c r="E19" i="77"/>
  <c r="D18" i="77"/>
  <c r="D17" i="77"/>
  <c r="D16" i="77"/>
  <c r="D15" i="77"/>
  <c r="R14" i="77"/>
  <c r="Q14" i="77"/>
  <c r="P14" i="77"/>
  <c r="O14" i="77"/>
  <c r="N14" i="77"/>
  <c r="M14" i="77"/>
  <c r="L14" i="77"/>
  <c r="K14" i="77"/>
  <c r="J14" i="77"/>
  <c r="I14" i="77"/>
  <c r="H14" i="77"/>
  <c r="G14" i="77"/>
  <c r="F14" i="77"/>
  <c r="E14" i="77"/>
  <c r="D13" i="77"/>
  <c r="D12" i="77"/>
  <c r="D11" i="77"/>
  <c r="D10" i="77"/>
  <c r="D9" i="77"/>
  <c r="D8" i="77"/>
  <c r="D7" i="77"/>
  <c r="E40" i="76"/>
  <c r="E38" i="76"/>
  <c r="E33" i="76"/>
  <c r="E28" i="76"/>
  <c r="E24" i="76"/>
  <c r="E19" i="76"/>
  <c r="E14" i="76"/>
  <c r="F24" i="76"/>
  <c r="P24" i="76"/>
  <c r="D43" i="76"/>
  <c r="D31" i="76"/>
  <c r="D46" i="76"/>
  <c r="D22" i="76"/>
  <c r="G77" i="76"/>
  <c r="N72" i="76"/>
  <c r="F72" i="76"/>
  <c r="D66" i="76"/>
  <c r="D65" i="76"/>
  <c r="D64" i="76"/>
  <c r="R61" i="76"/>
  <c r="Q61" i="76"/>
  <c r="P61" i="76"/>
  <c r="O61" i="76"/>
  <c r="N61" i="76"/>
  <c r="M61" i="76"/>
  <c r="L61" i="76"/>
  <c r="K61" i="76"/>
  <c r="J61" i="76"/>
  <c r="I61" i="76"/>
  <c r="H61" i="76"/>
  <c r="G61" i="76"/>
  <c r="F61" i="76"/>
  <c r="E61" i="76"/>
  <c r="D56" i="76"/>
  <c r="D52" i="76"/>
  <c r="D51" i="76"/>
  <c r="D50" i="76"/>
  <c r="D47" i="76"/>
  <c r="D45" i="76"/>
  <c r="D44" i="76"/>
  <c r="D42" i="76"/>
  <c r="R40" i="76"/>
  <c r="Q40" i="76"/>
  <c r="P40" i="76"/>
  <c r="O40" i="76"/>
  <c r="N40" i="76"/>
  <c r="M40" i="76"/>
  <c r="L40" i="76"/>
  <c r="K40" i="76"/>
  <c r="J40" i="76"/>
  <c r="I40" i="76"/>
  <c r="H40" i="76"/>
  <c r="G40" i="76"/>
  <c r="F40" i="76"/>
  <c r="D39" i="76"/>
  <c r="R38" i="76"/>
  <c r="Q38" i="76"/>
  <c r="P38" i="76"/>
  <c r="O38" i="76"/>
  <c r="N38" i="76"/>
  <c r="M38" i="76"/>
  <c r="L38" i="76"/>
  <c r="K38" i="76"/>
  <c r="J38" i="76"/>
  <c r="I38" i="76"/>
  <c r="H38" i="76"/>
  <c r="G38" i="76"/>
  <c r="F38" i="76"/>
  <c r="D37" i="76"/>
  <c r="R36" i="76"/>
  <c r="Q36" i="76"/>
  <c r="P36" i="76"/>
  <c r="O36" i="76"/>
  <c r="N36" i="76"/>
  <c r="M36" i="76"/>
  <c r="L36" i="76"/>
  <c r="K36" i="76"/>
  <c r="J36" i="76"/>
  <c r="I36" i="76"/>
  <c r="H36" i="76"/>
  <c r="G36" i="76"/>
  <c r="F36" i="76"/>
  <c r="E36" i="76"/>
  <c r="D35" i="76"/>
  <c r="D34" i="76"/>
  <c r="R33" i="76"/>
  <c r="Q33" i="76"/>
  <c r="P33" i="76"/>
  <c r="O33" i="76"/>
  <c r="N33" i="76"/>
  <c r="M33" i="76"/>
  <c r="L33" i="76"/>
  <c r="K33" i="76"/>
  <c r="J33" i="76"/>
  <c r="I33" i="76"/>
  <c r="H33" i="76"/>
  <c r="G33" i="76"/>
  <c r="F33" i="76"/>
  <c r="D32" i="76"/>
  <c r="D30" i="76"/>
  <c r="D29" i="76"/>
  <c r="R28" i="76"/>
  <c r="Q28" i="76"/>
  <c r="P28" i="76"/>
  <c r="O28" i="76"/>
  <c r="N28" i="76"/>
  <c r="M28" i="76"/>
  <c r="L28" i="76"/>
  <c r="K28" i="76"/>
  <c r="J28" i="76"/>
  <c r="I28" i="76"/>
  <c r="H28" i="76"/>
  <c r="G28" i="76"/>
  <c r="D27" i="76"/>
  <c r="D25" i="76"/>
  <c r="R24" i="76"/>
  <c r="Q24" i="76"/>
  <c r="O24" i="76"/>
  <c r="N24" i="76"/>
  <c r="M24" i="76"/>
  <c r="L24" i="76"/>
  <c r="K24" i="76"/>
  <c r="J24" i="76"/>
  <c r="I24" i="76"/>
  <c r="H24" i="76"/>
  <c r="G24" i="76"/>
  <c r="D23" i="76"/>
  <c r="D21" i="76"/>
  <c r="D20" i="76"/>
  <c r="R19" i="76"/>
  <c r="Q19" i="76"/>
  <c r="P19" i="76"/>
  <c r="O19" i="76"/>
  <c r="N19" i="76"/>
  <c r="M19" i="76"/>
  <c r="L19" i="76"/>
  <c r="K19" i="76"/>
  <c r="J19" i="76"/>
  <c r="I19" i="76"/>
  <c r="H19" i="76"/>
  <c r="G19" i="76"/>
  <c r="F19" i="76"/>
  <c r="D18" i="76"/>
  <c r="D17" i="76"/>
  <c r="D16" i="76"/>
  <c r="D15" i="76"/>
  <c r="R14" i="76"/>
  <c r="Q14" i="76"/>
  <c r="P14" i="76"/>
  <c r="O14" i="76"/>
  <c r="N14" i="76"/>
  <c r="M14" i="76"/>
  <c r="L14" i="76"/>
  <c r="K14" i="76"/>
  <c r="J14" i="76"/>
  <c r="I14" i="76"/>
  <c r="H14" i="76"/>
  <c r="G14" i="76"/>
  <c r="F14" i="76"/>
  <c r="D13" i="76"/>
  <c r="D12" i="76"/>
  <c r="D11" i="76"/>
  <c r="D10" i="76"/>
  <c r="D9" i="76"/>
  <c r="D8" i="76"/>
  <c r="D7" i="76"/>
  <c r="G71" i="75"/>
  <c r="N66" i="75"/>
  <c r="F66" i="75"/>
  <c r="R63" i="75"/>
  <c r="R64" i="75" s="1"/>
  <c r="Q63" i="75"/>
  <c r="Q64" i="75" s="1"/>
  <c r="P63" i="75"/>
  <c r="P64" i="75" s="1"/>
  <c r="O63" i="75"/>
  <c r="O64" i="75" s="1"/>
  <c r="N63" i="75"/>
  <c r="N64" i="75" s="1"/>
  <c r="M63" i="75"/>
  <c r="M64" i="75" s="1"/>
  <c r="L63" i="75"/>
  <c r="K63" i="75"/>
  <c r="K64" i="75" s="1"/>
  <c r="J63" i="75"/>
  <c r="J64" i="75" s="1"/>
  <c r="I63" i="75"/>
  <c r="I64" i="75" s="1"/>
  <c r="H63" i="75"/>
  <c r="H64" i="75" s="1"/>
  <c r="G63" i="75"/>
  <c r="G64" i="75" s="1"/>
  <c r="F63" i="75"/>
  <c r="F64" i="75" s="1"/>
  <c r="E63" i="75"/>
  <c r="D60" i="75"/>
  <c r="D59" i="75"/>
  <c r="D58" i="75"/>
  <c r="R56" i="75"/>
  <c r="Q56" i="75"/>
  <c r="P56" i="75"/>
  <c r="O56" i="75"/>
  <c r="N56" i="75"/>
  <c r="M56" i="75"/>
  <c r="L56" i="75"/>
  <c r="K56" i="75"/>
  <c r="J56" i="75"/>
  <c r="I56" i="75"/>
  <c r="H56" i="75"/>
  <c r="G56" i="75"/>
  <c r="F56" i="75"/>
  <c r="E56" i="75"/>
  <c r="R55" i="75"/>
  <c r="Q55" i="75"/>
  <c r="P55" i="75"/>
  <c r="O55" i="75"/>
  <c r="N55" i="75"/>
  <c r="M55" i="75"/>
  <c r="L55" i="75"/>
  <c r="K55" i="75"/>
  <c r="J55" i="75"/>
  <c r="I55" i="75"/>
  <c r="H55" i="75"/>
  <c r="G55" i="75"/>
  <c r="F55" i="75"/>
  <c r="E55" i="75"/>
  <c r="R54" i="75"/>
  <c r="Q54" i="75"/>
  <c r="P54" i="75"/>
  <c r="O54" i="75"/>
  <c r="N54" i="75"/>
  <c r="M54" i="75"/>
  <c r="L54" i="75"/>
  <c r="K54" i="75"/>
  <c r="J54" i="75"/>
  <c r="I54" i="75"/>
  <c r="H54" i="75"/>
  <c r="G54" i="75"/>
  <c r="F54" i="75"/>
  <c r="E54" i="75"/>
  <c r="R53" i="75"/>
  <c r="Q53" i="75"/>
  <c r="P53" i="75"/>
  <c r="O53" i="75"/>
  <c r="N53" i="75"/>
  <c r="M53" i="75"/>
  <c r="L53" i="75"/>
  <c r="K53" i="75"/>
  <c r="J53" i="75"/>
  <c r="I53" i="75"/>
  <c r="H53" i="75"/>
  <c r="G53" i="75"/>
  <c r="F53" i="75"/>
  <c r="E53" i="75"/>
  <c r="R52" i="75"/>
  <c r="Q52" i="75"/>
  <c r="P52" i="75"/>
  <c r="O52" i="75"/>
  <c r="N52" i="75"/>
  <c r="M52" i="75"/>
  <c r="L52" i="75"/>
  <c r="K52" i="75"/>
  <c r="J52" i="75"/>
  <c r="I52" i="75"/>
  <c r="H52" i="75"/>
  <c r="G52" i="75"/>
  <c r="F52" i="75"/>
  <c r="E52" i="75"/>
  <c r="R51" i="75"/>
  <c r="Q51" i="75"/>
  <c r="P51" i="75"/>
  <c r="O51" i="75"/>
  <c r="N51" i="75"/>
  <c r="M51" i="75"/>
  <c r="L51" i="75"/>
  <c r="K51" i="75"/>
  <c r="J51" i="75"/>
  <c r="I51" i="75"/>
  <c r="H51" i="75"/>
  <c r="G51" i="75"/>
  <c r="F51" i="75"/>
  <c r="E51" i="75"/>
  <c r="D50" i="75"/>
  <c r="R49" i="75"/>
  <c r="Q49" i="75"/>
  <c r="P49" i="75"/>
  <c r="O49" i="75"/>
  <c r="N49" i="75"/>
  <c r="M49" i="75"/>
  <c r="L49" i="75"/>
  <c r="K49" i="75"/>
  <c r="J49" i="75"/>
  <c r="I49" i="75"/>
  <c r="H49" i="75"/>
  <c r="G49" i="75"/>
  <c r="F49" i="75"/>
  <c r="E49" i="75"/>
  <c r="R48" i="75"/>
  <c r="Q48" i="75"/>
  <c r="P48" i="75"/>
  <c r="O48" i="75"/>
  <c r="N48" i="75"/>
  <c r="M48" i="75"/>
  <c r="L48" i="75"/>
  <c r="K48" i="75"/>
  <c r="J48" i="75"/>
  <c r="I48" i="75"/>
  <c r="H48" i="75"/>
  <c r="G48" i="75"/>
  <c r="F48" i="75"/>
  <c r="E48" i="75"/>
  <c r="D47" i="75"/>
  <c r="D46" i="75"/>
  <c r="D45" i="75"/>
  <c r="R44" i="75"/>
  <c r="Q44" i="75"/>
  <c r="P44" i="75"/>
  <c r="O44" i="75"/>
  <c r="N44" i="75"/>
  <c r="M44" i="75"/>
  <c r="L44" i="75"/>
  <c r="K44" i="75"/>
  <c r="J44" i="75"/>
  <c r="I44" i="75"/>
  <c r="H44" i="75"/>
  <c r="G44" i="75"/>
  <c r="F44" i="75"/>
  <c r="E44" i="75"/>
  <c r="R43" i="75"/>
  <c r="Q43" i="75"/>
  <c r="P43" i="75"/>
  <c r="O43" i="75"/>
  <c r="N43" i="75"/>
  <c r="M43" i="75"/>
  <c r="L43" i="75"/>
  <c r="K43" i="75"/>
  <c r="J43" i="75"/>
  <c r="I43" i="75"/>
  <c r="H43" i="75"/>
  <c r="G43" i="75"/>
  <c r="F43" i="75"/>
  <c r="E43" i="75"/>
  <c r="D42" i="75"/>
  <c r="D41" i="75"/>
  <c r="D40" i="75"/>
  <c r="D39" i="75"/>
  <c r="D38" i="75"/>
  <c r="R37" i="75"/>
  <c r="Q37" i="75"/>
  <c r="P37" i="75"/>
  <c r="O37" i="75"/>
  <c r="N37" i="75"/>
  <c r="M37" i="75"/>
  <c r="L37" i="75"/>
  <c r="K37" i="75"/>
  <c r="J37" i="75"/>
  <c r="I37" i="75"/>
  <c r="H37" i="75"/>
  <c r="G37" i="75"/>
  <c r="F37" i="75"/>
  <c r="E37" i="75"/>
  <c r="D36" i="75"/>
  <c r="R35" i="75"/>
  <c r="Q35" i="75"/>
  <c r="P35" i="75"/>
  <c r="O35" i="75"/>
  <c r="N35" i="75"/>
  <c r="M35" i="75"/>
  <c r="L35" i="75"/>
  <c r="K35" i="75"/>
  <c r="J35" i="75"/>
  <c r="I35" i="75"/>
  <c r="H35" i="75"/>
  <c r="G35" i="75"/>
  <c r="F35" i="75"/>
  <c r="E35" i="75"/>
  <c r="D34" i="75"/>
  <c r="R33" i="75"/>
  <c r="Q33" i="75"/>
  <c r="P33" i="75"/>
  <c r="O33" i="75"/>
  <c r="N33" i="75"/>
  <c r="M33" i="75"/>
  <c r="L33" i="75"/>
  <c r="K33" i="75"/>
  <c r="J33" i="75"/>
  <c r="I33" i="75"/>
  <c r="H33" i="75"/>
  <c r="G33" i="75"/>
  <c r="F33" i="75"/>
  <c r="E33" i="75"/>
  <c r="D32" i="75"/>
  <c r="D31" i="75"/>
  <c r="R30" i="75"/>
  <c r="Q30" i="75"/>
  <c r="P30" i="75"/>
  <c r="O30" i="75"/>
  <c r="N30" i="75"/>
  <c r="M30" i="75"/>
  <c r="L30" i="75"/>
  <c r="K30" i="75"/>
  <c r="J30" i="75"/>
  <c r="I30" i="75"/>
  <c r="H30" i="75"/>
  <c r="G30" i="75"/>
  <c r="F30" i="75"/>
  <c r="E30" i="75"/>
  <c r="D29" i="75"/>
  <c r="D28" i="75"/>
  <c r="D27" i="75"/>
  <c r="R26" i="75"/>
  <c r="Q26" i="75"/>
  <c r="P26" i="75"/>
  <c r="O26" i="75"/>
  <c r="N26" i="75"/>
  <c r="M26" i="75"/>
  <c r="L26" i="75"/>
  <c r="K26" i="75"/>
  <c r="J26" i="75"/>
  <c r="I26" i="75"/>
  <c r="H26" i="75"/>
  <c r="G26" i="75"/>
  <c r="F26" i="75"/>
  <c r="E26" i="75"/>
  <c r="D25" i="75"/>
  <c r="D24" i="75"/>
  <c r="R23" i="75"/>
  <c r="Q23" i="75"/>
  <c r="P23" i="75"/>
  <c r="O23" i="75"/>
  <c r="N23" i="75"/>
  <c r="M23" i="75"/>
  <c r="L23" i="75"/>
  <c r="K23" i="75"/>
  <c r="J23" i="75"/>
  <c r="I23" i="75"/>
  <c r="H23" i="75"/>
  <c r="G23" i="75"/>
  <c r="F23" i="75"/>
  <c r="E23" i="75"/>
  <c r="D22" i="75"/>
  <c r="D21" i="75"/>
  <c r="D20" i="75"/>
  <c r="R19" i="75"/>
  <c r="Q19" i="75"/>
  <c r="P19" i="75"/>
  <c r="O19" i="75"/>
  <c r="N19" i="75"/>
  <c r="M19" i="75"/>
  <c r="L19" i="75"/>
  <c r="K19" i="75"/>
  <c r="J19" i="75"/>
  <c r="I19" i="75"/>
  <c r="H19" i="75"/>
  <c r="G19" i="75"/>
  <c r="F19" i="75"/>
  <c r="E19" i="75"/>
  <c r="D18" i="75"/>
  <c r="D17" i="75"/>
  <c r="D16" i="75"/>
  <c r="D15" i="75"/>
  <c r="R14" i="75"/>
  <c r="Q14" i="75"/>
  <c r="P14" i="75"/>
  <c r="O14" i="75"/>
  <c r="N14" i="75"/>
  <c r="M14" i="75"/>
  <c r="L14" i="75"/>
  <c r="K14" i="75"/>
  <c r="J14" i="75"/>
  <c r="I14" i="75"/>
  <c r="H14" i="75"/>
  <c r="G14" i="75"/>
  <c r="F14" i="75"/>
  <c r="E14" i="75"/>
  <c r="D13" i="75"/>
  <c r="D12" i="75"/>
  <c r="D11" i="75"/>
  <c r="D10" i="75"/>
  <c r="D9" i="75"/>
  <c r="D8" i="75"/>
  <c r="D7" i="75"/>
  <c r="H77" i="83"/>
  <c r="H71" i="75"/>
  <c r="H78" i="81"/>
  <c r="H75" i="78"/>
  <c r="H76" i="80"/>
  <c r="H77" i="82"/>
  <c r="H75" i="79"/>
  <c r="H77" i="76"/>
  <c r="H75" i="77"/>
  <c r="F15" i="41" l="1"/>
  <c r="F16" i="41"/>
  <c r="F13" i="41"/>
  <c r="F17" i="41"/>
  <c r="F14" i="41"/>
  <c r="S14" i="83"/>
  <c r="S19" i="83"/>
  <c r="S49" i="83"/>
  <c r="S40" i="81"/>
  <c r="S38" i="81"/>
  <c r="S36" i="81"/>
  <c r="S14" i="81"/>
  <c r="S33" i="81"/>
  <c r="S24" i="81"/>
  <c r="S19" i="81"/>
  <c r="S28" i="81"/>
  <c r="S48" i="81"/>
  <c r="S58" i="83"/>
  <c r="S59" i="83"/>
  <c r="Q73" i="83"/>
  <c r="R73" i="83" s="1"/>
  <c r="E73" i="83"/>
  <c r="F73" i="83" s="1"/>
  <c r="S57" i="83"/>
  <c r="S62" i="83"/>
  <c r="S60" i="83"/>
  <c r="S61" i="83"/>
  <c r="S38" i="83"/>
  <c r="S54" i="83"/>
  <c r="S55" i="83"/>
  <c r="S33" i="83"/>
  <c r="S24" i="83"/>
  <c r="S53" i="83"/>
  <c r="S40" i="83"/>
  <c r="S28" i="83"/>
  <c r="I73" i="83"/>
  <c r="J73" i="83" s="1"/>
  <c r="S36" i="83"/>
  <c r="S48" i="83"/>
  <c r="M70" i="83"/>
  <c r="M74" i="83" s="1"/>
  <c r="N74" i="83" s="1"/>
  <c r="M73" i="83"/>
  <c r="N73" i="83" s="1"/>
  <c r="E70" i="83"/>
  <c r="E74" i="83" s="1"/>
  <c r="F74" i="83" s="1"/>
  <c r="S60" i="82"/>
  <c r="S57" i="82"/>
  <c r="S58" i="82"/>
  <c r="S53" i="82"/>
  <c r="S62" i="82"/>
  <c r="S59" i="82"/>
  <c r="S61" i="82"/>
  <c r="S14" i="82"/>
  <c r="S40" i="82"/>
  <c r="S54" i="82"/>
  <c r="S55" i="82"/>
  <c r="S24" i="82"/>
  <c r="Q73" i="82"/>
  <c r="R73" i="82" s="1"/>
  <c r="S19" i="82"/>
  <c r="S38" i="82"/>
  <c r="S48" i="82"/>
  <c r="S33" i="82"/>
  <c r="E73" i="82"/>
  <c r="F73" i="82" s="1"/>
  <c r="S36" i="82"/>
  <c r="S28" i="82"/>
  <c r="I73" i="82"/>
  <c r="J73" i="82" s="1"/>
  <c r="S49" i="82"/>
  <c r="M70" i="82"/>
  <c r="M74" i="82" s="1"/>
  <c r="N74" i="82" s="1"/>
  <c r="M73" i="82"/>
  <c r="N73" i="82" s="1"/>
  <c r="E70" i="82"/>
  <c r="E74" i="82" s="1"/>
  <c r="F74" i="82" s="1"/>
  <c r="S49" i="81"/>
  <c r="E75" i="81"/>
  <c r="F75" i="81" s="1"/>
  <c r="E74" i="81"/>
  <c r="F74" i="81" s="1"/>
  <c r="I74" i="81"/>
  <c r="J74" i="81" s="1"/>
  <c r="S59" i="81"/>
  <c r="S58" i="81"/>
  <c r="S60" i="81"/>
  <c r="S53" i="81"/>
  <c r="S61" i="81"/>
  <c r="S62" i="81"/>
  <c r="S55" i="81"/>
  <c r="Q74" i="81"/>
  <c r="R74" i="81" s="1"/>
  <c r="S63" i="81"/>
  <c r="S54" i="81"/>
  <c r="E73" i="76"/>
  <c r="F73" i="76" s="1"/>
  <c r="M74" i="81"/>
  <c r="N74" i="81" s="1"/>
  <c r="M71" i="81"/>
  <c r="M75" i="81" s="1"/>
  <c r="N75" i="81" s="1"/>
  <c r="S24" i="80"/>
  <c r="S61" i="80"/>
  <c r="S19" i="80"/>
  <c r="S39" i="80"/>
  <c r="E72" i="80"/>
  <c r="F72" i="80" s="1"/>
  <c r="S60" i="80"/>
  <c r="S56" i="80"/>
  <c r="S57" i="80"/>
  <c r="S58" i="80"/>
  <c r="S59" i="80"/>
  <c r="S54" i="80"/>
  <c r="S48" i="80"/>
  <c r="Q72" i="80"/>
  <c r="R72" i="80" s="1"/>
  <c r="S35" i="80"/>
  <c r="S53" i="80"/>
  <c r="S47" i="80"/>
  <c r="S37" i="80"/>
  <c r="S32" i="80"/>
  <c r="S52" i="80"/>
  <c r="S27" i="80"/>
  <c r="I72" i="80"/>
  <c r="J72" i="80" s="1"/>
  <c r="S14" i="80"/>
  <c r="M72" i="80"/>
  <c r="N72" i="80" s="1"/>
  <c r="O69" i="80"/>
  <c r="M73" i="80" s="1"/>
  <c r="N73" i="80" s="1"/>
  <c r="E69" i="80"/>
  <c r="E73" i="80" s="1"/>
  <c r="F73" i="80" s="1"/>
  <c r="S60" i="79"/>
  <c r="S59" i="79"/>
  <c r="S57" i="79"/>
  <c r="S56" i="79"/>
  <c r="S58" i="79"/>
  <c r="S52" i="79"/>
  <c r="S51" i="79"/>
  <c r="S53" i="79"/>
  <c r="S55" i="79"/>
  <c r="S24" i="79"/>
  <c r="S39" i="79"/>
  <c r="Q71" i="79"/>
  <c r="R71" i="79" s="1"/>
  <c r="S32" i="79"/>
  <c r="S35" i="79"/>
  <c r="E71" i="79"/>
  <c r="F71" i="79" s="1"/>
  <c r="S46" i="79"/>
  <c r="S37" i="79"/>
  <c r="S19" i="79"/>
  <c r="S47" i="79"/>
  <c r="S27" i="79"/>
  <c r="E72" i="79"/>
  <c r="F72" i="79" s="1"/>
  <c r="I71" i="79"/>
  <c r="J71" i="79" s="1"/>
  <c r="L68" i="79"/>
  <c r="M72" i="79" s="1"/>
  <c r="N72" i="79" s="1"/>
  <c r="S14" i="79"/>
  <c r="M71" i="79"/>
  <c r="N71" i="79" s="1"/>
  <c r="K68" i="79"/>
  <c r="I73" i="76"/>
  <c r="J73" i="76" s="1"/>
  <c r="S37" i="78"/>
  <c r="S19" i="78"/>
  <c r="S47" i="78"/>
  <c r="S39" i="78"/>
  <c r="Q71" i="78"/>
  <c r="R71" i="78" s="1"/>
  <c r="S60" i="78"/>
  <c r="S55" i="78"/>
  <c r="S56" i="78"/>
  <c r="S57" i="78"/>
  <c r="S51" i="78"/>
  <c r="S59" i="78"/>
  <c r="S58" i="78"/>
  <c r="S52" i="78"/>
  <c r="S53" i="78"/>
  <c r="I71" i="78"/>
  <c r="J71" i="78" s="1"/>
  <c r="S14" i="78"/>
  <c r="S24" i="78"/>
  <c r="S32" i="78"/>
  <c r="S35" i="78"/>
  <c r="S27" i="78"/>
  <c r="S46" i="78"/>
  <c r="M71" i="78"/>
  <c r="N71" i="78" s="1"/>
  <c r="E72" i="78"/>
  <c r="F72" i="78" s="1"/>
  <c r="E71" i="78"/>
  <c r="F71" i="78" s="1"/>
  <c r="M68" i="78"/>
  <c r="M72" i="78" s="1"/>
  <c r="N72" i="78" s="1"/>
  <c r="S53" i="76"/>
  <c r="S59" i="77"/>
  <c r="S55" i="77"/>
  <c r="S53" i="77"/>
  <c r="S57" i="77"/>
  <c r="S56" i="77"/>
  <c r="S60" i="77"/>
  <c r="S58" i="77"/>
  <c r="S52" i="77"/>
  <c r="S51" i="77"/>
  <c r="S47" i="77"/>
  <c r="S37" i="77"/>
  <c r="M71" i="77"/>
  <c r="N71" i="77" s="1"/>
  <c r="S32" i="77"/>
  <c r="E72" i="77"/>
  <c r="F72" i="77" s="1"/>
  <c r="S14" i="77"/>
  <c r="S19" i="77"/>
  <c r="S46" i="77"/>
  <c r="I71" i="77"/>
  <c r="J71" i="77" s="1"/>
  <c r="S24" i="77"/>
  <c r="S35" i="77"/>
  <c r="S39" i="77"/>
  <c r="S27" i="77"/>
  <c r="M72" i="77"/>
  <c r="N72" i="77" s="1"/>
  <c r="Q71" i="77"/>
  <c r="R71" i="77" s="1"/>
  <c r="E71" i="77"/>
  <c r="F71" i="77" s="1"/>
  <c r="S49" i="76"/>
  <c r="Q73" i="76"/>
  <c r="R73" i="76" s="1"/>
  <c r="S40" i="76"/>
  <c r="S38" i="76"/>
  <c r="S14" i="76"/>
  <c r="M74" i="76"/>
  <c r="N74" i="76" s="1"/>
  <c r="S62" i="76"/>
  <c r="M73" i="76"/>
  <c r="N73" i="76" s="1"/>
  <c r="S57" i="76"/>
  <c r="S60" i="76"/>
  <c r="S36" i="76"/>
  <c r="S55" i="76"/>
  <c r="S61" i="76"/>
  <c r="S24" i="76"/>
  <c r="S28" i="76"/>
  <c r="S19" i="76"/>
  <c r="S54" i="76"/>
  <c r="S58" i="76"/>
  <c r="S33" i="76"/>
  <c r="S48" i="76"/>
  <c r="S59" i="76"/>
  <c r="E74" i="76"/>
  <c r="F74" i="76" s="1"/>
  <c r="S55" i="75"/>
  <c r="S52" i="75"/>
  <c r="S56" i="75"/>
  <c r="S53" i="75"/>
  <c r="S48" i="75"/>
  <c r="S54" i="75"/>
  <c r="S51" i="75"/>
  <c r="S49" i="75"/>
  <c r="M67" i="75"/>
  <c r="N67" i="75" s="1"/>
  <c r="S23" i="75"/>
  <c r="I67" i="75"/>
  <c r="J67" i="75" s="1"/>
  <c r="S37" i="75"/>
  <c r="S26" i="75"/>
  <c r="S35" i="75"/>
  <c r="S30" i="75"/>
  <c r="S33" i="75"/>
  <c r="S19" i="75"/>
  <c r="S43" i="75"/>
  <c r="M68" i="75"/>
  <c r="N68" i="75" s="1"/>
  <c r="E68" i="75"/>
  <c r="F68" i="75" s="1"/>
  <c r="Q67" i="75"/>
  <c r="R67" i="75" s="1"/>
  <c r="S14" i="75"/>
  <c r="L64" i="75"/>
  <c r="E64" i="75"/>
  <c r="E67" i="75"/>
  <c r="F67" i="75" s="1"/>
  <c r="F6" i="41" l="1"/>
  <c r="F7" i="41"/>
  <c r="F8" i="41"/>
  <c r="F11" i="41"/>
  <c r="F12" i="41"/>
  <c r="F10" i="41"/>
  <c r="F9" i="41"/>
  <c r="L26" i="74"/>
  <c r="G71" i="74"/>
  <c r="N66" i="74"/>
  <c r="F66" i="74"/>
  <c r="R63" i="74"/>
  <c r="R64" i="74" s="1"/>
  <c r="Q63" i="74"/>
  <c r="Q64" i="74" s="1"/>
  <c r="P63" i="74"/>
  <c r="P64" i="74" s="1"/>
  <c r="O63" i="74"/>
  <c r="O64" i="74" s="1"/>
  <c r="N63" i="74"/>
  <c r="N64" i="74" s="1"/>
  <c r="M63" i="74"/>
  <c r="M64" i="74" s="1"/>
  <c r="L63" i="74"/>
  <c r="K63" i="74"/>
  <c r="K64" i="74" s="1"/>
  <c r="J63" i="74"/>
  <c r="J64" i="74" s="1"/>
  <c r="I63" i="74"/>
  <c r="I64" i="74" s="1"/>
  <c r="H63" i="74"/>
  <c r="H64" i="74" s="1"/>
  <c r="G63" i="74"/>
  <c r="G64" i="74" s="1"/>
  <c r="F63" i="74"/>
  <c r="F64" i="74" s="1"/>
  <c r="E63" i="74"/>
  <c r="D60" i="74"/>
  <c r="D59" i="74"/>
  <c r="D58" i="74"/>
  <c r="R56" i="74"/>
  <c r="Q56" i="74"/>
  <c r="P56" i="74"/>
  <c r="O56" i="74"/>
  <c r="N56" i="74"/>
  <c r="M56" i="74"/>
  <c r="L56" i="74"/>
  <c r="K56" i="74"/>
  <c r="J56" i="74"/>
  <c r="I56" i="74"/>
  <c r="H56" i="74"/>
  <c r="G56" i="74"/>
  <c r="F56" i="74"/>
  <c r="E56" i="74"/>
  <c r="R55" i="74"/>
  <c r="Q55" i="74"/>
  <c r="P55" i="74"/>
  <c r="O55" i="74"/>
  <c r="N55" i="74"/>
  <c r="M55" i="74"/>
  <c r="L55" i="74"/>
  <c r="K55" i="74"/>
  <c r="J55" i="74"/>
  <c r="I55" i="74"/>
  <c r="H55" i="74"/>
  <c r="G55" i="74"/>
  <c r="F55" i="74"/>
  <c r="E55" i="74"/>
  <c r="R54" i="74"/>
  <c r="Q54" i="74"/>
  <c r="P54" i="74"/>
  <c r="O54" i="74"/>
  <c r="N54" i="74"/>
  <c r="M54" i="74"/>
  <c r="L54" i="74"/>
  <c r="K54" i="74"/>
  <c r="J54" i="74"/>
  <c r="I54" i="74"/>
  <c r="H54" i="74"/>
  <c r="G54" i="74"/>
  <c r="F54" i="74"/>
  <c r="E54" i="74"/>
  <c r="R53" i="74"/>
  <c r="Q53" i="74"/>
  <c r="P53" i="74"/>
  <c r="O53" i="74"/>
  <c r="N53" i="74"/>
  <c r="M53" i="74"/>
  <c r="L53" i="74"/>
  <c r="K53" i="74"/>
  <c r="J53" i="74"/>
  <c r="I53" i="74"/>
  <c r="H53" i="74"/>
  <c r="G53" i="74"/>
  <c r="F53" i="74"/>
  <c r="E53" i="74"/>
  <c r="R52" i="74"/>
  <c r="Q52" i="74"/>
  <c r="P52" i="74"/>
  <c r="O52" i="74"/>
  <c r="N52" i="74"/>
  <c r="M52" i="74"/>
  <c r="L52" i="74"/>
  <c r="K52" i="74"/>
  <c r="J52" i="74"/>
  <c r="I52" i="74"/>
  <c r="H52" i="74"/>
  <c r="G52" i="74"/>
  <c r="F52" i="74"/>
  <c r="E52" i="74"/>
  <c r="R51" i="74"/>
  <c r="Q51" i="74"/>
  <c r="P51" i="74"/>
  <c r="O51" i="74"/>
  <c r="N51" i="74"/>
  <c r="M51" i="74"/>
  <c r="L51" i="74"/>
  <c r="K51" i="74"/>
  <c r="J51" i="74"/>
  <c r="I51" i="74"/>
  <c r="H51" i="74"/>
  <c r="G51" i="74"/>
  <c r="F51" i="74"/>
  <c r="E51" i="74"/>
  <c r="D50" i="74"/>
  <c r="R49" i="74"/>
  <c r="Q49" i="74"/>
  <c r="P49" i="74"/>
  <c r="O49" i="74"/>
  <c r="N49" i="74"/>
  <c r="M49" i="74"/>
  <c r="L49" i="74"/>
  <c r="K49" i="74"/>
  <c r="J49" i="74"/>
  <c r="I49" i="74"/>
  <c r="H49" i="74"/>
  <c r="G49" i="74"/>
  <c r="F49" i="74"/>
  <c r="E49" i="74"/>
  <c r="R48" i="74"/>
  <c r="Q48" i="74"/>
  <c r="P48" i="74"/>
  <c r="O48" i="74"/>
  <c r="N48" i="74"/>
  <c r="M48" i="74"/>
  <c r="L48" i="74"/>
  <c r="K48" i="74"/>
  <c r="J48" i="74"/>
  <c r="I48" i="74"/>
  <c r="H48" i="74"/>
  <c r="G48" i="74"/>
  <c r="F48" i="74"/>
  <c r="E48" i="74"/>
  <c r="D47" i="74"/>
  <c r="D46" i="74"/>
  <c r="D45" i="74"/>
  <c r="R44" i="74"/>
  <c r="Q44" i="74"/>
  <c r="P44" i="74"/>
  <c r="O44" i="74"/>
  <c r="N44" i="74"/>
  <c r="M44" i="74"/>
  <c r="L44" i="74"/>
  <c r="K44" i="74"/>
  <c r="J44" i="74"/>
  <c r="I44" i="74"/>
  <c r="H44" i="74"/>
  <c r="G44" i="74"/>
  <c r="F44" i="74"/>
  <c r="E44" i="74"/>
  <c r="R43" i="74"/>
  <c r="Q43" i="74"/>
  <c r="P43" i="74"/>
  <c r="O43" i="74"/>
  <c r="N43" i="74"/>
  <c r="M43" i="74"/>
  <c r="L43" i="74"/>
  <c r="K43" i="74"/>
  <c r="J43" i="74"/>
  <c r="I43" i="74"/>
  <c r="H43" i="74"/>
  <c r="G43" i="74"/>
  <c r="F43" i="74"/>
  <c r="E43" i="74"/>
  <c r="D42" i="74"/>
  <c r="D41" i="74"/>
  <c r="D40" i="74"/>
  <c r="D39" i="74"/>
  <c r="D38" i="74"/>
  <c r="R37" i="74"/>
  <c r="Q37" i="74"/>
  <c r="P37" i="74"/>
  <c r="O37" i="74"/>
  <c r="N37" i="74"/>
  <c r="M37" i="74"/>
  <c r="L37" i="74"/>
  <c r="K37" i="74"/>
  <c r="J37" i="74"/>
  <c r="I37" i="74"/>
  <c r="H37" i="74"/>
  <c r="G37" i="74"/>
  <c r="F37" i="74"/>
  <c r="E37" i="74"/>
  <c r="D36" i="74"/>
  <c r="R35" i="74"/>
  <c r="Q35" i="74"/>
  <c r="P35" i="74"/>
  <c r="O35" i="74"/>
  <c r="N35" i="74"/>
  <c r="M35" i="74"/>
  <c r="L35" i="74"/>
  <c r="K35" i="74"/>
  <c r="J35" i="74"/>
  <c r="I35" i="74"/>
  <c r="H35" i="74"/>
  <c r="G35" i="74"/>
  <c r="F35" i="74"/>
  <c r="E35" i="74"/>
  <c r="D34" i="74"/>
  <c r="R33" i="74"/>
  <c r="Q33" i="74"/>
  <c r="P33" i="74"/>
  <c r="O33" i="74"/>
  <c r="N33" i="74"/>
  <c r="M33" i="74"/>
  <c r="L33" i="74"/>
  <c r="K33" i="74"/>
  <c r="J33" i="74"/>
  <c r="I33" i="74"/>
  <c r="H33" i="74"/>
  <c r="G33" i="74"/>
  <c r="F33" i="74"/>
  <c r="E33" i="74"/>
  <c r="D32" i="74"/>
  <c r="D31" i="74"/>
  <c r="R30" i="74"/>
  <c r="Q30" i="74"/>
  <c r="P30" i="74"/>
  <c r="O30" i="74"/>
  <c r="N30" i="74"/>
  <c r="M30" i="74"/>
  <c r="L30" i="74"/>
  <c r="K30" i="74"/>
  <c r="J30" i="74"/>
  <c r="I30" i="74"/>
  <c r="H30" i="74"/>
  <c r="G30" i="74"/>
  <c r="F30" i="74"/>
  <c r="E30" i="74"/>
  <c r="D29" i="74"/>
  <c r="D28" i="74"/>
  <c r="D27" i="74"/>
  <c r="R26" i="74"/>
  <c r="Q26" i="74"/>
  <c r="P26" i="74"/>
  <c r="O26" i="74"/>
  <c r="N26" i="74"/>
  <c r="M26" i="74"/>
  <c r="K26" i="74"/>
  <c r="J26" i="74"/>
  <c r="I26" i="74"/>
  <c r="H26" i="74"/>
  <c r="G26" i="74"/>
  <c r="F26" i="74"/>
  <c r="E26" i="74"/>
  <c r="D25" i="74"/>
  <c r="D24" i="74"/>
  <c r="R23" i="74"/>
  <c r="Q23" i="74"/>
  <c r="P23" i="74"/>
  <c r="O23" i="74"/>
  <c r="N23" i="74"/>
  <c r="M23" i="74"/>
  <c r="L23" i="74"/>
  <c r="K23" i="74"/>
  <c r="J23" i="74"/>
  <c r="I23" i="74"/>
  <c r="H23" i="74"/>
  <c r="G23" i="74"/>
  <c r="F23" i="74"/>
  <c r="E23" i="74"/>
  <c r="D22" i="74"/>
  <c r="D21" i="74"/>
  <c r="D20" i="74"/>
  <c r="R19" i="74"/>
  <c r="Q19" i="74"/>
  <c r="P19" i="74"/>
  <c r="O19" i="74"/>
  <c r="N19" i="74"/>
  <c r="M19" i="74"/>
  <c r="L19" i="74"/>
  <c r="K19" i="74"/>
  <c r="J19" i="74"/>
  <c r="I19" i="74"/>
  <c r="H19" i="74"/>
  <c r="G19" i="74"/>
  <c r="F19" i="74"/>
  <c r="E19" i="74"/>
  <c r="D18" i="74"/>
  <c r="D17" i="74"/>
  <c r="D16" i="74"/>
  <c r="D15" i="74"/>
  <c r="R14" i="74"/>
  <c r="Q14" i="74"/>
  <c r="P14" i="74"/>
  <c r="O14" i="74"/>
  <c r="N14" i="74"/>
  <c r="M14" i="74"/>
  <c r="L14" i="74"/>
  <c r="K14" i="74"/>
  <c r="J14" i="74"/>
  <c r="I14" i="74"/>
  <c r="H14" i="74"/>
  <c r="G14" i="74"/>
  <c r="F14" i="74"/>
  <c r="E14" i="74"/>
  <c r="D13" i="74"/>
  <c r="D12" i="74"/>
  <c r="D11" i="74"/>
  <c r="D10" i="74"/>
  <c r="D9" i="74"/>
  <c r="D8" i="74"/>
  <c r="D7" i="74"/>
  <c r="F49" i="72"/>
  <c r="F50" i="72"/>
  <c r="F65" i="72"/>
  <c r="H65" i="72"/>
  <c r="K65" i="72"/>
  <c r="E65" i="72"/>
  <c r="F64" i="72"/>
  <c r="G64" i="72"/>
  <c r="G65" i="72" s="1"/>
  <c r="H64" i="72"/>
  <c r="I64" i="72"/>
  <c r="I65" i="72" s="1"/>
  <c r="J64" i="72"/>
  <c r="J65" i="72" s="1"/>
  <c r="K64" i="72"/>
  <c r="L64" i="72"/>
  <c r="L65" i="72" s="1"/>
  <c r="M64" i="72"/>
  <c r="M65" i="72" s="1"/>
  <c r="N64" i="72"/>
  <c r="N65" i="72" s="1"/>
  <c r="O64" i="72"/>
  <c r="O65" i="72" s="1"/>
  <c r="P64" i="72"/>
  <c r="P65" i="72" s="1"/>
  <c r="Q64" i="72"/>
  <c r="Q65" i="72" s="1"/>
  <c r="R64" i="72"/>
  <c r="R65" i="72" s="1"/>
  <c r="E64" i="72"/>
  <c r="E56" i="72"/>
  <c r="E54" i="72"/>
  <c r="E52" i="72"/>
  <c r="E50" i="72"/>
  <c r="E49" i="72"/>
  <c r="F45" i="72"/>
  <c r="G45" i="72"/>
  <c r="H45" i="72"/>
  <c r="I45" i="72"/>
  <c r="J45" i="72"/>
  <c r="K45" i="72"/>
  <c r="L45" i="72"/>
  <c r="M45" i="72"/>
  <c r="N45" i="72"/>
  <c r="O45" i="72"/>
  <c r="P45" i="72"/>
  <c r="Q45" i="72"/>
  <c r="R45" i="72"/>
  <c r="E45" i="72"/>
  <c r="F44" i="72"/>
  <c r="G44" i="72"/>
  <c r="H44" i="72"/>
  <c r="I44" i="72"/>
  <c r="J44" i="72"/>
  <c r="K44" i="72"/>
  <c r="L44" i="72"/>
  <c r="M44" i="72"/>
  <c r="N44" i="72"/>
  <c r="O44" i="72"/>
  <c r="P44" i="72"/>
  <c r="Q44" i="72"/>
  <c r="R44" i="72"/>
  <c r="E44" i="72"/>
  <c r="F38" i="72"/>
  <c r="G38" i="72"/>
  <c r="H38" i="72"/>
  <c r="I38" i="72"/>
  <c r="J38" i="72"/>
  <c r="K38" i="72"/>
  <c r="L38" i="72"/>
  <c r="M38" i="72"/>
  <c r="N38" i="72"/>
  <c r="O38" i="72"/>
  <c r="P38" i="72"/>
  <c r="Q38" i="72"/>
  <c r="R38" i="72"/>
  <c r="E38" i="72"/>
  <c r="F36" i="72"/>
  <c r="G36" i="72"/>
  <c r="H36" i="72"/>
  <c r="I36" i="72"/>
  <c r="J36" i="72"/>
  <c r="K36" i="72"/>
  <c r="L36" i="72"/>
  <c r="M36" i="72"/>
  <c r="N36" i="72"/>
  <c r="O36" i="72"/>
  <c r="P36" i="72"/>
  <c r="Q36" i="72"/>
  <c r="R36" i="72"/>
  <c r="E36" i="72"/>
  <c r="F34" i="72"/>
  <c r="G34" i="72"/>
  <c r="H34" i="72"/>
  <c r="I34" i="72"/>
  <c r="J34" i="72"/>
  <c r="K34" i="72"/>
  <c r="L34" i="72"/>
  <c r="M34" i="72"/>
  <c r="N34" i="72"/>
  <c r="O34" i="72"/>
  <c r="P34" i="72"/>
  <c r="Q34" i="72"/>
  <c r="R34" i="72"/>
  <c r="E34" i="72"/>
  <c r="E27" i="72"/>
  <c r="F31" i="72"/>
  <c r="G31" i="72"/>
  <c r="H31" i="72"/>
  <c r="I31" i="72"/>
  <c r="J31" i="72"/>
  <c r="K31" i="72"/>
  <c r="L31" i="72"/>
  <c r="M31" i="72"/>
  <c r="N31" i="72"/>
  <c r="O31" i="72"/>
  <c r="P31" i="72"/>
  <c r="Q31" i="72"/>
  <c r="R31" i="72"/>
  <c r="E31" i="72"/>
  <c r="F27" i="72"/>
  <c r="G27" i="72"/>
  <c r="H27" i="72"/>
  <c r="I27" i="72"/>
  <c r="J27" i="72"/>
  <c r="K27" i="72"/>
  <c r="L27" i="72"/>
  <c r="M27" i="72"/>
  <c r="N27" i="72"/>
  <c r="O27" i="72"/>
  <c r="P27" i="72"/>
  <c r="Q27" i="72"/>
  <c r="R27" i="72"/>
  <c r="F23" i="72"/>
  <c r="G23" i="72"/>
  <c r="H23" i="72"/>
  <c r="I23" i="72"/>
  <c r="J23" i="72"/>
  <c r="K23" i="72"/>
  <c r="L23" i="72"/>
  <c r="M23" i="72"/>
  <c r="N23" i="72"/>
  <c r="O23" i="72"/>
  <c r="P23" i="72"/>
  <c r="Q23" i="72"/>
  <c r="R23" i="72"/>
  <c r="E23" i="72"/>
  <c r="D22" i="72"/>
  <c r="D21" i="72"/>
  <c r="E19" i="72"/>
  <c r="G72" i="72"/>
  <c r="N67" i="72"/>
  <c r="F67" i="72"/>
  <c r="D61" i="72"/>
  <c r="D60" i="72"/>
  <c r="D59" i="72"/>
  <c r="R57" i="72"/>
  <c r="Q57" i="72"/>
  <c r="P57" i="72"/>
  <c r="O57" i="72"/>
  <c r="N57" i="72"/>
  <c r="M57" i="72"/>
  <c r="L57" i="72"/>
  <c r="K57" i="72"/>
  <c r="J57" i="72"/>
  <c r="I57" i="72"/>
  <c r="H57" i="72"/>
  <c r="G57" i="72"/>
  <c r="F57" i="72"/>
  <c r="E57" i="72"/>
  <c r="R56" i="72"/>
  <c r="Q56" i="72"/>
  <c r="P56" i="72"/>
  <c r="O56" i="72"/>
  <c r="N56" i="72"/>
  <c r="M56" i="72"/>
  <c r="L56" i="72"/>
  <c r="K56" i="72"/>
  <c r="J56" i="72"/>
  <c r="I56" i="72"/>
  <c r="H56" i="72"/>
  <c r="G56" i="72"/>
  <c r="F56" i="72"/>
  <c r="R55" i="72"/>
  <c r="Q55" i="72"/>
  <c r="P55" i="72"/>
  <c r="O55" i="72"/>
  <c r="N55" i="72"/>
  <c r="M55" i="72"/>
  <c r="L55" i="72"/>
  <c r="K55" i="72"/>
  <c r="J55" i="72"/>
  <c r="I55" i="72"/>
  <c r="H55" i="72"/>
  <c r="G55" i="72"/>
  <c r="F55" i="72"/>
  <c r="E55" i="72"/>
  <c r="R54" i="72"/>
  <c r="Q54" i="72"/>
  <c r="P54" i="72"/>
  <c r="O54" i="72"/>
  <c r="N54" i="72"/>
  <c r="M54" i="72"/>
  <c r="L54" i="72"/>
  <c r="K54" i="72"/>
  <c r="J54" i="72"/>
  <c r="I54" i="72"/>
  <c r="H54" i="72"/>
  <c r="G54" i="72"/>
  <c r="F54" i="72"/>
  <c r="R53" i="72"/>
  <c r="Q53" i="72"/>
  <c r="P53" i="72"/>
  <c r="O53" i="72"/>
  <c r="N53" i="72"/>
  <c r="M53" i="72"/>
  <c r="L53" i="72"/>
  <c r="K53" i="72"/>
  <c r="J53" i="72"/>
  <c r="I53" i="72"/>
  <c r="H53" i="72"/>
  <c r="G53" i="72"/>
  <c r="F53" i="72"/>
  <c r="E53" i="72"/>
  <c r="R52" i="72"/>
  <c r="Q52" i="72"/>
  <c r="P52" i="72"/>
  <c r="O52" i="72"/>
  <c r="N52" i="72"/>
  <c r="M52" i="72"/>
  <c r="L52" i="72"/>
  <c r="K52" i="72"/>
  <c r="J52" i="72"/>
  <c r="I52" i="72"/>
  <c r="H52" i="72"/>
  <c r="G52" i="72"/>
  <c r="F52" i="72"/>
  <c r="D51" i="72"/>
  <c r="R50" i="72"/>
  <c r="Q50" i="72"/>
  <c r="P50" i="72"/>
  <c r="O50" i="72"/>
  <c r="N50" i="72"/>
  <c r="M50" i="72"/>
  <c r="L50" i="72"/>
  <c r="K50" i="72"/>
  <c r="J50" i="72"/>
  <c r="I50" i="72"/>
  <c r="H50" i="72"/>
  <c r="G50" i="72"/>
  <c r="R49" i="72"/>
  <c r="Q49" i="72"/>
  <c r="P49" i="72"/>
  <c r="O49" i="72"/>
  <c r="N49" i="72"/>
  <c r="M49" i="72"/>
  <c r="L49" i="72"/>
  <c r="K49" i="72"/>
  <c r="J49" i="72"/>
  <c r="I49" i="72"/>
  <c r="H49" i="72"/>
  <c r="G49" i="72"/>
  <c r="D48" i="72"/>
  <c r="D47" i="72"/>
  <c r="D46" i="72"/>
  <c r="D43" i="72"/>
  <c r="D42" i="72"/>
  <c r="D41" i="72"/>
  <c r="D40" i="72"/>
  <c r="D39" i="72"/>
  <c r="D37" i="72"/>
  <c r="D35" i="72"/>
  <c r="D33" i="72"/>
  <c r="D32" i="72"/>
  <c r="D30" i="72"/>
  <c r="D29" i="72"/>
  <c r="D28" i="72"/>
  <c r="D26" i="72"/>
  <c r="D25" i="72"/>
  <c r="D24" i="72"/>
  <c r="D20" i="72"/>
  <c r="R19" i="72"/>
  <c r="Q19" i="72"/>
  <c r="P19" i="72"/>
  <c r="O19" i="72"/>
  <c r="N19" i="72"/>
  <c r="M19" i="72"/>
  <c r="L19" i="72"/>
  <c r="K19" i="72"/>
  <c r="J19" i="72"/>
  <c r="I19" i="72"/>
  <c r="H19" i="72"/>
  <c r="G19" i="72"/>
  <c r="F19" i="72"/>
  <c r="D18" i="72"/>
  <c r="D17" i="72"/>
  <c r="D16" i="72"/>
  <c r="D15" i="72"/>
  <c r="R14" i="72"/>
  <c r="Q14" i="72"/>
  <c r="P14" i="72"/>
  <c r="O14" i="72"/>
  <c r="N14" i="72"/>
  <c r="M14" i="72"/>
  <c r="L14" i="72"/>
  <c r="K14" i="72"/>
  <c r="J14" i="72"/>
  <c r="I14" i="72"/>
  <c r="H14" i="72"/>
  <c r="G14" i="72"/>
  <c r="F14" i="72"/>
  <c r="E14" i="72"/>
  <c r="D13" i="72"/>
  <c r="D12" i="72"/>
  <c r="D11" i="72"/>
  <c r="D10" i="72"/>
  <c r="D9" i="72"/>
  <c r="D8" i="72"/>
  <c r="D7" i="72"/>
  <c r="I68" i="70"/>
  <c r="N67" i="71"/>
  <c r="F67" i="71"/>
  <c r="R65" i="71"/>
  <c r="R64" i="71"/>
  <c r="Q64" i="71"/>
  <c r="Q65" i="71" s="1"/>
  <c r="P64" i="71"/>
  <c r="P65" i="71" s="1"/>
  <c r="O64" i="71"/>
  <c r="O65" i="71" s="1"/>
  <c r="N64" i="71"/>
  <c r="N65" i="71" s="1"/>
  <c r="M64" i="71"/>
  <c r="M65" i="71" s="1"/>
  <c r="L64" i="71"/>
  <c r="L65" i="71" s="1"/>
  <c r="K64" i="71"/>
  <c r="K65" i="71" s="1"/>
  <c r="J64" i="71"/>
  <c r="J65" i="71" s="1"/>
  <c r="I64" i="71"/>
  <c r="I65" i="71" s="1"/>
  <c r="H64" i="71"/>
  <c r="H65" i="71" s="1"/>
  <c r="G64" i="71"/>
  <c r="G65" i="71" s="1"/>
  <c r="F64" i="71"/>
  <c r="F65" i="71" s="1"/>
  <c r="E64" i="71"/>
  <c r="D61" i="71"/>
  <c r="D60" i="71"/>
  <c r="D59" i="71"/>
  <c r="R57" i="71"/>
  <c r="Q57" i="71"/>
  <c r="P57" i="71"/>
  <c r="O57" i="71"/>
  <c r="N57" i="71"/>
  <c r="M57" i="71"/>
  <c r="L57" i="71"/>
  <c r="K57" i="71"/>
  <c r="J57" i="71"/>
  <c r="I57" i="71"/>
  <c r="H57" i="71"/>
  <c r="G57" i="71"/>
  <c r="F57" i="71"/>
  <c r="E57" i="71"/>
  <c r="S57" i="71" s="1"/>
  <c r="R56" i="71"/>
  <c r="Q56" i="71"/>
  <c r="P56" i="71"/>
  <c r="O56" i="71"/>
  <c r="N56" i="71"/>
  <c r="M56" i="71"/>
  <c r="L56" i="71"/>
  <c r="K56" i="71"/>
  <c r="J56" i="71"/>
  <c r="I56" i="71"/>
  <c r="H56" i="71"/>
  <c r="G56" i="71"/>
  <c r="F56" i="71"/>
  <c r="E56" i="71"/>
  <c r="S56" i="71" s="1"/>
  <c r="R55" i="71"/>
  <c r="Q55" i="71"/>
  <c r="P55" i="71"/>
  <c r="O55" i="71"/>
  <c r="N55" i="71"/>
  <c r="M55" i="71"/>
  <c r="L55" i="71"/>
  <c r="K55" i="71"/>
  <c r="J55" i="71"/>
  <c r="I55" i="71"/>
  <c r="H55" i="71"/>
  <c r="G55" i="71"/>
  <c r="F55" i="71"/>
  <c r="E55" i="71"/>
  <c r="S55" i="71" s="1"/>
  <c r="R54" i="71"/>
  <c r="Q54" i="71"/>
  <c r="P54" i="71"/>
  <c r="O54" i="71"/>
  <c r="N54" i="71"/>
  <c r="M54" i="71"/>
  <c r="L54" i="71"/>
  <c r="K54" i="71"/>
  <c r="J54" i="71"/>
  <c r="I54" i="71"/>
  <c r="H54" i="71"/>
  <c r="G54" i="71"/>
  <c r="F54" i="71"/>
  <c r="E54" i="71"/>
  <c r="R53" i="71"/>
  <c r="Q53" i="71"/>
  <c r="P53" i="71"/>
  <c r="O53" i="71"/>
  <c r="N53" i="71"/>
  <c r="M53" i="71"/>
  <c r="L53" i="71"/>
  <c r="K53" i="71"/>
  <c r="J53" i="71"/>
  <c r="I53" i="71"/>
  <c r="S53" i="71" s="1"/>
  <c r="H53" i="71"/>
  <c r="G53" i="71"/>
  <c r="F53" i="71"/>
  <c r="E53" i="71"/>
  <c r="R52" i="71"/>
  <c r="Q52" i="71"/>
  <c r="P52" i="71"/>
  <c r="O52" i="71"/>
  <c r="N52" i="71"/>
  <c r="M52" i="71"/>
  <c r="L52" i="71"/>
  <c r="K52" i="71"/>
  <c r="S52" i="71" s="1"/>
  <c r="J52" i="71"/>
  <c r="I52" i="71"/>
  <c r="H52" i="71"/>
  <c r="G52" i="71"/>
  <c r="F52" i="71"/>
  <c r="E52" i="71"/>
  <c r="D51" i="71"/>
  <c r="R50" i="71"/>
  <c r="Q50" i="71"/>
  <c r="P50" i="71"/>
  <c r="O50" i="71"/>
  <c r="N50" i="71"/>
  <c r="M50" i="71"/>
  <c r="L50" i="71"/>
  <c r="K50" i="71"/>
  <c r="J50" i="71"/>
  <c r="I50" i="71"/>
  <c r="H50" i="71"/>
  <c r="G50" i="71"/>
  <c r="F50" i="71"/>
  <c r="E50" i="71"/>
  <c r="R49" i="71"/>
  <c r="Q49" i="71"/>
  <c r="P49" i="71"/>
  <c r="O49" i="71"/>
  <c r="N49" i="71"/>
  <c r="M49" i="71"/>
  <c r="L49" i="71"/>
  <c r="K49" i="71"/>
  <c r="J49" i="71"/>
  <c r="I49" i="71"/>
  <c r="H49" i="71"/>
  <c r="G49" i="71"/>
  <c r="F49" i="71"/>
  <c r="E49" i="71"/>
  <c r="D48" i="71"/>
  <c r="D47" i="71"/>
  <c r="D46" i="71"/>
  <c r="R45" i="71"/>
  <c r="Q45" i="71"/>
  <c r="P45" i="71"/>
  <c r="O45" i="71"/>
  <c r="N45" i="71"/>
  <c r="M45" i="71"/>
  <c r="L45" i="71"/>
  <c r="K45" i="71"/>
  <c r="J45" i="71"/>
  <c r="I45" i="71"/>
  <c r="H45" i="71"/>
  <c r="G45" i="71"/>
  <c r="F45" i="71"/>
  <c r="E45" i="71"/>
  <c r="R44" i="71"/>
  <c r="Q44" i="71"/>
  <c r="P44" i="71"/>
  <c r="O44" i="71"/>
  <c r="N44" i="71"/>
  <c r="M44" i="71"/>
  <c r="L44" i="71"/>
  <c r="K44" i="71"/>
  <c r="J44" i="71"/>
  <c r="I44" i="71"/>
  <c r="H44" i="71"/>
  <c r="G44" i="71"/>
  <c r="F44" i="71"/>
  <c r="E44" i="71"/>
  <c r="D43" i="71"/>
  <c r="D42" i="71"/>
  <c r="D41" i="71"/>
  <c r="D40" i="71"/>
  <c r="D39" i="71"/>
  <c r="R38" i="71"/>
  <c r="Q38" i="71"/>
  <c r="P38" i="71"/>
  <c r="O38" i="71"/>
  <c r="N38" i="71"/>
  <c r="M38" i="71"/>
  <c r="L38" i="71"/>
  <c r="K38" i="71"/>
  <c r="J38" i="71"/>
  <c r="I38" i="71"/>
  <c r="H38" i="71"/>
  <c r="G38" i="71"/>
  <c r="F38" i="71"/>
  <c r="E38" i="71"/>
  <c r="D37" i="71"/>
  <c r="R36" i="71"/>
  <c r="Q36" i="71"/>
  <c r="P36" i="71"/>
  <c r="O36" i="71"/>
  <c r="N36" i="71"/>
  <c r="M36" i="71"/>
  <c r="L36" i="71"/>
  <c r="K36" i="71"/>
  <c r="J36" i="71"/>
  <c r="I36" i="71"/>
  <c r="H36" i="71"/>
  <c r="G36" i="71"/>
  <c r="F36" i="71"/>
  <c r="E36" i="71"/>
  <c r="D35" i="71"/>
  <c r="R34" i="71"/>
  <c r="Q34" i="71"/>
  <c r="P34" i="71"/>
  <c r="O34" i="71"/>
  <c r="N34" i="71"/>
  <c r="M34" i="71"/>
  <c r="L34" i="71"/>
  <c r="K34" i="71"/>
  <c r="J34" i="71"/>
  <c r="I34" i="71"/>
  <c r="H34" i="71"/>
  <c r="G34" i="71"/>
  <c r="F34" i="71"/>
  <c r="E34" i="71"/>
  <c r="D33" i="71"/>
  <c r="D32" i="71"/>
  <c r="R31" i="71"/>
  <c r="Q31" i="71"/>
  <c r="P31" i="71"/>
  <c r="O31" i="71"/>
  <c r="N31" i="71"/>
  <c r="M31" i="71"/>
  <c r="L31" i="71"/>
  <c r="K31" i="71"/>
  <c r="J31" i="71"/>
  <c r="I31" i="71"/>
  <c r="H31" i="71"/>
  <c r="G31" i="71"/>
  <c r="F31" i="71"/>
  <c r="E31" i="71"/>
  <c r="D30" i="71"/>
  <c r="D29" i="71"/>
  <c r="D28" i="71"/>
  <c r="D27" i="71"/>
  <c r="R26" i="71"/>
  <c r="Q26" i="71"/>
  <c r="P26" i="71"/>
  <c r="O26" i="71"/>
  <c r="N26" i="71"/>
  <c r="M26" i="71"/>
  <c r="L26" i="71"/>
  <c r="K26" i="71"/>
  <c r="J26" i="71"/>
  <c r="I26" i="71"/>
  <c r="H26" i="71"/>
  <c r="G26" i="71"/>
  <c r="F26" i="71"/>
  <c r="E26" i="71"/>
  <c r="D25" i="71"/>
  <c r="D24" i="71"/>
  <c r="D23" i="71"/>
  <c r="R22" i="71"/>
  <c r="Q22" i="71"/>
  <c r="P22" i="71"/>
  <c r="O22" i="71"/>
  <c r="N22" i="71"/>
  <c r="M22" i="71"/>
  <c r="L22" i="71"/>
  <c r="K22" i="71"/>
  <c r="J22" i="71"/>
  <c r="I22" i="71"/>
  <c r="H22" i="71"/>
  <c r="G22" i="71"/>
  <c r="F22" i="71"/>
  <c r="E22" i="71"/>
  <c r="D21" i="71"/>
  <c r="D20" i="71"/>
  <c r="R19" i="71"/>
  <c r="Q19" i="71"/>
  <c r="P19" i="71"/>
  <c r="O19" i="71"/>
  <c r="N19" i="71"/>
  <c r="M19" i="71"/>
  <c r="L19" i="71"/>
  <c r="K19" i="71"/>
  <c r="J19" i="71"/>
  <c r="I19" i="71"/>
  <c r="H19" i="71"/>
  <c r="G19" i="71"/>
  <c r="F19" i="71"/>
  <c r="E19" i="71"/>
  <c r="D18" i="71"/>
  <c r="D17" i="71"/>
  <c r="D16" i="71"/>
  <c r="D15" i="71"/>
  <c r="R14" i="71"/>
  <c r="Q14" i="71"/>
  <c r="P14" i="71"/>
  <c r="O14" i="71"/>
  <c r="N14" i="71"/>
  <c r="M14" i="71"/>
  <c r="L14" i="71"/>
  <c r="K14" i="71"/>
  <c r="J14" i="71"/>
  <c r="I14" i="71"/>
  <c r="H14" i="71"/>
  <c r="G14" i="71"/>
  <c r="F14" i="71"/>
  <c r="E14" i="71"/>
  <c r="D13" i="71"/>
  <c r="D12" i="71"/>
  <c r="D11" i="71"/>
  <c r="D10" i="71"/>
  <c r="D9" i="71"/>
  <c r="D8" i="71"/>
  <c r="D7" i="71"/>
  <c r="N67" i="70"/>
  <c r="F67" i="70"/>
  <c r="R64" i="70"/>
  <c r="R65" i="70" s="1"/>
  <c r="Q64" i="70"/>
  <c r="Q65" i="70" s="1"/>
  <c r="P64" i="70"/>
  <c r="P65" i="70" s="1"/>
  <c r="O64" i="70"/>
  <c r="O65" i="70" s="1"/>
  <c r="N64" i="70"/>
  <c r="N65" i="70" s="1"/>
  <c r="M64" i="70"/>
  <c r="M65" i="70" s="1"/>
  <c r="L64" i="70"/>
  <c r="K64" i="70"/>
  <c r="K65" i="70" s="1"/>
  <c r="J64" i="70"/>
  <c r="J65" i="70" s="1"/>
  <c r="I64" i="70"/>
  <c r="I65" i="70" s="1"/>
  <c r="H64" i="70"/>
  <c r="H65" i="70" s="1"/>
  <c r="G64" i="70"/>
  <c r="G65" i="70" s="1"/>
  <c r="F64" i="70"/>
  <c r="F65" i="70" s="1"/>
  <c r="E64" i="70"/>
  <c r="E65" i="70" s="1"/>
  <c r="D61" i="70"/>
  <c r="D60" i="70"/>
  <c r="D59" i="70"/>
  <c r="R57" i="70"/>
  <c r="Q57" i="70"/>
  <c r="P57" i="70"/>
  <c r="O57" i="70"/>
  <c r="N57" i="70"/>
  <c r="M57" i="70"/>
  <c r="L57" i="70"/>
  <c r="K57" i="70"/>
  <c r="J57" i="70"/>
  <c r="I57" i="70"/>
  <c r="H57" i="70"/>
  <c r="G57" i="70"/>
  <c r="F57" i="70"/>
  <c r="E57" i="70"/>
  <c r="R56" i="70"/>
  <c r="Q56" i="70"/>
  <c r="P56" i="70"/>
  <c r="O56" i="70"/>
  <c r="N56" i="70"/>
  <c r="M56" i="70"/>
  <c r="L56" i="70"/>
  <c r="K56" i="70"/>
  <c r="J56" i="70"/>
  <c r="I56" i="70"/>
  <c r="H56" i="70"/>
  <c r="G56" i="70"/>
  <c r="F56" i="70"/>
  <c r="E56" i="70"/>
  <c r="R55" i="70"/>
  <c r="Q55" i="70"/>
  <c r="P55" i="70"/>
  <c r="O55" i="70"/>
  <c r="N55" i="70"/>
  <c r="M55" i="70"/>
  <c r="L55" i="70"/>
  <c r="K55" i="70"/>
  <c r="J55" i="70"/>
  <c r="I55" i="70"/>
  <c r="H55" i="70"/>
  <c r="G55" i="70"/>
  <c r="F55" i="70"/>
  <c r="E55" i="70"/>
  <c r="R54" i="70"/>
  <c r="Q54" i="70"/>
  <c r="P54" i="70"/>
  <c r="O54" i="70"/>
  <c r="N54" i="70"/>
  <c r="M54" i="70"/>
  <c r="L54" i="70"/>
  <c r="K54" i="70"/>
  <c r="J54" i="70"/>
  <c r="I54" i="70"/>
  <c r="H54" i="70"/>
  <c r="G54" i="70"/>
  <c r="F54" i="70"/>
  <c r="E54" i="70"/>
  <c r="R53" i="70"/>
  <c r="Q53" i="70"/>
  <c r="P53" i="70"/>
  <c r="O53" i="70"/>
  <c r="N53" i="70"/>
  <c r="M53" i="70"/>
  <c r="L53" i="70"/>
  <c r="K53" i="70"/>
  <c r="J53" i="70"/>
  <c r="I53" i="70"/>
  <c r="H53" i="70"/>
  <c r="G53" i="70"/>
  <c r="F53" i="70"/>
  <c r="E53" i="70"/>
  <c r="R52" i="70"/>
  <c r="Q52" i="70"/>
  <c r="P52" i="70"/>
  <c r="O52" i="70"/>
  <c r="N52" i="70"/>
  <c r="M52" i="70"/>
  <c r="L52" i="70"/>
  <c r="K52" i="70"/>
  <c r="J52" i="70"/>
  <c r="I52" i="70"/>
  <c r="H52" i="70"/>
  <c r="G52" i="70"/>
  <c r="F52" i="70"/>
  <c r="E52" i="70"/>
  <c r="D51" i="70"/>
  <c r="R50" i="70"/>
  <c r="Q50" i="70"/>
  <c r="P50" i="70"/>
  <c r="O50" i="70"/>
  <c r="N50" i="70"/>
  <c r="M50" i="70"/>
  <c r="L50" i="70"/>
  <c r="K50" i="70"/>
  <c r="J50" i="70"/>
  <c r="I50" i="70"/>
  <c r="H50" i="70"/>
  <c r="G50" i="70"/>
  <c r="F50" i="70"/>
  <c r="E50" i="70"/>
  <c r="R49" i="70"/>
  <c r="Q49" i="70"/>
  <c r="P49" i="70"/>
  <c r="O49" i="70"/>
  <c r="N49" i="70"/>
  <c r="M49" i="70"/>
  <c r="L49" i="70"/>
  <c r="K49" i="70"/>
  <c r="J49" i="70"/>
  <c r="I49" i="70"/>
  <c r="H49" i="70"/>
  <c r="G49" i="70"/>
  <c r="F49" i="70"/>
  <c r="E49" i="70"/>
  <c r="D48" i="70"/>
  <c r="D47" i="70"/>
  <c r="D46" i="70"/>
  <c r="R45" i="70"/>
  <c r="Q45" i="70"/>
  <c r="P45" i="70"/>
  <c r="O45" i="70"/>
  <c r="N45" i="70"/>
  <c r="M45" i="70"/>
  <c r="L45" i="70"/>
  <c r="K45" i="70"/>
  <c r="J45" i="70"/>
  <c r="I45" i="70"/>
  <c r="H45" i="70"/>
  <c r="G45" i="70"/>
  <c r="F45" i="70"/>
  <c r="E45" i="70"/>
  <c r="R44" i="70"/>
  <c r="Q44" i="70"/>
  <c r="P44" i="70"/>
  <c r="O44" i="70"/>
  <c r="N44" i="70"/>
  <c r="M44" i="70"/>
  <c r="L44" i="70"/>
  <c r="K44" i="70"/>
  <c r="J44" i="70"/>
  <c r="I44" i="70"/>
  <c r="H44" i="70"/>
  <c r="G44" i="70"/>
  <c r="F44" i="70"/>
  <c r="E44" i="70"/>
  <c r="D43" i="70"/>
  <c r="D42" i="70"/>
  <c r="D41" i="70"/>
  <c r="D40" i="70"/>
  <c r="D39" i="70"/>
  <c r="R38" i="70"/>
  <c r="Q38" i="70"/>
  <c r="P38" i="70"/>
  <c r="O38" i="70"/>
  <c r="N38" i="70"/>
  <c r="M38" i="70"/>
  <c r="L38" i="70"/>
  <c r="K38" i="70"/>
  <c r="J38" i="70"/>
  <c r="I38" i="70"/>
  <c r="H38" i="70"/>
  <c r="G38" i="70"/>
  <c r="F38" i="70"/>
  <c r="E38" i="70"/>
  <c r="D37" i="70"/>
  <c r="R36" i="70"/>
  <c r="Q36" i="70"/>
  <c r="P36" i="70"/>
  <c r="O36" i="70"/>
  <c r="N36" i="70"/>
  <c r="M36" i="70"/>
  <c r="L36" i="70"/>
  <c r="K36" i="70"/>
  <c r="J36" i="70"/>
  <c r="I36" i="70"/>
  <c r="H36" i="70"/>
  <c r="G36" i="70"/>
  <c r="F36" i="70"/>
  <c r="E36" i="70"/>
  <c r="D35" i="70"/>
  <c r="R34" i="70"/>
  <c r="Q34" i="70"/>
  <c r="P34" i="70"/>
  <c r="O34" i="70"/>
  <c r="N34" i="70"/>
  <c r="M34" i="70"/>
  <c r="L34" i="70"/>
  <c r="K34" i="70"/>
  <c r="J34" i="70"/>
  <c r="I34" i="70"/>
  <c r="H34" i="70"/>
  <c r="G34" i="70"/>
  <c r="F34" i="70"/>
  <c r="E34" i="70"/>
  <c r="D33" i="70"/>
  <c r="D32" i="70"/>
  <c r="R31" i="70"/>
  <c r="Q31" i="70"/>
  <c r="P31" i="70"/>
  <c r="O31" i="70"/>
  <c r="N31" i="70"/>
  <c r="M31" i="70"/>
  <c r="L31" i="70"/>
  <c r="K31" i="70"/>
  <c r="J31" i="70"/>
  <c r="I31" i="70"/>
  <c r="H31" i="70"/>
  <c r="G31" i="70"/>
  <c r="F31" i="70"/>
  <c r="E31" i="70"/>
  <c r="D30" i="70"/>
  <c r="D29" i="70"/>
  <c r="D28" i="70"/>
  <c r="R27" i="70"/>
  <c r="Q27" i="70"/>
  <c r="P27" i="70"/>
  <c r="O27" i="70"/>
  <c r="N27" i="70"/>
  <c r="M27" i="70"/>
  <c r="L27" i="70"/>
  <c r="K27" i="70"/>
  <c r="J27" i="70"/>
  <c r="I27" i="70"/>
  <c r="H27" i="70"/>
  <c r="G27" i="70"/>
  <c r="F27" i="70"/>
  <c r="E27" i="70"/>
  <c r="D26" i="70"/>
  <c r="D25" i="70"/>
  <c r="D24" i="70"/>
  <c r="R23" i="70"/>
  <c r="Q23" i="70"/>
  <c r="P23" i="70"/>
  <c r="O23" i="70"/>
  <c r="N23" i="70"/>
  <c r="M23" i="70"/>
  <c r="L23" i="70"/>
  <c r="K23" i="70"/>
  <c r="J23" i="70"/>
  <c r="I23" i="70"/>
  <c r="H23" i="70"/>
  <c r="G23" i="70"/>
  <c r="F23" i="70"/>
  <c r="E23" i="70"/>
  <c r="D22" i="70"/>
  <c r="D21" i="70"/>
  <c r="R20" i="70"/>
  <c r="Q20" i="70"/>
  <c r="P20" i="70"/>
  <c r="O20" i="70"/>
  <c r="N20" i="70"/>
  <c r="M20" i="70"/>
  <c r="L20" i="70"/>
  <c r="K20" i="70"/>
  <c r="J20" i="70"/>
  <c r="I20" i="70"/>
  <c r="H20" i="70"/>
  <c r="G20" i="70"/>
  <c r="F20" i="70"/>
  <c r="E20" i="70"/>
  <c r="D19" i="70"/>
  <c r="D18" i="70"/>
  <c r="D17" i="70"/>
  <c r="D16" i="70"/>
  <c r="D15" i="70"/>
  <c r="R14" i="70"/>
  <c r="Q14" i="70"/>
  <c r="P14" i="70"/>
  <c r="O14" i="70"/>
  <c r="N14" i="70"/>
  <c r="M14" i="70"/>
  <c r="L14" i="70"/>
  <c r="K14" i="70"/>
  <c r="J14" i="70"/>
  <c r="I14" i="70"/>
  <c r="H14" i="70"/>
  <c r="G14" i="70"/>
  <c r="F14" i="70"/>
  <c r="E14" i="70"/>
  <c r="D13" i="70"/>
  <c r="D12" i="70"/>
  <c r="D11" i="70"/>
  <c r="D10" i="70"/>
  <c r="D9" i="70"/>
  <c r="D8" i="70"/>
  <c r="D7" i="70"/>
  <c r="H71" i="74"/>
  <c r="H72" i="72"/>
  <c r="M67" i="74" l="1"/>
  <c r="N67" i="74" s="1"/>
  <c r="M68" i="74"/>
  <c r="N68" i="74" s="1"/>
  <c r="L64" i="74"/>
  <c r="S51" i="74"/>
  <c r="S14" i="74"/>
  <c r="S55" i="74"/>
  <c r="S53" i="74"/>
  <c r="S48" i="74"/>
  <c r="S43" i="74"/>
  <c r="S19" i="74"/>
  <c r="S23" i="74"/>
  <c r="S26" i="74"/>
  <c r="S33" i="74"/>
  <c r="S52" i="74"/>
  <c r="S49" i="74"/>
  <c r="S54" i="74"/>
  <c r="S56" i="74"/>
  <c r="I67" i="74"/>
  <c r="J67" i="74" s="1"/>
  <c r="S30" i="74"/>
  <c r="S37" i="74"/>
  <c r="S35" i="74"/>
  <c r="E68" i="74"/>
  <c r="F68" i="74" s="1"/>
  <c r="E64" i="74"/>
  <c r="E67" i="74"/>
  <c r="F67" i="74" s="1"/>
  <c r="Q67" i="74"/>
  <c r="R67" i="74" s="1"/>
  <c r="S14" i="72"/>
  <c r="S54" i="72"/>
  <c r="S57" i="72"/>
  <c r="S44" i="72"/>
  <c r="S31" i="72"/>
  <c r="I68" i="72"/>
  <c r="J68" i="72" s="1"/>
  <c r="S23" i="72"/>
  <c r="S38" i="72"/>
  <c r="S27" i="72"/>
  <c r="S36" i="72"/>
  <c r="S55" i="72"/>
  <c r="S19" i="72"/>
  <c r="S34" i="72"/>
  <c r="S49" i="72"/>
  <c r="S56" i="72"/>
  <c r="M69" i="72"/>
  <c r="N69" i="72" s="1"/>
  <c r="M68" i="72"/>
  <c r="N68" i="72" s="1"/>
  <c r="S52" i="72"/>
  <c r="S53" i="72"/>
  <c r="S50" i="72"/>
  <c r="E69" i="72"/>
  <c r="F69" i="72" s="1"/>
  <c r="Q68" i="72"/>
  <c r="R68" i="72" s="1"/>
  <c r="E68" i="72"/>
  <c r="F68" i="72" s="1"/>
  <c r="S54" i="71"/>
  <c r="S26" i="71"/>
  <c r="M69" i="71"/>
  <c r="N69" i="71" s="1"/>
  <c r="S31" i="71"/>
  <c r="S34" i="71"/>
  <c r="S38" i="71"/>
  <c r="S50" i="71"/>
  <c r="S49" i="71"/>
  <c r="S44" i="71"/>
  <c r="S22" i="71"/>
  <c r="I68" i="71"/>
  <c r="J68" i="71" s="1"/>
  <c r="S19" i="71"/>
  <c r="S36" i="71"/>
  <c r="M68" i="71"/>
  <c r="N68" i="71" s="1"/>
  <c r="S14" i="71"/>
  <c r="Q68" i="71"/>
  <c r="R68" i="71" s="1"/>
  <c r="E65" i="71"/>
  <c r="E69" i="71" s="1"/>
  <c r="F69" i="71" s="1"/>
  <c r="E68" i="71"/>
  <c r="F68" i="71" s="1"/>
  <c r="S57" i="70"/>
  <c r="S20" i="70"/>
  <c r="S38" i="70"/>
  <c r="S34" i="70"/>
  <c r="S23" i="70"/>
  <c r="S36" i="70"/>
  <c r="S31" i="70"/>
  <c r="S27" i="70"/>
  <c r="M68" i="70"/>
  <c r="N68" i="70" s="1"/>
  <c r="S49" i="70"/>
  <c r="S55" i="70"/>
  <c r="S52" i="70"/>
  <c r="E69" i="70"/>
  <c r="F69" i="70" s="1"/>
  <c r="S44" i="70"/>
  <c r="S54" i="70"/>
  <c r="S50" i="70"/>
  <c r="S56" i="70"/>
  <c r="S53" i="70"/>
  <c r="E68" i="70"/>
  <c r="F68" i="70" s="1"/>
  <c r="S14" i="70"/>
  <c r="Q68" i="70"/>
  <c r="R68" i="70" s="1"/>
  <c r="J68" i="70"/>
  <c r="L65" i="70"/>
  <c r="M69" i="70" s="1"/>
  <c r="N69" i="70" s="1"/>
  <c r="N69" i="69"/>
  <c r="F69" i="69"/>
  <c r="R66" i="69"/>
  <c r="R67" i="69" s="1"/>
  <c r="Q66" i="69"/>
  <c r="Q67" i="69" s="1"/>
  <c r="P66" i="69"/>
  <c r="P67" i="69" s="1"/>
  <c r="O66" i="69"/>
  <c r="O67" i="69" s="1"/>
  <c r="N66" i="69"/>
  <c r="N67" i="69" s="1"/>
  <c r="M66" i="69"/>
  <c r="M67" i="69" s="1"/>
  <c r="L66" i="69"/>
  <c r="K66" i="69"/>
  <c r="K67" i="69" s="1"/>
  <c r="J66" i="69"/>
  <c r="J67" i="69" s="1"/>
  <c r="I66" i="69"/>
  <c r="I67" i="69" s="1"/>
  <c r="H66" i="69"/>
  <c r="H67" i="69" s="1"/>
  <c r="G66" i="69"/>
  <c r="G67" i="69" s="1"/>
  <c r="F66" i="69"/>
  <c r="F67" i="69" s="1"/>
  <c r="E66" i="69"/>
  <c r="E67" i="69" s="1"/>
  <c r="D63" i="69"/>
  <c r="D62" i="69"/>
  <c r="D61" i="69"/>
  <c r="R59" i="69"/>
  <c r="Q59" i="69"/>
  <c r="P59" i="69"/>
  <c r="O59" i="69"/>
  <c r="N59" i="69"/>
  <c r="M59" i="69"/>
  <c r="L59" i="69"/>
  <c r="K59" i="69"/>
  <c r="J59" i="69"/>
  <c r="I59" i="69"/>
  <c r="H59" i="69"/>
  <c r="G59" i="69"/>
  <c r="F59" i="69"/>
  <c r="E59" i="69"/>
  <c r="R58" i="69"/>
  <c r="Q58" i="69"/>
  <c r="P58" i="69"/>
  <c r="O58" i="69"/>
  <c r="N58" i="69"/>
  <c r="M58" i="69"/>
  <c r="L58" i="69"/>
  <c r="K58" i="69"/>
  <c r="J58" i="69"/>
  <c r="I58" i="69"/>
  <c r="H58" i="69"/>
  <c r="G58" i="69"/>
  <c r="F58" i="69"/>
  <c r="E58" i="69"/>
  <c r="R57" i="69"/>
  <c r="Q57" i="69"/>
  <c r="P57" i="69"/>
  <c r="O57" i="69"/>
  <c r="N57" i="69"/>
  <c r="M57" i="69"/>
  <c r="L57" i="69"/>
  <c r="K57" i="69"/>
  <c r="J57" i="69"/>
  <c r="I57" i="69"/>
  <c r="H57" i="69"/>
  <c r="G57" i="69"/>
  <c r="F57" i="69"/>
  <c r="E57" i="69"/>
  <c r="R56" i="69"/>
  <c r="Q56" i="69"/>
  <c r="P56" i="69"/>
  <c r="O56" i="69"/>
  <c r="N56" i="69"/>
  <c r="M56" i="69"/>
  <c r="L56" i="69"/>
  <c r="K56" i="69"/>
  <c r="J56" i="69"/>
  <c r="I56" i="69"/>
  <c r="H56" i="69"/>
  <c r="G56" i="69"/>
  <c r="F56" i="69"/>
  <c r="E56" i="69"/>
  <c r="R55" i="69"/>
  <c r="Q55" i="69"/>
  <c r="P55" i="69"/>
  <c r="O55" i="69"/>
  <c r="N55" i="69"/>
  <c r="M55" i="69"/>
  <c r="L55" i="69"/>
  <c r="K55" i="69"/>
  <c r="J55" i="69"/>
  <c r="I55" i="69"/>
  <c r="H55" i="69"/>
  <c r="G55" i="69"/>
  <c r="F55" i="69"/>
  <c r="E55" i="69"/>
  <c r="R54" i="69"/>
  <c r="Q54" i="69"/>
  <c r="P54" i="69"/>
  <c r="O54" i="69"/>
  <c r="N54" i="69"/>
  <c r="M54" i="69"/>
  <c r="L54" i="69"/>
  <c r="K54" i="69"/>
  <c r="J54" i="69"/>
  <c r="I54" i="69"/>
  <c r="H54" i="69"/>
  <c r="G54" i="69"/>
  <c r="F54" i="69"/>
  <c r="E54" i="69"/>
  <c r="D53" i="69"/>
  <c r="R52" i="69"/>
  <c r="Q52" i="69"/>
  <c r="P52" i="69"/>
  <c r="O52" i="69"/>
  <c r="N52" i="69"/>
  <c r="M52" i="69"/>
  <c r="L52" i="69"/>
  <c r="K52" i="69"/>
  <c r="J52" i="69"/>
  <c r="I52" i="69"/>
  <c r="H52" i="69"/>
  <c r="G52" i="69"/>
  <c r="F52" i="69"/>
  <c r="E52" i="69"/>
  <c r="R51" i="69"/>
  <c r="Q51" i="69"/>
  <c r="P51" i="69"/>
  <c r="O51" i="69"/>
  <c r="N51" i="69"/>
  <c r="M51" i="69"/>
  <c r="L51" i="69"/>
  <c r="K51" i="69"/>
  <c r="J51" i="69"/>
  <c r="I51" i="69"/>
  <c r="H51" i="69"/>
  <c r="G51" i="69"/>
  <c r="F51" i="69"/>
  <c r="E51" i="69"/>
  <c r="D50" i="69"/>
  <c r="D49" i="69"/>
  <c r="D48" i="69"/>
  <c r="R47" i="69"/>
  <c r="Q47" i="69"/>
  <c r="P47" i="69"/>
  <c r="O47" i="69"/>
  <c r="N47" i="69"/>
  <c r="M47" i="69"/>
  <c r="L47" i="69"/>
  <c r="K47" i="69"/>
  <c r="J47" i="69"/>
  <c r="I47" i="69"/>
  <c r="H47" i="69"/>
  <c r="G47" i="69"/>
  <c r="F47" i="69"/>
  <c r="E47" i="69"/>
  <c r="R46" i="69"/>
  <c r="Q46" i="69"/>
  <c r="P46" i="69"/>
  <c r="O46" i="69"/>
  <c r="N46" i="69"/>
  <c r="M46" i="69"/>
  <c r="L46" i="69"/>
  <c r="K46" i="69"/>
  <c r="J46" i="69"/>
  <c r="I46" i="69"/>
  <c r="H46" i="69"/>
  <c r="G46" i="69"/>
  <c r="F46" i="69"/>
  <c r="E46" i="69"/>
  <c r="D45" i="69"/>
  <c r="D44" i="69"/>
  <c r="D43" i="69"/>
  <c r="D42" i="69"/>
  <c r="D41" i="69"/>
  <c r="D40" i="69"/>
  <c r="D39" i="69"/>
  <c r="R38" i="69"/>
  <c r="Q38" i="69"/>
  <c r="P38" i="69"/>
  <c r="O38" i="69"/>
  <c r="N38" i="69"/>
  <c r="M38" i="69"/>
  <c r="L38" i="69"/>
  <c r="K38" i="69"/>
  <c r="J38" i="69"/>
  <c r="I38" i="69"/>
  <c r="H38" i="69"/>
  <c r="G38" i="69"/>
  <c r="F38" i="69"/>
  <c r="E38" i="69"/>
  <c r="D37" i="69"/>
  <c r="R36" i="69"/>
  <c r="Q36" i="69"/>
  <c r="P36" i="69"/>
  <c r="O36" i="69"/>
  <c r="N36" i="69"/>
  <c r="M36" i="69"/>
  <c r="L36" i="69"/>
  <c r="K36" i="69"/>
  <c r="J36" i="69"/>
  <c r="I36" i="69"/>
  <c r="H36" i="69"/>
  <c r="G36" i="69"/>
  <c r="F36" i="69"/>
  <c r="E36" i="69"/>
  <c r="D35" i="69"/>
  <c r="R34" i="69"/>
  <c r="Q34" i="69"/>
  <c r="P34" i="69"/>
  <c r="O34" i="69"/>
  <c r="N34" i="69"/>
  <c r="M34" i="69"/>
  <c r="L34" i="69"/>
  <c r="K34" i="69"/>
  <c r="J34" i="69"/>
  <c r="I34" i="69"/>
  <c r="H34" i="69"/>
  <c r="G34" i="69"/>
  <c r="F34" i="69"/>
  <c r="E34" i="69"/>
  <c r="D33" i="69"/>
  <c r="D32" i="69"/>
  <c r="R31" i="69"/>
  <c r="Q31" i="69"/>
  <c r="P31" i="69"/>
  <c r="O31" i="69"/>
  <c r="N31" i="69"/>
  <c r="M31" i="69"/>
  <c r="L31" i="69"/>
  <c r="K31" i="69"/>
  <c r="J31" i="69"/>
  <c r="I31" i="69"/>
  <c r="H31" i="69"/>
  <c r="G31" i="69"/>
  <c r="F31" i="69"/>
  <c r="E31" i="69"/>
  <c r="D30" i="69"/>
  <c r="D29" i="69"/>
  <c r="D28" i="69"/>
  <c r="R27" i="69"/>
  <c r="Q27" i="69"/>
  <c r="P27" i="69"/>
  <c r="O27" i="69"/>
  <c r="N27" i="69"/>
  <c r="M27" i="69"/>
  <c r="L27" i="69"/>
  <c r="K27" i="69"/>
  <c r="J27" i="69"/>
  <c r="I27" i="69"/>
  <c r="H27" i="69"/>
  <c r="G27" i="69"/>
  <c r="F27" i="69"/>
  <c r="E27" i="69"/>
  <c r="D26" i="69"/>
  <c r="D25" i="69"/>
  <c r="D24" i="69"/>
  <c r="R23" i="69"/>
  <c r="Q23" i="69"/>
  <c r="P23" i="69"/>
  <c r="O23" i="69"/>
  <c r="N23" i="69"/>
  <c r="M23" i="69"/>
  <c r="L23" i="69"/>
  <c r="K23" i="69"/>
  <c r="J23" i="69"/>
  <c r="I23" i="69"/>
  <c r="H23" i="69"/>
  <c r="G23" i="69"/>
  <c r="F23" i="69"/>
  <c r="E23" i="69"/>
  <c r="D22" i="69"/>
  <c r="D21" i="69"/>
  <c r="R20" i="69"/>
  <c r="Q20" i="69"/>
  <c r="P20" i="69"/>
  <c r="O20" i="69"/>
  <c r="N20" i="69"/>
  <c r="M20" i="69"/>
  <c r="L20" i="69"/>
  <c r="K20" i="69"/>
  <c r="J20" i="69"/>
  <c r="I20" i="69"/>
  <c r="H20" i="69"/>
  <c r="G20" i="69"/>
  <c r="F20" i="69"/>
  <c r="E20" i="69"/>
  <c r="D19" i="69"/>
  <c r="D18" i="69"/>
  <c r="D17" i="69"/>
  <c r="D16" i="69"/>
  <c r="D15" i="69"/>
  <c r="R14" i="69"/>
  <c r="Q14" i="69"/>
  <c r="P14" i="69"/>
  <c r="O14" i="69"/>
  <c r="N14" i="69"/>
  <c r="M14" i="69"/>
  <c r="L14" i="69"/>
  <c r="K14" i="69"/>
  <c r="J14" i="69"/>
  <c r="I14" i="69"/>
  <c r="H14" i="69"/>
  <c r="G14" i="69"/>
  <c r="F14" i="69"/>
  <c r="E14" i="69"/>
  <c r="D13" i="69"/>
  <c r="D12" i="69"/>
  <c r="D11" i="69"/>
  <c r="D10" i="69"/>
  <c r="D9" i="69"/>
  <c r="D8" i="69"/>
  <c r="D7" i="69"/>
  <c r="S54" i="69" l="1"/>
  <c r="S36" i="69"/>
  <c r="S52" i="69"/>
  <c r="S34" i="69"/>
  <c r="S31" i="69"/>
  <c r="S27" i="69"/>
  <c r="S23" i="69"/>
  <c r="S46" i="69"/>
  <c r="E71" i="69"/>
  <c r="F71" i="69" s="1"/>
  <c r="S20" i="69"/>
  <c r="S38" i="69"/>
  <c r="E70" i="69"/>
  <c r="F70" i="69" s="1"/>
  <c r="S59" i="69"/>
  <c r="S57" i="69"/>
  <c r="S51" i="69"/>
  <c r="S58" i="69"/>
  <c r="S55" i="69"/>
  <c r="S56" i="69"/>
  <c r="M70" i="69"/>
  <c r="N70" i="69" s="1"/>
  <c r="Q70" i="69"/>
  <c r="R70" i="69" s="1"/>
  <c r="I70" i="69"/>
  <c r="J70" i="69" s="1"/>
  <c r="L67" i="69"/>
  <c r="M71" i="69" s="1"/>
  <c r="N71" i="69" s="1"/>
  <c r="S14" i="69"/>
  <c r="O26" i="67"/>
  <c r="E45" i="67"/>
  <c r="F65" i="67"/>
  <c r="F66" i="67" s="1"/>
  <c r="G65" i="67"/>
  <c r="H65" i="67"/>
  <c r="H66" i="67" s="1"/>
  <c r="I65" i="67"/>
  <c r="I66" i="67" s="1"/>
  <c r="J65" i="67"/>
  <c r="J66" i="67" s="1"/>
  <c r="K65" i="67"/>
  <c r="K66" i="67" s="1"/>
  <c r="L65" i="67"/>
  <c r="L66" i="67" s="1"/>
  <c r="M65" i="67"/>
  <c r="M66" i="67" s="1"/>
  <c r="N65" i="67"/>
  <c r="O65" i="67"/>
  <c r="O66" i="67" s="1"/>
  <c r="P65" i="67"/>
  <c r="P66" i="67" s="1"/>
  <c r="Q65" i="67"/>
  <c r="Q66" i="67" s="1"/>
  <c r="R65" i="67"/>
  <c r="R66" i="67" s="1"/>
  <c r="E65" i="67"/>
  <c r="E66" i="67" s="1"/>
  <c r="E58" i="67"/>
  <c r="E57" i="67"/>
  <c r="E55" i="67"/>
  <c r="E56" i="67"/>
  <c r="E54" i="67"/>
  <c r="L53" i="67"/>
  <c r="K53" i="67"/>
  <c r="E53" i="67"/>
  <c r="L51" i="67"/>
  <c r="K51" i="67"/>
  <c r="E51" i="67"/>
  <c r="N50" i="67"/>
  <c r="O50" i="67"/>
  <c r="P50" i="67"/>
  <c r="Q50" i="67"/>
  <c r="R50" i="67"/>
  <c r="M50" i="67"/>
  <c r="L50" i="67"/>
  <c r="K50" i="67"/>
  <c r="F50" i="67"/>
  <c r="G50" i="67"/>
  <c r="H50" i="67"/>
  <c r="I50" i="67"/>
  <c r="J50" i="67"/>
  <c r="E50" i="67"/>
  <c r="F46" i="67"/>
  <c r="G46" i="67"/>
  <c r="H46" i="67"/>
  <c r="I46" i="67"/>
  <c r="J46" i="67"/>
  <c r="K46" i="67"/>
  <c r="L46" i="67"/>
  <c r="M46" i="67"/>
  <c r="N46" i="67"/>
  <c r="O46" i="67"/>
  <c r="P46" i="67"/>
  <c r="Q46" i="67"/>
  <c r="R46" i="67"/>
  <c r="E46" i="67"/>
  <c r="F45" i="67"/>
  <c r="G45" i="67"/>
  <c r="H45" i="67"/>
  <c r="I45" i="67"/>
  <c r="J45" i="67"/>
  <c r="K45" i="67"/>
  <c r="L45" i="67"/>
  <c r="M45" i="67"/>
  <c r="N45" i="67"/>
  <c r="O45" i="67"/>
  <c r="P45" i="67"/>
  <c r="Q45" i="67"/>
  <c r="R45" i="67"/>
  <c r="E37" i="67"/>
  <c r="F37" i="67"/>
  <c r="G37" i="67"/>
  <c r="H37" i="67"/>
  <c r="I37" i="67"/>
  <c r="J37" i="67"/>
  <c r="K37" i="67"/>
  <c r="L37" i="67"/>
  <c r="M37" i="67"/>
  <c r="N37" i="67"/>
  <c r="O37" i="67"/>
  <c r="P37" i="67"/>
  <c r="Q37" i="67"/>
  <c r="R37" i="67"/>
  <c r="F35" i="67"/>
  <c r="G35" i="67"/>
  <c r="H35" i="67"/>
  <c r="I35" i="67"/>
  <c r="J35" i="67"/>
  <c r="K35" i="67"/>
  <c r="L35" i="67"/>
  <c r="M35" i="67"/>
  <c r="N35" i="67"/>
  <c r="O35" i="67"/>
  <c r="P35" i="67"/>
  <c r="Q35" i="67"/>
  <c r="R35" i="67"/>
  <c r="E35" i="67"/>
  <c r="F33" i="67"/>
  <c r="G33" i="67"/>
  <c r="H33" i="67"/>
  <c r="I33" i="67"/>
  <c r="J33" i="67"/>
  <c r="K33" i="67"/>
  <c r="L33" i="67"/>
  <c r="M33" i="67"/>
  <c r="N33" i="67"/>
  <c r="O33" i="67"/>
  <c r="P33" i="67"/>
  <c r="Q33" i="67"/>
  <c r="R33" i="67"/>
  <c r="E33" i="67"/>
  <c r="E30" i="67"/>
  <c r="D31" i="67"/>
  <c r="S33" i="67" l="1"/>
  <c r="S45" i="67"/>
  <c r="S50" i="67"/>
  <c r="S35" i="67"/>
  <c r="S37" i="67"/>
  <c r="Q69" i="67"/>
  <c r="N66" i="67"/>
  <c r="I69" i="67"/>
  <c r="G66" i="67"/>
  <c r="N68" i="67"/>
  <c r="F68" i="67"/>
  <c r="D62" i="67"/>
  <c r="D61" i="67"/>
  <c r="D60" i="67"/>
  <c r="R58" i="67"/>
  <c r="Q58" i="67"/>
  <c r="P58" i="67"/>
  <c r="O58" i="67"/>
  <c r="N58" i="67"/>
  <c r="M58" i="67"/>
  <c r="L58" i="67"/>
  <c r="K58" i="67"/>
  <c r="J58" i="67"/>
  <c r="I58" i="67"/>
  <c r="H58" i="67"/>
  <c r="G58" i="67"/>
  <c r="F58" i="67"/>
  <c r="S58" i="67" s="1"/>
  <c r="R57" i="67"/>
  <c r="Q57" i="67"/>
  <c r="P57" i="67"/>
  <c r="O57" i="67"/>
  <c r="N57" i="67"/>
  <c r="M57" i="67"/>
  <c r="L57" i="67"/>
  <c r="K57" i="67"/>
  <c r="J57" i="67"/>
  <c r="I57" i="67"/>
  <c r="H57" i="67"/>
  <c r="G57" i="67"/>
  <c r="F57" i="67"/>
  <c r="R56" i="67"/>
  <c r="Q56" i="67"/>
  <c r="P56" i="67"/>
  <c r="O56" i="67"/>
  <c r="N56" i="67"/>
  <c r="M56" i="67"/>
  <c r="L56" i="67"/>
  <c r="K56" i="67"/>
  <c r="J56" i="67"/>
  <c r="I56" i="67"/>
  <c r="H56" i="67"/>
  <c r="G56" i="67"/>
  <c r="F56" i="67"/>
  <c r="R55" i="67"/>
  <c r="Q55" i="67"/>
  <c r="P55" i="67"/>
  <c r="O55" i="67"/>
  <c r="N55" i="67"/>
  <c r="M55" i="67"/>
  <c r="L55" i="67"/>
  <c r="K55" i="67"/>
  <c r="J55" i="67"/>
  <c r="I55" i="67"/>
  <c r="H55" i="67"/>
  <c r="G55" i="67"/>
  <c r="F55" i="67"/>
  <c r="R54" i="67"/>
  <c r="Q54" i="67"/>
  <c r="P54" i="67"/>
  <c r="O54" i="67"/>
  <c r="N54" i="67"/>
  <c r="M54" i="67"/>
  <c r="L54" i="67"/>
  <c r="K54" i="67"/>
  <c r="J54" i="67"/>
  <c r="I54" i="67"/>
  <c r="H54" i="67"/>
  <c r="G54" i="67"/>
  <c r="F54" i="67"/>
  <c r="R53" i="67"/>
  <c r="Q53" i="67"/>
  <c r="P53" i="67"/>
  <c r="O53" i="67"/>
  <c r="N53" i="67"/>
  <c r="M53" i="67"/>
  <c r="J53" i="67"/>
  <c r="I53" i="67"/>
  <c r="H53" i="67"/>
  <c r="G53" i="67"/>
  <c r="F53" i="67"/>
  <c r="D52" i="67"/>
  <c r="R51" i="67"/>
  <c r="Q51" i="67"/>
  <c r="P51" i="67"/>
  <c r="O51" i="67"/>
  <c r="N51" i="67"/>
  <c r="M51" i="67"/>
  <c r="J51" i="67"/>
  <c r="I51" i="67"/>
  <c r="H51" i="67"/>
  <c r="G51" i="67"/>
  <c r="F51" i="67"/>
  <c r="D49" i="67"/>
  <c r="D48" i="67"/>
  <c r="D47" i="67"/>
  <c r="D44" i="67"/>
  <c r="D43" i="67"/>
  <c r="D42" i="67"/>
  <c r="D41" i="67"/>
  <c r="D40" i="67"/>
  <c r="D39" i="67"/>
  <c r="D38" i="67"/>
  <c r="D36" i="67"/>
  <c r="D34" i="67"/>
  <c r="D32" i="67"/>
  <c r="R30" i="67"/>
  <c r="Q30" i="67"/>
  <c r="P30" i="67"/>
  <c r="O30" i="67"/>
  <c r="N30" i="67"/>
  <c r="M30" i="67"/>
  <c r="L30" i="67"/>
  <c r="K30" i="67"/>
  <c r="J30" i="67"/>
  <c r="I30" i="67"/>
  <c r="H30" i="67"/>
  <c r="G30" i="67"/>
  <c r="F30" i="67"/>
  <c r="D29" i="67"/>
  <c r="D28" i="67"/>
  <c r="D27" i="67"/>
  <c r="R26" i="67"/>
  <c r="Q26" i="67"/>
  <c r="P26" i="67"/>
  <c r="N26" i="67"/>
  <c r="M26" i="67"/>
  <c r="L26" i="67"/>
  <c r="K26" i="67"/>
  <c r="J26" i="67"/>
  <c r="I26" i="67"/>
  <c r="H26" i="67"/>
  <c r="G26" i="67"/>
  <c r="F26" i="67"/>
  <c r="E26" i="67"/>
  <c r="D25" i="67"/>
  <c r="D24" i="67"/>
  <c r="D23" i="67"/>
  <c r="R22" i="67"/>
  <c r="Q22" i="67"/>
  <c r="P22" i="67"/>
  <c r="O22" i="67"/>
  <c r="N22" i="67"/>
  <c r="M22" i="67"/>
  <c r="L22" i="67"/>
  <c r="K22" i="67"/>
  <c r="J22" i="67"/>
  <c r="I22" i="67"/>
  <c r="H22" i="67"/>
  <c r="G22" i="67"/>
  <c r="F22" i="67"/>
  <c r="E22" i="67"/>
  <c r="D21" i="67"/>
  <c r="D20" i="67"/>
  <c r="R19" i="67"/>
  <c r="Q19" i="67"/>
  <c r="P19" i="67"/>
  <c r="O19" i="67"/>
  <c r="N19" i="67"/>
  <c r="M19" i="67"/>
  <c r="L19" i="67"/>
  <c r="K19" i="67"/>
  <c r="J19" i="67"/>
  <c r="I19" i="67"/>
  <c r="H19" i="67"/>
  <c r="G19" i="67"/>
  <c r="F19" i="67"/>
  <c r="E19" i="67"/>
  <c r="D18" i="67"/>
  <c r="D17" i="67"/>
  <c r="D16" i="67"/>
  <c r="D15" i="67"/>
  <c r="R14" i="67"/>
  <c r="Q14" i="67"/>
  <c r="P14" i="67"/>
  <c r="O14" i="67"/>
  <c r="N14" i="67"/>
  <c r="M14" i="67"/>
  <c r="L14" i="67"/>
  <c r="K14" i="67"/>
  <c r="J14" i="67"/>
  <c r="I14" i="67"/>
  <c r="H14" i="67"/>
  <c r="G14" i="67"/>
  <c r="F14" i="67"/>
  <c r="E14" i="67"/>
  <c r="D13" i="67"/>
  <c r="D12" i="67"/>
  <c r="D11" i="67"/>
  <c r="D10" i="67"/>
  <c r="D9" i="67"/>
  <c r="D8" i="67"/>
  <c r="D7" i="67"/>
  <c r="O65" i="65"/>
  <c r="R65" i="65"/>
  <c r="F64" i="65"/>
  <c r="F65" i="65" s="1"/>
  <c r="G64" i="65"/>
  <c r="G65" i="65" s="1"/>
  <c r="H64" i="65"/>
  <c r="H65" i="65" s="1"/>
  <c r="I64" i="65"/>
  <c r="I65" i="65" s="1"/>
  <c r="J64" i="65"/>
  <c r="J65" i="65" s="1"/>
  <c r="K64" i="65"/>
  <c r="K65" i="65" s="1"/>
  <c r="L64" i="65"/>
  <c r="L65" i="65" s="1"/>
  <c r="M64" i="65"/>
  <c r="M65" i="65" s="1"/>
  <c r="N64" i="65"/>
  <c r="N65" i="65" s="1"/>
  <c r="O64" i="65"/>
  <c r="P64" i="65"/>
  <c r="P65" i="65" s="1"/>
  <c r="Q64" i="65"/>
  <c r="Q65" i="65" s="1"/>
  <c r="R64" i="65"/>
  <c r="E64" i="65"/>
  <c r="E65" i="65" s="1"/>
  <c r="F57" i="65"/>
  <c r="G57" i="65"/>
  <c r="H57" i="65"/>
  <c r="I57" i="65"/>
  <c r="J57" i="65"/>
  <c r="K57" i="65"/>
  <c r="L57" i="65"/>
  <c r="M57" i="65"/>
  <c r="N57" i="65"/>
  <c r="O57" i="65"/>
  <c r="P57" i="65"/>
  <c r="Q57" i="65"/>
  <c r="R57" i="65"/>
  <c r="E57" i="65"/>
  <c r="F56" i="65"/>
  <c r="G56" i="65"/>
  <c r="H56" i="65"/>
  <c r="I56" i="65"/>
  <c r="J56" i="65"/>
  <c r="K56" i="65"/>
  <c r="L56" i="65"/>
  <c r="M56" i="65"/>
  <c r="N56" i="65"/>
  <c r="O56" i="65"/>
  <c r="P56" i="65"/>
  <c r="Q56" i="65"/>
  <c r="R56" i="65"/>
  <c r="E56" i="65"/>
  <c r="F55" i="65"/>
  <c r="G55" i="65"/>
  <c r="H55" i="65"/>
  <c r="I55" i="65"/>
  <c r="J55" i="65"/>
  <c r="K55" i="65"/>
  <c r="L55" i="65"/>
  <c r="M55" i="65"/>
  <c r="N55" i="65"/>
  <c r="O55" i="65"/>
  <c r="P55" i="65"/>
  <c r="Q55" i="65"/>
  <c r="R55" i="65"/>
  <c r="E55" i="65"/>
  <c r="E54" i="65"/>
  <c r="E53" i="65"/>
  <c r="E52" i="65"/>
  <c r="F54" i="65"/>
  <c r="G54" i="65"/>
  <c r="H54" i="65"/>
  <c r="I54" i="65"/>
  <c r="J54" i="65"/>
  <c r="K54" i="65"/>
  <c r="L54" i="65"/>
  <c r="M54" i="65"/>
  <c r="N54" i="65"/>
  <c r="O54" i="65"/>
  <c r="P54" i="65"/>
  <c r="Q54" i="65"/>
  <c r="R54" i="65"/>
  <c r="F53" i="65"/>
  <c r="G53" i="65"/>
  <c r="H53" i="65"/>
  <c r="I53" i="65"/>
  <c r="J53" i="65"/>
  <c r="K53" i="65"/>
  <c r="L53" i="65"/>
  <c r="M53" i="65"/>
  <c r="N53" i="65"/>
  <c r="O53" i="65"/>
  <c r="P53" i="65"/>
  <c r="Q53" i="65"/>
  <c r="R53" i="65"/>
  <c r="F52" i="65"/>
  <c r="G52" i="65"/>
  <c r="H52" i="65"/>
  <c r="I52" i="65"/>
  <c r="J52" i="65"/>
  <c r="K52" i="65"/>
  <c r="L52" i="65"/>
  <c r="M52" i="65"/>
  <c r="N52" i="65"/>
  <c r="O52" i="65"/>
  <c r="P52" i="65"/>
  <c r="Q52" i="65"/>
  <c r="R52" i="65"/>
  <c r="F50" i="65"/>
  <c r="G50" i="65"/>
  <c r="H50" i="65"/>
  <c r="I50" i="65"/>
  <c r="J50" i="65"/>
  <c r="K50" i="65"/>
  <c r="L50" i="65"/>
  <c r="M50" i="65"/>
  <c r="N50" i="65"/>
  <c r="O50" i="65"/>
  <c r="P50" i="65"/>
  <c r="Q50" i="65"/>
  <c r="R50" i="65"/>
  <c r="E50" i="65"/>
  <c r="F49" i="65"/>
  <c r="G49" i="65"/>
  <c r="H49" i="65"/>
  <c r="I49" i="65"/>
  <c r="J49" i="65"/>
  <c r="K49" i="65"/>
  <c r="L49" i="65"/>
  <c r="M49" i="65"/>
  <c r="N49" i="65"/>
  <c r="O49" i="65"/>
  <c r="P49" i="65"/>
  <c r="Q49" i="65"/>
  <c r="R49" i="65"/>
  <c r="E49" i="65"/>
  <c r="F45" i="65"/>
  <c r="G45" i="65"/>
  <c r="H45" i="65"/>
  <c r="I45" i="65"/>
  <c r="J45" i="65"/>
  <c r="K45" i="65"/>
  <c r="L45" i="65"/>
  <c r="M45" i="65"/>
  <c r="N45" i="65"/>
  <c r="O45" i="65"/>
  <c r="P45" i="65"/>
  <c r="Q45" i="65"/>
  <c r="R45" i="65"/>
  <c r="E45" i="65"/>
  <c r="F44" i="65"/>
  <c r="G44" i="65"/>
  <c r="H44" i="65"/>
  <c r="I44" i="65"/>
  <c r="J44" i="65"/>
  <c r="K44" i="65"/>
  <c r="L44" i="65"/>
  <c r="M44" i="65"/>
  <c r="N44" i="65"/>
  <c r="O44" i="65"/>
  <c r="P44" i="65"/>
  <c r="Q44" i="65"/>
  <c r="R44" i="65"/>
  <c r="E44" i="65"/>
  <c r="F36" i="65"/>
  <c r="G36" i="65"/>
  <c r="H36" i="65"/>
  <c r="I36" i="65"/>
  <c r="J36" i="65"/>
  <c r="K36" i="65"/>
  <c r="L36" i="65"/>
  <c r="M36" i="65"/>
  <c r="N36" i="65"/>
  <c r="O36" i="65"/>
  <c r="P36" i="65"/>
  <c r="Q36" i="65"/>
  <c r="R36" i="65"/>
  <c r="E36" i="65"/>
  <c r="F34" i="65"/>
  <c r="G34" i="65"/>
  <c r="H34" i="65"/>
  <c r="I34" i="65"/>
  <c r="J34" i="65"/>
  <c r="K34" i="65"/>
  <c r="L34" i="65"/>
  <c r="M34" i="65"/>
  <c r="N34" i="65"/>
  <c r="O34" i="65"/>
  <c r="P34" i="65"/>
  <c r="Q34" i="65"/>
  <c r="R34" i="65"/>
  <c r="E34" i="65"/>
  <c r="F32" i="65"/>
  <c r="G32" i="65"/>
  <c r="H32" i="65"/>
  <c r="I32" i="65"/>
  <c r="J32" i="65"/>
  <c r="K32" i="65"/>
  <c r="L32" i="65"/>
  <c r="M32" i="65"/>
  <c r="N32" i="65"/>
  <c r="O32" i="65"/>
  <c r="P32" i="65"/>
  <c r="Q32" i="65"/>
  <c r="R32" i="65"/>
  <c r="E32" i="65"/>
  <c r="F30" i="65"/>
  <c r="G30" i="65"/>
  <c r="H30" i="65"/>
  <c r="I30" i="65"/>
  <c r="J30" i="65"/>
  <c r="K30" i="65"/>
  <c r="L30" i="65"/>
  <c r="M30" i="65"/>
  <c r="N30" i="65"/>
  <c r="O30" i="65"/>
  <c r="P30" i="65"/>
  <c r="Q30" i="65"/>
  <c r="R30" i="65"/>
  <c r="E30" i="65"/>
  <c r="F26" i="65"/>
  <c r="G26" i="65"/>
  <c r="H26" i="65"/>
  <c r="I26" i="65"/>
  <c r="J26" i="65"/>
  <c r="K26" i="65"/>
  <c r="L26" i="65"/>
  <c r="M26" i="65"/>
  <c r="N26" i="65"/>
  <c r="O26" i="65"/>
  <c r="P26" i="65"/>
  <c r="Q26" i="65"/>
  <c r="R26" i="65"/>
  <c r="E26" i="65"/>
  <c r="F22" i="65"/>
  <c r="G22" i="65"/>
  <c r="H22" i="65"/>
  <c r="I22" i="65"/>
  <c r="J22" i="65"/>
  <c r="K22" i="65"/>
  <c r="L22" i="65"/>
  <c r="M22" i="65"/>
  <c r="N22" i="65"/>
  <c r="O22" i="65"/>
  <c r="P22" i="65"/>
  <c r="Q22" i="65"/>
  <c r="R22" i="65"/>
  <c r="E22" i="65"/>
  <c r="F19" i="65"/>
  <c r="G19" i="65"/>
  <c r="H19" i="65"/>
  <c r="I19" i="65"/>
  <c r="J19" i="65"/>
  <c r="K19" i="65"/>
  <c r="L19" i="65"/>
  <c r="M19" i="65"/>
  <c r="N19" i="65"/>
  <c r="O19" i="65"/>
  <c r="P19" i="65"/>
  <c r="Q19" i="65"/>
  <c r="R19" i="65"/>
  <c r="E19" i="65"/>
  <c r="F14" i="65"/>
  <c r="G14" i="65"/>
  <c r="H14" i="65"/>
  <c r="I14" i="65"/>
  <c r="J14" i="65"/>
  <c r="K14" i="65"/>
  <c r="L14" i="65"/>
  <c r="M14" i="65"/>
  <c r="N14" i="65"/>
  <c r="O14" i="65"/>
  <c r="P14" i="65"/>
  <c r="Q14" i="65"/>
  <c r="R14" i="65"/>
  <c r="E14" i="65"/>
  <c r="D60" i="65"/>
  <c r="D61" i="65"/>
  <c r="D59" i="65"/>
  <c r="D46" i="65"/>
  <c r="D47" i="65"/>
  <c r="D48" i="65"/>
  <c r="D38" i="65"/>
  <c r="D39" i="65"/>
  <c r="D40" i="65"/>
  <c r="D41" i="65"/>
  <c r="D42" i="65"/>
  <c r="D43" i="65"/>
  <c r="D37" i="65"/>
  <c r="D35" i="65"/>
  <c r="D33" i="65"/>
  <c r="D31" i="65"/>
  <c r="D28" i="65"/>
  <c r="D29" i="65"/>
  <c r="D27" i="65"/>
  <c r="D24" i="65"/>
  <c r="D25" i="65"/>
  <c r="D23" i="65"/>
  <c r="D21" i="65"/>
  <c r="D20" i="65"/>
  <c r="D16" i="65"/>
  <c r="D17" i="65"/>
  <c r="D18" i="65"/>
  <c r="D15" i="65"/>
  <c r="D8" i="65"/>
  <c r="D9" i="65"/>
  <c r="D10" i="65"/>
  <c r="D11" i="65"/>
  <c r="D12" i="65"/>
  <c r="D13" i="65"/>
  <c r="D7" i="65"/>
  <c r="D51" i="65"/>
  <c r="S57" i="67" l="1"/>
  <c r="S56" i="67"/>
  <c r="S14" i="67"/>
  <c r="S19" i="67"/>
  <c r="S22" i="67"/>
  <c r="S54" i="67"/>
  <c r="S53" i="67"/>
  <c r="S55" i="67"/>
  <c r="S51" i="67"/>
  <c r="S30" i="67"/>
  <c r="S26" i="67"/>
  <c r="M69" i="67"/>
  <c r="N69" i="67" s="1"/>
  <c r="E69" i="67"/>
  <c r="F69" i="67" s="1"/>
  <c r="R69" i="67"/>
  <c r="M68" i="65"/>
  <c r="E68" i="65"/>
  <c r="I68" i="65"/>
  <c r="M70" i="67"/>
  <c r="N70" i="67" s="1"/>
  <c r="E70" i="67"/>
  <c r="F70" i="67" s="1"/>
  <c r="J69" i="67"/>
  <c r="O43" i="64"/>
  <c r="E62" i="64"/>
  <c r="E63" i="64" s="1"/>
  <c r="F14" i="64"/>
  <c r="S33" i="64"/>
  <c r="D33" i="64"/>
  <c r="F32" i="64"/>
  <c r="F36" i="64"/>
  <c r="F43" i="64"/>
  <c r="E36" i="64"/>
  <c r="G36" i="64"/>
  <c r="H36" i="64"/>
  <c r="I36" i="64"/>
  <c r="J36" i="64"/>
  <c r="K36" i="64"/>
  <c r="L36" i="64"/>
  <c r="M36" i="64"/>
  <c r="N36" i="64"/>
  <c r="O36" i="64"/>
  <c r="P36" i="64"/>
  <c r="Q36" i="64"/>
  <c r="R36" i="64"/>
  <c r="N67" i="65"/>
  <c r="F67" i="65"/>
  <c r="H50" i="64"/>
  <c r="F55" i="64"/>
  <c r="G55" i="64"/>
  <c r="H55" i="64"/>
  <c r="I55" i="64"/>
  <c r="J55" i="64"/>
  <c r="K55" i="64"/>
  <c r="L55" i="64"/>
  <c r="M55" i="64"/>
  <c r="N55" i="64"/>
  <c r="O55" i="64"/>
  <c r="P55" i="64"/>
  <c r="Q55" i="64"/>
  <c r="R55" i="64"/>
  <c r="E55" i="64"/>
  <c r="F54" i="64"/>
  <c r="G54" i="64"/>
  <c r="H54" i="64"/>
  <c r="I54" i="64"/>
  <c r="J54" i="64"/>
  <c r="K54" i="64"/>
  <c r="L54" i="64"/>
  <c r="M54" i="64"/>
  <c r="N54" i="64"/>
  <c r="O54" i="64"/>
  <c r="P54" i="64"/>
  <c r="Q54" i="64"/>
  <c r="R54" i="64"/>
  <c r="E54" i="64"/>
  <c r="F53" i="64"/>
  <c r="G53" i="64"/>
  <c r="H53" i="64"/>
  <c r="I53" i="64"/>
  <c r="J53" i="64"/>
  <c r="K53" i="64"/>
  <c r="L53" i="64"/>
  <c r="M53" i="64"/>
  <c r="N53" i="64"/>
  <c r="O53" i="64"/>
  <c r="P53" i="64"/>
  <c r="Q53" i="64"/>
  <c r="R53" i="64"/>
  <c r="E53" i="64"/>
  <c r="F52" i="64"/>
  <c r="G52" i="64"/>
  <c r="H52" i="64"/>
  <c r="I52" i="64"/>
  <c r="J52" i="64"/>
  <c r="K52" i="64"/>
  <c r="L52" i="64"/>
  <c r="M52" i="64"/>
  <c r="N52" i="64"/>
  <c r="O52" i="64"/>
  <c r="P52" i="64"/>
  <c r="Q52" i="64"/>
  <c r="R52" i="64"/>
  <c r="E52" i="64"/>
  <c r="F51" i="64"/>
  <c r="G51" i="64"/>
  <c r="H51" i="64"/>
  <c r="I51" i="64"/>
  <c r="J51" i="64"/>
  <c r="K51" i="64"/>
  <c r="L51" i="64"/>
  <c r="M51" i="64"/>
  <c r="N51" i="64"/>
  <c r="O51" i="64"/>
  <c r="P51" i="64"/>
  <c r="Q51" i="64"/>
  <c r="R51" i="64"/>
  <c r="E51" i="64"/>
  <c r="F50" i="64"/>
  <c r="G50" i="64"/>
  <c r="I50" i="64"/>
  <c r="J50" i="64"/>
  <c r="K50" i="64"/>
  <c r="L50" i="64"/>
  <c r="M50" i="64"/>
  <c r="N50" i="64"/>
  <c r="O50" i="64"/>
  <c r="P50" i="64"/>
  <c r="Q50" i="64"/>
  <c r="R50" i="64"/>
  <c r="E50" i="64"/>
  <c r="F48" i="64"/>
  <c r="G48" i="64"/>
  <c r="H48" i="64"/>
  <c r="I48" i="64"/>
  <c r="J48" i="64"/>
  <c r="K48" i="64"/>
  <c r="L48" i="64"/>
  <c r="M48" i="64"/>
  <c r="N48" i="64"/>
  <c r="O48" i="64"/>
  <c r="P48" i="64"/>
  <c r="Q48" i="64"/>
  <c r="R48" i="64"/>
  <c r="E48" i="64"/>
  <c r="E47" i="64"/>
  <c r="F47" i="64"/>
  <c r="G47" i="64"/>
  <c r="H47" i="64"/>
  <c r="I47" i="64"/>
  <c r="J47" i="64"/>
  <c r="K47" i="64"/>
  <c r="L47" i="64"/>
  <c r="M47" i="64"/>
  <c r="N47" i="64"/>
  <c r="O47" i="64"/>
  <c r="P47" i="64"/>
  <c r="Q47" i="64"/>
  <c r="R47" i="64"/>
  <c r="F44" i="64"/>
  <c r="G44" i="64"/>
  <c r="H44" i="64"/>
  <c r="I44" i="64"/>
  <c r="J44" i="64"/>
  <c r="K44" i="64"/>
  <c r="L44" i="64"/>
  <c r="M44" i="64"/>
  <c r="N44" i="64"/>
  <c r="O44" i="64"/>
  <c r="P44" i="64"/>
  <c r="Q44" i="64"/>
  <c r="R44" i="64"/>
  <c r="E44" i="64"/>
  <c r="E43" i="64"/>
  <c r="F62" i="64"/>
  <c r="G62" i="64"/>
  <c r="H62" i="64"/>
  <c r="I62" i="64"/>
  <c r="J62" i="64"/>
  <c r="K62" i="64"/>
  <c r="L62" i="64"/>
  <c r="M62" i="64"/>
  <c r="N62" i="64"/>
  <c r="O62" i="64"/>
  <c r="P62" i="64"/>
  <c r="Q62" i="64"/>
  <c r="R62" i="64"/>
  <c r="N68" i="65" l="1"/>
  <c r="Q68" i="65"/>
  <c r="R68" i="65" s="1"/>
  <c r="S36" i="64"/>
  <c r="S53" i="64"/>
  <c r="S52" i="64"/>
  <c r="S50" i="64"/>
  <c r="S47" i="64"/>
  <c r="S51" i="64"/>
  <c r="S54" i="64"/>
  <c r="S55" i="64"/>
  <c r="S44" i="64"/>
  <c r="S48" i="64"/>
  <c r="F68" i="65"/>
  <c r="E66" i="64"/>
  <c r="E69" i="65"/>
  <c r="F69" i="65" s="1"/>
  <c r="M69" i="65"/>
  <c r="N69" i="65" s="1"/>
  <c r="J68" i="65"/>
  <c r="D7" i="63"/>
  <c r="Q43" i="64"/>
  <c r="J14" i="63"/>
  <c r="I14" i="63"/>
  <c r="H14" i="63"/>
  <c r="G14" i="63"/>
  <c r="F14" i="63"/>
  <c r="F32" i="63"/>
  <c r="N65" i="64"/>
  <c r="F65" i="64"/>
  <c r="I63" i="64"/>
  <c r="R63" i="64"/>
  <c r="Q63" i="64"/>
  <c r="P63" i="64"/>
  <c r="O63" i="64"/>
  <c r="N63" i="64"/>
  <c r="L63" i="64"/>
  <c r="K63" i="64"/>
  <c r="J63" i="64"/>
  <c r="H63" i="64"/>
  <c r="G63" i="64"/>
  <c r="F63" i="64"/>
  <c r="D49" i="64"/>
  <c r="D46" i="64"/>
  <c r="D45" i="64"/>
  <c r="R43" i="64"/>
  <c r="P43" i="64"/>
  <c r="N43" i="64"/>
  <c r="M43" i="64"/>
  <c r="L43" i="64"/>
  <c r="K43" i="64"/>
  <c r="J43" i="64"/>
  <c r="I43" i="64"/>
  <c r="H43" i="64"/>
  <c r="G43" i="64"/>
  <c r="D42" i="64"/>
  <c r="D41" i="64"/>
  <c r="D40" i="64"/>
  <c r="D39" i="64"/>
  <c r="D38" i="64"/>
  <c r="D37" i="64"/>
  <c r="D35" i="64"/>
  <c r="R34" i="64"/>
  <c r="Q34" i="64"/>
  <c r="P34" i="64"/>
  <c r="O34" i="64"/>
  <c r="N34" i="64"/>
  <c r="M34" i="64"/>
  <c r="L34" i="64"/>
  <c r="K34" i="64"/>
  <c r="J34" i="64"/>
  <c r="I34" i="64"/>
  <c r="H34" i="64"/>
  <c r="G34" i="64"/>
  <c r="F34" i="64"/>
  <c r="E34" i="64"/>
  <c r="R32" i="64"/>
  <c r="Q32" i="64"/>
  <c r="P32" i="64"/>
  <c r="O32" i="64"/>
  <c r="N32" i="64"/>
  <c r="M32" i="64"/>
  <c r="L32" i="64"/>
  <c r="K32" i="64"/>
  <c r="J32" i="64"/>
  <c r="I32" i="64"/>
  <c r="H32" i="64"/>
  <c r="G32" i="64"/>
  <c r="E32" i="64"/>
  <c r="D31" i="64"/>
  <c r="R30" i="64"/>
  <c r="Q30" i="64"/>
  <c r="P30" i="64"/>
  <c r="O30" i="64"/>
  <c r="N30" i="64"/>
  <c r="M30" i="64"/>
  <c r="L30" i="64"/>
  <c r="K30" i="64"/>
  <c r="J30" i="64"/>
  <c r="I30" i="64"/>
  <c r="H30" i="64"/>
  <c r="G30" i="64"/>
  <c r="F30" i="64"/>
  <c r="E30" i="64"/>
  <c r="D29" i="64"/>
  <c r="D28" i="64"/>
  <c r="D27" i="64"/>
  <c r="R26" i="64"/>
  <c r="Q26" i="64"/>
  <c r="P26" i="64"/>
  <c r="O26" i="64"/>
  <c r="N26" i="64"/>
  <c r="M26" i="64"/>
  <c r="L26" i="64"/>
  <c r="K26" i="64"/>
  <c r="J26" i="64"/>
  <c r="I26" i="64"/>
  <c r="H26" i="64"/>
  <c r="G26" i="64"/>
  <c r="F26" i="64"/>
  <c r="E26" i="64"/>
  <c r="D25" i="64"/>
  <c r="D24" i="64"/>
  <c r="D23" i="64"/>
  <c r="R22" i="64"/>
  <c r="Q22" i="64"/>
  <c r="P22" i="64"/>
  <c r="O22" i="64"/>
  <c r="N22" i="64"/>
  <c r="M22" i="64"/>
  <c r="L22" i="64"/>
  <c r="K22" i="64"/>
  <c r="J22" i="64"/>
  <c r="I22" i="64"/>
  <c r="H22" i="64"/>
  <c r="G22" i="64"/>
  <c r="F22" i="64"/>
  <c r="E22" i="64"/>
  <c r="D21" i="64"/>
  <c r="D20" i="64"/>
  <c r="R19" i="64"/>
  <c r="Q19" i="64"/>
  <c r="P19" i="64"/>
  <c r="O19" i="64"/>
  <c r="N19" i="64"/>
  <c r="M19" i="64"/>
  <c r="L19" i="64"/>
  <c r="K19" i="64"/>
  <c r="J19" i="64"/>
  <c r="I19" i="64"/>
  <c r="H19" i="64"/>
  <c r="G19" i="64"/>
  <c r="F19" i="64"/>
  <c r="E19" i="64"/>
  <c r="D18" i="64"/>
  <c r="D17" i="64"/>
  <c r="D16" i="64"/>
  <c r="D15" i="64"/>
  <c r="R14" i="64"/>
  <c r="Q14" i="64"/>
  <c r="P14" i="64"/>
  <c r="O14" i="64"/>
  <c r="N14" i="64"/>
  <c r="M14" i="64"/>
  <c r="L14" i="64"/>
  <c r="K14" i="64"/>
  <c r="J14" i="64"/>
  <c r="I14" i="64"/>
  <c r="H14" i="64"/>
  <c r="G14" i="64"/>
  <c r="E14" i="64"/>
  <c r="D13" i="64"/>
  <c r="D12" i="64"/>
  <c r="D11" i="64"/>
  <c r="D10" i="64"/>
  <c r="D9" i="64"/>
  <c r="D8" i="64"/>
  <c r="D7" i="64"/>
  <c r="S19" i="64" l="1"/>
  <c r="S14" i="64"/>
  <c r="S34" i="64"/>
  <c r="S30" i="64"/>
  <c r="S26" i="64"/>
  <c r="S32" i="64"/>
  <c r="S43" i="64"/>
  <c r="S22" i="64"/>
  <c r="M66" i="64"/>
  <c r="N66" i="64" s="1"/>
  <c r="M67" i="64"/>
  <c r="N67" i="64" s="1"/>
  <c r="M63" i="64"/>
  <c r="I66" i="64"/>
  <c r="J66" i="64" s="1"/>
  <c r="E67" i="64"/>
  <c r="F67" i="64" s="1"/>
  <c r="F66" i="64"/>
  <c r="Q66" i="64"/>
  <c r="R66" i="64" s="1"/>
  <c r="N65" i="63"/>
  <c r="F65" i="63"/>
  <c r="R62" i="63"/>
  <c r="R63" i="63" s="1"/>
  <c r="Q62" i="63"/>
  <c r="Q63" i="63" s="1"/>
  <c r="P62" i="63"/>
  <c r="P63" i="63" s="1"/>
  <c r="O62" i="63"/>
  <c r="O63" i="63" s="1"/>
  <c r="N62" i="63"/>
  <c r="N63" i="63" s="1"/>
  <c r="M62" i="63"/>
  <c r="M63" i="63" s="1"/>
  <c r="L62" i="63"/>
  <c r="L63" i="63" s="1"/>
  <c r="K62" i="63"/>
  <c r="K63" i="63" s="1"/>
  <c r="J62" i="63"/>
  <c r="J63" i="63" s="1"/>
  <c r="I62" i="63"/>
  <c r="I63" i="63" s="1"/>
  <c r="H62" i="63"/>
  <c r="H63" i="63" s="1"/>
  <c r="G62" i="63"/>
  <c r="G63" i="63" s="1"/>
  <c r="F62" i="63"/>
  <c r="F63" i="63" s="1"/>
  <c r="E62" i="63"/>
  <c r="R55" i="63"/>
  <c r="Q55" i="63"/>
  <c r="P55" i="63"/>
  <c r="O55" i="63"/>
  <c r="N55" i="63"/>
  <c r="M55" i="63"/>
  <c r="L55" i="63"/>
  <c r="K55" i="63"/>
  <c r="J55" i="63"/>
  <c r="I55" i="63"/>
  <c r="H55" i="63"/>
  <c r="G55" i="63"/>
  <c r="F55" i="63"/>
  <c r="E55" i="63"/>
  <c r="R54" i="63"/>
  <c r="Q54" i="63"/>
  <c r="P54" i="63"/>
  <c r="O54" i="63"/>
  <c r="N54" i="63"/>
  <c r="M54" i="63"/>
  <c r="L54" i="63"/>
  <c r="K54" i="63"/>
  <c r="J54" i="63"/>
  <c r="I54" i="63"/>
  <c r="H54" i="63"/>
  <c r="G54" i="63"/>
  <c r="F54" i="63"/>
  <c r="E54" i="63"/>
  <c r="R53" i="63"/>
  <c r="Q53" i="63"/>
  <c r="P53" i="63"/>
  <c r="O53" i="63"/>
  <c r="N53" i="63"/>
  <c r="M53" i="63"/>
  <c r="L53" i="63"/>
  <c r="K53" i="63"/>
  <c r="J53" i="63"/>
  <c r="I53" i="63"/>
  <c r="H53" i="63"/>
  <c r="G53" i="63"/>
  <c r="F53" i="63"/>
  <c r="E53" i="63"/>
  <c r="R52" i="63"/>
  <c r="Q52" i="63"/>
  <c r="P52" i="63"/>
  <c r="O52" i="63"/>
  <c r="N52" i="63"/>
  <c r="M52" i="63"/>
  <c r="L52" i="63"/>
  <c r="K52" i="63"/>
  <c r="J52" i="63"/>
  <c r="I52" i="63"/>
  <c r="H52" i="63"/>
  <c r="G52" i="63"/>
  <c r="F52" i="63"/>
  <c r="E52" i="63"/>
  <c r="R51" i="63"/>
  <c r="Q51" i="63"/>
  <c r="P51" i="63"/>
  <c r="O51" i="63"/>
  <c r="N51" i="63"/>
  <c r="M51" i="63"/>
  <c r="L51" i="63"/>
  <c r="K51" i="63"/>
  <c r="J51" i="63"/>
  <c r="I51" i="63"/>
  <c r="H51" i="63"/>
  <c r="G51" i="63"/>
  <c r="F51" i="63"/>
  <c r="E51" i="63"/>
  <c r="R50" i="63"/>
  <c r="Q50" i="63"/>
  <c r="P50" i="63"/>
  <c r="O50" i="63"/>
  <c r="N50" i="63"/>
  <c r="M50" i="63"/>
  <c r="L50" i="63"/>
  <c r="K50" i="63"/>
  <c r="J50" i="63"/>
  <c r="I50" i="63"/>
  <c r="H50" i="63"/>
  <c r="G50" i="63"/>
  <c r="F50" i="63"/>
  <c r="E50" i="63"/>
  <c r="D49" i="63"/>
  <c r="R48" i="63"/>
  <c r="Q48" i="63"/>
  <c r="P48" i="63"/>
  <c r="O48" i="63"/>
  <c r="N48" i="63"/>
  <c r="M48" i="63"/>
  <c r="L48" i="63"/>
  <c r="K48" i="63"/>
  <c r="J48" i="63"/>
  <c r="I48" i="63"/>
  <c r="H48" i="63"/>
  <c r="G48" i="63"/>
  <c r="F48" i="63"/>
  <c r="E48" i="63"/>
  <c r="R47" i="63"/>
  <c r="Q47" i="63"/>
  <c r="P47" i="63"/>
  <c r="O47" i="63"/>
  <c r="N47" i="63"/>
  <c r="M47" i="63"/>
  <c r="L47" i="63"/>
  <c r="K47" i="63"/>
  <c r="J47" i="63"/>
  <c r="I47" i="63"/>
  <c r="H47" i="63"/>
  <c r="G47" i="63"/>
  <c r="F47" i="63"/>
  <c r="E47" i="63"/>
  <c r="D46" i="63"/>
  <c r="D45" i="63"/>
  <c r="R44" i="63"/>
  <c r="Q44" i="63"/>
  <c r="P44" i="63"/>
  <c r="O44" i="63"/>
  <c r="N44" i="63"/>
  <c r="M44" i="63"/>
  <c r="L44" i="63"/>
  <c r="K44" i="63"/>
  <c r="J44" i="63"/>
  <c r="I44" i="63"/>
  <c r="H44" i="63"/>
  <c r="G44" i="63"/>
  <c r="F44" i="63"/>
  <c r="E44" i="63"/>
  <c r="R43" i="63"/>
  <c r="Q43" i="63"/>
  <c r="P43" i="63"/>
  <c r="O43" i="63"/>
  <c r="N43" i="63"/>
  <c r="M43" i="63"/>
  <c r="L43" i="63"/>
  <c r="K43" i="63"/>
  <c r="J43" i="63"/>
  <c r="I43" i="63"/>
  <c r="H43" i="63"/>
  <c r="G43" i="63"/>
  <c r="F43" i="63"/>
  <c r="E43" i="63"/>
  <c r="S43" i="63" s="1"/>
  <c r="D42" i="63"/>
  <c r="D41" i="63"/>
  <c r="D40" i="63"/>
  <c r="D39" i="63"/>
  <c r="D38" i="63"/>
  <c r="R36" i="63"/>
  <c r="Q36" i="63"/>
  <c r="P36" i="63"/>
  <c r="O36" i="63"/>
  <c r="N36" i="63"/>
  <c r="M36" i="63"/>
  <c r="L36" i="63"/>
  <c r="K36" i="63"/>
  <c r="J36" i="63"/>
  <c r="I36" i="63"/>
  <c r="H36" i="63"/>
  <c r="G36" i="63"/>
  <c r="F36" i="63"/>
  <c r="E36" i="63"/>
  <c r="D35" i="63"/>
  <c r="R34" i="63"/>
  <c r="Q34" i="63"/>
  <c r="P34" i="63"/>
  <c r="O34" i="63"/>
  <c r="N34" i="63"/>
  <c r="M34" i="63"/>
  <c r="L34" i="63"/>
  <c r="K34" i="63"/>
  <c r="J34" i="63"/>
  <c r="I34" i="63"/>
  <c r="H34" i="63"/>
  <c r="G34" i="63"/>
  <c r="F34" i="63"/>
  <c r="E34" i="63"/>
  <c r="D33" i="63"/>
  <c r="R32" i="63"/>
  <c r="Q32" i="63"/>
  <c r="P32" i="63"/>
  <c r="O32" i="63"/>
  <c r="N32" i="63"/>
  <c r="M32" i="63"/>
  <c r="L32" i="63"/>
  <c r="K32" i="63"/>
  <c r="J32" i="63"/>
  <c r="I32" i="63"/>
  <c r="H32" i="63"/>
  <c r="G32" i="63"/>
  <c r="E32" i="63"/>
  <c r="D31" i="63"/>
  <c r="R30" i="63"/>
  <c r="Q30" i="63"/>
  <c r="P30" i="63"/>
  <c r="O30" i="63"/>
  <c r="N30" i="63"/>
  <c r="M30" i="63"/>
  <c r="L30" i="63"/>
  <c r="K30" i="63"/>
  <c r="J30" i="63"/>
  <c r="I30" i="63"/>
  <c r="H30" i="63"/>
  <c r="G30" i="63"/>
  <c r="F30" i="63"/>
  <c r="E30" i="63"/>
  <c r="D29" i="63"/>
  <c r="D28" i="63"/>
  <c r="D27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S26" i="63" s="1"/>
  <c r="D25" i="63"/>
  <c r="D24" i="63"/>
  <c r="D23" i="63"/>
  <c r="R22" i="63"/>
  <c r="Q22" i="63"/>
  <c r="P22" i="63"/>
  <c r="O22" i="63"/>
  <c r="N22" i="63"/>
  <c r="M22" i="63"/>
  <c r="L22" i="63"/>
  <c r="K22" i="63"/>
  <c r="J22" i="63"/>
  <c r="I22" i="63"/>
  <c r="H22" i="63"/>
  <c r="G22" i="63"/>
  <c r="F22" i="63"/>
  <c r="E22" i="63"/>
  <c r="D21" i="63"/>
  <c r="D20" i="63"/>
  <c r="R19" i="63"/>
  <c r="Q19" i="63"/>
  <c r="P19" i="63"/>
  <c r="O19" i="63"/>
  <c r="N19" i="63"/>
  <c r="M19" i="63"/>
  <c r="L19" i="63"/>
  <c r="K19" i="63"/>
  <c r="J19" i="63"/>
  <c r="I19" i="63"/>
  <c r="H19" i="63"/>
  <c r="G19" i="63"/>
  <c r="F19" i="63"/>
  <c r="E19" i="63"/>
  <c r="D18" i="63"/>
  <c r="D17" i="63"/>
  <c r="D16" i="63"/>
  <c r="D15" i="63"/>
  <c r="R14" i="63"/>
  <c r="Q14" i="63"/>
  <c r="P14" i="63"/>
  <c r="O14" i="63"/>
  <c r="N14" i="63"/>
  <c r="M14" i="63"/>
  <c r="L14" i="63"/>
  <c r="K14" i="63"/>
  <c r="E14" i="63"/>
  <c r="D13" i="63"/>
  <c r="D12" i="63"/>
  <c r="D11" i="63"/>
  <c r="D10" i="63"/>
  <c r="D9" i="63"/>
  <c r="D8" i="63"/>
  <c r="D37" i="62"/>
  <c r="F34" i="62"/>
  <c r="G34" i="62"/>
  <c r="H34" i="62"/>
  <c r="I34" i="62"/>
  <c r="J34" i="62"/>
  <c r="K34" i="62"/>
  <c r="L34" i="62"/>
  <c r="M34" i="62"/>
  <c r="N34" i="62"/>
  <c r="O34" i="62"/>
  <c r="P34" i="62"/>
  <c r="Q34" i="62"/>
  <c r="R34" i="62"/>
  <c r="E34" i="62"/>
  <c r="S34" i="63" l="1"/>
  <c r="S44" i="63"/>
  <c r="S19" i="63"/>
  <c r="S22" i="63"/>
  <c r="I66" i="63"/>
  <c r="S32" i="63"/>
  <c r="S14" i="63"/>
  <c r="S30" i="63"/>
  <c r="S36" i="63"/>
  <c r="S47" i="63"/>
  <c r="S50" i="63"/>
  <c r="S48" i="63"/>
  <c r="M67" i="63"/>
  <c r="N67" i="63" s="1"/>
  <c r="E66" i="63"/>
  <c r="F66" i="63" s="1"/>
  <c r="E67" i="63"/>
  <c r="F67" i="63" s="1"/>
  <c r="J66" i="63"/>
  <c r="M66" i="63"/>
  <c r="N66" i="63" s="1"/>
  <c r="Q66" i="63"/>
  <c r="R66" i="63" s="1"/>
  <c r="E63" i="63"/>
  <c r="R68" i="60"/>
  <c r="R66" i="60"/>
  <c r="J68" i="60"/>
  <c r="J66" i="60"/>
  <c r="N65" i="62"/>
  <c r="F65" i="62"/>
  <c r="F66" i="60"/>
  <c r="D49" i="62"/>
  <c r="D46" i="62"/>
  <c r="D45" i="62"/>
  <c r="D39" i="62"/>
  <c r="D40" i="62"/>
  <c r="D41" i="62"/>
  <c r="D42" i="62"/>
  <c r="D38" i="62"/>
  <c r="D35" i="62"/>
  <c r="D33" i="62"/>
  <c r="D31" i="62"/>
  <c r="D28" i="62"/>
  <c r="D29" i="62"/>
  <c r="D27" i="62"/>
  <c r="D25" i="62"/>
  <c r="D24" i="62"/>
  <c r="D23" i="62"/>
  <c r="D21" i="62"/>
  <c r="D20" i="62"/>
  <c r="D16" i="62"/>
  <c r="D17" i="62"/>
  <c r="D18" i="62"/>
  <c r="D15" i="62"/>
  <c r="D8" i="62"/>
  <c r="D9" i="62"/>
  <c r="D10" i="62"/>
  <c r="D11" i="62"/>
  <c r="D12" i="62"/>
  <c r="D13" i="62"/>
  <c r="D7" i="62"/>
  <c r="D7" i="60"/>
  <c r="E64" i="60"/>
  <c r="F62" i="62"/>
  <c r="F63" i="62" s="1"/>
  <c r="G62" i="62"/>
  <c r="G63" i="62" s="1"/>
  <c r="H62" i="62"/>
  <c r="H63" i="62" s="1"/>
  <c r="I62" i="62"/>
  <c r="I63" i="62" s="1"/>
  <c r="J62" i="62"/>
  <c r="J63" i="62" s="1"/>
  <c r="K62" i="62"/>
  <c r="K63" i="62" s="1"/>
  <c r="L62" i="62"/>
  <c r="L63" i="62" s="1"/>
  <c r="M62" i="62"/>
  <c r="N62" i="62"/>
  <c r="N63" i="62" s="1"/>
  <c r="O62" i="62"/>
  <c r="O63" i="62" s="1"/>
  <c r="P62" i="62"/>
  <c r="P63" i="62" s="1"/>
  <c r="Q62" i="62"/>
  <c r="Q63" i="62" s="1"/>
  <c r="R62" i="62"/>
  <c r="R63" i="62" s="1"/>
  <c r="E62" i="62"/>
  <c r="E63" i="60"/>
  <c r="F54" i="62"/>
  <c r="G54" i="62"/>
  <c r="H54" i="62"/>
  <c r="I54" i="62"/>
  <c r="J54" i="62"/>
  <c r="K54" i="62"/>
  <c r="L54" i="62"/>
  <c r="M54" i="62"/>
  <c r="N54" i="62"/>
  <c r="O54" i="62"/>
  <c r="P54" i="62"/>
  <c r="Q54" i="62"/>
  <c r="R54" i="62"/>
  <c r="F55" i="62"/>
  <c r="G55" i="62"/>
  <c r="H55" i="62"/>
  <c r="I55" i="62"/>
  <c r="J55" i="62"/>
  <c r="K55" i="62"/>
  <c r="L55" i="62"/>
  <c r="M55" i="62"/>
  <c r="N55" i="62"/>
  <c r="O55" i="62"/>
  <c r="P55" i="62"/>
  <c r="Q55" i="62"/>
  <c r="R55" i="62"/>
  <c r="E55" i="62"/>
  <c r="E54" i="62"/>
  <c r="F53" i="62"/>
  <c r="G53" i="62"/>
  <c r="H53" i="62"/>
  <c r="I53" i="62"/>
  <c r="J53" i="62"/>
  <c r="K53" i="62"/>
  <c r="L53" i="62"/>
  <c r="M53" i="62"/>
  <c r="N53" i="62"/>
  <c r="O53" i="62"/>
  <c r="P53" i="62"/>
  <c r="Q53" i="62"/>
  <c r="R53" i="62"/>
  <c r="E53" i="62"/>
  <c r="F52" i="62"/>
  <c r="G52" i="62"/>
  <c r="H52" i="62"/>
  <c r="I52" i="62"/>
  <c r="J52" i="62"/>
  <c r="K52" i="62"/>
  <c r="L52" i="62"/>
  <c r="M52" i="62"/>
  <c r="N52" i="62"/>
  <c r="O52" i="62"/>
  <c r="P52" i="62"/>
  <c r="Q52" i="62"/>
  <c r="R52" i="62"/>
  <c r="E52" i="62"/>
  <c r="E51" i="62"/>
  <c r="F51" i="62"/>
  <c r="G51" i="62"/>
  <c r="H51" i="62"/>
  <c r="I51" i="62"/>
  <c r="J51" i="62"/>
  <c r="K51" i="62"/>
  <c r="L51" i="62"/>
  <c r="M51" i="62"/>
  <c r="N51" i="62"/>
  <c r="O51" i="62"/>
  <c r="P51" i="62"/>
  <c r="Q51" i="62"/>
  <c r="R51" i="62"/>
  <c r="F50" i="62"/>
  <c r="G50" i="62"/>
  <c r="H50" i="62"/>
  <c r="I50" i="62"/>
  <c r="J50" i="62"/>
  <c r="K50" i="62"/>
  <c r="L50" i="62"/>
  <c r="M50" i="62"/>
  <c r="N50" i="62"/>
  <c r="O50" i="62"/>
  <c r="P50" i="62"/>
  <c r="Q50" i="62"/>
  <c r="R50" i="62"/>
  <c r="E50" i="62"/>
  <c r="F48" i="62"/>
  <c r="G48" i="62"/>
  <c r="H48" i="62"/>
  <c r="I48" i="62"/>
  <c r="J48" i="62"/>
  <c r="K48" i="62"/>
  <c r="L48" i="62"/>
  <c r="M48" i="62"/>
  <c r="N48" i="62"/>
  <c r="O48" i="62"/>
  <c r="P48" i="62"/>
  <c r="Q48" i="62"/>
  <c r="R48" i="62"/>
  <c r="E48" i="62"/>
  <c r="F47" i="62"/>
  <c r="G47" i="62"/>
  <c r="H47" i="62"/>
  <c r="I47" i="62"/>
  <c r="J47" i="62"/>
  <c r="K47" i="62"/>
  <c r="L47" i="62"/>
  <c r="M47" i="62"/>
  <c r="N47" i="62"/>
  <c r="O47" i="62"/>
  <c r="P47" i="62"/>
  <c r="Q47" i="62"/>
  <c r="R47" i="62"/>
  <c r="E47" i="62"/>
  <c r="F44" i="62"/>
  <c r="G44" i="62"/>
  <c r="H44" i="62"/>
  <c r="I44" i="62"/>
  <c r="J44" i="62"/>
  <c r="K44" i="62"/>
  <c r="L44" i="62"/>
  <c r="M44" i="62"/>
  <c r="N44" i="62"/>
  <c r="O44" i="62"/>
  <c r="P44" i="62"/>
  <c r="Q44" i="62"/>
  <c r="R44" i="62"/>
  <c r="E44" i="62"/>
  <c r="F43" i="62"/>
  <c r="G43" i="62"/>
  <c r="H43" i="62"/>
  <c r="I43" i="62"/>
  <c r="J43" i="62"/>
  <c r="K43" i="62"/>
  <c r="L43" i="62"/>
  <c r="M43" i="62"/>
  <c r="N43" i="62"/>
  <c r="O43" i="62"/>
  <c r="P43" i="62"/>
  <c r="Q43" i="62"/>
  <c r="R43" i="62"/>
  <c r="E43" i="62"/>
  <c r="R36" i="62"/>
  <c r="M36" i="62"/>
  <c r="Q36" i="62"/>
  <c r="L36" i="62"/>
  <c r="K36" i="62"/>
  <c r="G36" i="62"/>
  <c r="H36" i="62"/>
  <c r="I36" i="62"/>
  <c r="J36" i="62"/>
  <c r="N36" i="62"/>
  <c r="O36" i="62"/>
  <c r="P36" i="62"/>
  <c r="F36" i="62"/>
  <c r="E36" i="62"/>
  <c r="F32" i="62"/>
  <c r="G32" i="62"/>
  <c r="H32" i="62"/>
  <c r="I32" i="62"/>
  <c r="J32" i="62"/>
  <c r="K32" i="62"/>
  <c r="L32" i="62"/>
  <c r="M32" i="62"/>
  <c r="N32" i="62"/>
  <c r="O32" i="62"/>
  <c r="P32" i="62"/>
  <c r="Q32" i="62"/>
  <c r="R32" i="62"/>
  <c r="E32" i="62"/>
  <c r="F30" i="62"/>
  <c r="G30" i="62"/>
  <c r="H30" i="62"/>
  <c r="I30" i="62"/>
  <c r="J30" i="62"/>
  <c r="K30" i="62"/>
  <c r="L30" i="62"/>
  <c r="M30" i="62"/>
  <c r="N30" i="62"/>
  <c r="O30" i="62"/>
  <c r="P30" i="62"/>
  <c r="Q30" i="62"/>
  <c r="R30" i="62"/>
  <c r="E30" i="62"/>
  <c r="F26" i="62"/>
  <c r="G26" i="62"/>
  <c r="H26" i="62"/>
  <c r="I26" i="62"/>
  <c r="J26" i="62"/>
  <c r="K26" i="62"/>
  <c r="L26" i="62"/>
  <c r="M26" i="62"/>
  <c r="N26" i="62"/>
  <c r="O26" i="62"/>
  <c r="P26" i="62"/>
  <c r="Q26" i="62"/>
  <c r="R26" i="62"/>
  <c r="E26" i="62"/>
  <c r="F22" i="62"/>
  <c r="G22" i="62"/>
  <c r="H22" i="62"/>
  <c r="I22" i="62"/>
  <c r="J22" i="62"/>
  <c r="K22" i="62"/>
  <c r="L22" i="62"/>
  <c r="M22" i="62"/>
  <c r="N22" i="62"/>
  <c r="O22" i="62"/>
  <c r="P22" i="62"/>
  <c r="Q22" i="62"/>
  <c r="R22" i="62"/>
  <c r="E22" i="62"/>
  <c r="E19" i="62"/>
  <c r="F19" i="62"/>
  <c r="E14" i="62"/>
  <c r="E19" i="60"/>
  <c r="E14" i="60"/>
  <c r="M19" i="62"/>
  <c r="G19" i="62"/>
  <c r="H19" i="62"/>
  <c r="I19" i="62"/>
  <c r="J19" i="62"/>
  <c r="K19" i="62"/>
  <c r="L19" i="62"/>
  <c r="N19" i="62"/>
  <c r="O19" i="62"/>
  <c r="P19" i="62"/>
  <c r="Q19" i="62"/>
  <c r="R19" i="62"/>
  <c r="F14" i="62"/>
  <c r="G14" i="62"/>
  <c r="H14" i="62"/>
  <c r="I14" i="62"/>
  <c r="J14" i="62"/>
  <c r="K14" i="62"/>
  <c r="L14" i="62"/>
  <c r="M14" i="62"/>
  <c r="N14" i="62"/>
  <c r="O14" i="62"/>
  <c r="P14" i="62"/>
  <c r="Q14" i="62"/>
  <c r="R14" i="62"/>
  <c r="F23" i="60"/>
  <c r="E27" i="60"/>
  <c r="N66" i="60"/>
  <c r="R63" i="60"/>
  <c r="R64" i="60" s="1"/>
  <c r="Q63" i="60"/>
  <c r="Q64" i="60" s="1"/>
  <c r="P63" i="60"/>
  <c r="P64" i="60" s="1"/>
  <c r="O63" i="60"/>
  <c r="N63" i="60"/>
  <c r="N64" i="60" s="1"/>
  <c r="M63" i="60"/>
  <c r="M64" i="60" s="1"/>
  <c r="L63" i="60"/>
  <c r="L64" i="60" s="1"/>
  <c r="K63" i="60"/>
  <c r="K64" i="60" s="1"/>
  <c r="J63" i="60"/>
  <c r="J64" i="60" s="1"/>
  <c r="I63" i="60"/>
  <c r="I64" i="60" s="1"/>
  <c r="H63" i="60"/>
  <c r="H64" i="60" s="1"/>
  <c r="G63" i="60"/>
  <c r="F63" i="60"/>
  <c r="F64" i="60" s="1"/>
  <c r="D60" i="60"/>
  <c r="D59" i="60"/>
  <c r="D58" i="60"/>
  <c r="R56" i="60"/>
  <c r="Q56" i="60"/>
  <c r="P56" i="60"/>
  <c r="O56" i="60"/>
  <c r="N56" i="60"/>
  <c r="M56" i="60"/>
  <c r="L56" i="60"/>
  <c r="K56" i="60"/>
  <c r="J56" i="60"/>
  <c r="I56" i="60"/>
  <c r="H56" i="60"/>
  <c r="G56" i="60"/>
  <c r="F56" i="60"/>
  <c r="E56" i="60"/>
  <c r="R55" i="60"/>
  <c r="Q55" i="60"/>
  <c r="P55" i="60"/>
  <c r="O55" i="60"/>
  <c r="N55" i="60"/>
  <c r="M55" i="60"/>
  <c r="L55" i="60"/>
  <c r="K55" i="60"/>
  <c r="J55" i="60"/>
  <c r="I55" i="60"/>
  <c r="H55" i="60"/>
  <c r="G55" i="60"/>
  <c r="F55" i="60"/>
  <c r="E55" i="60"/>
  <c r="R54" i="60"/>
  <c r="Q54" i="60"/>
  <c r="P54" i="60"/>
  <c r="O54" i="60"/>
  <c r="N54" i="60"/>
  <c r="M54" i="60"/>
  <c r="L54" i="60"/>
  <c r="K54" i="60"/>
  <c r="J54" i="60"/>
  <c r="I54" i="60"/>
  <c r="H54" i="60"/>
  <c r="G54" i="60"/>
  <c r="F54" i="60"/>
  <c r="E54" i="60"/>
  <c r="R53" i="60"/>
  <c r="Q53" i="60"/>
  <c r="P53" i="60"/>
  <c r="O53" i="60"/>
  <c r="N53" i="60"/>
  <c r="M53" i="60"/>
  <c r="L53" i="60"/>
  <c r="K53" i="60"/>
  <c r="J53" i="60"/>
  <c r="I53" i="60"/>
  <c r="H53" i="60"/>
  <c r="G53" i="60"/>
  <c r="F53" i="60"/>
  <c r="E53" i="60"/>
  <c r="R52" i="60"/>
  <c r="Q52" i="60"/>
  <c r="P52" i="60"/>
  <c r="O52" i="60"/>
  <c r="N52" i="60"/>
  <c r="M52" i="60"/>
  <c r="L52" i="60"/>
  <c r="K52" i="60"/>
  <c r="J52" i="60"/>
  <c r="I52" i="60"/>
  <c r="H52" i="60"/>
  <c r="G52" i="60"/>
  <c r="F52" i="60"/>
  <c r="E52" i="60"/>
  <c r="R51" i="60"/>
  <c r="Q51" i="60"/>
  <c r="P51" i="60"/>
  <c r="O51" i="60"/>
  <c r="N51" i="60"/>
  <c r="M51" i="60"/>
  <c r="L51" i="60"/>
  <c r="K51" i="60"/>
  <c r="J51" i="60"/>
  <c r="I51" i="60"/>
  <c r="H51" i="60"/>
  <c r="G51" i="60"/>
  <c r="F51" i="60"/>
  <c r="E51" i="60"/>
  <c r="D50" i="60"/>
  <c r="R49" i="60"/>
  <c r="Q49" i="60"/>
  <c r="P49" i="60"/>
  <c r="O49" i="60"/>
  <c r="N49" i="60"/>
  <c r="M49" i="60"/>
  <c r="L49" i="60"/>
  <c r="K49" i="60"/>
  <c r="J49" i="60"/>
  <c r="I49" i="60"/>
  <c r="H49" i="60"/>
  <c r="G49" i="60"/>
  <c r="F49" i="60"/>
  <c r="E49" i="60"/>
  <c r="R48" i="60"/>
  <c r="Q48" i="60"/>
  <c r="P48" i="60"/>
  <c r="O48" i="60"/>
  <c r="N48" i="60"/>
  <c r="M48" i="60"/>
  <c r="L48" i="60"/>
  <c r="K48" i="60"/>
  <c r="J48" i="60"/>
  <c r="I48" i="60"/>
  <c r="H48" i="60"/>
  <c r="G48" i="60"/>
  <c r="F48" i="60"/>
  <c r="E48" i="60"/>
  <c r="D47" i="60"/>
  <c r="D46" i="60"/>
  <c r="R45" i="60"/>
  <c r="Q45" i="60"/>
  <c r="P45" i="60"/>
  <c r="O45" i="60"/>
  <c r="N45" i="60"/>
  <c r="M45" i="60"/>
  <c r="L45" i="60"/>
  <c r="K45" i="60"/>
  <c r="J45" i="60"/>
  <c r="I45" i="60"/>
  <c r="H45" i="60"/>
  <c r="G45" i="60"/>
  <c r="F45" i="60"/>
  <c r="E45" i="60"/>
  <c r="R44" i="60"/>
  <c r="Q44" i="60"/>
  <c r="P44" i="60"/>
  <c r="O44" i="60"/>
  <c r="N44" i="60"/>
  <c r="M44" i="60"/>
  <c r="L44" i="60"/>
  <c r="K44" i="60"/>
  <c r="J44" i="60"/>
  <c r="I44" i="60"/>
  <c r="H44" i="60"/>
  <c r="G44" i="60"/>
  <c r="F44" i="60"/>
  <c r="E44" i="60"/>
  <c r="D43" i="60"/>
  <c r="D41" i="60"/>
  <c r="D40" i="60"/>
  <c r="D38" i="60"/>
  <c r="D37" i="60"/>
  <c r="R36" i="60"/>
  <c r="Q36" i="60"/>
  <c r="P36" i="60"/>
  <c r="O36" i="60"/>
  <c r="N36" i="60"/>
  <c r="M36" i="60"/>
  <c r="L36" i="60"/>
  <c r="K36" i="60"/>
  <c r="J36" i="60"/>
  <c r="I36" i="60"/>
  <c r="H36" i="60"/>
  <c r="G36" i="60"/>
  <c r="F36" i="60"/>
  <c r="E36" i="60"/>
  <c r="D35" i="60"/>
  <c r="R34" i="60"/>
  <c r="Q34" i="60"/>
  <c r="P34" i="60"/>
  <c r="O34" i="60"/>
  <c r="N34" i="60"/>
  <c r="M34" i="60"/>
  <c r="L34" i="60"/>
  <c r="K34" i="60"/>
  <c r="J34" i="60"/>
  <c r="I34" i="60"/>
  <c r="H34" i="60"/>
  <c r="G34" i="60"/>
  <c r="F34" i="60"/>
  <c r="E34" i="60"/>
  <c r="R33" i="60"/>
  <c r="Q33" i="60"/>
  <c r="P33" i="60"/>
  <c r="O33" i="60"/>
  <c r="N33" i="60"/>
  <c r="M33" i="60"/>
  <c r="L33" i="60"/>
  <c r="K33" i="60"/>
  <c r="J33" i="60"/>
  <c r="I33" i="60"/>
  <c r="H33" i="60"/>
  <c r="G33" i="60"/>
  <c r="F33" i="60"/>
  <c r="E33" i="60"/>
  <c r="D32" i="60"/>
  <c r="R31" i="60"/>
  <c r="Q31" i="60"/>
  <c r="P31" i="60"/>
  <c r="O31" i="60"/>
  <c r="N31" i="60"/>
  <c r="M31" i="60"/>
  <c r="L31" i="60"/>
  <c r="K31" i="60"/>
  <c r="J31" i="60"/>
  <c r="I31" i="60"/>
  <c r="H31" i="60"/>
  <c r="G31" i="60"/>
  <c r="F31" i="60"/>
  <c r="D30" i="60"/>
  <c r="D29" i="60"/>
  <c r="D28" i="60"/>
  <c r="R27" i="60"/>
  <c r="Q27" i="60"/>
  <c r="P27" i="60"/>
  <c r="O27" i="60"/>
  <c r="N27" i="60"/>
  <c r="M27" i="60"/>
  <c r="L27" i="60"/>
  <c r="K27" i="60"/>
  <c r="J27" i="60"/>
  <c r="I27" i="60"/>
  <c r="H27" i="60"/>
  <c r="G27" i="60"/>
  <c r="F27" i="60"/>
  <c r="D26" i="60"/>
  <c r="D25" i="60"/>
  <c r="D24" i="60"/>
  <c r="R23" i="60"/>
  <c r="Q23" i="60"/>
  <c r="P23" i="60"/>
  <c r="O23" i="60"/>
  <c r="N23" i="60"/>
  <c r="M23" i="60"/>
  <c r="L23" i="60"/>
  <c r="K23" i="60"/>
  <c r="J23" i="60"/>
  <c r="I23" i="60"/>
  <c r="H23" i="60"/>
  <c r="G23" i="60"/>
  <c r="E23" i="60"/>
  <c r="E31" i="60" s="1"/>
  <c r="D22" i="60"/>
  <c r="D20" i="60"/>
  <c r="R19" i="60"/>
  <c r="Q19" i="60"/>
  <c r="P19" i="60"/>
  <c r="O19" i="60"/>
  <c r="N19" i="60"/>
  <c r="M19" i="60"/>
  <c r="L19" i="60"/>
  <c r="K19" i="60"/>
  <c r="J19" i="60"/>
  <c r="I19" i="60"/>
  <c r="H19" i="60"/>
  <c r="G19" i="60"/>
  <c r="F19" i="60"/>
  <c r="D18" i="60"/>
  <c r="D17" i="60"/>
  <c r="D16" i="60"/>
  <c r="D15" i="60"/>
  <c r="R14" i="60"/>
  <c r="Q14" i="60"/>
  <c r="P14" i="60"/>
  <c r="O14" i="60"/>
  <c r="N14" i="60"/>
  <c r="M14" i="60"/>
  <c r="L14" i="60"/>
  <c r="K14" i="60"/>
  <c r="J14" i="60"/>
  <c r="I14" i="60"/>
  <c r="H14" i="60"/>
  <c r="G14" i="60"/>
  <c r="D13" i="60"/>
  <c r="D12" i="60"/>
  <c r="D11" i="60"/>
  <c r="D10" i="60"/>
  <c r="D9" i="60"/>
  <c r="D8" i="60"/>
  <c r="F48" i="59"/>
  <c r="R30" i="59"/>
  <c r="L30" i="59"/>
  <c r="K30" i="59"/>
  <c r="K32" i="59"/>
  <c r="K26" i="59"/>
  <c r="F63" i="59"/>
  <c r="G63" i="59"/>
  <c r="G64" i="59" s="1"/>
  <c r="H63" i="59"/>
  <c r="H64" i="59" s="1"/>
  <c r="I63" i="59"/>
  <c r="I64" i="59" s="1"/>
  <c r="J63" i="59"/>
  <c r="J64" i="59" s="1"/>
  <c r="K63" i="59"/>
  <c r="K64" i="59" s="1"/>
  <c r="L63" i="59"/>
  <c r="M63" i="59"/>
  <c r="M64" i="59" s="1"/>
  <c r="N63" i="59"/>
  <c r="O63" i="59"/>
  <c r="O64" i="59" s="1"/>
  <c r="P63" i="59"/>
  <c r="P64" i="59" s="1"/>
  <c r="Q63" i="59"/>
  <c r="Q64" i="59" s="1"/>
  <c r="R63" i="59"/>
  <c r="E63" i="59"/>
  <c r="K35" i="59"/>
  <c r="O30" i="59"/>
  <c r="R35" i="59"/>
  <c r="L35" i="59"/>
  <c r="M35" i="59"/>
  <c r="G35" i="59"/>
  <c r="H35" i="59"/>
  <c r="I35" i="59"/>
  <c r="J35" i="59"/>
  <c r="N35" i="59"/>
  <c r="O35" i="59"/>
  <c r="P35" i="59"/>
  <c r="Q35" i="59"/>
  <c r="F35" i="59"/>
  <c r="E35" i="59"/>
  <c r="G33" i="59"/>
  <c r="E26" i="59"/>
  <c r="F30" i="59"/>
  <c r="G30" i="59"/>
  <c r="H30" i="59"/>
  <c r="I30" i="59"/>
  <c r="J30" i="59"/>
  <c r="M30" i="59"/>
  <c r="N30" i="59"/>
  <c r="P30" i="59"/>
  <c r="Q30" i="59"/>
  <c r="F22" i="59"/>
  <c r="E32" i="59"/>
  <c r="D27" i="59"/>
  <c r="D23" i="59"/>
  <c r="F26" i="59"/>
  <c r="D28" i="59"/>
  <c r="E33" i="59"/>
  <c r="F33" i="59"/>
  <c r="H33" i="59"/>
  <c r="I33" i="59"/>
  <c r="J33" i="59"/>
  <c r="K33" i="59"/>
  <c r="L33" i="59"/>
  <c r="M33" i="59"/>
  <c r="N33" i="59"/>
  <c r="O33" i="59"/>
  <c r="P33" i="59"/>
  <c r="Q33" i="59"/>
  <c r="R33" i="59"/>
  <c r="E44" i="59"/>
  <c r="F44" i="59"/>
  <c r="G44" i="59"/>
  <c r="H44" i="59"/>
  <c r="I44" i="59"/>
  <c r="J44" i="59"/>
  <c r="K44" i="59"/>
  <c r="L44" i="59"/>
  <c r="M44" i="59"/>
  <c r="N44" i="59"/>
  <c r="O44" i="59"/>
  <c r="P44" i="59"/>
  <c r="Q44" i="59"/>
  <c r="R44" i="59"/>
  <c r="F56" i="59"/>
  <c r="G56" i="59"/>
  <c r="H56" i="59"/>
  <c r="I56" i="59"/>
  <c r="J56" i="59"/>
  <c r="K56" i="59"/>
  <c r="L56" i="59"/>
  <c r="M56" i="59"/>
  <c r="N56" i="59"/>
  <c r="O56" i="59"/>
  <c r="P56" i="59"/>
  <c r="Q56" i="59"/>
  <c r="R56" i="59"/>
  <c r="E56" i="59"/>
  <c r="F55" i="59"/>
  <c r="G55" i="59"/>
  <c r="H55" i="59"/>
  <c r="I55" i="59"/>
  <c r="J55" i="59"/>
  <c r="K55" i="59"/>
  <c r="L55" i="59"/>
  <c r="M55" i="59"/>
  <c r="N55" i="59"/>
  <c r="O55" i="59"/>
  <c r="P55" i="59"/>
  <c r="Q55" i="59"/>
  <c r="R55" i="59"/>
  <c r="E55" i="59"/>
  <c r="F54" i="59"/>
  <c r="G54" i="59"/>
  <c r="H54" i="59"/>
  <c r="I54" i="59"/>
  <c r="J54" i="59"/>
  <c r="K54" i="59"/>
  <c r="L54" i="59"/>
  <c r="M54" i="59"/>
  <c r="N54" i="59"/>
  <c r="O54" i="59"/>
  <c r="P54" i="59"/>
  <c r="Q54" i="59"/>
  <c r="R54" i="59"/>
  <c r="E54" i="59"/>
  <c r="F53" i="59"/>
  <c r="G53" i="59"/>
  <c r="H53" i="59"/>
  <c r="I53" i="59"/>
  <c r="J53" i="59"/>
  <c r="K53" i="59"/>
  <c r="L53" i="59"/>
  <c r="M53" i="59"/>
  <c r="N53" i="59"/>
  <c r="O53" i="59"/>
  <c r="P53" i="59"/>
  <c r="Q53" i="59"/>
  <c r="R53" i="59"/>
  <c r="E53" i="59"/>
  <c r="F52" i="59"/>
  <c r="G52" i="59"/>
  <c r="H52" i="59"/>
  <c r="I52" i="59"/>
  <c r="J52" i="59"/>
  <c r="K52" i="59"/>
  <c r="L52" i="59"/>
  <c r="M52" i="59"/>
  <c r="N52" i="59"/>
  <c r="O52" i="59"/>
  <c r="P52" i="59"/>
  <c r="Q52" i="59"/>
  <c r="R52" i="59"/>
  <c r="E52" i="59"/>
  <c r="F51" i="59"/>
  <c r="G51" i="59"/>
  <c r="H51" i="59"/>
  <c r="I51" i="59"/>
  <c r="J51" i="59"/>
  <c r="K51" i="59"/>
  <c r="L51" i="59"/>
  <c r="M51" i="59"/>
  <c r="N51" i="59"/>
  <c r="O51" i="59"/>
  <c r="P51" i="59"/>
  <c r="Q51" i="59"/>
  <c r="R51" i="59"/>
  <c r="E51" i="59"/>
  <c r="F49" i="59"/>
  <c r="G49" i="59"/>
  <c r="H49" i="59"/>
  <c r="I49" i="59"/>
  <c r="J49" i="59"/>
  <c r="K49" i="59"/>
  <c r="L49" i="59"/>
  <c r="M49" i="59"/>
  <c r="N49" i="59"/>
  <c r="O49" i="59"/>
  <c r="P49" i="59"/>
  <c r="Q49" i="59"/>
  <c r="R49" i="59"/>
  <c r="G48" i="59"/>
  <c r="H48" i="59"/>
  <c r="I48" i="59"/>
  <c r="J48" i="59"/>
  <c r="K48" i="59"/>
  <c r="L48" i="59"/>
  <c r="M48" i="59"/>
  <c r="N48" i="59"/>
  <c r="O48" i="59"/>
  <c r="P48" i="59"/>
  <c r="Q48" i="59"/>
  <c r="R48" i="59"/>
  <c r="E48" i="59"/>
  <c r="N45" i="59"/>
  <c r="O45" i="59"/>
  <c r="P45" i="59"/>
  <c r="Q45" i="59"/>
  <c r="M45" i="59"/>
  <c r="G45" i="59"/>
  <c r="H45" i="59"/>
  <c r="I45" i="59"/>
  <c r="J45" i="59"/>
  <c r="F45" i="59"/>
  <c r="K45" i="59"/>
  <c r="L45" i="59"/>
  <c r="R45" i="59"/>
  <c r="E45" i="59"/>
  <c r="F32" i="59"/>
  <c r="G32" i="59"/>
  <c r="H32" i="59"/>
  <c r="I32" i="59"/>
  <c r="J32" i="59"/>
  <c r="L32" i="59"/>
  <c r="M32" i="59"/>
  <c r="N32" i="59"/>
  <c r="O32" i="59"/>
  <c r="P32" i="59"/>
  <c r="Q32" i="59"/>
  <c r="R32" i="59"/>
  <c r="G26" i="59"/>
  <c r="H26" i="59"/>
  <c r="I26" i="59"/>
  <c r="J26" i="59"/>
  <c r="L26" i="59"/>
  <c r="M26" i="59"/>
  <c r="N26" i="59"/>
  <c r="O26" i="59"/>
  <c r="P26" i="59"/>
  <c r="Q26" i="59"/>
  <c r="R26" i="59"/>
  <c r="E22" i="59"/>
  <c r="E30" i="59" s="1"/>
  <c r="E19" i="59"/>
  <c r="E14" i="59"/>
  <c r="R68" i="59"/>
  <c r="J68" i="59"/>
  <c r="R66" i="59"/>
  <c r="N66" i="59"/>
  <c r="J66" i="59"/>
  <c r="F66" i="59"/>
  <c r="D46" i="59"/>
  <c r="D60" i="59"/>
  <c r="D59" i="59"/>
  <c r="D58" i="59"/>
  <c r="D50" i="59"/>
  <c r="D47" i="59"/>
  <c r="D43" i="59"/>
  <c r="D42" i="59"/>
  <c r="D40" i="59"/>
  <c r="D39" i="59"/>
  <c r="D38" i="59"/>
  <c r="D37" i="59"/>
  <c r="D36" i="59"/>
  <c r="D34" i="59"/>
  <c r="D31" i="59"/>
  <c r="D29" i="59"/>
  <c r="D25" i="59"/>
  <c r="D24" i="59"/>
  <c r="R22" i="59"/>
  <c r="Q22" i="59"/>
  <c r="P22" i="59"/>
  <c r="O22" i="59"/>
  <c r="N22" i="59"/>
  <c r="M22" i="59"/>
  <c r="L22" i="59"/>
  <c r="K22" i="59"/>
  <c r="J22" i="59"/>
  <c r="I22" i="59"/>
  <c r="H22" i="59"/>
  <c r="G22" i="59"/>
  <c r="D21" i="59"/>
  <c r="D20" i="59"/>
  <c r="R19" i="59"/>
  <c r="Q19" i="59"/>
  <c r="P19" i="59"/>
  <c r="O19" i="59"/>
  <c r="N19" i="59"/>
  <c r="M19" i="59"/>
  <c r="L19" i="59"/>
  <c r="K19" i="59"/>
  <c r="J19" i="59"/>
  <c r="I19" i="59"/>
  <c r="H19" i="59"/>
  <c r="G19" i="59"/>
  <c r="F19" i="59"/>
  <c r="D18" i="59"/>
  <c r="D17" i="59"/>
  <c r="D16" i="59"/>
  <c r="D15" i="59"/>
  <c r="R14" i="59"/>
  <c r="Q14" i="59"/>
  <c r="P14" i="59"/>
  <c r="O14" i="59"/>
  <c r="N14" i="59"/>
  <c r="M14" i="59"/>
  <c r="L14" i="59"/>
  <c r="K14" i="59"/>
  <c r="J14" i="59"/>
  <c r="I14" i="59"/>
  <c r="H14" i="59"/>
  <c r="G14" i="59"/>
  <c r="F14" i="59"/>
  <c r="D13" i="59"/>
  <c r="D12" i="59"/>
  <c r="D11" i="59"/>
  <c r="D10" i="59"/>
  <c r="D9" i="59"/>
  <c r="D8" i="59"/>
  <c r="D7" i="59"/>
  <c r="H47" i="58"/>
  <c r="I47" i="58"/>
  <c r="F58" i="58"/>
  <c r="G58" i="58"/>
  <c r="H58" i="58"/>
  <c r="I58" i="58"/>
  <c r="J58" i="58"/>
  <c r="K58" i="58"/>
  <c r="L58" i="58"/>
  <c r="M58" i="58"/>
  <c r="N58" i="58"/>
  <c r="O58" i="58"/>
  <c r="P58" i="58"/>
  <c r="Q58" i="58"/>
  <c r="R58" i="58"/>
  <c r="E58" i="58"/>
  <c r="E57" i="58"/>
  <c r="E55" i="58"/>
  <c r="E53" i="58"/>
  <c r="F51" i="58"/>
  <c r="G51" i="58"/>
  <c r="H51" i="58"/>
  <c r="I51" i="58"/>
  <c r="J51" i="58"/>
  <c r="K51" i="58"/>
  <c r="L51" i="58"/>
  <c r="M51" i="58"/>
  <c r="N51" i="58"/>
  <c r="O51" i="58"/>
  <c r="P51" i="58"/>
  <c r="Q51" i="58"/>
  <c r="R51" i="58"/>
  <c r="E51" i="58"/>
  <c r="F50" i="58"/>
  <c r="G50" i="58"/>
  <c r="H50" i="58"/>
  <c r="I50" i="58"/>
  <c r="J50" i="58"/>
  <c r="K50" i="58"/>
  <c r="L50" i="58"/>
  <c r="M50" i="58"/>
  <c r="N50" i="58"/>
  <c r="O50" i="58"/>
  <c r="P50" i="58"/>
  <c r="Q50" i="58"/>
  <c r="R50" i="58"/>
  <c r="E50" i="58"/>
  <c r="F48" i="58"/>
  <c r="G48" i="58"/>
  <c r="H48" i="58"/>
  <c r="I48" i="58"/>
  <c r="J48" i="58"/>
  <c r="K48" i="58"/>
  <c r="L48" i="58"/>
  <c r="M48" i="58"/>
  <c r="N48" i="58"/>
  <c r="O48" i="58"/>
  <c r="P48" i="58"/>
  <c r="Q48" i="58"/>
  <c r="R48" i="58"/>
  <c r="E48" i="58"/>
  <c r="R47" i="58"/>
  <c r="L47" i="58"/>
  <c r="K47" i="58"/>
  <c r="G47" i="58"/>
  <c r="J47" i="58"/>
  <c r="F47" i="58"/>
  <c r="E47" i="58"/>
  <c r="M37" i="58"/>
  <c r="K37" i="58"/>
  <c r="F37" i="58"/>
  <c r="F34" i="58"/>
  <c r="G34" i="58"/>
  <c r="H34" i="58"/>
  <c r="I34" i="58"/>
  <c r="J34" i="58"/>
  <c r="K34" i="58"/>
  <c r="L34" i="58"/>
  <c r="M34" i="58"/>
  <c r="N34" i="58"/>
  <c r="O34" i="58"/>
  <c r="P34" i="58"/>
  <c r="Q34" i="58"/>
  <c r="R34" i="58"/>
  <c r="F32" i="58"/>
  <c r="G32" i="58"/>
  <c r="H32" i="58"/>
  <c r="I32" i="58"/>
  <c r="J32" i="58"/>
  <c r="K32" i="58"/>
  <c r="L32" i="58"/>
  <c r="M32" i="58"/>
  <c r="N32" i="58"/>
  <c r="O32" i="58"/>
  <c r="P32" i="58"/>
  <c r="Q32" i="58"/>
  <c r="R32" i="58"/>
  <c r="F30" i="58"/>
  <c r="G30" i="58"/>
  <c r="H30" i="58"/>
  <c r="I30" i="58"/>
  <c r="J30" i="58"/>
  <c r="K30" i="58"/>
  <c r="L30" i="58"/>
  <c r="M30" i="58"/>
  <c r="N30" i="58"/>
  <c r="O30" i="58"/>
  <c r="P30" i="58"/>
  <c r="Q30" i="58"/>
  <c r="R30" i="58"/>
  <c r="F26" i="58"/>
  <c r="G26" i="58"/>
  <c r="H26" i="58"/>
  <c r="I26" i="58"/>
  <c r="J26" i="58"/>
  <c r="K26" i="58"/>
  <c r="L26" i="58"/>
  <c r="M26" i="58"/>
  <c r="N26" i="58"/>
  <c r="O26" i="58"/>
  <c r="P26" i="58"/>
  <c r="Q26" i="58"/>
  <c r="R26" i="58"/>
  <c r="F23" i="58"/>
  <c r="G23" i="58"/>
  <c r="H23" i="58"/>
  <c r="I23" i="58"/>
  <c r="J23" i="58"/>
  <c r="K23" i="58"/>
  <c r="L23" i="58"/>
  <c r="M23" i="58"/>
  <c r="N23" i="58"/>
  <c r="O23" i="58"/>
  <c r="P23" i="58"/>
  <c r="Q23" i="58"/>
  <c r="R23" i="58"/>
  <c r="F19" i="58"/>
  <c r="G19" i="58"/>
  <c r="H19" i="58"/>
  <c r="I19" i="58"/>
  <c r="J19" i="58"/>
  <c r="K19" i="58"/>
  <c r="L19" i="58"/>
  <c r="M19" i="58"/>
  <c r="N19" i="58"/>
  <c r="O19" i="58"/>
  <c r="P19" i="58"/>
  <c r="Q19" i="58"/>
  <c r="R19" i="58"/>
  <c r="F14" i="58"/>
  <c r="G14" i="58"/>
  <c r="H14" i="58"/>
  <c r="I14" i="58"/>
  <c r="J14" i="58"/>
  <c r="K14" i="58"/>
  <c r="L14" i="58"/>
  <c r="M14" i="58"/>
  <c r="N14" i="58"/>
  <c r="O14" i="58"/>
  <c r="P14" i="58"/>
  <c r="Q14" i="58"/>
  <c r="R14" i="58"/>
  <c r="E32" i="58"/>
  <c r="E30" i="58"/>
  <c r="E26" i="58"/>
  <c r="E23" i="58"/>
  <c r="E19" i="58"/>
  <c r="R37" i="58"/>
  <c r="L37" i="58"/>
  <c r="E37" i="58"/>
  <c r="E34" i="58"/>
  <c r="M47" i="58"/>
  <c r="N47" i="58"/>
  <c r="O47" i="58"/>
  <c r="P47" i="58"/>
  <c r="Q47" i="58"/>
  <c r="G37" i="58"/>
  <c r="H37" i="58"/>
  <c r="I37" i="58"/>
  <c r="J37" i="58"/>
  <c r="N37" i="58"/>
  <c r="O37" i="58"/>
  <c r="P37" i="58"/>
  <c r="Q37" i="58"/>
  <c r="E14" i="58"/>
  <c r="R70" i="58"/>
  <c r="J70" i="58"/>
  <c r="R68" i="58"/>
  <c r="N68" i="58"/>
  <c r="J68" i="58"/>
  <c r="F68" i="58"/>
  <c r="R65" i="58"/>
  <c r="R66" i="58" s="1"/>
  <c r="Q65" i="58"/>
  <c r="Q66" i="58" s="1"/>
  <c r="P65" i="58"/>
  <c r="P66" i="58" s="1"/>
  <c r="O65" i="58"/>
  <c r="O66" i="58" s="1"/>
  <c r="N65" i="58"/>
  <c r="N66" i="58" s="1"/>
  <c r="M65" i="58"/>
  <c r="M66" i="58" s="1"/>
  <c r="L65" i="58"/>
  <c r="L66" i="58" s="1"/>
  <c r="K65" i="58"/>
  <c r="K66" i="58" s="1"/>
  <c r="J65" i="58"/>
  <c r="J66" i="58" s="1"/>
  <c r="I65" i="58"/>
  <c r="I66" i="58" s="1"/>
  <c r="H65" i="58"/>
  <c r="H66" i="58" s="1"/>
  <c r="G65" i="58"/>
  <c r="G66" i="58" s="1"/>
  <c r="F65" i="58"/>
  <c r="F66" i="58" s="1"/>
  <c r="E65" i="58"/>
  <c r="D62" i="58"/>
  <c r="D61" i="58"/>
  <c r="D60" i="58"/>
  <c r="R57" i="58"/>
  <c r="Q57" i="58"/>
  <c r="P57" i="58"/>
  <c r="O57" i="58"/>
  <c r="N57" i="58"/>
  <c r="M57" i="58"/>
  <c r="L57" i="58"/>
  <c r="K57" i="58"/>
  <c r="J57" i="58"/>
  <c r="I57" i="58"/>
  <c r="H57" i="58"/>
  <c r="G57" i="58"/>
  <c r="F57" i="58"/>
  <c r="R56" i="58"/>
  <c r="Q56" i="58"/>
  <c r="P56" i="58"/>
  <c r="O56" i="58"/>
  <c r="N56" i="58"/>
  <c r="M56" i="58"/>
  <c r="L56" i="58"/>
  <c r="K56" i="58"/>
  <c r="J56" i="58"/>
  <c r="I56" i="58"/>
  <c r="H56" i="58"/>
  <c r="G56" i="58"/>
  <c r="F56" i="58"/>
  <c r="E56" i="58"/>
  <c r="R55" i="58"/>
  <c r="Q55" i="58"/>
  <c r="P55" i="58"/>
  <c r="O55" i="58"/>
  <c r="N55" i="58"/>
  <c r="M55" i="58"/>
  <c r="L55" i="58"/>
  <c r="K55" i="58"/>
  <c r="J55" i="58"/>
  <c r="I55" i="58"/>
  <c r="H55" i="58"/>
  <c r="G55" i="58"/>
  <c r="F55" i="58"/>
  <c r="R54" i="58"/>
  <c r="Q54" i="58"/>
  <c r="P54" i="58"/>
  <c r="O54" i="58"/>
  <c r="N54" i="58"/>
  <c r="M54" i="58"/>
  <c r="L54" i="58"/>
  <c r="K54" i="58"/>
  <c r="J54" i="58"/>
  <c r="I54" i="58"/>
  <c r="H54" i="58"/>
  <c r="G54" i="58"/>
  <c r="F54" i="58"/>
  <c r="E54" i="58"/>
  <c r="R53" i="58"/>
  <c r="Q53" i="58"/>
  <c r="P53" i="58"/>
  <c r="O53" i="58"/>
  <c r="N53" i="58"/>
  <c r="M53" i="58"/>
  <c r="L53" i="58"/>
  <c r="K53" i="58"/>
  <c r="J53" i="58"/>
  <c r="I53" i="58"/>
  <c r="H53" i="58"/>
  <c r="G53" i="58"/>
  <c r="F53" i="58"/>
  <c r="D52" i="58"/>
  <c r="D49" i="58"/>
  <c r="D46" i="58"/>
  <c r="D45" i="58"/>
  <c r="D43" i="58"/>
  <c r="D42" i="58"/>
  <c r="D41" i="58"/>
  <c r="D40" i="58"/>
  <c r="D39" i="58"/>
  <c r="D38" i="58"/>
  <c r="D36" i="58"/>
  <c r="D35" i="58"/>
  <c r="D33" i="58"/>
  <c r="D31" i="58"/>
  <c r="D29" i="58"/>
  <c r="D28" i="58"/>
  <c r="D27" i="58"/>
  <c r="D25" i="58"/>
  <c r="D24" i="58"/>
  <c r="D22" i="58"/>
  <c r="D21" i="58"/>
  <c r="D20" i="58"/>
  <c r="D18" i="58"/>
  <c r="D17" i="58"/>
  <c r="D16" i="58"/>
  <c r="D15" i="58"/>
  <c r="D13" i="58"/>
  <c r="D12" i="58"/>
  <c r="D11" i="58"/>
  <c r="D10" i="58"/>
  <c r="D9" i="58"/>
  <c r="D8" i="58"/>
  <c r="D7" i="58"/>
  <c r="R71" i="57"/>
  <c r="J71" i="57"/>
  <c r="R69" i="57"/>
  <c r="N69" i="57"/>
  <c r="J69" i="57"/>
  <c r="F69" i="57"/>
  <c r="R66" i="57"/>
  <c r="R67" i="57" s="1"/>
  <c r="Q66" i="57"/>
  <c r="Q67" i="57" s="1"/>
  <c r="P66" i="57"/>
  <c r="P67" i="57" s="1"/>
  <c r="O66" i="57"/>
  <c r="O67" i="57" s="1"/>
  <c r="N66" i="57"/>
  <c r="N67" i="57" s="1"/>
  <c r="M66" i="57"/>
  <c r="M67" i="57" s="1"/>
  <c r="L66" i="57"/>
  <c r="L67" i="57" s="1"/>
  <c r="K66" i="57"/>
  <c r="K67" i="57" s="1"/>
  <c r="J66" i="57"/>
  <c r="J67" i="57" s="1"/>
  <c r="I66" i="57"/>
  <c r="I67" i="57" s="1"/>
  <c r="H66" i="57"/>
  <c r="H67" i="57" s="1"/>
  <c r="G66" i="57"/>
  <c r="G67" i="57" s="1"/>
  <c r="F66" i="57"/>
  <c r="F67" i="57" s="1"/>
  <c r="E66" i="57"/>
  <c r="D63" i="57"/>
  <c r="D62" i="57"/>
  <c r="D61" i="57"/>
  <c r="R59" i="57"/>
  <c r="Q59" i="57"/>
  <c r="P59" i="57"/>
  <c r="O59" i="57"/>
  <c r="N59" i="57"/>
  <c r="M59" i="57"/>
  <c r="L59" i="57"/>
  <c r="K59" i="57"/>
  <c r="J59" i="57"/>
  <c r="I59" i="57"/>
  <c r="H59" i="57"/>
  <c r="G59" i="57"/>
  <c r="F59" i="57"/>
  <c r="E59" i="57"/>
  <c r="R58" i="57"/>
  <c r="Q58" i="57"/>
  <c r="P58" i="57"/>
  <c r="O58" i="57"/>
  <c r="N58" i="57"/>
  <c r="M58" i="57"/>
  <c r="L58" i="57"/>
  <c r="K58" i="57"/>
  <c r="J58" i="57"/>
  <c r="I58" i="57"/>
  <c r="H58" i="57"/>
  <c r="G58" i="57"/>
  <c r="F58" i="57"/>
  <c r="E58" i="57"/>
  <c r="R57" i="57"/>
  <c r="Q57" i="57"/>
  <c r="P57" i="57"/>
  <c r="O57" i="57"/>
  <c r="N57" i="57"/>
  <c r="M57" i="57"/>
  <c r="L57" i="57"/>
  <c r="K57" i="57"/>
  <c r="J57" i="57"/>
  <c r="I57" i="57"/>
  <c r="H57" i="57"/>
  <c r="G57" i="57"/>
  <c r="F57" i="57"/>
  <c r="E57" i="57"/>
  <c r="R56" i="57"/>
  <c r="Q56" i="57"/>
  <c r="P56" i="57"/>
  <c r="O56" i="57"/>
  <c r="N56" i="57"/>
  <c r="M56" i="57"/>
  <c r="L56" i="57"/>
  <c r="K56" i="57"/>
  <c r="J56" i="57"/>
  <c r="I56" i="57"/>
  <c r="H56" i="57"/>
  <c r="G56" i="57"/>
  <c r="F56" i="57"/>
  <c r="E56" i="57"/>
  <c r="R55" i="57"/>
  <c r="Q55" i="57"/>
  <c r="P55" i="57"/>
  <c r="O55" i="57"/>
  <c r="N55" i="57"/>
  <c r="M55" i="57"/>
  <c r="L55" i="57"/>
  <c r="K55" i="57"/>
  <c r="J55" i="57"/>
  <c r="I55" i="57"/>
  <c r="H55" i="57"/>
  <c r="G55" i="57"/>
  <c r="F55" i="57"/>
  <c r="E55" i="57"/>
  <c r="R54" i="57"/>
  <c r="Q54" i="57"/>
  <c r="P54" i="57"/>
  <c r="O54" i="57"/>
  <c r="N54" i="57"/>
  <c r="M54" i="57"/>
  <c r="L54" i="57"/>
  <c r="K54" i="57"/>
  <c r="J54" i="57"/>
  <c r="I54" i="57"/>
  <c r="H54" i="57"/>
  <c r="G54" i="57"/>
  <c r="F54" i="57"/>
  <c r="E54" i="57"/>
  <c r="D53" i="57"/>
  <c r="R52" i="57"/>
  <c r="Q52" i="57"/>
  <c r="P52" i="57"/>
  <c r="O52" i="57"/>
  <c r="N52" i="57"/>
  <c r="M52" i="57"/>
  <c r="L52" i="57"/>
  <c r="K52" i="57"/>
  <c r="J52" i="57"/>
  <c r="I52" i="57"/>
  <c r="H52" i="57"/>
  <c r="G52" i="57"/>
  <c r="F52" i="57"/>
  <c r="E52" i="57"/>
  <c r="R51" i="57"/>
  <c r="Q51" i="57"/>
  <c r="P51" i="57"/>
  <c r="O51" i="57"/>
  <c r="N51" i="57"/>
  <c r="M51" i="57"/>
  <c r="L51" i="57"/>
  <c r="K51" i="57"/>
  <c r="J51" i="57"/>
  <c r="I51" i="57"/>
  <c r="H51" i="57"/>
  <c r="G51" i="57"/>
  <c r="F51" i="57"/>
  <c r="E51" i="57"/>
  <c r="D50" i="57"/>
  <c r="D49" i="57"/>
  <c r="R48" i="57"/>
  <c r="Q48" i="57"/>
  <c r="P48" i="57"/>
  <c r="O48" i="57"/>
  <c r="N48" i="57"/>
  <c r="M48" i="57"/>
  <c r="L48" i="57"/>
  <c r="K48" i="57"/>
  <c r="J48" i="57"/>
  <c r="I48" i="57"/>
  <c r="H48" i="57"/>
  <c r="G48" i="57"/>
  <c r="F48" i="57"/>
  <c r="E48" i="57"/>
  <c r="R47" i="57"/>
  <c r="Q47" i="57"/>
  <c r="P47" i="57"/>
  <c r="O47" i="57"/>
  <c r="N47" i="57"/>
  <c r="M47" i="57"/>
  <c r="L47" i="57"/>
  <c r="K47" i="57"/>
  <c r="J47" i="57"/>
  <c r="I47" i="57"/>
  <c r="H47" i="57"/>
  <c r="G47" i="57"/>
  <c r="F47" i="57"/>
  <c r="E47" i="57"/>
  <c r="D46" i="57"/>
  <c r="D45" i="57"/>
  <c r="D43" i="57"/>
  <c r="D42" i="57"/>
  <c r="D41" i="57"/>
  <c r="D40" i="57"/>
  <c r="D39" i="57"/>
  <c r="D38" i="57"/>
  <c r="R37" i="57"/>
  <c r="Q37" i="57"/>
  <c r="P37" i="57"/>
  <c r="O37" i="57"/>
  <c r="N37" i="57"/>
  <c r="M37" i="57"/>
  <c r="L37" i="57"/>
  <c r="K37" i="57"/>
  <c r="J37" i="57"/>
  <c r="I37" i="57"/>
  <c r="H37" i="57"/>
  <c r="G37" i="57"/>
  <c r="F37" i="57"/>
  <c r="E37" i="57"/>
  <c r="D36" i="57"/>
  <c r="D35" i="57"/>
  <c r="R34" i="57"/>
  <c r="Q34" i="57"/>
  <c r="P34" i="57"/>
  <c r="O34" i="57"/>
  <c r="N34" i="57"/>
  <c r="M34" i="57"/>
  <c r="L34" i="57"/>
  <c r="K34" i="57"/>
  <c r="J34" i="57"/>
  <c r="I34" i="57"/>
  <c r="H34" i="57"/>
  <c r="G34" i="57"/>
  <c r="F34" i="57"/>
  <c r="E34" i="57"/>
  <c r="D33" i="57"/>
  <c r="R32" i="57"/>
  <c r="Q32" i="57"/>
  <c r="P32" i="57"/>
  <c r="O32" i="57"/>
  <c r="N32" i="57"/>
  <c r="M32" i="57"/>
  <c r="L32" i="57"/>
  <c r="K32" i="57"/>
  <c r="J32" i="57"/>
  <c r="I32" i="57"/>
  <c r="H32" i="57"/>
  <c r="G32" i="57"/>
  <c r="F32" i="57"/>
  <c r="E32" i="57"/>
  <c r="D31" i="57"/>
  <c r="R30" i="57"/>
  <c r="Q30" i="57"/>
  <c r="P30" i="57"/>
  <c r="O30" i="57"/>
  <c r="N30" i="57"/>
  <c r="M30" i="57"/>
  <c r="L30" i="57"/>
  <c r="K30" i="57"/>
  <c r="J30" i="57"/>
  <c r="I30" i="57"/>
  <c r="H30" i="57"/>
  <c r="G30" i="57"/>
  <c r="F30" i="57"/>
  <c r="E30" i="57"/>
  <c r="D29" i="57"/>
  <c r="D28" i="57"/>
  <c r="D27" i="57"/>
  <c r="R26" i="57"/>
  <c r="Q26" i="57"/>
  <c r="P26" i="57"/>
  <c r="O26" i="57"/>
  <c r="N26" i="57"/>
  <c r="M26" i="57"/>
  <c r="L26" i="57"/>
  <c r="K26" i="57"/>
  <c r="J26" i="57"/>
  <c r="I26" i="57"/>
  <c r="H26" i="57"/>
  <c r="G26" i="57"/>
  <c r="F26" i="57"/>
  <c r="E26" i="57"/>
  <c r="D25" i="57"/>
  <c r="D24" i="57"/>
  <c r="R23" i="57"/>
  <c r="Q23" i="57"/>
  <c r="P23" i="57"/>
  <c r="O23" i="57"/>
  <c r="N23" i="57"/>
  <c r="M23" i="57"/>
  <c r="L23" i="57"/>
  <c r="K23" i="57"/>
  <c r="J23" i="57"/>
  <c r="I23" i="57"/>
  <c r="H23" i="57"/>
  <c r="G23" i="57"/>
  <c r="F23" i="57"/>
  <c r="E23" i="57"/>
  <c r="D22" i="57"/>
  <c r="D21" i="57"/>
  <c r="D20" i="57"/>
  <c r="R19" i="57"/>
  <c r="Q19" i="57"/>
  <c r="P19" i="57"/>
  <c r="O19" i="57"/>
  <c r="N19" i="57"/>
  <c r="M19" i="57"/>
  <c r="L19" i="57"/>
  <c r="K19" i="57"/>
  <c r="J19" i="57"/>
  <c r="I19" i="57"/>
  <c r="H19" i="57"/>
  <c r="G19" i="57"/>
  <c r="F19" i="57"/>
  <c r="E19" i="57"/>
  <c r="D18" i="57"/>
  <c r="D17" i="57"/>
  <c r="D16" i="57"/>
  <c r="D15" i="57"/>
  <c r="R14" i="57"/>
  <c r="Q14" i="57"/>
  <c r="P14" i="57"/>
  <c r="O14" i="57"/>
  <c r="N14" i="57"/>
  <c r="M14" i="57"/>
  <c r="L14" i="57"/>
  <c r="K14" i="57"/>
  <c r="J14" i="57"/>
  <c r="I14" i="57"/>
  <c r="H14" i="57"/>
  <c r="G14" i="57"/>
  <c r="F14" i="57"/>
  <c r="E14" i="57"/>
  <c r="D13" i="57"/>
  <c r="D12" i="57"/>
  <c r="D11" i="57"/>
  <c r="D10" i="57"/>
  <c r="D9" i="57"/>
  <c r="D8" i="57"/>
  <c r="D7" i="57"/>
  <c r="D40" i="56"/>
  <c r="F58" i="56"/>
  <c r="F54" i="56"/>
  <c r="L33" i="51"/>
  <c r="F66" i="56"/>
  <c r="F67" i="56" s="1"/>
  <c r="G66" i="56"/>
  <c r="G67" i="56" s="1"/>
  <c r="H66" i="56"/>
  <c r="H67" i="56" s="1"/>
  <c r="I66" i="56"/>
  <c r="J66" i="56"/>
  <c r="J67" i="56" s="1"/>
  <c r="K66" i="56"/>
  <c r="K67" i="56" s="1"/>
  <c r="L66" i="56"/>
  <c r="L67" i="56" s="1"/>
  <c r="M66" i="56"/>
  <c r="M67" i="56" s="1"/>
  <c r="N66" i="56"/>
  <c r="N67" i="56" s="1"/>
  <c r="O66" i="56"/>
  <c r="O67" i="56" s="1"/>
  <c r="P66" i="56"/>
  <c r="P67" i="56" s="1"/>
  <c r="Q66" i="56"/>
  <c r="Q67" i="56" s="1"/>
  <c r="R66" i="56"/>
  <c r="R67" i="56" s="1"/>
  <c r="E66" i="56"/>
  <c r="E67" i="56" s="1"/>
  <c r="J55" i="56"/>
  <c r="Q54" i="56"/>
  <c r="J54" i="56"/>
  <c r="I54" i="56"/>
  <c r="D15" i="56"/>
  <c r="F59" i="56"/>
  <c r="G59" i="56"/>
  <c r="H59" i="56"/>
  <c r="I59" i="56"/>
  <c r="J59" i="56"/>
  <c r="K59" i="56"/>
  <c r="L59" i="56"/>
  <c r="M59" i="56"/>
  <c r="N59" i="56"/>
  <c r="O59" i="56"/>
  <c r="P59" i="56"/>
  <c r="Q59" i="56"/>
  <c r="R59" i="56"/>
  <c r="E59" i="56"/>
  <c r="G58" i="56"/>
  <c r="H58" i="56"/>
  <c r="I58" i="56"/>
  <c r="J58" i="56"/>
  <c r="K58" i="56"/>
  <c r="L58" i="56"/>
  <c r="M58" i="56"/>
  <c r="N58" i="56"/>
  <c r="O58" i="56"/>
  <c r="P58" i="56"/>
  <c r="Q58" i="56"/>
  <c r="R58" i="56"/>
  <c r="E58" i="56"/>
  <c r="F57" i="56"/>
  <c r="G57" i="56"/>
  <c r="H57" i="56"/>
  <c r="I57" i="56"/>
  <c r="J57" i="56"/>
  <c r="K57" i="56"/>
  <c r="L57" i="56"/>
  <c r="M57" i="56"/>
  <c r="N57" i="56"/>
  <c r="O57" i="56"/>
  <c r="P57" i="56"/>
  <c r="Q57" i="56"/>
  <c r="R57" i="56"/>
  <c r="E57" i="56"/>
  <c r="F56" i="56"/>
  <c r="G56" i="56"/>
  <c r="H56" i="56"/>
  <c r="I56" i="56"/>
  <c r="J56" i="56"/>
  <c r="K56" i="56"/>
  <c r="L56" i="56"/>
  <c r="M56" i="56"/>
  <c r="N56" i="56"/>
  <c r="O56" i="56"/>
  <c r="P56" i="56"/>
  <c r="Q56" i="56"/>
  <c r="R56" i="56"/>
  <c r="E56" i="56"/>
  <c r="F55" i="56"/>
  <c r="G55" i="56"/>
  <c r="H55" i="56"/>
  <c r="I55" i="56"/>
  <c r="K55" i="56"/>
  <c r="L55" i="56"/>
  <c r="M55" i="56"/>
  <c r="N55" i="56"/>
  <c r="O55" i="56"/>
  <c r="P55" i="56"/>
  <c r="Q55" i="56"/>
  <c r="R55" i="56"/>
  <c r="E55" i="56"/>
  <c r="G54" i="56"/>
  <c r="H54" i="56"/>
  <c r="K54" i="56"/>
  <c r="L54" i="56"/>
  <c r="M54" i="56"/>
  <c r="N54" i="56"/>
  <c r="O54" i="56"/>
  <c r="P54" i="56"/>
  <c r="R54" i="56"/>
  <c r="E54" i="56"/>
  <c r="F52" i="56"/>
  <c r="G52" i="56"/>
  <c r="H52" i="56"/>
  <c r="I52" i="56"/>
  <c r="J52" i="56"/>
  <c r="K52" i="56"/>
  <c r="L52" i="56"/>
  <c r="M52" i="56"/>
  <c r="N52" i="56"/>
  <c r="O52" i="56"/>
  <c r="P52" i="56"/>
  <c r="Q52" i="56"/>
  <c r="R52" i="56"/>
  <c r="E52" i="56"/>
  <c r="F51" i="56"/>
  <c r="G51" i="56"/>
  <c r="H51" i="56"/>
  <c r="I51" i="56"/>
  <c r="J51" i="56"/>
  <c r="K51" i="56"/>
  <c r="L51" i="56"/>
  <c r="M51" i="56"/>
  <c r="N51" i="56"/>
  <c r="O51" i="56"/>
  <c r="P51" i="56"/>
  <c r="Q51" i="56"/>
  <c r="R51" i="56"/>
  <c r="E51" i="56"/>
  <c r="F48" i="56"/>
  <c r="E47" i="56"/>
  <c r="E48" i="56"/>
  <c r="F47" i="56"/>
  <c r="G47" i="56"/>
  <c r="H47" i="56"/>
  <c r="I47" i="56"/>
  <c r="J47" i="56"/>
  <c r="K47" i="56"/>
  <c r="L47" i="56"/>
  <c r="M47" i="56"/>
  <c r="N47" i="56"/>
  <c r="O47" i="56"/>
  <c r="P47" i="56"/>
  <c r="Q47" i="56"/>
  <c r="R47" i="56"/>
  <c r="R71" i="56"/>
  <c r="J71" i="56"/>
  <c r="R69" i="56"/>
  <c r="N69" i="56"/>
  <c r="J69" i="56"/>
  <c r="F69" i="56"/>
  <c r="I67" i="56"/>
  <c r="D63" i="56"/>
  <c r="D62" i="56"/>
  <c r="D61" i="56"/>
  <c r="D53" i="56"/>
  <c r="D50" i="56"/>
  <c r="D49" i="56"/>
  <c r="R48" i="56"/>
  <c r="Q48" i="56"/>
  <c r="P48" i="56"/>
  <c r="O48" i="56"/>
  <c r="N48" i="56"/>
  <c r="M48" i="56"/>
  <c r="L48" i="56"/>
  <c r="K48" i="56"/>
  <c r="J48" i="56"/>
  <c r="I48" i="56"/>
  <c r="H48" i="56"/>
  <c r="G48" i="56"/>
  <c r="D46" i="56"/>
  <c r="D45" i="56"/>
  <c r="D43" i="56"/>
  <c r="D42" i="56"/>
  <c r="D41" i="56"/>
  <c r="D39" i="56"/>
  <c r="D38" i="56"/>
  <c r="R37" i="56"/>
  <c r="Q37" i="56"/>
  <c r="P37" i="56"/>
  <c r="O37" i="56"/>
  <c r="N37" i="56"/>
  <c r="M37" i="56"/>
  <c r="L37" i="56"/>
  <c r="K37" i="56"/>
  <c r="J37" i="56"/>
  <c r="I37" i="56"/>
  <c r="H37" i="56"/>
  <c r="G37" i="56"/>
  <c r="F37" i="56"/>
  <c r="E37" i="56"/>
  <c r="D36" i="56"/>
  <c r="D35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E34" i="56"/>
  <c r="D33" i="56"/>
  <c r="R32" i="56"/>
  <c r="Q32" i="56"/>
  <c r="P32" i="56"/>
  <c r="O32" i="56"/>
  <c r="N32" i="56"/>
  <c r="M32" i="56"/>
  <c r="L32" i="56"/>
  <c r="K32" i="56"/>
  <c r="J32" i="56"/>
  <c r="I32" i="56"/>
  <c r="H32" i="56"/>
  <c r="G32" i="56"/>
  <c r="F32" i="56"/>
  <c r="E32" i="56"/>
  <c r="D31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F30" i="56"/>
  <c r="E30" i="56"/>
  <c r="D29" i="56"/>
  <c r="D28" i="56"/>
  <c r="D27" i="56"/>
  <c r="R26" i="56"/>
  <c r="Q26" i="56"/>
  <c r="P26" i="56"/>
  <c r="O26" i="56"/>
  <c r="N26" i="56"/>
  <c r="M26" i="56"/>
  <c r="L26" i="56"/>
  <c r="K26" i="56"/>
  <c r="J26" i="56"/>
  <c r="I26" i="56"/>
  <c r="H26" i="56"/>
  <c r="G26" i="56"/>
  <c r="F26" i="56"/>
  <c r="E26" i="56"/>
  <c r="D25" i="56"/>
  <c r="D24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E23" i="56"/>
  <c r="D22" i="56"/>
  <c r="D21" i="56"/>
  <c r="D20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E19" i="56"/>
  <c r="D18" i="56"/>
  <c r="D17" i="56"/>
  <c r="D16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F14" i="56"/>
  <c r="E14" i="56"/>
  <c r="D13" i="56"/>
  <c r="D12" i="56"/>
  <c r="D11" i="56"/>
  <c r="D10" i="56"/>
  <c r="D9" i="56"/>
  <c r="D8" i="56"/>
  <c r="D7" i="56"/>
  <c r="D40" i="51"/>
  <c r="D40" i="55"/>
  <c r="R70" i="55"/>
  <c r="J70" i="55"/>
  <c r="R68" i="55"/>
  <c r="N68" i="55"/>
  <c r="J68" i="55"/>
  <c r="F68" i="55"/>
  <c r="R65" i="55"/>
  <c r="R66" i="55" s="1"/>
  <c r="Q65" i="55"/>
  <c r="P65" i="55"/>
  <c r="P66" i="55" s="1"/>
  <c r="O65" i="55"/>
  <c r="O66" i="55" s="1"/>
  <c r="N65" i="55"/>
  <c r="N66" i="55" s="1"/>
  <c r="M65" i="55"/>
  <c r="M66" i="55" s="1"/>
  <c r="L65" i="55"/>
  <c r="K65" i="55"/>
  <c r="K66" i="55" s="1"/>
  <c r="J65" i="55"/>
  <c r="J66" i="55" s="1"/>
  <c r="I65" i="55"/>
  <c r="I66" i="55" s="1"/>
  <c r="H65" i="55"/>
  <c r="H66" i="55" s="1"/>
  <c r="G65" i="55"/>
  <c r="G66" i="55" s="1"/>
  <c r="F65" i="55"/>
  <c r="F66" i="55" s="1"/>
  <c r="E65" i="55"/>
  <c r="D62" i="55"/>
  <c r="D61" i="55"/>
  <c r="D60" i="55"/>
  <c r="R58" i="55"/>
  <c r="Q58" i="55"/>
  <c r="P58" i="55"/>
  <c r="O58" i="55"/>
  <c r="N58" i="55"/>
  <c r="M58" i="55"/>
  <c r="L58" i="55"/>
  <c r="K58" i="55"/>
  <c r="J58" i="55"/>
  <c r="I58" i="55"/>
  <c r="H58" i="55"/>
  <c r="G58" i="55"/>
  <c r="F58" i="55"/>
  <c r="E58" i="55"/>
  <c r="R57" i="55"/>
  <c r="Q57" i="55"/>
  <c r="P57" i="55"/>
  <c r="O57" i="55"/>
  <c r="N57" i="55"/>
  <c r="M57" i="55"/>
  <c r="L57" i="55"/>
  <c r="K57" i="55"/>
  <c r="J57" i="55"/>
  <c r="I57" i="55"/>
  <c r="H57" i="55"/>
  <c r="G57" i="55"/>
  <c r="F57" i="55"/>
  <c r="E57" i="55"/>
  <c r="R56" i="55"/>
  <c r="Q56" i="55"/>
  <c r="P56" i="55"/>
  <c r="O56" i="55"/>
  <c r="N56" i="55"/>
  <c r="M56" i="55"/>
  <c r="L56" i="55"/>
  <c r="K56" i="55"/>
  <c r="J56" i="55"/>
  <c r="I56" i="55"/>
  <c r="H56" i="55"/>
  <c r="G56" i="55"/>
  <c r="F56" i="55"/>
  <c r="E56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5" i="55"/>
  <c r="E55" i="55"/>
  <c r="R54" i="55"/>
  <c r="Q54" i="55"/>
  <c r="P54" i="55"/>
  <c r="O54" i="55"/>
  <c r="N54" i="55"/>
  <c r="M54" i="55"/>
  <c r="L54" i="55"/>
  <c r="K54" i="55"/>
  <c r="J54" i="55"/>
  <c r="I54" i="55"/>
  <c r="H54" i="55"/>
  <c r="G54" i="55"/>
  <c r="F54" i="55"/>
  <c r="E54" i="55"/>
  <c r="R53" i="55"/>
  <c r="Q53" i="55"/>
  <c r="P53" i="55"/>
  <c r="O53" i="55"/>
  <c r="N53" i="55"/>
  <c r="M53" i="55"/>
  <c r="L53" i="55"/>
  <c r="K53" i="55"/>
  <c r="J53" i="55"/>
  <c r="I53" i="55"/>
  <c r="H53" i="55"/>
  <c r="G53" i="55"/>
  <c r="F53" i="55"/>
  <c r="E53" i="55"/>
  <c r="D52" i="55"/>
  <c r="R51" i="55"/>
  <c r="Q51" i="55"/>
  <c r="P51" i="55"/>
  <c r="O51" i="55"/>
  <c r="N51" i="55"/>
  <c r="M51" i="55"/>
  <c r="L51" i="55"/>
  <c r="K51" i="55"/>
  <c r="J51" i="55"/>
  <c r="I51" i="55"/>
  <c r="H51" i="55"/>
  <c r="G51" i="55"/>
  <c r="F51" i="55"/>
  <c r="E51" i="55"/>
  <c r="R50" i="55"/>
  <c r="Q50" i="55"/>
  <c r="P50" i="55"/>
  <c r="O50" i="55"/>
  <c r="N50" i="55"/>
  <c r="M50" i="55"/>
  <c r="L50" i="55"/>
  <c r="K50" i="55"/>
  <c r="J50" i="55"/>
  <c r="I50" i="55"/>
  <c r="H50" i="55"/>
  <c r="G50" i="55"/>
  <c r="F50" i="55"/>
  <c r="E50" i="55"/>
  <c r="D49" i="55"/>
  <c r="D48" i="55"/>
  <c r="R47" i="55"/>
  <c r="Q47" i="55"/>
  <c r="P47" i="55"/>
  <c r="O47" i="55"/>
  <c r="N47" i="55"/>
  <c r="M47" i="55"/>
  <c r="L47" i="55"/>
  <c r="K47" i="55"/>
  <c r="J47" i="55"/>
  <c r="I47" i="55"/>
  <c r="H47" i="55"/>
  <c r="G47" i="55"/>
  <c r="F47" i="55"/>
  <c r="E47" i="55"/>
  <c r="R46" i="55"/>
  <c r="Q46" i="55"/>
  <c r="P46" i="55"/>
  <c r="O46" i="55"/>
  <c r="N46" i="55"/>
  <c r="M46" i="55"/>
  <c r="L46" i="55"/>
  <c r="K46" i="55"/>
  <c r="J46" i="55"/>
  <c r="I46" i="55"/>
  <c r="H46" i="55"/>
  <c r="G46" i="55"/>
  <c r="F46" i="55"/>
  <c r="E46" i="55"/>
  <c r="D45" i="55"/>
  <c r="D44" i="55"/>
  <c r="D43" i="55"/>
  <c r="D42" i="55"/>
  <c r="D41" i="55"/>
  <c r="D39" i="55"/>
  <c r="D38" i="55"/>
  <c r="D37" i="55"/>
  <c r="R36" i="55"/>
  <c r="Q36" i="55"/>
  <c r="P36" i="55"/>
  <c r="O36" i="55"/>
  <c r="N36" i="55"/>
  <c r="M36" i="55"/>
  <c r="L36" i="55"/>
  <c r="K36" i="55"/>
  <c r="J36" i="55"/>
  <c r="I36" i="55"/>
  <c r="H36" i="55"/>
  <c r="G36" i="55"/>
  <c r="F36" i="55"/>
  <c r="E36" i="55"/>
  <c r="D35" i="55"/>
  <c r="D34" i="55"/>
  <c r="R33" i="55"/>
  <c r="Q33" i="55"/>
  <c r="P33" i="55"/>
  <c r="O33" i="55"/>
  <c r="N33" i="55"/>
  <c r="M33" i="55"/>
  <c r="L33" i="55"/>
  <c r="K33" i="55"/>
  <c r="J33" i="55"/>
  <c r="I33" i="55"/>
  <c r="H33" i="55"/>
  <c r="G33" i="55"/>
  <c r="F33" i="55"/>
  <c r="E33" i="55"/>
  <c r="D32" i="55"/>
  <c r="R31" i="55"/>
  <c r="Q31" i="55"/>
  <c r="P31" i="55"/>
  <c r="O31" i="55"/>
  <c r="N31" i="55"/>
  <c r="M31" i="55"/>
  <c r="L31" i="55"/>
  <c r="K31" i="55"/>
  <c r="J31" i="55"/>
  <c r="I31" i="55"/>
  <c r="H31" i="55"/>
  <c r="G31" i="55"/>
  <c r="F31" i="55"/>
  <c r="E31" i="55"/>
  <c r="D30" i="55"/>
  <c r="R29" i="55"/>
  <c r="Q29" i="55"/>
  <c r="P29" i="55"/>
  <c r="O29" i="55"/>
  <c r="N29" i="55"/>
  <c r="M29" i="55"/>
  <c r="L29" i="55"/>
  <c r="K29" i="55"/>
  <c r="J29" i="55"/>
  <c r="I29" i="55"/>
  <c r="H29" i="55"/>
  <c r="G29" i="55"/>
  <c r="F29" i="55"/>
  <c r="E29" i="55"/>
  <c r="D28" i="55"/>
  <c r="D27" i="55"/>
  <c r="D26" i="55"/>
  <c r="R25" i="55"/>
  <c r="Q25" i="55"/>
  <c r="P25" i="55"/>
  <c r="O25" i="55"/>
  <c r="N25" i="55"/>
  <c r="M25" i="55"/>
  <c r="L25" i="55"/>
  <c r="K25" i="55"/>
  <c r="J25" i="55"/>
  <c r="I25" i="55"/>
  <c r="H25" i="55"/>
  <c r="G25" i="55"/>
  <c r="F25" i="55"/>
  <c r="E25" i="55"/>
  <c r="D24" i="55"/>
  <c r="D23" i="55"/>
  <c r="R22" i="55"/>
  <c r="Q22" i="55"/>
  <c r="P22" i="55"/>
  <c r="O22" i="55"/>
  <c r="N22" i="55"/>
  <c r="M22" i="55"/>
  <c r="L22" i="55"/>
  <c r="K22" i="55"/>
  <c r="J22" i="55"/>
  <c r="I22" i="55"/>
  <c r="H22" i="55"/>
  <c r="G22" i="55"/>
  <c r="F22" i="55"/>
  <c r="E22" i="55"/>
  <c r="D21" i="55"/>
  <c r="D20" i="55"/>
  <c r="D19" i="55"/>
  <c r="R18" i="55"/>
  <c r="Q18" i="55"/>
  <c r="P18" i="55"/>
  <c r="O18" i="55"/>
  <c r="N18" i="55"/>
  <c r="M18" i="55"/>
  <c r="L18" i="55"/>
  <c r="K18" i="55"/>
  <c r="J18" i="55"/>
  <c r="I18" i="55"/>
  <c r="H18" i="55"/>
  <c r="G18" i="55"/>
  <c r="F18" i="55"/>
  <c r="E18" i="55"/>
  <c r="D17" i="55"/>
  <c r="D16" i="55"/>
  <c r="D15" i="55"/>
  <c r="R14" i="55"/>
  <c r="Q14" i="55"/>
  <c r="P14" i="55"/>
  <c r="O14" i="55"/>
  <c r="N14" i="55"/>
  <c r="M14" i="55"/>
  <c r="L14" i="55"/>
  <c r="K14" i="55"/>
  <c r="J14" i="55"/>
  <c r="I14" i="55"/>
  <c r="H14" i="55"/>
  <c r="G14" i="55"/>
  <c r="F14" i="55"/>
  <c r="E14" i="55"/>
  <c r="D13" i="55"/>
  <c r="D12" i="55"/>
  <c r="D11" i="55"/>
  <c r="D10" i="55"/>
  <c r="D9" i="55"/>
  <c r="D8" i="55"/>
  <c r="D7" i="55"/>
  <c r="R72" i="54"/>
  <c r="J72" i="54"/>
  <c r="R70" i="54"/>
  <c r="N70" i="54"/>
  <c r="J70" i="54"/>
  <c r="F70" i="54"/>
  <c r="R67" i="54"/>
  <c r="R68" i="54" s="1"/>
  <c r="Q67" i="54"/>
  <c r="Q68" i="54" s="1"/>
  <c r="P67" i="54"/>
  <c r="P68" i="54" s="1"/>
  <c r="O67" i="54"/>
  <c r="O68" i="54" s="1"/>
  <c r="N67" i="54"/>
  <c r="N68" i="54" s="1"/>
  <c r="M67" i="54"/>
  <c r="M68" i="54" s="1"/>
  <c r="L67" i="54"/>
  <c r="L68" i="54" s="1"/>
  <c r="K67" i="54"/>
  <c r="K68" i="54" s="1"/>
  <c r="J67" i="54"/>
  <c r="J68" i="54" s="1"/>
  <c r="I67" i="54"/>
  <c r="I68" i="54" s="1"/>
  <c r="H67" i="54"/>
  <c r="H68" i="54" s="1"/>
  <c r="G67" i="54"/>
  <c r="G68" i="54" s="1"/>
  <c r="F67" i="54"/>
  <c r="F68" i="54" s="1"/>
  <c r="E67" i="54"/>
  <c r="E68" i="54" s="1"/>
  <c r="D64" i="54"/>
  <c r="D63" i="54"/>
  <c r="D62" i="54"/>
  <c r="R60" i="54"/>
  <c r="Q60" i="54"/>
  <c r="P60" i="54"/>
  <c r="O60" i="54"/>
  <c r="N60" i="54"/>
  <c r="M60" i="54"/>
  <c r="L60" i="54"/>
  <c r="K60" i="54"/>
  <c r="J60" i="54"/>
  <c r="I60" i="54"/>
  <c r="H60" i="54"/>
  <c r="G60" i="54"/>
  <c r="F60" i="54"/>
  <c r="E60" i="54"/>
  <c r="R59" i="54"/>
  <c r="Q59" i="54"/>
  <c r="P59" i="54"/>
  <c r="O59" i="54"/>
  <c r="N59" i="54"/>
  <c r="M59" i="54"/>
  <c r="L59" i="54"/>
  <c r="K59" i="54"/>
  <c r="J59" i="54"/>
  <c r="I59" i="54"/>
  <c r="H59" i="54"/>
  <c r="G59" i="54"/>
  <c r="F59" i="54"/>
  <c r="E59" i="54"/>
  <c r="R58" i="54"/>
  <c r="Q58" i="54"/>
  <c r="P58" i="54"/>
  <c r="O58" i="54"/>
  <c r="N58" i="54"/>
  <c r="M58" i="54"/>
  <c r="L58" i="54"/>
  <c r="K58" i="54"/>
  <c r="J58" i="54"/>
  <c r="I58" i="54"/>
  <c r="H58" i="54"/>
  <c r="G58" i="54"/>
  <c r="F58" i="54"/>
  <c r="E58" i="54"/>
  <c r="R57" i="54"/>
  <c r="Q57" i="54"/>
  <c r="P57" i="54"/>
  <c r="O57" i="54"/>
  <c r="N57" i="54"/>
  <c r="M57" i="54"/>
  <c r="L57" i="54"/>
  <c r="K57" i="54"/>
  <c r="J57" i="54"/>
  <c r="I57" i="54"/>
  <c r="H57" i="54"/>
  <c r="G57" i="54"/>
  <c r="F57" i="54"/>
  <c r="E57" i="54"/>
  <c r="R56" i="54"/>
  <c r="Q56" i="54"/>
  <c r="P56" i="54"/>
  <c r="O56" i="54"/>
  <c r="N56" i="54"/>
  <c r="M56" i="54"/>
  <c r="L56" i="54"/>
  <c r="K56" i="54"/>
  <c r="J56" i="54"/>
  <c r="I56" i="54"/>
  <c r="H56" i="54"/>
  <c r="G56" i="54"/>
  <c r="F56" i="54"/>
  <c r="E56" i="54"/>
  <c r="R55" i="54"/>
  <c r="Q55" i="54"/>
  <c r="P55" i="54"/>
  <c r="O55" i="54"/>
  <c r="N55" i="54"/>
  <c r="M55" i="54"/>
  <c r="L55" i="54"/>
  <c r="K55" i="54"/>
  <c r="J55" i="54"/>
  <c r="I55" i="54"/>
  <c r="H55" i="54"/>
  <c r="G55" i="54"/>
  <c r="F55" i="54"/>
  <c r="E55" i="54"/>
  <c r="D54" i="54"/>
  <c r="R53" i="54"/>
  <c r="Q53" i="54"/>
  <c r="P53" i="54"/>
  <c r="O53" i="54"/>
  <c r="N53" i="54"/>
  <c r="M53" i="54"/>
  <c r="L53" i="54"/>
  <c r="K53" i="54"/>
  <c r="J53" i="54"/>
  <c r="I53" i="54"/>
  <c r="H53" i="54"/>
  <c r="G53" i="54"/>
  <c r="F53" i="54"/>
  <c r="E53" i="54"/>
  <c r="R52" i="54"/>
  <c r="Q52" i="54"/>
  <c r="P52" i="54"/>
  <c r="O52" i="54"/>
  <c r="N52" i="54"/>
  <c r="M52" i="54"/>
  <c r="L52" i="54"/>
  <c r="K52" i="54"/>
  <c r="J52" i="54"/>
  <c r="I52" i="54"/>
  <c r="H52" i="54"/>
  <c r="G52" i="54"/>
  <c r="F52" i="54"/>
  <c r="E52" i="54"/>
  <c r="D51" i="54"/>
  <c r="D50" i="54"/>
  <c r="R49" i="54"/>
  <c r="Q49" i="54"/>
  <c r="P49" i="54"/>
  <c r="O49" i="54"/>
  <c r="N49" i="54"/>
  <c r="M49" i="54"/>
  <c r="L49" i="54"/>
  <c r="K49" i="54"/>
  <c r="J49" i="54"/>
  <c r="I49" i="54"/>
  <c r="H49" i="54"/>
  <c r="G49" i="54"/>
  <c r="F49" i="54"/>
  <c r="E49" i="54"/>
  <c r="R48" i="54"/>
  <c r="Q48" i="54"/>
  <c r="P48" i="54"/>
  <c r="O48" i="54"/>
  <c r="N48" i="54"/>
  <c r="M48" i="54"/>
  <c r="L48" i="54"/>
  <c r="K48" i="54"/>
  <c r="J48" i="54"/>
  <c r="I48" i="54"/>
  <c r="H48" i="54"/>
  <c r="G48" i="54"/>
  <c r="F48" i="54"/>
  <c r="E48" i="54"/>
  <c r="D47" i="54"/>
  <c r="D46" i="54"/>
  <c r="D45" i="54"/>
  <c r="D44" i="54"/>
  <c r="D43" i="54"/>
  <c r="D42" i="54"/>
  <c r="D41" i="54"/>
  <c r="D40" i="54"/>
  <c r="D39" i="54"/>
  <c r="R38" i="54"/>
  <c r="Q38" i="54"/>
  <c r="P38" i="54"/>
  <c r="O38" i="54"/>
  <c r="N38" i="54"/>
  <c r="M38" i="54"/>
  <c r="L38" i="54"/>
  <c r="K38" i="54"/>
  <c r="J38" i="54"/>
  <c r="I38" i="54"/>
  <c r="H38" i="54"/>
  <c r="G38" i="54"/>
  <c r="F38" i="54"/>
  <c r="E38" i="54"/>
  <c r="D37" i="54"/>
  <c r="D36" i="54"/>
  <c r="R35" i="54"/>
  <c r="Q35" i="54"/>
  <c r="P35" i="54"/>
  <c r="O35" i="54"/>
  <c r="N35" i="54"/>
  <c r="M35" i="54"/>
  <c r="L35" i="54"/>
  <c r="K35" i="54"/>
  <c r="J35" i="54"/>
  <c r="I35" i="54"/>
  <c r="H35" i="54"/>
  <c r="G35" i="54"/>
  <c r="F35" i="54"/>
  <c r="E35" i="54"/>
  <c r="D34" i="54"/>
  <c r="R33" i="54"/>
  <c r="Q33" i="54"/>
  <c r="P33" i="54"/>
  <c r="O33" i="54"/>
  <c r="N33" i="54"/>
  <c r="M33" i="54"/>
  <c r="L33" i="54"/>
  <c r="K33" i="54"/>
  <c r="J33" i="54"/>
  <c r="I33" i="54"/>
  <c r="H33" i="54"/>
  <c r="G33" i="54"/>
  <c r="F33" i="54"/>
  <c r="E33" i="54"/>
  <c r="D32" i="54"/>
  <c r="R31" i="54"/>
  <c r="Q31" i="54"/>
  <c r="P31" i="54"/>
  <c r="O31" i="54"/>
  <c r="N31" i="54"/>
  <c r="M31" i="54"/>
  <c r="L31" i="54"/>
  <c r="K31" i="54"/>
  <c r="J31" i="54"/>
  <c r="I31" i="54"/>
  <c r="H31" i="54"/>
  <c r="G31" i="54"/>
  <c r="F31" i="54"/>
  <c r="E31" i="54"/>
  <c r="D30" i="54"/>
  <c r="D29" i="54"/>
  <c r="D28" i="54"/>
  <c r="R27" i="54"/>
  <c r="Q27" i="54"/>
  <c r="P27" i="54"/>
  <c r="O27" i="54"/>
  <c r="N27" i="54"/>
  <c r="M27" i="54"/>
  <c r="L27" i="54"/>
  <c r="K27" i="54"/>
  <c r="J27" i="54"/>
  <c r="I27" i="54"/>
  <c r="H27" i="54"/>
  <c r="G27" i="54"/>
  <c r="F27" i="54"/>
  <c r="E27" i="54"/>
  <c r="D26" i="54"/>
  <c r="D25" i="54"/>
  <c r="R24" i="54"/>
  <c r="Q24" i="54"/>
  <c r="P24" i="54"/>
  <c r="O24" i="54"/>
  <c r="N24" i="54"/>
  <c r="M24" i="54"/>
  <c r="L24" i="54"/>
  <c r="K24" i="54"/>
  <c r="J24" i="54"/>
  <c r="I24" i="54"/>
  <c r="H24" i="54"/>
  <c r="G24" i="54"/>
  <c r="F24" i="54"/>
  <c r="E24" i="54"/>
  <c r="D23" i="54"/>
  <c r="D22" i="54"/>
  <c r="D21" i="54"/>
  <c r="D20" i="54"/>
  <c r="D19" i="54"/>
  <c r="R18" i="54"/>
  <c r="Q18" i="54"/>
  <c r="P18" i="54"/>
  <c r="O18" i="54"/>
  <c r="N18" i="54"/>
  <c r="M18" i="54"/>
  <c r="L18" i="54"/>
  <c r="K18" i="54"/>
  <c r="J18" i="54"/>
  <c r="I18" i="54"/>
  <c r="H18" i="54"/>
  <c r="G18" i="54"/>
  <c r="F18" i="54"/>
  <c r="E18" i="54"/>
  <c r="D17" i="54"/>
  <c r="D16" i="54"/>
  <c r="D15" i="54"/>
  <c r="R14" i="54"/>
  <c r="Q14" i="54"/>
  <c r="P14" i="54"/>
  <c r="O14" i="54"/>
  <c r="N14" i="54"/>
  <c r="M14" i="54"/>
  <c r="L14" i="54"/>
  <c r="K14" i="54"/>
  <c r="J14" i="54"/>
  <c r="I14" i="54"/>
  <c r="H14" i="54"/>
  <c r="G14" i="54"/>
  <c r="F14" i="54"/>
  <c r="E14" i="54"/>
  <c r="D13" i="54"/>
  <c r="D12" i="54"/>
  <c r="D11" i="54"/>
  <c r="D10" i="54"/>
  <c r="D9" i="54"/>
  <c r="D8" i="54"/>
  <c r="D7" i="54"/>
  <c r="F58" i="51"/>
  <c r="G58" i="51"/>
  <c r="H58" i="51"/>
  <c r="I58" i="51"/>
  <c r="J58" i="51"/>
  <c r="K58" i="51"/>
  <c r="L58" i="51"/>
  <c r="M58" i="51"/>
  <c r="N58" i="51"/>
  <c r="O58" i="51"/>
  <c r="P58" i="51"/>
  <c r="Q58" i="51"/>
  <c r="R58" i="51"/>
  <c r="E58" i="51"/>
  <c r="E57" i="51"/>
  <c r="F57" i="51"/>
  <c r="G57" i="51"/>
  <c r="H57" i="51"/>
  <c r="I57" i="51"/>
  <c r="J57" i="51"/>
  <c r="K57" i="51"/>
  <c r="L57" i="51"/>
  <c r="M57" i="51"/>
  <c r="N57" i="51"/>
  <c r="O57" i="51"/>
  <c r="P57" i="51"/>
  <c r="Q57" i="51"/>
  <c r="R57" i="51"/>
  <c r="E54" i="51"/>
  <c r="E53" i="51"/>
  <c r="E51" i="51"/>
  <c r="E50" i="51"/>
  <c r="D39" i="51"/>
  <c r="E65" i="51"/>
  <c r="E66" i="51" s="1"/>
  <c r="F65" i="51"/>
  <c r="F66" i="51" s="1"/>
  <c r="G65" i="51"/>
  <c r="G66" i="51" s="1"/>
  <c r="H65" i="51"/>
  <c r="H66" i="51" s="1"/>
  <c r="I65" i="51"/>
  <c r="I66" i="51" s="1"/>
  <c r="J65" i="51"/>
  <c r="J66" i="51" s="1"/>
  <c r="K65" i="51"/>
  <c r="K66" i="51" s="1"/>
  <c r="L65" i="51"/>
  <c r="L66" i="51" s="1"/>
  <c r="M65" i="51"/>
  <c r="M66" i="51" s="1"/>
  <c r="N65" i="51"/>
  <c r="N66" i="51" s="1"/>
  <c r="O65" i="51"/>
  <c r="O66" i="51" s="1"/>
  <c r="P65" i="51"/>
  <c r="P66" i="51" s="1"/>
  <c r="Q65" i="51"/>
  <c r="Q66" i="51" s="1"/>
  <c r="R65" i="51"/>
  <c r="R66" i="51" s="1"/>
  <c r="F56" i="51"/>
  <c r="G56" i="51"/>
  <c r="H56" i="51"/>
  <c r="I56" i="51"/>
  <c r="J56" i="51"/>
  <c r="K56" i="51"/>
  <c r="L56" i="51"/>
  <c r="M56" i="51"/>
  <c r="N56" i="51"/>
  <c r="O56" i="51"/>
  <c r="P56" i="51"/>
  <c r="Q56" i="51"/>
  <c r="R56" i="51"/>
  <c r="E56" i="51"/>
  <c r="F55" i="51"/>
  <c r="G55" i="51"/>
  <c r="H55" i="51"/>
  <c r="I55" i="51"/>
  <c r="J55" i="51"/>
  <c r="K55" i="51"/>
  <c r="L55" i="51"/>
  <c r="M55" i="51"/>
  <c r="N55" i="51"/>
  <c r="O55" i="51"/>
  <c r="P55" i="51"/>
  <c r="Q55" i="51"/>
  <c r="R55" i="51"/>
  <c r="E55" i="51"/>
  <c r="F54" i="51"/>
  <c r="G54" i="51"/>
  <c r="H54" i="51"/>
  <c r="I54" i="51"/>
  <c r="J54" i="51"/>
  <c r="K54" i="51"/>
  <c r="L54" i="51"/>
  <c r="M54" i="51"/>
  <c r="N54" i="51"/>
  <c r="O54" i="51"/>
  <c r="P54" i="51"/>
  <c r="Q54" i="51"/>
  <c r="R54" i="51"/>
  <c r="F53" i="51"/>
  <c r="G53" i="51"/>
  <c r="H53" i="51"/>
  <c r="I53" i="51"/>
  <c r="J53" i="51"/>
  <c r="K53" i="51"/>
  <c r="L53" i="51"/>
  <c r="M53" i="51"/>
  <c r="N53" i="51"/>
  <c r="O53" i="51"/>
  <c r="P53" i="51"/>
  <c r="Q53" i="51"/>
  <c r="R53" i="51"/>
  <c r="D13" i="51"/>
  <c r="D12" i="51"/>
  <c r="D52" i="51"/>
  <c r="R70" i="51"/>
  <c r="J70" i="51"/>
  <c r="R68" i="51"/>
  <c r="N68" i="51"/>
  <c r="J68" i="51"/>
  <c r="F68" i="51"/>
  <c r="D62" i="51"/>
  <c r="D61" i="51"/>
  <c r="D60" i="51"/>
  <c r="R51" i="51"/>
  <c r="Q51" i="51"/>
  <c r="P51" i="51"/>
  <c r="O51" i="51"/>
  <c r="N51" i="51"/>
  <c r="M51" i="51"/>
  <c r="L51" i="51"/>
  <c r="K51" i="51"/>
  <c r="J51" i="51"/>
  <c r="I51" i="51"/>
  <c r="H51" i="51"/>
  <c r="G51" i="51"/>
  <c r="F51" i="51"/>
  <c r="R50" i="51"/>
  <c r="Q50" i="51"/>
  <c r="P50" i="51"/>
  <c r="O50" i="51"/>
  <c r="N50" i="51"/>
  <c r="M50" i="51"/>
  <c r="L50" i="51"/>
  <c r="K50" i="51"/>
  <c r="J50" i="51"/>
  <c r="I50" i="51"/>
  <c r="H50" i="51"/>
  <c r="G50" i="51"/>
  <c r="F50" i="51"/>
  <c r="D49" i="51"/>
  <c r="D48" i="51"/>
  <c r="R47" i="51"/>
  <c r="Q47" i="51"/>
  <c r="P47" i="51"/>
  <c r="O47" i="51"/>
  <c r="N47" i="51"/>
  <c r="M47" i="51"/>
  <c r="L47" i="51"/>
  <c r="K47" i="51"/>
  <c r="J47" i="51"/>
  <c r="I47" i="51"/>
  <c r="H47" i="51"/>
  <c r="G47" i="51"/>
  <c r="F47" i="51"/>
  <c r="E47" i="51"/>
  <c r="R46" i="51"/>
  <c r="Q46" i="51"/>
  <c r="P46" i="51"/>
  <c r="O46" i="51"/>
  <c r="N46" i="51"/>
  <c r="M46" i="51"/>
  <c r="L46" i="51"/>
  <c r="K46" i="51"/>
  <c r="J46" i="51"/>
  <c r="I46" i="51"/>
  <c r="H46" i="51"/>
  <c r="G46" i="51"/>
  <c r="F46" i="51"/>
  <c r="E46" i="51"/>
  <c r="D45" i="51"/>
  <c r="D44" i="51"/>
  <c r="D43" i="51"/>
  <c r="D42" i="51"/>
  <c r="D41" i="51"/>
  <c r="D38" i="51"/>
  <c r="D37" i="51"/>
  <c r="R36" i="51"/>
  <c r="Q36" i="51"/>
  <c r="P36" i="51"/>
  <c r="O36" i="51"/>
  <c r="N36" i="51"/>
  <c r="M36" i="51"/>
  <c r="L36" i="51"/>
  <c r="K36" i="51"/>
  <c r="J36" i="51"/>
  <c r="I36" i="51"/>
  <c r="H36" i="51"/>
  <c r="G36" i="51"/>
  <c r="F36" i="51"/>
  <c r="E36" i="51"/>
  <c r="D35" i="51"/>
  <c r="D34" i="51"/>
  <c r="R33" i="51"/>
  <c r="Q33" i="51"/>
  <c r="P33" i="51"/>
  <c r="O33" i="51"/>
  <c r="N33" i="51"/>
  <c r="M33" i="51"/>
  <c r="K33" i="51"/>
  <c r="J33" i="51"/>
  <c r="I33" i="51"/>
  <c r="H33" i="51"/>
  <c r="G33" i="51"/>
  <c r="F33" i="51"/>
  <c r="E33" i="51"/>
  <c r="D32" i="51"/>
  <c r="R31" i="51"/>
  <c r="Q31" i="51"/>
  <c r="P31" i="51"/>
  <c r="O31" i="51"/>
  <c r="N31" i="51"/>
  <c r="M31" i="51"/>
  <c r="L31" i="51"/>
  <c r="K31" i="51"/>
  <c r="J31" i="51"/>
  <c r="I31" i="51"/>
  <c r="H31" i="51"/>
  <c r="G31" i="51"/>
  <c r="F31" i="51"/>
  <c r="E31" i="51"/>
  <c r="D30" i="51"/>
  <c r="R29" i="51"/>
  <c r="Q29" i="51"/>
  <c r="P29" i="51"/>
  <c r="O29" i="51"/>
  <c r="N29" i="51"/>
  <c r="M29" i="51"/>
  <c r="L29" i="51"/>
  <c r="K29" i="51"/>
  <c r="J29" i="51"/>
  <c r="I29" i="51"/>
  <c r="H29" i="51"/>
  <c r="G29" i="51"/>
  <c r="F29" i="51"/>
  <c r="E29" i="51"/>
  <c r="D28" i="51"/>
  <c r="D27" i="51"/>
  <c r="D26" i="51"/>
  <c r="R25" i="51"/>
  <c r="Q25" i="51"/>
  <c r="P25" i="51"/>
  <c r="O25" i="51"/>
  <c r="N25" i="51"/>
  <c r="M25" i="51"/>
  <c r="L25" i="51"/>
  <c r="K25" i="51"/>
  <c r="J25" i="51"/>
  <c r="I25" i="51"/>
  <c r="H25" i="51"/>
  <c r="G25" i="51"/>
  <c r="F25" i="51"/>
  <c r="E25" i="51"/>
  <c r="D24" i="51"/>
  <c r="D23" i="51"/>
  <c r="R22" i="51"/>
  <c r="Q22" i="51"/>
  <c r="P22" i="51"/>
  <c r="O22" i="51"/>
  <c r="N22" i="51"/>
  <c r="M22" i="51"/>
  <c r="L22" i="51"/>
  <c r="K22" i="51"/>
  <c r="J22" i="51"/>
  <c r="I22" i="51"/>
  <c r="H22" i="51"/>
  <c r="G22" i="51"/>
  <c r="F22" i="51"/>
  <c r="E22" i="51"/>
  <c r="D21" i="51"/>
  <c r="D20" i="51"/>
  <c r="D19" i="51"/>
  <c r="R18" i="51"/>
  <c r="Q18" i="51"/>
  <c r="P18" i="51"/>
  <c r="O18" i="51"/>
  <c r="N18" i="51"/>
  <c r="M18" i="51"/>
  <c r="L18" i="51"/>
  <c r="K18" i="51"/>
  <c r="J18" i="51"/>
  <c r="I18" i="51"/>
  <c r="H18" i="51"/>
  <c r="G18" i="51"/>
  <c r="F18" i="51"/>
  <c r="E18" i="51"/>
  <c r="D17" i="51"/>
  <c r="D16" i="51"/>
  <c r="D15" i="51"/>
  <c r="R14" i="51"/>
  <c r="Q14" i="51"/>
  <c r="P14" i="51"/>
  <c r="O14" i="51"/>
  <c r="N14" i="51"/>
  <c r="M14" i="51"/>
  <c r="L14" i="51"/>
  <c r="K14" i="51"/>
  <c r="J14" i="51"/>
  <c r="I14" i="51"/>
  <c r="H14" i="51"/>
  <c r="G14" i="51"/>
  <c r="F14" i="51"/>
  <c r="E14" i="51"/>
  <c r="D11" i="51"/>
  <c r="D10" i="51"/>
  <c r="D9" i="51"/>
  <c r="D8" i="51"/>
  <c r="D7" i="51"/>
  <c r="E59" i="53"/>
  <c r="E58" i="53"/>
  <c r="E57" i="53"/>
  <c r="F56" i="53"/>
  <c r="G56" i="53"/>
  <c r="H56" i="53"/>
  <c r="I56" i="53"/>
  <c r="J56" i="53"/>
  <c r="K56" i="53"/>
  <c r="L56" i="53"/>
  <c r="M56" i="53"/>
  <c r="N56" i="53"/>
  <c r="O56" i="53"/>
  <c r="P56" i="53"/>
  <c r="Q56" i="53"/>
  <c r="R56" i="53"/>
  <c r="E56" i="53"/>
  <c r="F55" i="53"/>
  <c r="G55" i="53"/>
  <c r="H55" i="53"/>
  <c r="I55" i="53"/>
  <c r="J55" i="53"/>
  <c r="K55" i="53"/>
  <c r="L55" i="53"/>
  <c r="M55" i="53"/>
  <c r="N55" i="53"/>
  <c r="O55" i="53"/>
  <c r="P55" i="53"/>
  <c r="Q55" i="53"/>
  <c r="R55" i="53"/>
  <c r="E55" i="53"/>
  <c r="F54" i="53"/>
  <c r="G54" i="53"/>
  <c r="H54" i="53"/>
  <c r="I54" i="53"/>
  <c r="J54" i="53"/>
  <c r="K54" i="53"/>
  <c r="L54" i="53"/>
  <c r="M54" i="53"/>
  <c r="N54" i="53"/>
  <c r="O54" i="53"/>
  <c r="P54" i="53"/>
  <c r="Q54" i="53"/>
  <c r="R54" i="53"/>
  <c r="E54" i="53"/>
  <c r="F53" i="53"/>
  <c r="G53" i="53"/>
  <c r="H53" i="53"/>
  <c r="I53" i="53"/>
  <c r="J53" i="53"/>
  <c r="K53" i="53"/>
  <c r="L53" i="53"/>
  <c r="M53" i="53"/>
  <c r="N53" i="53"/>
  <c r="O53" i="53"/>
  <c r="P53" i="53"/>
  <c r="Q53" i="53"/>
  <c r="R53" i="53"/>
  <c r="E53" i="53"/>
  <c r="F52" i="53"/>
  <c r="G52" i="53"/>
  <c r="H52" i="53"/>
  <c r="I52" i="53"/>
  <c r="J52" i="53"/>
  <c r="K52" i="53"/>
  <c r="L52" i="53"/>
  <c r="M52" i="53"/>
  <c r="N52" i="53"/>
  <c r="O52" i="53"/>
  <c r="P52" i="53"/>
  <c r="Q52" i="53"/>
  <c r="R52" i="53"/>
  <c r="E52" i="53"/>
  <c r="F49" i="53"/>
  <c r="G49" i="53"/>
  <c r="H49" i="53"/>
  <c r="I49" i="53"/>
  <c r="J49" i="53"/>
  <c r="K49" i="53"/>
  <c r="L49" i="53"/>
  <c r="M49" i="53"/>
  <c r="N49" i="53"/>
  <c r="O49" i="53"/>
  <c r="P49" i="53"/>
  <c r="Q49" i="53"/>
  <c r="R49" i="53"/>
  <c r="E49" i="53"/>
  <c r="F48" i="53"/>
  <c r="G48" i="53"/>
  <c r="H48" i="53"/>
  <c r="I48" i="53"/>
  <c r="J48" i="53"/>
  <c r="K48" i="53"/>
  <c r="L48" i="53"/>
  <c r="M48" i="53"/>
  <c r="N48" i="53"/>
  <c r="O48" i="53"/>
  <c r="P48" i="53"/>
  <c r="Q48" i="53"/>
  <c r="R48" i="53"/>
  <c r="E48" i="53"/>
  <c r="E33" i="53"/>
  <c r="E35" i="53"/>
  <c r="F38" i="53"/>
  <c r="G38" i="53"/>
  <c r="H38" i="53"/>
  <c r="I38" i="53"/>
  <c r="J38" i="53"/>
  <c r="K38" i="53"/>
  <c r="L38" i="53"/>
  <c r="M38" i="53"/>
  <c r="N38" i="53"/>
  <c r="O38" i="53"/>
  <c r="P38" i="53"/>
  <c r="Q38" i="53"/>
  <c r="R38" i="53"/>
  <c r="E38" i="53"/>
  <c r="F35" i="53"/>
  <c r="G35" i="53"/>
  <c r="H35" i="53"/>
  <c r="I35" i="53"/>
  <c r="J35" i="53"/>
  <c r="K35" i="53"/>
  <c r="L35" i="53"/>
  <c r="M35" i="53"/>
  <c r="N35" i="53"/>
  <c r="O35" i="53"/>
  <c r="P35" i="53"/>
  <c r="Q35" i="53"/>
  <c r="R35" i="53"/>
  <c r="F33" i="53"/>
  <c r="G33" i="53"/>
  <c r="H33" i="53"/>
  <c r="I33" i="53"/>
  <c r="J33" i="53"/>
  <c r="K33" i="53"/>
  <c r="L33" i="53"/>
  <c r="M33" i="53"/>
  <c r="N33" i="53"/>
  <c r="O33" i="53"/>
  <c r="P33" i="53"/>
  <c r="Q33" i="53"/>
  <c r="R33" i="53"/>
  <c r="F31" i="53"/>
  <c r="G31" i="53"/>
  <c r="H31" i="53"/>
  <c r="I31" i="53"/>
  <c r="J31" i="53"/>
  <c r="K31" i="53"/>
  <c r="L31" i="53"/>
  <c r="M31" i="53"/>
  <c r="N31" i="53"/>
  <c r="O31" i="53"/>
  <c r="P31" i="53"/>
  <c r="Q31" i="53"/>
  <c r="R31" i="53"/>
  <c r="E31" i="53"/>
  <c r="F27" i="53"/>
  <c r="G27" i="53"/>
  <c r="H27" i="53"/>
  <c r="I27" i="53"/>
  <c r="J27" i="53"/>
  <c r="K27" i="53"/>
  <c r="L27" i="53"/>
  <c r="M27" i="53"/>
  <c r="N27" i="53"/>
  <c r="O27" i="53"/>
  <c r="P27" i="53"/>
  <c r="Q27" i="53"/>
  <c r="R27" i="53"/>
  <c r="E27" i="53"/>
  <c r="F24" i="53"/>
  <c r="G24" i="53"/>
  <c r="H24" i="53"/>
  <c r="I24" i="53"/>
  <c r="J24" i="53"/>
  <c r="K24" i="53"/>
  <c r="L24" i="53"/>
  <c r="M24" i="53"/>
  <c r="N24" i="53"/>
  <c r="O24" i="53"/>
  <c r="P24" i="53"/>
  <c r="Q24" i="53"/>
  <c r="R24" i="53"/>
  <c r="E24" i="53"/>
  <c r="E18" i="53"/>
  <c r="E14" i="53"/>
  <c r="D23" i="53"/>
  <c r="D37" i="53"/>
  <c r="R71" i="53"/>
  <c r="J71" i="53"/>
  <c r="R69" i="53"/>
  <c r="N69" i="53"/>
  <c r="J69" i="53"/>
  <c r="F69" i="53"/>
  <c r="R66" i="53"/>
  <c r="R67" i="53" s="1"/>
  <c r="Q66" i="53"/>
  <c r="Q67" i="53" s="1"/>
  <c r="P66" i="53"/>
  <c r="P67" i="53" s="1"/>
  <c r="O66" i="53"/>
  <c r="O67" i="53" s="1"/>
  <c r="N66" i="53"/>
  <c r="N67" i="53" s="1"/>
  <c r="M66" i="53"/>
  <c r="M67" i="53" s="1"/>
  <c r="L66" i="53"/>
  <c r="L67" i="53" s="1"/>
  <c r="K66" i="53"/>
  <c r="K67" i="53" s="1"/>
  <c r="J66" i="53"/>
  <c r="J67" i="53" s="1"/>
  <c r="I66" i="53"/>
  <c r="I67" i="53" s="1"/>
  <c r="H66" i="53"/>
  <c r="H67" i="53" s="1"/>
  <c r="G66" i="53"/>
  <c r="G67" i="53" s="1"/>
  <c r="F66" i="53"/>
  <c r="F67" i="53" s="1"/>
  <c r="E66" i="53"/>
  <c r="E67" i="53" s="1"/>
  <c r="D63" i="53"/>
  <c r="D62" i="53"/>
  <c r="D61" i="53"/>
  <c r="R59" i="53"/>
  <c r="Q59" i="53"/>
  <c r="P59" i="53"/>
  <c r="O59" i="53"/>
  <c r="N59" i="53"/>
  <c r="M59" i="53"/>
  <c r="L59" i="53"/>
  <c r="K59" i="53"/>
  <c r="J59" i="53"/>
  <c r="I59" i="53"/>
  <c r="H59" i="53"/>
  <c r="G59" i="53"/>
  <c r="F59" i="53"/>
  <c r="R58" i="53"/>
  <c r="Q58" i="53"/>
  <c r="P58" i="53"/>
  <c r="O58" i="53"/>
  <c r="N58" i="53"/>
  <c r="M58" i="53"/>
  <c r="L58" i="53"/>
  <c r="K58" i="53"/>
  <c r="J58" i="53"/>
  <c r="I58" i="53"/>
  <c r="H58" i="53"/>
  <c r="G58" i="53"/>
  <c r="F58" i="53"/>
  <c r="R57" i="53"/>
  <c r="Q57" i="53"/>
  <c r="P57" i="53"/>
  <c r="O57" i="53"/>
  <c r="N57" i="53"/>
  <c r="M57" i="53"/>
  <c r="L57" i="53"/>
  <c r="K57" i="53"/>
  <c r="J57" i="53"/>
  <c r="I57" i="53"/>
  <c r="H57" i="53"/>
  <c r="G57" i="53"/>
  <c r="F57" i="53"/>
  <c r="D51" i="53"/>
  <c r="D50" i="53"/>
  <c r="D47" i="53"/>
  <c r="D46" i="53"/>
  <c r="D45" i="53"/>
  <c r="D44" i="53"/>
  <c r="D43" i="53"/>
  <c r="D42" i="53"/>
  <c r="D41" i="53"/>
  <c r="D40" i="53"/>
  <c r="D39" i="53"/>
  <c r="D36" i="53"/>
  <c r="D34" i="53"/>
  <c r="D32" i="53"/>
  <c r="D30" i="53"/>
  <c r="D29" i="53"/>
  <c r="D28" i="53"/>
  <c r="D26" i="53"/>
  <c r="D25" i="53"/>
  <c r="D22" i="53"/>
  <c r="D21" i="53"/>
  <c r="D20" i="53"/>
  <c r="D19" i="53"/>
  <c r="R18" i="53"/>
  <c r="Q18" i="53"/>
  <c r="P18" i="53"/>
  <c r="O18" i="53"/>
  <c r="N18" i="53"/>
  <c r="M18" i="53"/>
  <c r="L18" i="53"/>
  <c r="K18" i="53"/>
  <c r="J18" i="53"/>
  <c r="I18" i="53"/>
  <c r="H18" i="53"/>
  <c r="G18" i="53"/>
  <c r="F18" i="53"/>
  <c r="D17" i="53"/>
  <c r="D16" i="53"/>
  <c r="D15" i="53"/>
  <c r="R14" i="53"/>
  <c r="Q14" i="53"/>
  <c r="P14" i="53"/>
  <c r="O14" i="53"/>
  <c r="N14" i="53"/>
  <c r="M14" i="53"/>
  <c r="L14" i="53"/>
  <c r="K14" i="53"/>
  <c r="J14" i="53"/>
  <c r="I14" i="53"/>
  <c r="H14" i="53"/>
  <c r="G14" i="53"/>
  <c r="F14" i="53"/>
  <c r="D13" i="53"/>
  <c r="D12" i="53"/>
  <c r="D11" i="53"/>
  <c r="D10" i="53"/>
  <c r="D9" i="53"/>
  <c r="D8" i="53"/>
  <c r="D7" i="53"/>
  <c r="O48" i="52"/>
  <c r="O47" i="52"/>
  <c r="D42" i="52"/>
  <c r="D46" i="52"/>
  <c r="J53" i="52"/>
  <c r="F53" i="52"/>
  <c r="G53" i="52"/>
  <c r="H53" i="52"/>
  <c r="I53" i="52"/>
  <c r="E53" i="52"/>
  <c r="J51" i="52"/>
  <c r="D21" i="52"/>
  <c r="F51" i="52"/>
  <c r="D40" i="52"/>
  <c r="D41" i="52"/>
  <c r="D39" i="52"/>
  <c r="I37" i="52"/>
  <c r="R70" i="52"/>
  <c r="J70" i="52"/>
  <c r="R68" i="52"/>
  <c r="N68" i="52"/>
  <c r="J68" i="52"/>
  <c r="F68" i="52"/>
  <c r="R65" i="52"/>
  <c r="R66" i="52" s="1"/>
  <c r="Q65" i="52"/>
  <c r="Q66" i="52" s="1"/>
  <c r="P65" i="52"/>
  <c r="P66" i="52" s="1"/>
  <c r="O65" i="52"/>
  <c r="O66" i="52" s="1"/>
  <c r="N65" i="52"/>
  <c r="N66" i="52" s="1"/>
  <c r="M65" i="52"/>
  <c r="M66" i="52" s="1"/>
  <c r="L65" i="52"/>
  <c r="L66" i="52" s="1"/>
  <c r="K65" i="52"/>
  <c r="K66" i="52" s="1"/>
  <c r="J65" i="52"/>
  <c r="J66" i="52" s="1"/>
  <c r="I65" i="52"/>
  <c r="I66" i="52" s="1"/>
  <c r="H65" i="52"/>
  <c r="H66" i="52" s="1"/>
  <c r="G65" i="52"/>
  <c r="G66" i="52" s="1"/>
  <c r="F65" i="52"/>
  <c r="F66" i="52" s="1"/>
  <c r="E65" i="52"/>
  <c r="E66" i="52" s="1"/>
  <c r="D62" i="52"/>
  <c r="D61" i="52"/>
  <c r="D60" i="52"/>
  <c r="R58" i="52"/>
  <c r="Q58" i="52"/>
  <c r="P58" i="52"/>
  <c r="O58" i="52"/>
  <c r="N58" i="52"/>
  <c r="M58" i="52"/>
  <c r="L58" i="52"/>
  <c r="K58" i="52"/>
  <c r="J58" i="52"/>
  <c r="I58" i="52"/>
  <c r="H58" i="52"/>
  <c r="G58" i="52"/>
  <c r="F58" i="52"/>
  <c r="E58" i="52"/>
  <c r="R57" i="52"/>
  <c r="Q57" i="52"/>
  <c r="P57" i="52"/>
  <c r="O57" i="52"/>
  <c r="N57" i="52"/>
  <c r="M57" i="52"/>
  <c r="L57" i="52"/>
  <c r="K57" i="52"/>
  <c r="J57" i="52"/>
  <c r="I57" i="52"/>
  <c r="H57" i="52"/>
  <c r="G57" i="52"/>
  <c r="F57" i="52"/>
  <c r="E57" i="52"/>
  <c r="R56" i="52"/>
  <c r="Q56" i="52"/>
  <c r="P56" i="52"/>
  <c r="O56" i="52"/>
  <c r="N56" i="52"/>
  <c r="M56" i="52"/>
  <c r="L56" i="52"/>
  <c r="K56" i="52"/>
  <c r="J56" i="52"/>
  <c r="I56" i="52"/>
  <c r="H56" i="52"/>
  <c r="G56" i="52"/>
  <c r="F56" i="52"/>
  <c r="E56" i="52"/>
  <c r="R55" i="52"/>
  <c r="Q55" i="52"/>
  <c r="P55" i="52"/>
  <c r="O55" i="52"/>
  <c r="N55" i="52"/>
  <c r="M55" i="52"/>
  <c r="L55" i="52"/>
  <c r="K55" i="52"/>
  <c r="J55" i="52"/>
  <c r="I55" i="52"/>
  <c r="H55" i="52"/>
  <c r="G55" i="52"/>
  <c r="F55" i="52"/>
  <c r="E55" i="52"/>
  <c r="R54" i="52"/>
  <c r="Q54" i="52"/>
  <c r="P54" i="52"/>
  <c r="O54" i="52"/>
  <c r="N54" i="52"/>
  <c r="M54" i="52"/>
  <c r="L54" i="52"/>
  <c r="K54" i="52"/>
  <c r="J54" i="52"/>
  <c r="I54" i="52"/>
  <c r="H54" i="52"/>
  <c r="G54" i="52"/>
  <c r="F54" i="52"/>
  <c r="E54" i="52"/>
  <c r="R53" i="52"/>
  <c r="Q53" i="52"/>
  <c r="P53" i="52"/>
  <c r="O53" i="52"/>
  <c r="N53" i="52"/>
  <c r="M53" i="52"/>
  <c r="L53" i="52"/>
  <c r="K53" i="52"/>
  <c r="R52" i="52"/>
  <c r="Q52" i="52"/>
  <c r="P52" i="52"/>
  <c r="O52" i="52"/>
  <c r="N52" i="52"/>
  <c r="M52" i="52"/>
  <c r="L52" i="52"/>
  <c r="K52" i="52"/>
  <c r="J52" i="52"/>
  <c r="I52" i="52"/>
  <c r="H52" i="52"/>
  <c r="G52" i="52"/>
  <c r="F52" i="52"/>
  <c r="E52" i="52"/>
  <c r="R51" i="52"/>
  <c r="Q51" i="52"/>
  <c r="P51" i="52"/>
  <c r="O51" i="52"/>
  <c r="N51" i="52"/>
  <c r="M51" i="52"/>
  <c r="L51" i="52"/>
  <c r="K51" i="52"/>
  <c r="I51" i="52"/>
  <c r="H51" i="52"/>
  <c r="G51" i="52"/>
  <c r="E51" i="52"/>
  <c r="D50" i="52"/>
  <c r="D49" i="52"/>
  <c r="R48" i="52"/>
  <c r="Q48" i="52"/>
  <c r="P48" i="52"/>
  <c r="N48" i="52"/>
  <c r="M48" i="52"/>
  <c r="L48" i="52"/>
  <c r="K48" i="52"/>
  <c r="J48" i="52"/>
  <c r="I48" i="52"/>
  <c r="H48" i="52"/>
  <c r="G48" i="52"/>
  <c r="F48" i="52"/>
  <c r="E48" i="52"/>
  <c r="R47" i="52"/>
  <c r="Q47" i="52"/>
  <c r="P47" i="52"/>
  <c r="N47" i="52"/>
  <c r="M47" i="52"/>
  <c r="L47" i="52"/>
  <c r="K47" i="52"/>
  <c r="J47" i="52"/>
  <c r="I47" i="52"/>
  <c r="H47" i="52"/>
  <c r="G47" i="52"/>
  <c r="F47" i="52"/>
  <c r="E47" i="52"/>
  <c r="D45" i="52"/>
  <c r="D44" i="52"/>
  <c r="D43" i="52"/>
  <c r="D38" i="52"/>
  <c r="R37" i="52"/>
  <c r="Q37" i="52"/>
  <c r="P37" i="52"/>
  <c r="O37" i="52"/>
  <c r="N37" i="52"/>
  <c r="M37" i="52"/>
  <c r="L37" i="52"/>
  <c r="K37" i="52"/>
  <c r="J37" i="52"/>
  <c r="H37" i="52"/>
  <c r="G37" i="52"/>
  <c r="F37" i="52"/>
  <c r="E37" i="52"/>
  <c r="D36" i="52"/>
  <c r="R35" i="52"/>
  <c r="Q35" i="52"/>
  <c r="P35" i="52"/>
  <c r="O35" i="52"/>
  <c r="N35" i="52"/>
  <c r="M35" i="52"/>
  <c r="L35" i="52"/>
  <c r="K35" i="52"/>
  <c r="J35" i="52"/>
  <c r="I35" i="52"/>
  <c r="H35" i="52"/>
  <c r="G35" i="52"/>
  <c r="F35" i="52"/>
  <c r="E35" i="52"/>
  <c r="D34" i="52"/>
  <c r="R33" i="52"/>
  <c r="Q33" i="52"/>
  <c r="P33" i="52"/>
  <c r="O33" i="52"/>
  <c r="N33" i="52"/>
  <c r="M33" i="52"/>
  <c r="L33" i="52"/>
  <c r="K33" i="52"/>
  <c r="J33" i="52"/>
  <c r="I33" i="52"/>
  <c r="H33" i="52"/>
  <c r="G33" i="52"/>
  <c r="F33" i="52"/>
  <c r="E33" i="52"/>
  <c r="D32" i="52"/>
  <c r="R31" i="52"/>
  <c r="Q31" i="52"/>
  <c r="P31" i="52"/>
  <c r="O31" i="52"/>
  <c r="N31" i="52"/>
  <c r="M31" i="52"/>
  <c r="L31" i="52"/>
  <c r="K31" i="52"/>
  <c r="J31" i="52"/>
  <c r="I31" i="52"/>
  <c r="H31" i="52"/>
  <c r="G31" i="52"/>
  <c r="F31" i="52"/>
  <c r="E31" i="52"/>
  <c r="D30" i="52"/>
  <c r="D29" i="52"/>
  <c r="D28" i="52"/>
  <c r="R27" i="52"/>
  <c r="Q27" i="52"/>
  <c r="P27" i="52"/>
  <c r="O27" i="52"/>
  <c r="N27" i="52"/>
  <c r="M27" i="52"/>
  <c r="L27" i="52"/>
  <c r="K27" i="52"/>
  <c r="J27" i="52"/>
  <c r="I27" i="52"/>
  <c r="H27" i="52"/>
  <c r="G27" i="52"/>
  <c r="F27" i="52"/>
  <c r="E27" i="52"/>
  <c r="D26" i="52"/>
  <c r="D25" i="52"/>
  <c r="R24" i="52"/>
  <c r="Q24" i="52"/>
  <c r="P24" i="52"/>
  <c r="O24" i="52"/>
  <c r="N24" i="52"/>
  <c r="M24" i="52"/>
  <c r="L24" i="52"/>
  <c r="K24" i="52"/>
  <c r="J24" i="52"/>
  <c r="I24" i="52"/>
  <c r="H24" i="52"/>
  <c r="G24" i="52"/>
  <c r="F24" i="52"/>
  <c r="E24" i="52"/>
  <c r="D23" i="52"/>
  <c r="D22" i="52"/>
  <c r="D20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E19" i="52"/>
  <c r="D18" i="52"/>
  <c r="D17" i="52"/>
  <c r="D16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4" i="52"/>
  <c r="D13" i="52"/>
  <c r="D12" i="52"/>
  <c r="D11" i="52"/>
  <c r="D10" i="52"/>
  <c r="D9" i="52"/>
  <c r="D8" i="52"/>
  <c r="D7" i="52"/>
  <c r="E56" i="50"/>
  <c r="E55" i="50"/>
  <c r="E54" i="50"/>
  <c r="E51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R47" i="50"/>
  <c r="E47" i="50"/>
  <c r="F46" i="50"/>
  <c r="G46" i="50"/>
  <c r="H46" i="50"/>
  <c r="I46" i="50"/>
  <c r="J46" i="50"/>
  <c r="K46" i="50"/>
  <c r="L46" i="50"/>
  <c r="M46" i="50"/>
  <c r="N46" i="50"/>
  <c r="O46" i="50"/>
  <c r="P46" i="50"/>
  <c r="Q46" i="50"/>
  <c r="R46" i="50"/>
  <c r="E46" i="50"/>
  <c r="D60" i="50"/>
  <c r="D36" i="50"/>
  <c r="D14" i="50"/>
  <c r="R68" i="50"/>
  <c r="J68" i="50"/>
  <c r="R66" i="50"/>
  <c r="N66" i="50"/>
  <c r="J66" i="50"/>
  <c r="F66" i="50"/>
  <c r="R63" i="50"/>
  <c r="R64" i="50" s="1"/>
  <c r="Q63" i="50"/>
  <c r="Q64" i="50" s="1"/>
  <c r="P63" i="50"/>
  <c r="P64" i="50" s="1"/>
  <c r="O63" i="50"/>
  <c r="O64" i="50" s="1"/>
  <c r="N63" i="50"/>
  <c r="N64" i="50" s="1"/>
  <c r="M63" i="50"/>
  <c r="M64" i="50" s="1"/>
  <c r="L63" i="50"/>
  <c r="L64" i="50" s="1"/>
  <c r="K63" i="50"/>
  <c r="K64" i="50" s="1"/>
  <c r="J63" i="50"/>
  <c r="J64" i="50" s="1"/>
  <c r="I63" i="50"/>
  <c r="I64" i="50" s="1"/>
  <c r="H63" i="50"/>
  <c r="H64" i="50" s="1"/>
  <c r="G63" i="50"/>
  <c r="G64" i="50" s="1"/>
  <c r="F63" i="50"/>
  <c r="F64" i="50" s="1"/>
  <c r="E63" i="50"/>
  <c r="D59" i="50"/>
  <c r="D58" i="50"/>
  <c r="R56" i="50"/>
  <c r="Q56" i="50"/>
  <c r="P56" i="50"/>
  <c r="O56" i="50"/>
  <c r="N56" i="50"/>
  <c r="M56" i="50"/>
  <c r="L56" i="50"/>
  <c r="K56" i="50"/>
  <c r="J56" i="50"/>
  <c r="I56" i="50"/>
  <c r="H56" i="50"/>
  <c r="G56" i="50"/>
  <c r="F56" i="50"/>
  <c r="R55" i="50"/>
  <c r="Q55" i="50"/>
  <c r="P55" i="50"/>
  <c r="O55" i="50"/>
  <c r="N55" i="50"/>
  <c r="M55" i="50"/>
  <c r="L55" i="50"/>
  <c r="K55" i="50"/>
  <c r="J55" i="50"/>
  <c r="I55" i="50"/>
  <c r="H55" i="50"/>
  <c r="G55" i="50"/>
  <c r="F55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R53" i="50"/>
  <c r="Q53" i="50"/>
  <c r="P53" i="50"/>
  <c r="O53" i="50"/>
  <c r="N53" i="50"/>
  <c r="M53" i="50"/>
  <c r="L53" i="50"/>
  <c r="K53" i="50"/>
  <c r="J53" i="50"/>
  <c r="I53" i="50"/>
  <c r="H53" i="50"/>
  <c r="G53" i="50"/>
  <c r="F53" i="50"/>
  <c r="E53" i="50"/>
  <c r="R52" i="50"/>
  <c r="Q52" i="50"/>
  <c r="P52" i="50"/>
  <c r="O52" i="50"/>
  <c r="N52" i="50"/>
  <c r="M52" i="50"/>
  <c r="L52" i="50"/>
  <c r="K52" i="50"/>
  <c r="J52" i="50"/>
  <c r="I52" i="50"/>
  <c r="H52" i="50"/>
  <c r="G52" i="50"/>
  <c r="F52" i="50"/>
  <c r="E52" i="50"/>
  <c r="R51" i="50"/>
  <c r="Q51" i="50"/>
  <c r="P51" i="50"/>
  <c r="O51" i="50"/>
  <c r="N51" i="50"/>
  <c r="M51" i="50"/>
  <c r="L51" i="50"/>
  <c r="K51" i="50"/>
  <c r="J51" i="50"/>
  <c r="I51" i="50"/>
  <c r="H51" i="50"/>
  <c r="G51" i="50"/>
  <c r="F51" i="50"/>
  <c r="R50" i="50"/>
  <c r="Q50" i="50"/>
  <c r="P50" i="50"/>
  <c r="O50" i="50"/>
  <c r="N50" i="50"/>
  <c r="M50" i="50"/>
  <c r="L50" i="50"/>
  <c r="K50" i="50"/>
  <c r="J50" i="50"/>
  <c r="I50" i="50"/>
  <c r="H50" i="50"/>
  <c r="G50" i="50"/>
  <c r="F50" i="50"/>
  <c r="E50" i="50"/>
  <c r="R49" i="50"/>
  <c r="Q49" i="50"/>
  <c r="P49" i="50"/>
  <c r="O49" i="50"/>
  <c r="N49" i="50"/>
  <c r="M49" i="50"/>
  <c r="L49" i="50"/>
  <c r="K49" i="50"/>
  <c r="J49" i="50"/>
  <c r="I49" i="50"/>
  <c r="H49" i="50"/>
  <c r="G49" i="50"/>
  <c r="F49" i="50"/>
  <c r="E49" i="50"/>
  <c r="D48" i="50"/>
  <c r="D45" i="50"/>
  <c r="D44" i="50"/>
  <c r="D43" i="50"/>
  <c r="D42" i="50"/>
  <c r="D41" i="50"/>
  <c r="D40" i="50"/>
  <c r="D39" i="50"/>
  <c r="D38" i="50"/>
  <c r="R37" i="50"/>
  <c r="Q37" i="50"/>
  <c r="P37" i="50"/>
  <c r="O37" i="50"/>
  <c r="N37" i="50"/>
  <c r="M37" i="50"/>
  <c r="L37" i="50"/>
  <c r="K37" i="50"/>
  <c r="J37" i="50"/>
  <c r="I37" i="50"/>
  <c r="H37" i="50"/>
  <c r="G37" i="50"/>
  <c r="F37" i="50"/>
  <c r="E37" i="50"/>
  <c r="D35" i="50"/>
  <c r="R34" i="50"/>
  <c r="Q34" i="50"/>
  <c r="P34" i="50"/>
  <c r="O34" i="50"/>
  <c r="N34" i="50"/>
  <c r="M34" i="50"/>
  <c r="L34" i="50"/>
  <c r="K34" i="50"/>
  <c r="J34" i="50"/>
  <c r="I34" i="50"/>
  <c r="H34" i="50"/>
  <c r="G34" i="50"/>
  <c r="F34" i="50"/>
  <c r="E34" i="50"/>
  <c r="D33" i="50"/>
  <c r="R32" i="50"/>
  <c r="Q32" i="50"/>
  <c r="P32" i="50"/>
  <c r="O32" i="50"/>
  <c r="N32" i="50"/>
  <c r="M32" i="50"/>
  <c r="L32" i="50"/>
  <c r="K32" i="50"/>
  <c r="J32" i="50"/>
  <c r="I32" i="50"/>
  <c r="H32" i="50"/>
  <c r="G32" i="50"/>
  <c r="F32" i="50"/>
  <c r="E32" i="50"/>
  <c r="D31" i="50"/>
  <c r="R30" i="50"/>
  <c r="Q30" i="50"/>
  <c r="P30" i="50"/>
  <c r="O30" i="50"/>
  <c r="N30" i="50"/>
  <c r="M30" i="50"/>
  <c r="L30" i="50"/>
  <c r="K30" i="50"/>
  <c r="J30" i="50"/>
  <c r="I30" i="50"/>
  <c r="H30" i="50"/>
  <c r="G30" i="50"/>
  <c r="F30" i="50"/>
  <c r="E30" i="50"/>
  <c r="D29" i="50"/>
  <c r="D28" i="50"/>
  <c r="D27" i="50"/>
  <c r="R26" i="50"/>
  <c r="Q26" i="50"/>
  <c r="P26" i="50"/>
  <c r="O26" i="50"/>
  <c r="N26" i="50"/>
  <c r="M26" i="50"/>
  <c r="L26" i="50"/>
  <c r="K26" i="50"/>
  <c r="J26" i="50"/>
  <c r="I26" i="50"/>
  <c r="H26" i="50"/>
  <c r="G26" i="50"/>
  <c r="F26" i="50"/>
  <c r="E26" i="50"/>
  <c r="D25" i="50"/>
  <c r="D24" i="50"/>
  <c r="R23" i="50"/>
  <c r="Q23" i="50"/>
  <c r="P23" i="50"/>
  <c r="O23" i="50"/>
  <c r="N23" i="50"/>
  <c r="M23" i="50"/>
  <c r="L23" i="50"/>
  <c r="K23" i="50"/>
  <c r="J23" i="50"/>
  <c r="I23" i="50"/>
  <c r="H23" i="50"/>
  <c r="G23" i="50"/>
  <c r="F23" i="50"/>
  <c r="E23" i="50"/>
  <c r="D22" i="50"/>
  <c r="D21" i="50"/>
  <c r="D20" i="50"/>
  <c r="R19" i="50"/>
  <c r="Q19" i="50"/>
  <c r="P19" i="50"/>
  <c r="O19" i="50"/>
  <c r="N19" i="50"/>
  <c r="M19" i="50"/>
  <c r="L19" i="50"/>
  <c r="K19" i="50"/>
  <c r="J19" i="50"/>
  <c r="I19" i="50"/>
  <c r="H19" i="50"/>
  <c r="G19" i="50"/>
  <c r="F19" i="50"/>
  <c r="E19" i="50"/>
  <c r="D18" i="50"/>
  <c r="D17" i="50"/>
  <c r="D16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E15" i="50"/>
  <c r="D13" i="50"/>
  <c r="D12" i="50"/>
  <c r="D11" i="50"/>
  <c r="D10" i="50"/>
  <c r="D9" i="50"/>
  <c r="D8" i="50"/>
  <c r="D7" i="50"/>
  <c r="E57" i="48"/>
  <c r="E56" i="48"/>
  <c r="E64" i="48"/>
  <c r="E65" i="48" s="1"/>
  <c r="F64" i="48"/>
  <c r="D45" i="48"/>
  <c r="G52" i="48"/>
  <c r="R69" i="48"/>
  <c r="J69" i="48"/>
  <c r="R67" i="48"/>
  <c r="N67" i="48"/>
  <c r="J67" i="48"/>
  <c r="F67" i="48"/>
  <c r="R64" i="48"/>
  <c r="R65" i="48" s="1"/>
  <c r="Q64" i="48"/>
  <c r="Q65" i="48" s="1"/>
  <c r="P64" i="48"/>
  <c r="P65" i="48" s="1"/>
  <c r="O64" i="48"/>
  <c r="O65" i="48" s="1"/>
  <c r="N64" i="48"/>
  <c r="N65" i="48" s="1"/>
  <c r="M64" i="48"/>
  <c r="M65" i="48" s="1"/>
  <c r="L64" i="48"/>
  <c r="K64" i="48"/>
  <c r="K65" i="48" s="1"/>
  <c r="J64" i="48"/>
  <c r="J65" i="48" s="1"/>
  <c r="I64" i="48"/>
  <c r="I65" i="48" s="1"/>
  <c r="H64" i="48"/>
  <c r="H65" i="48" s="1"/>
  <c r="G64" i="48"/>
  <c r="G65" i="48" s="1"/>
  <c r="F65" i="48"/>
  <c r="D61" i="48"/>
  <c r="D60" i="48"/>
  <c r="D59" i="48"/>
  <c r="R57" i="48"/>
  <c r="Q57" i="48"/>
  <c r="P57" i="48"/>
  <c r="O57" i="48"/>
  <c r="N57" i="48"/>
  <c r="M57" i="48"/>
  <c r="L57" i="48"/>
  <c r="K57" i="48"/>
  <c r="J57" i="48"/>
  <c r="I57" i="48"/>
  <c r="H57" i="48"/>
  <c r="G57" i="48"/>
  <c r="F57" i="48"/>
  <c r="R56" i="48"/>
  <c r="Q56" i="48"/>
  <c r="P56" i="48"/>
  <c r="O56" i="48"/>
  <c r="N56" i="48"/>
  <c r="M56" i="48"/>
  <c r="L56" i="48"/>
  <c r="K56" i="48"/>
  <c r="J56" i="48"/>
  <c r="I56" i="48"/>
  <c r="H56" i="48"/>
  <c r="G56" i="48"/>
  <c r="F56" i="48"/>
  <c r="R55" i="48"/>
  <c r="Q55" i="48"/>
  <c r="P55" i="48"/>
  <c r="O55" i="48"/>
  <c r="N55" i="48"/>
  <c r="M55" i="48"/>
  <c r="L55" i="48"/>
  <c r="K55" i="48"/>
  <c r="J55" i="48"/>
  <c r="I55" i="48"/>
  <c r="H55" i="48"/>
  <c r="G55" i="48"/>
  <c r="F55" i="48"/>
  <c r="E55" i="48"/>
  <c r="R54" i="48"/>
  <c r="Q54" i="48"/>
  <c r="P54" i="48"/>
  <c r="O54" i="48"/>
  <c r="N54" i="48"/>
  <c r="M54" i="48"/>
  <c r="L54" i="48"/>
  <c r="K54" i="48"/>
  <c r="J54" i="48"/>
  <c r="I54" i="48"/>
  <c r="H54" i="48"/>
  <c r="G54" i="48"/>
  <c r="F54" i="48"/>
  <c r="E54" i="48"/>
  <c r="R53" i="48"/>
  <c r="Q53" i="48"/>
  <c r="P53" i="48"/>
  <c r="O53" i="48"/>
  <c r="N53" i="48"/>
  <c r="M53" i="48"/>
  <c r="L53" i="48"/>
  <c r="K53" i="48"/>
  <c r="J53" i="48"/>
  <c r="I53" i="48"/>
  <c r="H53" i="48"/>
  <c r="G53" i="48"/>
  <c r="F53" i="48"/>
  <c r="E53" i="48"/>
  <c r="R52" i="48"/>
  <c r="Q52" i="48"/>
  <c r="P52" i="48"/>
  <c r="O52" i="48"/>
  <c r="N52" i="48"/>
  <c r="M52" i="48"/>
  <c r="L52" i="48"/>
  <c r="K52" i="48"/>
  <c r="J52" i="48"/>
  <c r="I52" i="48"/>
  <c r="H52" i="48"/>
  <c r="F52" i="48"/>
  <c r="E52" i="48"/>
  <c r="R51" i="48"/>
  <c r="Q51" i="48"/>
  <c r="P51" i="48"/>
  <c r="O51" i="48"/>
  <c r="N51" i="48"/>
  <c r="M51" i="48"/>
  <c r="L51" i="48"/>
  <c r="K51" i="48"/>
  <c r="J51" i="48"/>
  <c r="I51" i="48"/>
  <c r="H51" i="48"/>
  <c r="G51" i="48"/>
  <c r="F51" i="48"/>
  <c r="E51" i="48"/>
  <c r="R50" i="48"/>
  <c r="Q50" i="48"/>
  <c r="P50" i="48"/>
  <c r="O50" i="48"/>
  <c r="N50" i="48"/>
  <c r="M50" i="48"/>
  <c r="L50" i="48"/>
  <c r="K50" i="48"/>
  <c r="J50" i="48"/>
  <c r="I50" i="48"/>
  <c r="H50" i="48"/>
  <c r="G50" i="48"/>
  <c r="F50" i="48"/>
  <c r="E50" i="48"/>
  <c r="D49" i="48"/>
  <c r="R48" i="48"/>
  <c r="Q48" i="48"/>
  <c r="P48" i="48"/>
  <c r="O48" i="48"/>
  <c r="N48" i="48"/>
  <c r="M48" i="48"/>
  <c r="L48" i="48"/>
  <c r="K48" i="48"/>
  <c r="J48" i="48"/>
  <c r="I48" i="48"/>
  <c r="H48" i="48"/>
  <c r="G48" i="48"/>
  <c r="F48" i="48"/>
  <c r="E48" i="48"/>
  <c r="R47" i="48"/>
  <c r="Q47" i="48"/>
  <c r="P47" i="48"/>
  <c r="O47" i="48"/>
  <c r="N47" i="48"/>
  <c r="M47" i="48"/>
  <c r="L47" i="48"/>
  <c r="K47" i="48"/>
  <c r="J47" i="48"/>
  <c r="I47" i="48"/>
  <c r="H47" i="48"/>
  <c r="G47" i="48"/>
  <c r="F47" i="48"/>
  <c r="E47" i="48"/>
  <c r="D46" i="48"/>
  <c r="D44" i="48"/>
  <c r="D43" i="48"/>
  <c r="D42" i="48"/>
  <c r="D41" i="48"/>
  <c r="D40" i="48"/>
  <c r="D39" i="48"/>
  <c r="R38" i="48"/>
  <c r="Q38" i="48"/>
  <c r="P38" i="48"/>
  <c r="O38" i="48"/>
  <c r="N38" i="48"/>
  <c r="M38" i="48"/>
  <c r="L38" i="48"/>
  <c r="K38" i="48"/>
  <c r="J38" i="48"/>
  <c r="I38" i="48"/>
  <c r="H38" i="48"/>
  <c r="G38" i="48"/>
  <c r="F38" i="48"/>
  <c r="E38" i="48"/>
  <c r="D37" i="48"/>
  <c r="D36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4" i="48"/>
  <c r="R33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E33" i="48"/>
  <c r="D32" i="48"/>
  <c r="D31" i="48"/>
  <c r="R30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E30" i="48"/>
  <c r="D29" i="48"/>
  <c r="D28" i="48"/>
  <c r="D27" i="48"/>
  <c r="R26" i="48"/>
  <c r="Q26" i="48"/>
  <c r="P26" i="48"/>
  <c r="O26" i="48"/>
  <c r="N26" i="48"/>
  <c r="M26" i="48"/>
  <c r="L26" i="48"/>
  <c r="K26" i="48"/>
  <c r="J26" i="48"/>
  <c r="I26" i="48"/>
  <c r="H26" i="48"/>
  <c r="G26" i="48"/>
  <c r="F26" i="48"/>
  <c r="E26" i="48"/>
  <c r="D25" i="48"/>
  <c r="D24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2" i="48"/>
  <c r="D21" i="48"/>
  <c r="D20" i="48"/>
  <c r="R19" i="48"/>
  <c r="Q19" i="48"/>
  <c r="P19" i="48"/>
  <c r="O19" i="48"/>
  <c r="N19" i="48"/>
  <c r="M19" i="48"/>
  <c r="L19" i="48"/>
  <c r="K19" i="48"/>
  <c r="J19" i="48"/>
  <c r="I19" i="48"/>
  <c r="H19" i="48"/>
  <c r="G19" i="48"/>
  <c r="F19" i="48"/>
  <c r="E19" i="48"/>
  <c r="D18" i="48"/>
  <c r="D17" i="48"/>
  <c r="D16" i="48"/>
  <c r="R15" i="48"/>
  <c r="Q15" i="48"/>
  <c r="P15" i="48"/>
  <c r="O15" i="48"/>
  <c r="N15" i="48"/>
  <c r="M15" i="48"/>
  <c r="L15" i="48"/>
  <c r="K15" i="48"/>
  <c r="J15" i="48"/>
  <c r="I15" i="48"/>
  <c r="H15" i="48"/>
  <c r="G15" i="48"/>
  <c r="F15" i="48"/>
  <c r="E15" i="48"/>
  <c r="D14" i="48"/>
  <c r="D13" i="48"/>
  <c r="D12" i="48"/>
  <c r="D11" i="48"/>
  <c r="D10" i="48"/>
  <c r="D9" i="48"/>
  <c r="D8" i="48"/>
  <c r="D7" i="48"/>
  <c r="D42" i="47"/>
  <c r="D44" i="47"/>
  <c r="D45" i="47"/>
  <c r="D46" i="47"/>
  <c r="E52" i="47"/>
  <c r="F53" i="47"/>
  <c r="G53" i="47"/>
  <c r="H53" i="47"/>
  <c r="I53" i="47"/>
  <c r="J53" i="47"/>
  <c r="K53" i="47"/>
  <c r="L53" i="47"/>
  <c r="M53" i="47"/>
  <c r="N53" i="47"/>
  <c r="O53" i="47"/>
  <c r="P53" i="47"/>
  <c r="Q53" i="47"/>
  <c r="R53" i="47"/>
  <c r="E53" i="47"/>
  <c r="F54" i="47"/>
  <c r="G54" i="47"/>
  <c r="H54" i="47"/>
  <c r="I54" i="47"/>
  <c r="J54" i="47"/>
  <c r="K54" i="47"/>
  <c r="L54" i="47"/>
  <c r="M54" i="47"/>
  <c r="N54" i="47"/>
  <c r="O54" i="47"/>
  <c r="P54" i="47"/>
  <c r="Q54" i="47"/>
  <c r="R54" i="47"/>
  <c r="E54" i="47"/>
  <c r="E55" i="47"/>
  <c r="H57" i="47"/>
  <c r="F52" i="47"/>
  <c r="G52" i="47"/>
  <c r="H52" i="47"/>
  <c r="I52" i="47"/>
  <c r="J52" i="47"/>
  <c r="K52" i="47"/>
  <c r="L52" i="47"/>
  <c r="M52" i="47"/>
  <c r="N52" i="47"/>
  <c r="O52" i="47"/>
  <c r="P52" i="47"/>
  <c r="Q52" i="47"/>
  <c r="R52" i="47"/>
  <c r="F51" i="47"/>
  <c r="G51" i="47"/>
  <c r="H51" i="47"/>
  <c r="I51" i="47"/>
  <c r="J51" i="47"/>
  <c r="K51" i="47"/>
  <c r="L51" i="47"/>
  <c r="M51" i="47"/>
  <c r="N51" i="47"/>
  <c r="O51" i="47"/>
  <c r="P51" i="47"/>
  <c r="Q51" i="47"/>
  <c r="R51" i="47"/>
  <c r="E51" i="47"/>
  <c r="E47" i="47"/>
  <c r="I26" i="47"/>
  <c r="D49" i="47"/>
  <c r="D59" i="47"/>
  <c r="L67" i="47"/>
  <c r="R67" i="47"/>
  <c r="N39" i="47"/>
  <c r="O39" i="47"/>
  <c r="P39" i="47"/>
  <c r="Q39" i="47"/>
  <c r="M39" i="47"/>
  <c r="G39" i="47"/>
  <c r="H39" i="47"/>
  <c r="I39" i="47"/>
  <c r="J39" i="47"/>
  <c r="F39" i="47"/>
  <c r="E56" i="47"/>
  <c r="E57" i="47"/>
  <c r="F50" i="47"/>
  <c r="G50" i="47"/>
  <c r="H50" i="47"/>
  <c r="I50" i="47"/>
  <c r="J50" i="47"/>
  <c r="K50" i="47"/>
  <c r="L50" i="47"/>
  <c r="M50" i="47"/>
  <c r="N50" i="47"/>
  <c r="O50" i="47"/>
  <c r="P50" i="47"/>
  <c r="Q50" i="47"/>
  <c r="R50" i="47"/>
  <c r="E50" i="47"/>
  <c r="F48" i="47"/>
  <c r="G48" i="47"/>
  <c r="H48" i="47"/>
  <c r="I48" i="47"/>
  <c r="J48" i="47"/>
  <c r="K48" i="47"/>
  <c r="L48" i="47"/>
  <c r="M48" i="47"/>
  <c r="N48" i="47"/>
  <c r="O48" i="47"/>
  <c r="P48" i="47"/>
  <c r="Q48" i="47"/>
  <c r="R48" i="47"/>
  <c r="E48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R47" i="47"/>
  <c r="K39" i="47"/>
  <c r="L39" i="47"/>
  <c r="R39" i="47"/>
  <c r="E39" i="47"/>
  <c r="F35" i="47"/>
  <c r="G35" i="47"/>
  <c r="H35" i="47"/>
  <c r="I35" i="47"/>
  <c r="J35" i="47"/>
  <c r="K35" i="47"/>
  <c r="L35" i="47"/>
  <c r="M35" i="47"/>
  <c r="N35" i="47"/>
  <c r="O35" i="47"/>
  <c r="P35" i="47"/>
  <c r="Q35" i="47"/>
  <c r="R35" i="47"/>
  <c r="E35" i="47"/>
  <c r="F33" i="47"/>
  <c r="G33" i="47"/>
  <c r="H33" i="47"/>
  <c r="I33" i="47"/>
  <c r="J33" i="47"/>
  <c r="K33" i="47"/>
  <c r="L33" i="47"/>
  <c r="M33" i="47"/>
  <c r="N33" i="47"/>
  <c r="O33" i="47"/>
  <c r="P33" i="47"/>
  <c r="Q33" i="47"/>
  <c r="R33" i="47"/>
  <c r="E33" i="47"/>
  <c r="D32" i="47"/>
  <c r="R64" i="47"/>
  <c r="R65" i="47" s="1"/>
  <c r="Q64" i="47"/>
  <c r="Q65" i="47" s="1"/>
  <c r="P64" i="47"/>
  <c r="P65" i="47" s="1"/>
  <c r="O64" i="47"/>
  <c r="O65" i="47" s="1"/>
  <c r="N64" i="47"/>
  <c r="N65" i="47" s="1"/>
  <c r="M64" i="47"/>
  <c r="M65" i="47" s="1"/>
  <c r="L64" i="47"/>
  <c r="L65" i="47" s="1"/>
  <c r="K64" i="47"/>
  <c r="K65" i="47" s="1"/>
  <c r="J64" i="47"/>
  <c r="J65" i="47" s="1"/>
  <c r="I64" i="47"/>
  <c r="I65" i="47" s="1"/>
  <c r="H64" i="47"/>
  <c r="H65" i="47" s="1"/>
  <c r="G64" i="47"/>
  <c r="G65" i="47" s="1"/>
  <c r="F64" i="47"/>
  <c r="F65" i="47" s="1"/>
  <c r="E64" i="47"/>
  <c r="D61" i="47"/>
  <c r="D60" i="47"/>
  <c r="R57" i="47"/>
  <c r="Q57" i="47"/>
  <c r="P57" i="47"/>
  <c r="O57" i="47"/>
  <c r="N57" i="47"/>
  <c r="M57" i="47"/>
  <c r="L57" i="47"/>
  <c r="K57" i="47"/>
  <c r="J57" i="47"/>
  <c r="I57" i="47"/>
  <c r="G57" i="47"/>
  <c r="F57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D43" i="47"/>
  <c r="D41" i="47"/>
  <c r="D40" i="47"/>
  <c r="D38" i="47"/>
  <c r="D37" i="47"/>
  <c r="D36" i="47"/>
  <c r="D34" i="47"/>
  <c r="D31" i="47"/>
  <c r="R30" i="47"/>
  <c r="Q30" i="47"/>
  <c r="P30" i="47"/>
  <c r="O30" i="47"/>
  <c r="N30" i="47"/>
  <c r="M30" i="47"/>
  <c r="L30" i="47"/>
  <c r="K30" i="47"/>
  <c r="J30" i="47"/>
  <c r="I30" i="47"/>
  <c r="H30" i="47"/>
  <c r="G30" i="47"/>
  <c r="F30" i="47"/>
  <c r="E30" i="47"/>
  <c r="D29" i="47"/>
  <c r="D28" i="47"/>
  <c r="D27" i="47"/>
  <c r="R26" i="47"/>
  <c r="Q26" i="47"/>
  <c r="P26" i="47"/>
  <c r="O26" i="47"/>
  <c r="N26" i="47"/>
  <c r="M26" i="47"/>
  <c r="L26" i="47"/>
  <c r="K26" i="47"/>
  <c r="J26" i="47"/>
  <c r="H26" i="47"/>
  <c r="G26" i="47"/>
  <c r="F26" i="47"/>
  <c r="E26" i="47"/>
  <c r="D25" i="47"/>
  <c r="D24" i="47"/>
  <c r="R23" i="47"/>
  <c r="Q23" i="47"/>
  <c r="P23" i="47"/>
  <c r="O23" i="47"/>
  <c r="N23" i="47"/>
  <c r="M23" i="47"/>
  <c r="L23" i="47"/>
  <c r="K23" i="47"/>
  <c r="J23" i="47"/>
  <c r="I23" i="47"/>
  <c r="H23" i="47"/>
  <c r="G23" i="47"/>
  <c r="F23" i="47"/>
  <c r="E23" i="47"/>
  <c r="D22" i="47"/>
  <c r="D21" i="47"/>
  <c r="D20" i="47"/>
  <c r="R19" i="47"/>
  <c r="Q19" i="47"/>
  <c r="P19" i="47"/>
  <c r="O19" i="47"/>
  <c r="N19" i="47"/>
  <c r="M19" i="47"/>
  <c r="L19" i="47"/>
  <c r="K19" i="47"/>
  <c r="J19" i="47"/>
  <c r="I19" i="47"/>
  <c r="H19" i="47"/>
  <c r="G19" i="47"/>
  <c r="F19" i="47"/>
  <c r="E19" i="47"/>
  <c r="D18" i="47"/>
  <c r="D17" i="47"/>
  <c r="D16" i="47"/>
  <c r="R15" i="47"/>
  <c r="Q15" i="47"/>
  <c r="P15" i="47"/>
  <c r="O15" i="47"/>
  <c r="N15" i="47"/>
  <c r="M15" i="47"/>
  <c r="L15" i="47"/>
  <c r="K15" i="47"/>
  <c r="J15" i="47"/>
  <c r="I15" i="47"/>
  <c r="H15" i="47"/>
  <c r="G15" i="47"/>
  <c r="F15" i="47"/>
  <c r="E15" i="47"/>
  <c r="D14" i="47"/>
  <c r="D13" i="47"/>
  <c r="D12" i="47"/>
  <c r="D11" i="47"/>
  <c r="D10" i="47"/>
  <c r="D9" i="47"/>
  <c r="D8" i="47"/>
  <c r="D7" i="47"/>
  <c r="F66" i="46"/>
  <c r="F67" i="46" s="1"/>
  <c r="G66" i="46"/>
  <c r="G67" i="46" s="1"/>
  <c r="H66" i="46"/>
  <c r="H67" i="46" s="1"/>
  <c r="I66" i="46"/>
  <c r="J66" i="46"/>
  <c r="J67" i="46" s="1"/>
  <c r="K66" i="46"/>
  <c r="L66" i="46"/>
  <c r="M66" i="46"/>
  <c r="M67" i="46" s="1"/>
  <c r="N66" i="46"/>
  <c r="N67" i="46" s="1"/>
  <c r="O66" i="46"/>
  <c r="O67" i="46" s="1"/>
  <c r="P66" i="46"/>
  <c r="P67" i="46" s="1"/>
  <c r="Q66" i="46"/>
  <c r="Q67" i="46" s="1"/>
  <c r="R66" i="46"/>
  <c r="R67" i="46" s="1"/>
  <c r="E66" i="46"/>
  <c r="E67" i="46" s="1"/>
  <c r="D29" i="46"/>
  <c r="O23" i="46"/>
  <c r="K67" i="46"/>
  <c r="I67" i="46"/>
  <c r="D63" i="46"/>
  <c r="D62" i="46"/>
  <c r="D61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R52" i="46"/>
  <c r="Q52" i="46"/>
  <c r="P52" i="46"/>
  <c r="O52" i="46"/>
  <c r="N52" i="46"/>
  <c r="M52" i="46"/>
  <c r="L52" i="46"/>
  <c r="K52" i="46"/>
  <c r="J52" i="46"/>
  <c r="I52" i="46"/>
  <c r="H52" i="46"/>
  <c r="G52" i="46"/>
  <c r="F52" i="46"/>
  <c r="E52" i="46"/>
  <c r="D51" i="46"/>
  <c r="R50" i="46"/>
  <c r="Q50" i="46"/>
  <c r="P50" i="46"/>
  <c r="O50" i="46"/>
  <c r="N50" i="46"/>
  <c r="M50" i="46"/>
  <c r="L50" i="46"/>
  <c r="K50" i="46"/>
  <c r="J50" i="46"/>
  <c r="I50" i="46"/>
  <c r="H50" i="46"/>
  <c r="G50" i="46"/>
  <c r="F50" i="46"/>
  <c r="E50" i="46"/>
  <c r="R49" i="46"/>
  <c r="Q49" i="46"/>
  <c r="P49" i="46"/>
  <c r="O49" i="46"/>
  <c r="N49" i="46"/>
  <c r="M49" i="46"/>
  <c r="L49" i="46"/>
  <c r="K49" i="46"/>
  <c r="J49" i="46"/>
  <c r="I49" i="46"/>
  <c r="H49" i="46"/>
  <c r="G49" i="46"/>
  <c r="F49" i="46"/>
  <c r="E49" i="46"/>
  <c r="D48" i="46"/>
  <c r="D47" i="46"/>
  <c r="D46" i="46"/>
  <c r="D45" i="46"/>
  <c r="D44" i="46"/>
  <c r="D43" i="46"/>
  <c r="D42" i="46"/>
  <c r="D41" i="46"/>
  <c r="R40" i="46"/>
  <c r="Q40" i="46"/>
  <c r="P40" i="46"/>
  <c r="O40" i="46"/>
  <c r="N40" i="46"/>
  <c r="M40" i="46"/>
  <c r="L40" i="46"/>
  <c r="K40" i="46"/>
  <c r="J40" i="46"/>
  <c r="I40" i="46"/>
  <c r="H40" i="46"/>
  <c r="G40" i="46"/>
  <c r="F40" i="46"/>
  <c r="E40" i="46"/>
  <c r="D39" i="46"/>
  <c r="D38" i="46"/>
  <c r="D37" i="46"/>
  <c r="D36" i="46"/>
  <c r="R35" i="46"/>
  <c r="Q35" i="46"/>
  <c r="P35" i="46"/>
  <c r="O35" i="46"/>
  <c r="N35" i="46"/>
  <c r="M35" i="46"/>
  <c r="L35" i="46"/>
  <c r="K35" i="46"/>
  <c r="J35" i="46"/>
  <c r="I35" i="46"/>
  <c r="H35" i="46"/>
  <c r="G35" i="46"/>
  <c r="F35" i="46"/>
  <c r="E35" i="46"/>
  <c r="D34" i="46"/>
  <c r="R33" i="46"/>
  <c r="Q33" i="46"/>
  <c r="P33" i="46"/>
  <c r="O33" i="46"/>
  <c r="N33" i="46"/>
  <c r="M33" i="46"/>
  <c r="L33" i="46"/>
  <c r="K33" i="46"/>
  <c r="J33" i="46"/>
  <c r="I33" i="46"/>
  <c r="H33" i="46"/>
  <c r="G33" i="46"/>
  <c r="F33" i="46"/>
  <c r="E33" i="46"/>
  <c r="D32" i="46"/>
  <c r="R31" i="46"/>
  <c r="Q31" i="46"/>
  <c r="P31" i="46"/>
  <c r="O31" i="46"/>
  <c r="N31" i="46"/>
  <c r="M31" i="46"/>
  <c r="L31" i="46"/>
  <c r="K31" i="46"/>
  <c r="J31" i="46"/>
  <c r="I31" i="46"/>
  <c r="H31" i="46"/>
  <c r="G31" i="46"/>
  <c r="F31" i="46"/>
  <c r="E31" i="46"/>
  <c r="D30" i="46"/>
  <c r="D28" i="46"/>
  <c r="D27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E26" i="46"/>
  <c r="D25" i="46"/>
  <c r="D24" i="46"/>
  <c r="R23" i="46"/>
  <c r="Q23" i="46"/>
  <c r="P23" i="46"/>
  <c r="N23" i="46"/>
  <c r="M23" i="46"/>
  <c r="L23" i="46"/>
  <c r="K23" i="46"/>
  <c r="J23" i="46"/>
  <c r="I23" i="46"/>
  <c r="H23" i="46"/>
  <c r="G23" i="46"/>
  <c r="F23" i="46"/>
  <c r="E23" i="46"/>
  <c r="D22" i="46"/>
  <c r="D21" i="46"/>
  <c r="D20" i="46"/>
  <c r="R19" i="46"/>
  <c r="Q19" i="46"/>
  <c r="P19" i="46"/>
  <c r="O19" i="46"/>
  <c r="N19" i="46"/>
  <c r="M19" i="46"/>
  <c r="L19" i="46"/>
  <c r="K19" i="46"/>
  <c r="J19" i="46"/>
  <c r="I19" i="46"/>
  <c r="H19" i="46"/>
  <c r="G19" i="46"/>
  <c r="F19" i="46"/>
  <c r="E19" i="46"/>
  <c r="D18" i="46"/>
  <c r="D17" i="46"/>
  <c r="D16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E15" i="46"/>
  <c r="D14" i="46"/>
  <c r="D13" i="46"/>
  <c r="D12" i="46"/>
  <c r="D11" i="46"/>
  <c r="D10" i="46"/>
  <c r="D9" i="46"/>
  <c r="D8" i="46"/>
  <c r="D7" i="46"/>
  <c r="O49" i="45"/>
  <c r="E65" i="45"/>
  <c r="E66" i="45" s="1"/>
  <c r="E56" i="45"/>
  <c r="E55" i="45"/>
  <c r="F55" i="45"/>
  <c r="G55" i="45"/>
  <c r="H55" i="45"/>
  <c r="I55" i="45"/>
  <c r="J55" i="45"/>
  <c r="K55" i="45"/>
  <c r="L55" i="45"/>
  <c r="M55" i="45"/>
  <c r="N55" i="45"/>
  <c r="O55" i="45"/>
  <c r="P55" i="45"/>
  <c r="Q55" i="45"/>
  <c r="R55" i="45"/>
  <c r="F54" i="45"/>
  <c r="G54" i="45"/>
  <c r="H54" i="45"/>
  <c r="I54" i="45"/>
  <c r="J54" i="45"/>
  <c r="K54" i="45"/>
  <c r="L54" i="45"/>
  <c r="M54" i="45"/>
  <c r="N54" i="45"/>
  <c r="O54" i="45"/>
  <c r="P54" i="45"/>
  <c r="Q54" i="45"/>
  <c r="R54" i="45"/>
  <c r="E53" i="45"/>
  <c r="E54" i="45"/>
  <c r="F52" i="45"/>
  <c r="G52" i="45"/>
  <c r="H52" i="45"/>
  <c r="I52" i="45"/>
  <c r="J52" i="45"/>
  <c r="K52" i="45"/>
  <c r="L52" i="45"/>
  <c r="M52" i="45"/>
  <c r="N52" i="45"/>
  <c r="O52" i="45"/>
  <c r="P52" i="45"/>
  <c r="Q52" i="45"/>
  <c r="R52" i="45"/>
  <c r="E52" i="45"/>
  <c r="F51" i="45"/>
  <c r="G51" i="45"/>
  <c r="H51" i="45"/>
  <c r="I51" i="45"/>
  <c r="J51" i="45"/>
  <c r="K51" i="45"/>
  <c r="L51" i="45"/>
  <c r="M51" i="45"/>
  <c r="N51" i="45"/>
  <c r="O51" i="45"/>
  <c r="P51" i="45"/>
  <c r="Q51" i="45"/>
  <c r="R51" i="45"/>
  <c r="E51" i="45"/>
  <c r="D62" i="45"/>
  <c r="F57" i="45"/>
  <c r="G57" i="45"/>
  <c r="H57" i="45"/>
  <c r="I57" i="45"/>
  <c r="J57" i="45"/>
  <c r="K57" i="45"/>
  <c r="L57" i="45"/>
  <c r="M57" i="45"/>
  <c r="N57" i="45"/>
  <c r="O57" i="45"/>
  <c r="P57" i="45"/>
  <c r="Q57" i="45"/>
  <c r="R57" i="45"/>
  <c r="E57" i="45"/>
  <c r="I58" i="45"/>
  <c r="E49" i="45"/>
  <c r="E48" i="45"/>
  <c r="F38" i="45"/>
  <c r="G38" i="45"/>
  <c r="H38" i="45"/>
  <c r="I38" i="45"/>
  <c r="J38" i="45"/>
  <c r="K38" i="45"/>
  <c r="L38" i="45"/>
  <c r="M38" i="45"/>
  <c r="N38" i="45"/>
  <c r="O38" i="45"/>
  <c r="P38" i="45"/>
  <c r="Q38" i="45"/>
  <c r="R38" i="45"/>
  <c r="E38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E35" i="45"/>
  <c r="F33" i="45"/>
  <c r="G33" i="45"/>
  <c r="H33" i="45"/>
  <c r="I33" i="45"/>
  <c r="J33" i="45"/>
  <c r="K33" i="45"/>
  <c r="L33" i="45"/>
  <c r="M33" i="45"/>
  <c r="N33" i="45"/>
  <c r="O33" i="45"/>
  <c r="P33" i="45"/>
  <c r="Q33" i="45"/>
  <c r="R33" i="45"/>
  <c r="E33" i="45"/>
  <c r="E31" i="45"/>
  <c r="E26" i="45"/>
  <c r="E23" i="45"/>
  <c r="E19" i="45"/>
  <c r="E15" i="45"/>
  <c r="F65" i="45"/>
  <c r="F66" i="45" s="1"/>
  <c r="G65" i="45"/>
  <c r="G66" i="45" s="1"/>
  <c r="H65" i="45"/>
  <c r="I65" i="45"/>
  <c r="I66" i="45" s="1"/>
  <c r="J65" i="45"/>
  <c r="J66" i="45" s="1"/>
  <c r="K65" i="45"/>
  <c r="K66" i="45" s="1"/>
  <c r="L65" i="45"/>
  <c r="M65" i="45"/>
  <c r="N65" i="45"/>
  <c r="N66" i="45" s="1"/>
  <c r="O65" i="45"/>
  <c r="O66" i="45" s="1"/>
  <c r="P65" i="45"/>
  <c r="P66" i="45" s="1"/>
  <c r="Q65" i="45"/>
  <c r="Q66" i="45" s="1"/>
  <c r="R65" i="45"/>
  <c r="R66" i="45" s="1"/>
  <c r="N58" i="45"/>
  <c r="H58" i="45"/>
  <c r="F58" i="45"/>
  <c r="G58" i="45"/>
  <c r="D58" i="45" s="1"/>
  <c r="J58" i="45"/>
  <c r="K58" i="45"/>
  <c r="L58" i="45"/>
  <c r="M58" i="45"/>
  <c r="O58" i="45"/>
  <c r="P58" i="45"/>
  <c r="Q58" i="45"/>
  <c r="R58" i="45"/>
  <c r="E58" i="45"/>
  <c r="K56" i="45"/>
  <c r="J56" i="45"/>
  <c r="I56" i="45"/>
  <c r="H56" i="45"/>
  <c r="D40" i="45"/>
  <c r="D41" i="45"/>
  <c r="D43" i="45"/>
  <c r="F56" i="45"/>
  <c r="G56" i="45"/>
  <c r="L56" i="45"/>
  <c r="M56" i="45"/>
  <c r="N56" i="45"/>
  <c r="O56" i="45"/>
  <c r="P56" i="45"/>
  <c r="Q56" i="45"/>
  <c r="R56" i="45"/>
  <c r="F53" i="45"/>
  <c r="G53" i="45"/>
  <c r="H53" i="45"/>
  <c r="I53" i="45"/>
  <c r="J53" i="45"/>
  <c r="K53" i="45"/>
  <c r="L53" i="45"/>
  <c r="M53" i="45"/>
  <c r="N53" i="45"/>
  <c r="O53" i="45"/>
  <c r="P53" i="45"/>
  <c r="Q53" i="45"/>
  <c r="R53" i="45"/>
  <c r="F49" i="45"/>
  <c r="G49" i="45"/>
  <c r="H49" i="45"/>
  <c r="I49" i="45"/>
  <c r="J49" i="45"/>
  <c r="K49" i="45"/>
  <c r="L49" i="45"/>
  <c r="M49" i="45"/>
  <c r="N49" i="45"/>
  <c r="P49" i="45"/>
  <c r="Q49" i="45"/>
  <c r="R49" i="45"/>
  <c r="F48" i="45"/>
  <c r="G48" i="45"/>
  <c r="H48" i="45"/>
  <c r="I48" i="45"/>
  <c r="J48" i="45"/>
  <c r="K48" i="45"/>
  <c r="L48" i="45"/>
  <c r="M48" i="45"/>
  <c r="N48" i="45"/>
  <c r="O48" i="45"/>
  <c r="P48" i="45"/>
  <c r="Q48" i="45"/>
  <c r="R48" i="45"/>
  <c r="N23" i="45"/>
  <c r="D46" i="45"/>
  <c r="D45" i="45"/>
  <c r="D37" i="45"/>
  <c r="D39" i="45"/>
  <c r="M66" i="45"/>
  <c r="H66" i="45"/>
  <c r="D61" i="45"/>
  <c r="D60" i="45"/>
  <c r="D47" i="45"/>
  <c r="D44" i="45"/>
  <c r="D42" i="45"/>
  <c r="D36" i="45"/>
  <c r="D34" i="45"/>
  <c r="D32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D30" i="45"/>
  <c r="D29" i="45"/>
  <c r="D28" i="45"/>
  <c r="D27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D25" i="45"/>
  <c r="D24" i="45"/>
  <c r="R23" i="45"/>
  <c r="Q23" i="45"/>
  <c r="P23" i="45"/>
  <c r="O23" i="45"/>
  <c r="M23" i="45"/>
  <c r="L23" i="45"/>
  <c r="K23" i="45"/>
  <c r="J23" i="45"/>
  <c r="I23" i="45"/>
  <c r="H23" i="45"/>
  <c r="G23" i="45"/>
  <c r="F23" i="45"/>
  <c r="D22" i="45"/>
  <c r="D21" i="45"/>
  <c r="D20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D18" i="45"/>
  <c r="D17" i="45"/>
  <c r="D16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D14" i="45"/>
  <c r="D13" i="45"/>
  <c r="D12" i="45"/>
  <c r="D11" i="45"/>
  <c r="D10" i="45"/>
  <c r="D9" i="45"/>
  <c r="D8" i="45"/>
  <c r="D7" i="45"/>
  <c r="D29" i="44"/>
  <c r="D28" i="44"/>
  <c r="D42" i="44"/>
  <c r="F33" i="44"/>
  <c r="F57" i="44"/>
  <c r="G57" i="44"/>
  <c r="H57" i="44"/>
  <c r="I57" i="44"/>
  <c r="J57" i="44"/>
  <c r="K57" i="44"/>
  <c r="L57" i="44"/>
  <c r="M57" i="44"/>
  <c r="N57" i="44"/>
  <c r="O57" i="44"/>
  <c r="P57" i="44"/>
  <c r="Q57" i="44"/>
  <c r="R57" i="44"/>
  <c r="E57" i="44"/>
  <c r="E56" i="44"/>
  <c r="F56" i="44"/>
  <c r="G56" i="44"/>
  <c r="H56" i="44"/>
  <c r="I56" i="44"/>
  <c r="J56" i="44"/>
  <c r="K56" i="44"/>
  <c r="L56" i="44"/>
  <c r="M56" i="44"/>
  <c r="N56" i="44"/>
  <c r="O56" i="44"/>
  <c r="P56" i="44"/>
  <c r="Q56" i="44"/>
  <c r="R56" i="44"/>
  <c r="D41" i="44"/>
  <c r="D43" i="44"/>
  <c r="D44" i="44"/>
  <c r="D45" i="44"/>
  <c r="D46" i="44"/>
  <c r="D47" i="44"/>
  <c r="D48" i="44"/>
  <c r="D40" i="44"/>
  <c r="F64" i="44"/>
  <c r="F65" i="44" s="1"/>
  <c r="G64" i="44"/>
  <c r="G65" i="44" s="1"/>
  <c r="H64" i="44"/>
  <c r="H65" i="44" s="1"/>
  <c r="I64" i="44"/>
  <c r="I65" i="44" s="1"/>
  <c r="J64" i="44"/>
  <c r="J65" i="44" s="1"/>
  <c r="K64" i="44"/>
  <c r="K65" i="44" s="1"/>
  <c r="L64" i="44"/>
  <c r="L65" i="44" s="1"/>
  <c r="M64" i="44"/>
  <c r="M65" i="44" s="1"/>
  <c r="N64" i="44"/>
  <c r="N65" i="44" s="1"/>
  <c r="O64" i="44"/>
  <c r="O65" i="44" s="1"/>
  <c r="P64" i="44"/>
  <c r="P65" i="44" s="1"/>
  <c r="Q64" i="44"/>
  <c r="Q65" i="44" s="1"/>
  <c r="R64" i="44"/>
  <c r="R65" i="44" s="1"/>
  <c r="E64" i="44"/>
  <c r="E65" i="44" s="1"/>
  <c r="K39" i="44"/>
  <c r="E35" i="44"/>
  <c r="E33" i="44"/>
  <c r="E15" i="44"/>
  <c r="F15" i="44"/>
  <c r="G15" i="44"/>
  <c r="H15" i="44"/>
  <c r="I15" i="44"/>
  <c r="J15" i="44"/>
  <c r="K15" i="44"/>
  <c r="L15" i="44"/>
  <c r="M15" i="44"/>
  <c r="N15" i="44"/>
  <c r="O15" i="44"/>
  <c r="P15" i="44"/>
  <c r="Q15" i="44"/>
  <c r="R15" i="44"/>
  <c r="E19" i="44"/>
  <c r="F19" i="44"/>
  <c r="G19" i="44"/>
  <c r="H19" i="44"/>
  <c r="I19" i="44"/>
  <c r="J19" i="44"/>
  <c r="K19" i="44"/>
  <c r="L19" i="44"/>
  <c r="M19" i="44"/>
  <c r="N19" i="44"/>
  <c r="O19" i="44"/>
  <c r="P19" i="44"/>
  <c r="Q19" i="44"/>
  <c r="R19" i="44"/>
  <c r="E23" i="44"/>
  <c r="F23" i="44"/>
  <c r="G23" i="44"/>
  <c r="H23" i="44"/>
  <c r="I23" i="44"/>
  <c r="J23" i="44"/>
  <c r="K23" i="44"/>
  <c r="L23" i="44"/>
  <c r="M23" i="44"/>
  <c r="N23" i="44"/>
  <c r="O23" i="44"/>
  <c r="P23" i="44"/>
  <c r="Q23" i="44"/>
  <c r="R23" i="44"/>
  <c r="E26" i="44"/>
  <c r="F26" i="44"/>
  <c r="G26" i="44"/>
  <c r="H26" i="44"/>
  <c r="I26" i="44"/>
  <c r="J26" i="44"/>
  <c r="K26" i="44"/>
  <c r="L26" i="44"/>
  <c r="M26" i="44"/>
  <c r="N26" i="44"/>
  <c r="O26" i="44"/>
  <c r="P26" i="44"/>
  <c r="Q26" i="44"/>
  <c r="R26" i="44"/>
  <c r="G33" i="44"/>
  <c r="H33" i="44"/>
  <c r="I33" i="44"/>
  <c r="J33" i="44"/>
  <c r="K33" i="44"/>
  <c r="L33" i="44"/>
  <c r="M33" i="44"/>
  <c r="N33" i="44"/>
  <c r="O33" i="44"/>
  <c r="P33" i="44"/>
  <c r="Q33" i="44"/>
  <c r="R33" i="44"/>
  <c r="F35" i="44"/>
  <c r="G35" i="44"/>
  <c r="H35" i="44"/>
  <c r="I35" i="44"/>
  <c r="J35" i="44"/>
  <c r="K35" i="44"/>
  <c r="L35" i="44"/>
  <c r="M35" i="44"/>
  <c r="N35" i="44"/>
  <c r="O35" i="44"/>
  <c r="P35" i="44"/>
  <c r="Q35" i="44"/>
  <c r="R35" i="44"/>
  <c r="E37" i="44"/>
  <c r="F37" i="44"/>
  <c r="G37" i="44"/>
  <c r="H37" i="44"/>
  <c r="I37" i="44"/>
  <c r="J37" i="44"/>
  <c r="K37" i="44"/>
  <c r="L37" i="44"/>
  <c r="M37" i="44"/>
  <c r="N37" i="44"/>
  <c r="O37" i="44"/>
  <c r="P37" i="44"/>
  <c r="Q37" i="44"/>
  <c r="R37" i="44"/>
  <c r="E39" i="44"/>
  <c r="F39" i="44"/>
  <c r="G39" i="44"/>
  <c r="H39" i="44"/>
  <c r="I39" i="44"/>
  <c r="J39" i="44"/>
  <c r="L39" i="44"/>
  <c r="M39" i="44"/>
  <c r="N39" i="44"/>
  <c r="O39" i="44"/>
  <c r="P39" i="44"/>
  <c r="Q39" i="44"/>
  <c r="R39" i="44"/>
  <c r="E49" i="44"/>
  <c r="F49" i="44"/>
  <c r="G49" i="44"/>
  <c r="H49" i="44"/>
  <c r="I49" i="44"/>
  <c r="J49" i="44"/>
  <c r="K49" i="44"/>
  <c r="L49" i="44"/>
  <c r="M49" i="44"/>
  <c r="N49" i="44"/>
  <c r="O49" i="44"/>
  <c r="P49" i="44"/>
  <c r="Q49" i="44"/>
  <c r="R49" i="44"/>
  <c r="E50" i="44"/>
  <c r="F50" i="44"/>
  <c r="G50" i="44"/>
  <c r="H50" i="44"/>
  <c r="I50" i="44"/>
  <c r="J50" i="44"/>
  <c r="K50" i="44"/>
  <c r="L50" i="44"/>
  <c r="M50" i="44"/>
  <c r="N50" i="44"/>
  <c r="O50" i="44"/>
  <c r="P50" i="44"/>
  <c r="Q50" i="44"/>
  <c r="R50" i="44"/>
  <c r="E52" i="44"/>
  <c r="F52" i="44"/>
  <c r="G52" i="44"/>
  <c r="H52" i="44"/>
  <c r="I52" i="44"/>
  <c r="J52" i="44"/>
  <c r="K52" i="44"/>
  <c r="L52" i="44"/>
  <c r="M52" i="44"/>
  <c r="N52" i="44"/>
  <c r="O52" i="44"/>
  <c r="P52" i="44"/>
  <c r="Q52" i="44"/>
  <c r="R52" i="44"/>
  <c r="E53" i="44"/>
  <c r="F53" i="44"/>
  <c r="G53" i="44"/>
  <c r="H53" i="44"/>
  <c r="I53" i="44"/>
  <c r="J53" i="44"/>
  <c r="K53" i="44"/>
  <c r="L53" i="44"/>
  <c r="M53" i="44"/>
  <c r="N53" i="44"/>
  <c r="O53" i="44"/>
  <c r="P53" i="44"/>
  <c r="Q53" i="44"/>
  <c r="R53" i="44"/>
  <c r="E54" i="44"/>
  <c r="F54" i="44"/>
  <c r="G54" i="44"/>
  <c r="H54" i="44"/>
  <c r="I54" i="44"/>
  <c r="J54" i="44"/>
  <c r="K54" i="44"/>
  <c r="L54" i="44"/>
  <c r="M54" i="44"/>
  <c r="N54" i="44"/>
  <c r="O54" i="44"/>
  <c r="P54" i="44"/>
  <c r="Q54" i="44"/>
  <c r="R54" i="44"/>
  <c r="E55" i="44"/>
  <c r="F55" i="44"/>
  <c r="G55" i="44"/>
  <c r="H55" i="44"/>
  <c r="I55" i="44"/>
  <c r="J55" i="44"/>
  <c r="K55" i="44"/>
  <c r="L55" i="44"/>
  <c r="M55" i="44"/>
  <c r="N55" i="44"/>
  <c r="O55" i="44"/>
  <c r="P55" i="44"/>
  <c r="Q55" i="44"/>
  <c r="R55" i="44"/>
  <c r="D61" i="44"/>
  <c r="D60" i="44"/>
  <c r="D59" i="44"/>
  <c r="D51" i="44"/>
  <c r="D38" i="44"/>
  <c r="D36" i="44"/>
  <c r="D34" i="44"/>
  <c r="D32" i="44"/>
  <c r="D31" i="44"/>
  <c r="D27" i="44"/>
  <c r="D25" i="44"/>
  <c r="D24" i="44"/>
  <c r="D22" i="44"/>
  <c r="D21" i="44"/>
  <c r="D20" i="44"/>
  <c r="D18" i="44"/>
  <c r="D17" i="44"/>
  <c r="D16" i="44"/>
  <c r="D14" i="44"/>
  <c r="D13" i="44"/>
  <c r="D12" i="44"/>
  <c r="D11" i="44"/>
  <c r="D10" i="44"/>
  <c r="D9" i="44"/>
  <c r="D8" i="44"/>
  <c r="D7" i="44"/>
  <c r="S14" i="57" l="1"/>
  <c r="D15" i="52"/>
  <c r="E67" i="60"/>
  <c r="I67" i="60"/>
  <c r="J67" i="60" s="1"/>
  <c r="S19" i="57"/>
  <c r="M66" i="62"/>
  <c r="N66" i="62" s="1"/>
  <c r="M63" i="62"/>
  <c r="I66" i="62"/>
  <c r="J66" i="62" s="1"/>
  <c r="E66" i="62"/>
  <c r="F66" i="62" s="1"/>
  <c r="F14" i="60"/>
  <c r="M67" i="62"/>
  <c r="N67" i="62" s="1"/>
  <c r="Q66" i="62"/>
  <c r="R66" i="62" s="1"/>
  <c r="E63" i="62"/>
  <c r="E67" i="62" s="1"/>
  <c r="F67" i="62" s="1"/>
  <c r="F67" i="60"/>
  <c r="M68" i="60"/>
  <c r="N68" i="60" s="1"/>
  <c r="M67" i="60"/>
  <c r="N67" i="60" s="1"/>
  <c r="Q67" i="60"/>
  <c r="R67" i="60" s="1"/>
  <c r="G64" i="60"/>
  <c r="O64" i="60"/>
  <c r="E49" i="59"/>
  <c r="E64" i="59"/>
  <c r="Q67" i="59"/>
  <c r="R67" i="59" s="1"/>
  <c r="E67" i="59"/>
  <c r="F67" i="59" s="1"/>
  <c r="M68" i="59"/>
  <c r="N68" i="59" s="1"/>
  <c r="I67" i="59"/>
  <c r="J67" i="59" s="1"/>
  <c r="R64" i="59"/>
  <c r="F64" i="59"/>
  <c r="M67" i="59"/>
  <c r="N67" i="59" s="1"/>
  <c r="L64" i="59"/>
  <c r="N64" i="59"/>
  <c r="S59" i="57"/>
  <c r="S51" i="57"/>
  <c r="S37" i="57"/>
  <c r="I69" i="58"/>
  <c r="J69" i="58" s="1"/>
  <c r="M70" i="58"/>
  <c r="N70" i="58" s="1"/>
  <c r="E66" i="58"/>
  <c r="E70" i="58"/>
  <c r="F70" i="58" s="1"/>
  <c r="Q69" i="58"/>
  <c r="R69" i="58" s="1"/>
  <c r="E69" i="58"/>
  <c r="F69" i="58" s="1"/>
  <c r="M69" i="58"/>
  <c r="N69" i="58" s="1"/>
  <c r="I70" i="57"/>
  <c r="J70" i="57" s="1"/>
  <c r="S55" i="57"/>
  <c r="M71" i="57"/>
  <c r="N71" i="57" s="1"/>
  <c r="S47" i="57"/>
  <c r="S56" i="57"/>
  <c r="S54" i="57"/>
  <c r="S58" i="57"/>
  <c r="S52" i="57"/>
  <c r="S57" i="57"/>
  <c r="S23" i="57"/>
  <c r="S48" i="57"/>
  <c r="S34" i="57"/>
  <c r="S32" i="57"/>
  <c r="S30" i="57"/>
  <c r="S26" i="57"/>
  <c r="E67" i="57"/>
  <c r="E71" i="57" s="1"/>
  <c r="F71" i="57" s="1"/>
  <c r="Q70" i="57"/>
  <c r="R70" i="57" s="1"/>
  <c r="E70" i="57"/>
  <c r="F70" i="57" s="1"/>
  <c r="M70" i="57"/>
  <c r="N70" i="57" s="1"/>
  <c r="I70" i="56"/>
  <c r="J70" i="56" s="1"/>
  <c r="S30" i="56"/>
  <c r="S19" i="56"/>
  <c r="S23" i="56"/>
  <c r="S26" i="56"/>
  <c r="S37" i="56"/>
  <c r="S59" i="56"/>
  <c r="S55" i="56"/>
  <c r="S54" i="56"/>
  <c r="S57" i="56"/>
  <c r="S58" i="56"/>
  <c r="S47" i="56"/>
  <c r="S52" i="56"/>
  <c r="S56" i="56"/>
  <c r="Q70" i="56"/>
  <c r="R70" i="56" s="1"/>
  <c r="S34" i="56"/>
  <c r="E71" i="56"/>
  <c r="F71" i="56" s="1"/>
  <c r="M71" i="56"/>
  <c r="N71" i="56" s="1"/>
  <c r="S32" i="56"/>
  <c r="S48" i="56"/>
  <c r="S51" i="56"/>
  <c r="S14" i="56"/>
  <c r="E70" i="56"/>
  <c r="F70" i="56" s="1"/>
  <c r="M70" i="56"/>
  <c r="N70" i="56" s="1"/>
  <c r="Q69" i="55"/>
  <c r="R69" i="55" s="1"/>
  <c r="M70" i="55"/>
  <c r="N70" i="55" s="1"/>
  <c r="L66" i="55"/>
  <c r="I69" i="55"/>
  <c r="J69" i="55" s="1"/>
  <c r="M69" i="55"/>
  <c r="N69" i="55" s="1"/>
  <c r="E66" i="55"/>
  <c r="E70" i="55" s="1"/>
  <c r="F70" i="55" s="1"/>
  <c r="E69" i="55"/>
  <c r="F69" i="55" s="1"/>
  <c r="Q66" i="55"/>
  <c r="M72" i="54"/>
  <c r="N72" i="54" s="1"/>
  <c r="I71" i="54"/>
  <c r="J71" i="54" s="1"/>
  <c r="Q71" i="54"/>
  <c r="R71" i="54" s="1"/>
  <c r="E72" i="54"/>
  <c r="F72" i="54" s="1"/>
  <c r="E71" i="54"/>
  <c r="F71" i="54" s="1"/>
  <c r="M71" i="54"/>
  <c r="N71" i="54" s="1"/>
  <c r="M70" i="51"/>
  <c r="N70" i="51" s="1"/>
  <c r="I69" i="51"/>
  <c r="J69" i="51" s="1"/>
  <c r="E70" i="51"/>
  <c r="F70" i="51" s="1"/>
  <c r="Q69" i="51"/>
  <c r="R69" i="51" s="1"/>
  <c r="E69" i="51"/>
  <c r="F69" i="51" s="1"/>
  <c r="M69" i="51"/>
  <c r="N69" i="51" s="1"/>
  <c r="E71" i="53"/>
  <c r="F71" i="53" s="1"/>
  <c r="M71" i="53"/>
  <c r="N71" i="53" s="1"/>
  <c r="I70" i="53"/>
  <c r="J70" i="53" s="1"/>
  <c r="Q70" i="53"/>
  <c r="R70" i="53" s="1"/>
  <c r="E70" i="53"/>
  <c r="F70" i="53" s="1"/>
  <c r="M70" i="53"/>
  <c r="N70" i="53" s="1"/>
  <c r="M70" i="52"/>
  <c r="N70" i="52" s="1"/>
  <c r="E70" i="52"/>
  <c r="F70" i="52" s="1"/>
  <c r="D58" i="52"/>
  <c r="D53" i="52"/>
  <c r="D27" i="52"/>
  <c r="D37" i="52"/>
  <c r="D47" i="52"/>
  <c r="D19" i="52"/>
  <c r="D35" i="52"/>
  <c r="D33" i="52"/>
  <c r="D24" i="52"/>
  <c r="D31" i="52"/>
  <c r="Q69" i="52"/>
  <c r="R69" i="52" s="1"/>
  <c r="D57" i="52"/>
  <c r="I69" i="52"/>
  <c r="J69" i="52" s="1"/>
  <c r="D54" i="52"/>
  <c r="D48" i="52"/>
  <c r="D56" i="52"/>
  <c r="D52" i="52"/>
  <c r="D51" i="52"/>
  <c r="D55" i="52"/>
  <c r="E69" i="52"/>
  <c r="F69" i="52" s="1"/>
  <c r="M69" i="52"/>
  <c r="N69" i="52" s="1"/>
  <c r="M68" i="50"/>
  <c r="N68" i="50" s="1"/>
  <c r="E67" i="50"/>
  <c r="F67" i="50" s="1"/>
  <c r="E64" i="50"/>
  <c r="E68" i="50" s="1"/>
  <c r="F68" i="50" s="1"/>
  <c r="Q67" i="50"/>
  <c r="R67" i="50" s="1"/>
  <c r="I67" i="50"/>
  <c r="J67" i="50" s="1"/>
  <c r="M67" i="50"/>
  <c r="N67" i="50" s="1"/>
  <c r="M68" i="48"/>
  <c r="N68" i="48" s="1"/>
  <c r="Q68" i="48"/>
  <c r="R68" i="48" s="1"/>
  <c r="M69" i="48"/>
  <c r="N69" i="48" s="1"/>
  <c r="I68" i="48"/>
  <c r="J68" i="48" s="1"/>
  <c r="L65" i="48"/>
  <c r="E69" i="48"/>
  <c r="F69" i="48" s="1"/>
  <c r="E68" i="48"/>
  <c r="F68" i="48" s="1"/>
  <c r="K68" i="47"/>
  <c r="L68" i="47" s="1"/>
  <c r="E65" i="47"/>
  <c r="Q68" i="47"/>
  <c r="R68" i="47" s="1"/>
  <c r="Q69" i="47"/>
  <c r="R69" i="47" s="1"/>
  <c r="K71" i="46"/>
  <c r="L71" i="46" s="1"/>
  <c r="R71" i="46"/>
  <c r="S71" i="46" s="1"/>
  <c r="K69" i="46"/>
  <c r="R69" i="46"/>
  <c r="L67" i="46"/>
  <c r="D51" i="45"/>
  <c r="D52" i="45"/>
  <c r="D57" i="45"/>
  <c r="D50" i="45"/>
  <c r="K68" i="45"/>
  <c r="D53" i="45"/>
  <c r="D54" i="45"/>
  <c r="D56" i="45"/>
  <c r="D55" i="45"/>
  <c r="R68" i="45"/>
  <c r="L66" i="45"/>
  <c r="D57" i="44"/>
  <c r="D56" i="44"/>
  <c r="D55" i="44"/>
  <c r="D53" i="44"/>
  <c r="D54" i="44"/>
  <c r="D52" i="44"/>
  <c r="R67" i="44"/>
  <c r="K67" i="44"/>
  <c r="E68" i="60" l="1"/>
  <c r="F68" i="60" s="1"/>
  <c r="E68" i="59"/>
  <c r="F68" i="59" s="1"/>
  <c r="AF65" i="3" l="1"/>
  <c r="AF66" i="3" s="1"/>
  <c r="AE65" i="3"/>
  <c r="AE66" i="3" s="1"/>
  <c r="AD65" i="3"/>
  <c r="AD66" i="3" s="1"/>
  <c r="AC65" i="3"/>
  <c r="AC66" i="3" s="1"/>
  <c r="AB65" i="3"/>
  <c r="AB66" i="3" s="1"/>
  <c r="AA65" i="3"/>
  <c r="AA66" i="3" s="1"/>
  <c r="Z65" i="3"/>
  <c r="Y65" i="3"/>
  <c r="Y66" i="3" s="1"/>
  <c r="X65" i="3"/>
  <c r="X66" i="3" s="1"/>
  <c r="W65" i="3"/>
  <c r="W66" i="3" s="1"/>
  <c r="V65" i="3"/>
  <c r="V66" i="3" s="1"/>
  <c r="U65" i="3"/>
  <c r="U66" i="3" s="1"/>
  <c r="T65" i="3"/>
  <c r="T66" i="3" s="1"/>
  <c r="S65" i="3"/>
  <c r="AE41" i="3"/>
  <c r="AD41" i="3"/>
  <c r="AC41" i="3"/>
  <c r="AB41" i="3"/>
  <c r="AA41" i="3"/>
  <c r="X41" i="3"/>
  <c r="W41" i="3"/>
  <c r="V41" i="3"/>
  <c r="U41" i="3"/>
  <c r="T41" i="3"/>
  <c r="AE37" i="3"/>
  <c r="AD37" i="3"/>
  <c r="AC37" i="3"/>
  <c r="AB37" i="3"/>
  <c r="AA37" i="3"/>
  <c r="X37" i="3"/>
  <c r="W37" i="3"/>
  <c r="V37" i="3"/>
  <c r="U37" i="3"/>
  <c r="T37" i="3"/>
  <c r="AE32" i="3"/>
  <c r="AD32" i="3"/>
  <c r="AC32" i="3"/>
  <c r="AB32" i="3"/>
  <c r="AA32" i="3"/>
  <c r="X32" i="3"/>
  <c r="W32" i="3"/>
  <c r="V32" i="3"/>
  <c r="U32" i="3"/>
  <c r="T32" i="3"/>
  <c r="AE27" i="3"/>
  <c r="AD27" i="3"/>
  <c r="AC27" i="3"/>
  <c r="AB27" i="3"/>
  <c r="AA27" i="3"/>
  <c r="X27" i="3"/>
  <c r="W27" i="3"/>
  <c r="V27" i="3"/>
  <c r="U27" i="3"/>
  <c r="T27" i="3"/>
  <c r="AE23" i="3"/>
  <c r="AD23" i="3"/>
  <c r="AC23" i="3"/>
  <c r="AB23" i="3"/>
  <c r="AA23" i="3"/>
  <c r="X23" i="3"/>
  <c r="W23" i="3"/>
  <c r="V23" i="3"/>
  <c r="U23" i="3"/>
  <c r="T23" i="3"/>
  <c r="AE20" i="3"/>
  <c r="AD20" i="3"/>
  <c r="AC20" i="3"/>
  <c r="AB20" i="3"/>
  <c r="AA20" i="3"/>
  <c r="X20" i="3"/>
  <c r="W20" i="3"/>
  <c r="V20" i="3"/>
  <c r="U20" i="3"/>
  <c r="T20" i="3"/>
  <c r="AE17" i="3"/>
  <c r="AD17" i="3"/>
  <c r="AC17" i="3"/>
  <c r="AB17" i="3"/>
  <c r="AA17" i="3"/>
  <c r="X17" i="3"/>
  <c r="W17" i="3"/>
  <c r="V17" i="3"/>
  <c r="U17" i="3"/>
  <c r="T17" i="3"/>
  <c r="AF68" i="3" l="1"/>
  <c r="Y68" i="3"/>
  <c r="S66" i="3"/>
  <c r="Z66" i="3"/>
  <c r="F65" i="3"/>
  <c r="G65" i="3"/>
  <c r="H65" i="3"/>
  <c r="I65" i="3"/>
  <c r="J65" i="3"/>
  <c r="K65" i="3"/>
  <c r="K66" i="3" s="1"/>
  <c r="L65" i="3"/>
  <c r="L66" i="3" s="1"/>
  <c r="M65" i="3"/>
  <c r="N65" i="3"/>
  <c r="O65" i="3"/>
  <c r="P65" i="3"/>
  <c r="Q65" i="3"/>
  <c r="R65" i="3"/>
  <c r="R66" i="3" s="1"/>
  <c r="E65" i="3"/>
  <c r="G41" i="3"/>
  <c r="H41" i="3"/>
  <c r="I41" i="3"/>
  <c r="J41" i="3"/>
  <c r="M41" i="3"/>
  <c r="N41" i="3"/>
  <c r="O41" i="3"/>
  <c r="P41" i="3"/>
  <c r="Q41" i="3"/>
  <c r="F41" i="3"/>
  <c r="G37" i="3"/>
  <c r="H37" i="3"/>
  <c r="I37" i="3"/>
  <c r="J37" i="3"/>
  <c r="M37" i="3"/>
  <c r="N37" i="3"/>
  <c r="O37" i="3"/>
  <c r="P37" i="3"/>
  <c r="Q37" i="3"/>
  <c r="F37" i="3"/>
  <c r="G32" i="3"/>
  <c r="H32" i="3"/>
  <c r="I32" i="3"/>
  <c r="J32" i="3"/>
  <c r="M32" i="3"/>
  <c r="N32" i="3"/>
  <c r="O32" i="3"/>
  <c r="P32" i="3"/>
  <c r="Q32" i="3"/>
  <c r="F32" i="3"/>
  <c r="G27" i="3"/>
  <c r="H27" i="3"/>
  <c r="I27" i="3"/>
  <c r="J27" i="3"/>
  <c r="M27" i="3"/>
  <c r="N27" i="3"/>
  <c r="O27" i="3"/>
  <c r="P27" i="3"/>
  <c r="Q27" i="3"/>
  <c r="F27" i="3"/>
  <c r="G23" i="3"/>
  <c r="H23" i="3"/>
  <c r="I23" i="3"/>
  <c r="J23" i="3"/>
  <c r="M23" i="3"/>
  <c r="N23" i="3"/>
  <c r="O23" i="3"/>
  <c r="P23" i="3"/>
  <c r="Q23" i="3"/>
  <c r="F23" i="3"/>
  <c r="G20" i="3"/>
  <c r="H20" i="3"/>
  <c r="I20" i="3"/>
  <c r="J20" i="3"/>
  <c r="M20" i="3"/>
  <c r="N20" i="3"/>
  <c r="O20" i="3"/>
  <c r="P20" i="3"/>
  <c r="Q20" i="3"/>
  <c r="F20" i="3"/>
  <c r="G17" i="3"/>
  <c r="H17" i="3"/>
  <c r="I17" i="3"/>
  <c r="J17" i="3"/>
  <c r="M17" i="3"/>
  <c r="N17" i="3"/>
  <c r="O17" i="3"/>
  <c r="P17" i="3"/>
  <c r="Q17" i="3"/>
  <c r="F17" i="3"/>
  <c r="E66" i="3" l="1"/>
  <c r="R65" i="1" l="1"/>
  <c r="R66" i="1" s="1"/>
  <c r="Q65" i="1"/>
  <c r="Q66" i="1" s="1"/>
  <c r="P65" i="1"/>
  <c r="P66" i="1" s="1"/>
  <c r="O65" i="1"/>
  <c r="O66" i="1" s="1"/>
  <c r="N65" i="1"/>
  <c r="N66" i="1" s="1"/>
  <c r="M65" i="1"/>
  <c r="M66" i="1" s="1"/>
  <c r="L65" i="1"/>
  <c r="K65" i="1"/>
  <c r="K66" i="1" s="1"/>
  <c r="J65" i="1"/>
  <c r="J66" i="1" s="1"/>
  <c r="I65" i="1"/>
  <c r="I66" i="1" s="1"/>
  <c r="H65" i="1"/>
  <c r="H66" i="1" s="1"/>
  <c r="G65" i="1"/>
  <c r="G66" i="1" s="1"/>
  <c r="F65" i="1"/>
  <c r="F66" i="1" s="1"/>
  <c r="E65" i="1"/>
  <c r="Q42" i="1"/>
  <c r="P42" i="1"/>
  <c r="O42" i="1"/>
  <c r="N42" i="1"/>
  <c r="M42" i="1"/>
  <c r="J42" i="1"/>
  <c r="I42" i="1"/>
  <c r="H42" i="1"/>
  <c r="G42" i="1"/>
  <c r="F42" i="1"/>
  <c r="Q39" i="1"/>
  <c r="P39" i="1"/>
  <c r="O39" i="1"/>
  <c r="N39" i="1"/>
  <c r="M39" i="1"/>
  <c r="J39" i="1"/>
  <c r="I39" i="1"/>
  <c r="H39" i="1"/>
  <c r="G39" i="1"/>
  <c r="F39" i="1"/>
  <c r="Q33" i="1"/>
  <c r="P33" i="1"/>
  <c r="O33" i="1"/>
  <c r="N33" i="1"/>
  <c r="M33" i="1"/>
  <c r="J33" i="1"/>
  <c r="I33" i="1"/>
  <c r="H33" i="1"/>
  <c r="G33" i="1"/>
  <c r="F33" i="1"/>
  <c r="Q27" i="1"/>
  <c r="P27" i="1"/>
  <c r="O27" i="1"/>
  <c r="N27" i="1"/>
  <c r="M27" i="1"/>
  <c r="J27" i="1"/>
  <c r="I27" i="1"/>
  <c r="H27" i="1"/>
  <c r="G27" i="1"/>
  <c r="F27" i="1"/>
  <c r="Q23" i="1"/>
  <c r="P23" i="1"/>
  <c r="O23" i="1"/>
  <c r="N23" i="1"/>
  <c r="M23" i="1"/>
  <c r="J23" i="1"/>
  <c r="I23" i="1"/>
  <c r="H23" i="1"/>
  <c r="G23" i="1"/>
  <c r="F23" i="1"/>
  <c r="Q20" i="1"/>
  <c r="P20" i="1"/>
  <c r="O20" i="1"/>
  <c r="N20" i="1"/>
  <c r="M20" i="1"/>
  <c r="J20" i="1"/>
  <c r="I20" i="1"/>
  <c r="H20" i="1"/>
  <c r="G20" i="1"/>
  <c r="F20" i="1"/>
  <c r="Q17" i="1"/>
  <c r="P17" i="1"/>
  <c r="O17" i="1"/>
  <c r="N17" i="1"/>
  <c r="M17" i="1"/>
  <c r="J17" i="1"/>
  <c r="I17" i="1"/>
  <c r="H17" i="1"/>
  <c r="G17" i="1"/>
  <c r="F17" i="1"/>
  <c r="R68" i="1" l="1"/>
  <c r="K68" i="1"/>
  <c r="E66" i="1"/>
  <c r="L66" i="1"/>
  <c r="F66" i="3"/>
  <c r="K68" i="3"/>
  <c r="M66" i="3"/>
  <c r="R68" i="3"/>
  <c r="Q66" i="3"/>
  <c r="J66" i="3"/>
  <c r="I66" i="3"/>
  <c r="H66" i="3"/>
  <c r="G66" i="3"/>
  <c r="O66" i="3"/>
  <c r="P66" i="3"/>
  <c r="N66" i="3"/>
  <c r="K69" i="47"/>
  <c r="L69" i="47" s="1"/>
</calcChain>
</file>

<file path=xl/sharedStrings.xml><?xml version="1.0" encoding="utf-8"?>
<sst xmlns="http://schemas.openxmlformats.org/spreadsheetml/2006/main" count="22294" uniqueCount="426">
  <si>
    <t>Patient Transportation</t>
  </si>
  <si>
    <t>Tampa Florida Hospital</t>
  </si>
  <si>
    <t>Week 1</t>
  </si>
  <si>
    <t>Week 2</t>
  </si>
  <si>
    <t>Duty</t>
  </si>
  <si>
    <t>Shift</t>
  </si>
  <si>
    <t>Name</t>
  </si>
  <si>
    <t>Hrs</t>
  </si>
  <si>
    <t>S</t>
  </si>
  <si>
    <t>M</t>
  </si>
  <si>
    <t>T</t>
  </si>
  <si>
    <t>W</t>
  </si>
  <si>
    <t>F</t>
  </si>
  <si>
    <t>Pool</t>
  </si>
  <si>
    <t>7:00am-3:30pm</t>
  </si>
  <si>
    <t>Sheral Jones</t>
  </si>
  <si>
    <t>William Laman</t>
  </si>
  <si>
    <t>Nilda Milan</t>
  </si>
  <si>
    <t>Sadie Wentworth</t>
  </si>
  <si>
    <t>Deidra Hopkins</t>
  </si>
  <si>
    <t>Kyra Thompson</t>
  </si>
  <si>
    <t>Mario Dunbar</t>
  </si>
  <si>
    <t>Michelle Mongerard</t>
  </si>
  <si>
    <t>Larryza Askew</t>
  </si>
  <si>
    <t>Alisha Reyes</t>
  </si>
  <si>
    <t>Staff at 7:00am</t>
  </si>
  <si>
    <t>8:00am-4:30pm</t>
  </si>
  <si>
    <t>Michael Correa</t>
  </si>
  <si>
    <t>OPEN</t>
  </si>
  <si>
    <t>Staff at 8:00am</t>
  </si>
  <si>
    <t>9:00am-5:30pm</t>
  </si>
  <si>
    <t>Aline Louis</t>
  </si>
  <si>
    <t>Stephanie Millien</t>
  </si>
  <si>
    <t>Staff at 9:00am</t>
  </si>
  <si>
    <t>11:00am-7:30pm</t>
  </si>
  <si>
    <t>Wesley Bullock</t>
  </si>
  <si>
    <t>Alyssa Heslin</t>
  </si>
  <si>
    <t>Ashley Stanley</t>
  </si>
  <si>
    <t>Staff at 11:00am</t>
  </si>
  <si>
    <t>1:30pm-10:00pm</t>
  </si>
  <si>
    <t>Jeanty Demas</t>
  </si>
  <si>
    <t>Michee Louissanint</t>
  </si>
  <si>
    <t>Cody Nall</t>
  </si>
  <si>
    <t>Antonio Reyes</t>
  </si>
  <si>
    <t>Staff at 1:30pm</t>
  </si>
  <si>
    <t>3:00pm-9:00pm</t>
  </si>
  <si>
    <t>Jeffery Ambriose</t>
  </si>
  <si>
    <t>Anthony Miller</t>
  </si>
  <si>
    <t>Erick Polanco</t>
  </si>
  <si>
    <t>3:30pm-12:00am</t>
  </si>
  <si>
    <t>Homero Saenz</t>
  </si>
  <si>
    <t>Staff at 3:30pm</t>
  </si>
  <si>
    <t>5:00pm-10:00pm</t>
  </si>
  <si>
    <t>Anthena Sparks</t>
  </si>
  <si>
    <t>Deion Vazquez</t>
  </si>
  <si>
    <t>Staff at 5:30pm</t>
  </si>
  <si>
    <t>Emergency</t>
  </si>
  <si>
    <t>6:30am-3:00pm</t>
  </si>
  <si>
    <t>Valerie Anderson</t>
  </si>
  <si>
    <t>Moshe Rojas</t>
  </si>
  <si>
    <t>3:00pm-11:30pm</t>
  </si>
  <si>
    <t>Claude Pierre-Charles</t>
  </si>
  <si>
    <t>Fernando Juarbe</t>
  </si>
  <si>
    <t>4:30pm-11:30pm</t>
  </si>
  <si>
    <t>Danielle Collins</t>
  </si>
  <si>
    <t>Veronica Brown</t>
  </si>
  <si>
    <t>6:30pm-11:30pm</t>
  </si>
  <si>
    <t>Edson Hernandez</t>
  </si>
  <si>
    <t>7:00pm-3:30am</t>
  </si>
  <si>
    <t>Erica Cepeda</t>
  </si>
  <si>
    <t>10:00pm-6:30am</t>
  </si>
  <si>
    <t>Franklyn Simmonds</t>
  </si>
  <si>
    <t>Key for Weekends:</t>
  </si>
  <si>
    <t>4:30pm-1:00am</t>
  </si>
  <si>
    <t>FTEs:</t>
  </si>
  <si>
    <t>4:30pm-10:30pm</t>
  </si>
  <si>
    <t>8:00pm-4:30am</t>
  </si>
  <si>
    <t>Efrem Meconen</t>
  </si>
  <si>
    <t>PRN</t>
  </si>
  <si>
    <t>Athena Sparks</t>
  </si>
  <si>
    <t>Week 3</t>
  </si>
  <si>
    <t>Week 4</t>
  </si>
  <si>
    <t>Roland Cadet</t>
  </si>
  <si>
    <t>Beverly Barthelemy</t>
  </si>
  <si>
    <t>Brady Brooks</t>
  </si>
  <si>
    <t>5:30pm-12:30am</t>
  </si>
  <si>
    <t>updated 6/22/17</t>
  </si>
  <si>
    <t>Texas Health Dallas</t>
  </si>
  <si>
    <t>Patricia Rivers</t>
  </si>
  <si>
    <t>Almaz Kidane</t>
  </si>
  <si>
    <t>6:00am-2:30pm</t>
  </si>
  <si>
    <t>10:00am-6:30pm</t>
  </si>
  <si>
    <t>Antonio Rivera</t>
  </si>
  <si>
    <t>2:00pm-10:30pm</t>
  </si>
  <si>
    <t>2:30pm-11:00pm</t>
  </si>
  <si>
    <t>Equipment</t>
  </si>
  <si>
    <t>ER</t>
  </si>
  <si>
    <t>Marcelette Jones</t>
  </si>
  <si>
    <t xml:space="preserve">Ruth Brown </t>
  </si>
  <si>
    <t>Angela Doering</t>
  </si>
  <si>
    <t>12:00pm-10:00pm</t>
  </si>
  <si>
    <t>8:00am-11:00am</t>
  </si>
  <si>
    <t>Zones</t>
  </si>
  <si>
    <t>1:00pm-9:30pm</t>
  </si>
  <si>
    <t>V</t>
  </si>
  <si>
    <t>Staff at 6:30pm</t>
  </si>
  <si>
    <t>Almaz Kelati</t>
  </si>
  <si>
    <t>Jackie Wilson</t>
  </si>
  <si>
    <t>7:30am-2:30pm</t>
  </si>
  <si>
    <t xml:space="preserve">Chol Ayuel  </t>
  </si>
  <si>
    <t>4:30pm-11:00pm</t>
  </si>
  <si>
    <t>Elonda Brown</t>
  </si>
  <si>
    <t xml:space="preserve">Mia Moreno </t>
  </si>
  <si>
    <t>Staff at 4:30pm</t>
  </si>
  <si>
    <t>Jeremiah DeMoss</t>
  </si>
  <si>
    <t>Kojo Boakye</t>
  </si>
  <si>
    <t>6:00am-1:30pm</t>
  </si>
  <si>
    <t>PD</t>
  </si>
  <si>
    <t xml:space="preserve">Richard Day </t>
  </si>
  <si>
    <t>Staff by 9am</t>
  </si>
  <si>
    <t>Staff by 8am</t>
  </si>
  <si>
    <t>Staff by 11am</t>
  </si>
  <si>
    <t>Staff by 6am</t>
  </si>
  <si>
    <t>Staff by 7am</t>
  </si>
  <si>
    <t>Staff by 10am</t>
  </si>
  <si>
    <t>Staff by 1pm</t>
  </si>
  <si>
    <t>Staff by 2pm</t>
  </si>
  <si>
    <t>Staff by 2:30pm</t>
  </si>
  <si>
    <t>Staff at 7:30pm</t>
  </si>
  <si>
    <t>Staff at 9:30pm</t>
  </si>
  <si>
    <t>Staff at 10:30pm</t>
  </si>
  <si>
    <t>Rodolfo Corona</t>
  </si>
  <si>
    <t>Justin Burfield</t>
  </si>
  <si>
    <t>Marco Mendez</t>
  </si>
  <si>
    <t>Stephanie Cardoso</t>
  </si>
  <si>
    <t>Sheila Bonilla</t>
  </si>
  <si>
    <t>Garrett Moses</t>
  </si>
  <si>
    <t>Mark Huckle</t>
  </si>
  <si>
    <t>LOA</t>
  </si>
  <si>
    <t>Staff by 12pm</t>
  </si>
  <si>
    <t>(ED Transporter 1)</t>
  </si>
  <si>
    <t>(ED Transporter 2)</t>
  </si>
  <si>
    <t>Donnell Palmer</t>
  </si>
  <si>
    <t>Franciso Alferez</t>
  </si>
  <si>
    <t>Jared Gossett</t>
  </si>
  <si>
    <t>Mauricio Ayala</t>
  </si>
  <si>
    <t>Reyyona Griffin</t>
  </si>
  <si>
    <t>HOL</t>
  </si>
  <si>
    <t>Time of Day</t>
  </si>
  <si>
    <t>Budgeted Trips</t>
  </si>
  <si>
    <t>12:00pm-8:00pm</t>
  </si>
  <si>
    <t>Alexia Diaz</t>
  </si>
  <si>
    <t>OFF</t>
  </si>
  <si>
    <t>Josh Thompson (Train)</t>
  </si>
  <si>
    <t>COMP DATE (Tentative)</t>
  </si>
  <si>
    <t>Scheduled Elsewere</t>
  </si>
  <si>
    <t>9:00am-7:00pm</t>
  </si>
  <si>
    <t xml:space="preserve">Ka'Daisha Black </t>
  </si>
  <si>
    <t>Rio Alvarado</t>
  </si>
  <si>
    <t>Budgeted:</t>
  </si>
  <si>
    <t>Number of Staff</t>
  </si>
  <si>
    <t>Staff at 8:30pm</t>
  </si>
  <si>
    <t>12:00pm-8:30pm</t>
  </si>
  <si>
    <t>George Bradel/ Richard</t>
  </si>
  <si>
    <t>Josh Thompson/ Antonio</t>
  </si>
  <si>
    <t>Ganet Negash/ Almaz</t>
  </si>
  <si>
    <t>JD</t>
  </si>
  <si>
    <t>Genet Negash (Off. Ext.)</t>
  </si>
  <si>
    <t>Shaniqua Rush (Offt. Ext)</t>
  </si>
  <si>
    <t>Jamie McCoy (Off. Ext.)</t>
  </si>
  <si>
    <t>Chris Marzano (Train- Justin)</t>
  </si>
  <si>
    <t>George Bradel (Train- Richard)</t>
  </si>
  <si>
    <t>James Boggus (Off. Ext.)</t>
  </si>
  <si>
    <t>Antouan Rucker (Off. Ext.)</t>
  </si>
  <si>
    <t>$ F $</t>
  </si>
  <si>
    <t>2:30pm-10:00pm</t>
  </si>
  <si>
    <t>Allen Emmanuel</t>
  </si>
  <si>
    <t>James Boggus/ Mauricio</t>
  </si>
  <si>
    <t>1:30pm-11:00pm</t>
  </si>
  <si>
    <t>Antuan Rucker/ Chol</t>
  </si>
  <si>
    <t>Chris Marzano</t>
  </si>
  <si>
    <t>Shaniqua Rush/ Elonda</t>
  </si>
  <si>
    <t>Staff by 2:00pm</t>
  </si>
  <si>
    <t>Staff at 10:00pm</t>
  </si>
  <si>
    <r>
      <t xml:space="preserve">Hrs/ </t>
    </r>
    <r>
      <rPr>
        <b/>
        <sz val="10"/>
        <color theme="9"/>
        <rFont val="Calibri"/>
        <family val="2"/>
        <scheme val="minor"/>
      </rPr>
      <t>TPPH</t>
    </r>
  </si>
  <si>
    <t>AVG STAFF</t>
  </si>
  <si>
    <t>Staff by 10:00pm</t>
  </si>
  <si>
    <t>Cedrick Bell (Off. Xt.)</t>
  </si>
  <si>
    <t>Training:</t>
  </si>
  <si>
    <t>James Boggus</t>
  </si>
  <si>
    <t>Jamie McCoy</t>
  </si>
  <si>
    <t>D</t>
  </si>
  <si>
    <t>Josh Thompson</t>
  </si>
  <si>
    <t>Ganet Negash/ Almaz/ ?</t>
  </si>
  <si>
    <t>Training Hours:</t>
  </si>
  <si>
    <t>Minimum</t>
  </si>
  <si>
    <t>Maximum</t>
  </si>
  <si>
    <t>Cedrick Bell/ Justin</t>
  </si>
  <si>
    <t>FTE's</t>
  </si>
  <si>
    <t>Hours</t>
  </si>
  <si>
    <r>
      <t xml:space="preserve">Elonda </t>
    </r>
    <r>
      <rPr>
        <sz val="10"/>
        <color rgb="FF0070C0"/>
        <rFont val="Calibri"/>
        <family val="2"/>
        <scheme val="minor"/>
      </rPr>
      <t>(Train)</t>
    </r>
  </si>
  <si>
    <t>7:30am-12:30pm</t>
  </si>
  <si>
    <t>Shaniqua Rush</t>
  </si>
  <si>
    <t>HOURS</t>
  </si>
  <si>
    <t>Actual:</t>
  </si>
  <si>
    <t>Antouan Rucker</t>
  </si>
  <si>
    <t>OPEN (Not Staffed)</t>
  </si>
  <si>
    <r>
      <t xml:space="preserve">OPEN </t>
    </r>
    <r>
      <rPr>
        <sz val="10"/>
        <color rgb="FFFF0000"/>
        <rFont val="Calibri"/>
        <family val="2"/>
        <scheme val="minor"/>
      </rPr>
      <t>(NOT STAFFED)</t>
    </r>
  </si>
  <si>
    <t>Cedric Bell</t>
  </si>
  <si>
    <t>George Bradle</t>
  </si>
  <si>
    <t>Jeremiah Demoss</t>
  </si>
  <si>
    <t>THRESHOLD FTEs:</t>
  </si>
  <si>
    <t>WEEK 1</t>
  </si>
  <si>
    <t>WEEK 2</t>
  </si>
  <si>
    <t>Minimum:</t>
  </si>
  <si>
    <t>Maximum:</t>
  </si>
  <si>
    <t>3:30pm-11:00pm</t>
  </si>
  <si>
    <t>Garrett Moses (LOA)</t>
  </si>
  <si>
    <t>Stephanie Salazar/ Justin</t>
  </si>
  <si>
    <t>LD</t>
  </si>
  <si>
    <t>PH</t>
  </si>
  <si>
    <t>Alex Rodriquez</t>
  </si>
  <si>
    <t>8 (9-5:30)</t>
  </si>
  <si>
    <t>Ayanna Hayes (Train)</t>
  </si>
  <si>
    <t>Jasmine Bendross (Train)</t>
  </si>
  <si>
    <t>Stephanie Salazar (Train)</t>
  </si>
  <si>
    <t>Rodolfo Corona (LOA)</t>
  </si>
  <si>
    <t>6:30pm-11:00pm</t>
  </si>
  <si>
    <t>6:00am-12:00pm</t>
  </si>
  <si>
    <t>Stephanie Salazar</t>
  </si>
  <si>
    <t>Ayanna Hayes</t>
  </si>
  <si>
    <t>Train</t>
  </si>
  <si>
    <t>Off. Ext.</t>
  </si>
  <si>
    <t>Shaundreka Whetstone</t>
  </si>
  <si>
    <t>Jasmine Bendross</t>
  </si>
  <si>
    <t>Eddy Toledo</t>
  </si>
  <si>
    <t>OPEN (Unstaffed)</t>
  </si>
  <si>
    <t>Sheila Bonilla (Placeholder)</t>
  </si>
  <si>
    <t>Victoria Payne</t>
  </si>
  <si>
    <t>H</t>
  </si>
  <si>
    <t>Min:</t>
  </si>
  <si>
    <t>Max:</t>
  </si>
  <si>
    <t>Peter Irumva</t>
  </si>
  <si>
    <t>Peter Irumva (Ayanna)</t>
  </si>
  <si>
    <t>Malcom Williams</t>
  </si>
  <si>
    <t>Malcom Williams (Almaz)</t>
  </si>
  <si>
    <t>1086hrs</t>
  </si>
  <si>
    <t>1037.2hrs</t>
  </si>
  <si>
    <t>1040hrs</t>
  </si>
  <si>
    <t>1016hrs</t>
  </si>
  <si>
    <t>8hrs</t>
  </si>
  <si>
    <t>1162.8hrs</t>
  </si>
  <si>
    <t>0hrs</t>
  </si>
  <si>
    <t>Creedence Carroll</t>
  </si>
  <si>
    <t>Santiago Hernandez</t>
  </si>
  <si>
    <t>Tierany Grantham</t>
  </si>
  <si>
    <t>TRAIN</t>
  </si>
  <si>
    <t>Not Staffed</t>
  </si>
  <si>
    <t>Not Stffd</t>
  </si>
  <si>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</si>
  <si>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t>Off. Extd</t>
  </si>
  <si>
    <t>Mike Koella</t>
  </si>
  <si>
    <t>11:00AM-4:00PM</t>
  </si>
  <si>
    <t>Chase Pope</t>
  </si>
  <si>
    <t xml:space="preserve"> F </t>
  </si>
  <si>
    <t>**OPEN**</t>
  </si>
  <si>
    <t>Taryn Quinn</t>
  </si>
  <si>
    <t>Keenan Wheeler</t>
  </si>
  <si>
    <t>7:00am-12:00pm</t>
  </si>
  <si>
    <t>Chase Pope (Peter)</t>
  </si>
  <si>
    <t>Taryn Quinn (Elonda)</t>
  </si>
  <si>
    <t>Edwardly Marquez (Tony)</t>
  </si>
  <si>
    <t>Keenan Wheeler (Shaniqua)</t>
  </si>
  <si>
    <t>COMP</t>
  </si>
  <si>
    <t xml:space="preserve">Taryn Quinn </t>
  </si>
  <si>
    <t>Edwardly Marquez (Santiago)</t>
  </si>
  <si>
    <t xml:space="preserve">Chase Pope </t>
  </si>
  <si>
    <t xml:space="preserve">Keenan Wheeler </t>
  </si>
  <si>
    <t>Mason Sheffield</t>
  </si>
  <si>
    <t>Mason Sheffield (TBD)</t>
  </si>
  <si>
    <t>FTE: 26.63 for Transport</t>
  </si>
  <si>
    <t xml:space="preserve">Edwardly Marquez </t>
  </si>
  <si>
    <t>Francisco Alferez</t>
  </si>
  <si>
    <t>Total Turn Time</t>
  </si>
  <si>
    <t>Arrival Time</t>
  </si>
  <si>
    <t>Adam Wheat</t>
  </si>
  <si>
    <t xml:space="preserve">Adrianna Mazac </t>
  </si>
  <si>
    <t>Adrianna Mazac (Santiago)</t>
  </si>
  <si>
    <t>11:00am-4:00pm</t>
  </si>
  <si>
    <t xml:space="preserve">Adam Wheat </t>
  </si>
  <si>
    <t>Gilberto Santos</t>
  </si>
  <si>
    <t>Marcus Proctor</t>
  </si>
  <si>
    <t>Jerome Otieno</t>
  </si>
  <si>
    <t>Herman Holland</t>
  </si>
  <si>
    <t>Off. Ext</t>
  </si>
  <si>
    <t>6:00pm-11:00pm</t>
  </si>
  <si>
    <t>OFF EXT</t>
  </si>
  <si>
    <t>Adonis Miller</t>
  </si>
  <si>
    <t>Brian Rosen</t>
  </si>
  <si>
    <t>Not stffd</t>
  </si>
  <si>
    <t>Staff at 2:30pm</t>
  </si>
  <si>
    <t>3:30pm-10:00pm</t>
  </si>
  <si>
    <t>6:30pm-10:00pm</t>
  </si>
  <si>
    <t>Valerie Sutton</t>
  </si>
  <si>
    <t>5/27 (HOL)</t>
  </si>
  <si>
    <t>Adonis Miller (w/Keenan at 10)</t>
  </si>
  <si>
    <t>Lourdes Portillo</t>
  </si>
  <si>
    <t xml:space="preserve">Trip Volume </t>
  </si>
  <si>
    <t>Rhyan Lee</t>
  </si>
  <si>
    <t>Jesus Ortega</t>
  </si>
  <si>
    <t>6:45am-11:00am</t>
  </si>
  <si>
    <t>OPEN (Brian after train Rhyan)</t>
  </si>
  <si>
    <t>4:30pm-10:00pm</t>
  </si>
  <si>
    <t>OPEN F/T</t>
  </si>
  <si>
    <t xml:space="preserve">Rhyan Lee </t>
  </si>
  <si>
    <t xml:space="preserve"> </t>
  </si>
  <si>
    <t>Chol Ayuel</t>
  </si>
  <si>
    <t>6:45am-3:15pm/11:00am</t>
  </si>
  <si>
    <t>Gibran Ramos</t>
  </si>
  <si>
    <t>5:30pm-2:00am</t>
  </si>
  <si>
    <t>Alex Rodriguez</t>
  </si>
  <si>
    <t>Staff by 9:30pm</t>
  </si>
  <si>
    <t>11:00am-6:30pm</t>
  </si>
  <si>
    <t>OPEN P/T</t>
  </si>
  <si>
    <t>7:00am-11:00am/3:30pm</t>
  </si>
  <si>
    <t>Muskan Hari</t>
  </si>
  <si>
    <t>2:30pm-9:30pm</t>
  </si>
  <si>
    <t>7:45am-11:00am</t>
  </si>
  <si>
    <t>Off Ext</t>
  </si>
  <si>
    <t>Kassanesh Nega</t>
  </si>
  <si>
    <t>(Herman)</t>
  </si>
  <si>
    <t>Daniel Garza</t>
  </si>
  <si>
    <t>Yvahn Juarez</t>
  </si>
  <si>
    <r>
      <t>Herman Holland</t>
    </r>
    <r>
      <rPr>
        <b/>
        <sz val="26"/>
        <color rgb="FFFF0000"/>
        <rFont val="Calibri"/>
        <family val="2"/>
      </rPr>
      <t xml:space="preserve"> (Kassanesh Off. Ext)</t>
    </r>
  </si>
  <si>
    <t>Leo Gamache</t>
  </si>
  <si>
    <t>Dan Garza</t>
  </si>
  <si>
    <t>8:00am-2:30pm</t>
  </si>
  <si>
    <t>Comp</t>
  </si>
  <si>
    <t>11:30AM-10:00PM</t>
  </si>
  <si>
    <t>Rayan Sinclair</t>
  </si>
  <si>
    <t>Connor Cassidy</t>
  </si>
  <si>
    <t>Jenna Mathias</t>
  </si>
  <si>
    <t>Martina Alonso</t>
  </si>
  <si>
    <t>Martina Alonso (Training w/ Ruth)</t>
  </si>
  <si>
    <t>John Wilson</t>
  </si>
  <si>
    <t>Hashmatullah Saboor</t>
  </si>
  <si>
    <t>Days</t>
  </si>
  <si>
    <t>Total Volumes by Hour</t>
  </si>
  <si>
    <t>11:30am-8:00pm</t>
  </si>
  <si>
    <t>Alejandro Martinez</t>
  </si>
  <si>
    <t>FTE: 27.5 for Transport</t>
  </si>
  <si>
    <t>Gavin Hairgrove</t>
  </si>
  <si>
    <t>Juan Molina</t>
  </si>
  <si>
    <t>1:00pm-7:30pm</t>
  </si>
  <si>
    <t># of Staff</t>
  </si>
  <si>
    <t>Time</t>
  </si>
  <si>
    <t>Future</t>
  </si>
  <si>
    <t>***Eddy Toledo***</t>
  </si>
  <si>
    <t>Roderick Wilson</t>
  </si>
  <si>
    <t>Raquel Cardoso</t>
  </si>
  <si>
    <t>1:00pm-10:00pm</t>
  </si>
  <si>
    <t>Hashmatullah S.</t>
  </si>
  <si>
    <t>2:00pm-10:00pm</t>
  </si>
  <si>
    <t>Temp Pool</t>
  </si>
  <si>
    <t>Ruth Brown</t>
  </si>
  <si>
    <t>OPEN (LEO OLD SPOT)</t>
  </si>
  <si>
    <t>Joseph Delgado</t>
  </si>
  <si>
    <t>Alexander Mitchell</t>
  </si>
  <si>
    <t>Joseph Delgado w/ Jenna</t>
  </si>
  <si>
    <t>Dillon Campbell</t>
  </si>
  <si>
    <t>Kimberly Furr-Lobin</t>
  </si>
  <si>
    <t>Joshua Thompson</t>
  </si>
  <si>
    <t>Alexander Mitchell (Train w/ Chase)</t>
  </si>
  <si>
    <r>
      <t>TRAIN/</t>
    </r>
    <r>
      <rPr>
        <b/>
        <sz val="72"/>
        <rFont val="Calibri"/>
        <family val="2"/>
      </rPr>
      <t>Pool</t>
    </r>
  </si>
  <si>
    <t>Caleb Price</t>
  </si>
  <si>
    <t>Caleb Price (Train w/ Gibran @ 130/1230)</t>
  </si>
  <si>
    <t>TRAIN/POOL</t>
  </si>
  <si>
    <t>Xavier Rodriguez-Villanueva</t>
  </si>
  <si>
    <t>Dennise Maldonado</t>
  </si>
  <si>
    <t>Emanuel Aleman</t>
  </si>
  <si>
    <t>David Miller</t>
  </si>
  <si>
    <t>Ajaz "AJ" Shoiab</t>
  </si>
  <si>
    <t>Hashmatullah Saboor (Open soon)</t>
  </si>
  <si>
    <t>12:00pm-7:00pm</t>
  </si>
  <si>
    <t>Montell Taylor</t>
  </si>
  <si>
    <t>Dsptch</t>
  </si>
  <si>
    <t xml:space="preserve">Hashmatullah Saboor </t>
  </si>
  <si>
    <t>Jonathan Lundell</t>
  </si>
  <si>
    <t>Maxwell Miller</t>
  </si>
  <si>
    <t>Ajaz "AJ" Shoaib</t>
  </si>
  <si>
    <t>Danish Adnan</t>
  </si>
  <si>
    <t>Johany Quezada</t>
  </si>
  <si>
    <t>Mildred Alvarado</t>
  </si>
  <si>
    <t xml:space="preserve">6:00am-2:30pm </t>
  </si>
  <si>
    <t>Demetrius White</t>
  </si>
  <si>
    <t>Daniele Macena Cardoso dos Santos</t>
  </si>
  <si>
    <t>Alexa Ledezma</t>
  </si>
  <si>
    <t>Drew Christophe</t>
  </si>
  <si>
    <t>Eduardo "Alex" Lopez</t>
  </si>
  <si>
    <t>Alex Lopez</t>
  </si>
  <si>
    <t>AJ Shoaib</t>
  </si>
  <si>
    <t>a</t>
  </si>
  <si>
    <t>Adhika Tahija</t>
  </si>
  <si>
    <t>Esmerelda Molina</t>
  </si>
  <si>
    <t>Calixto Rosa</t>
  </si>
  <si>
    <t>Blair Alexander</t>
  </si>
  <si>
    <t>Maung Aye</t>
  </si>
  <si>
    <t>Cecilia Ortiz</t>
  </si>
  <si>
    <t>12/1/25-5/31/26</t>
  </si>
  <si>
    <t>Excused</t>
  </si>
  <si>
    <t>Hayven Garrett</t>
  </si>
  <si>
    <t>Alexander Zavala</t>
  </si>
  <si>
    <t>Aaron Hoglund</t>
  </si>
  <si>
    <t>James Jones</t>
  </si>
  <si>
    <t>2:15pm-10:00pm</t>
  </si>
  <si>
    <t>11:30am-10:00pm</t>
  </si>
  <si>
    <t>Eduardo Lopez</t>
  </si>
  <si>
    <t>De'Ana Humphrey</t>
  </si>
  <si>
    <t>Kyle Jones</t>
  </si>
  <si>
    <t>Najaf Ali</t>
  </si>
  <si>
    <t>Peter Hughes</t>
  </si>
  <si>
    <t>Open</t>
  </si>
  <si>
    <t>Aleya Roberts</t>
  </si>
  <si>
    <t>ED</t>
  </si>
  <si>
    <t>OFF EXT.</t>
  </si>
  <si>
    <t>Asia Phaikoh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</si>
</sst>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"/>
    <numFmt numFmtId="165" formatCode="0.0"/>
    <numFmt numFmtId="166" formatCode="m/d;@"/>
    <numFmt numFmtId="167" formatCode="0.00;[Red]0.00"/>
  </numFmts>
  <fonts count="2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</font>
    <font>
      <sz val="10"/>
      <color rgb="FF0070C0"/>
      <name val="Calibri"/>
      <family val="2"/>
      <scheme val="minor"/>
    </font>
    <font>
      <b/>
      <sz val="10"/>
      <color theme="9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8"/>
      <name val="Times New Roman"/>
      <family val="1"/>
    </font>
    <font>
      <sz val="10"/>
      <color theme="4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sz val="10"/>
      <color theme="8"/>
      <name val="Calibri"/>
      <family val="2"/>
      <scheme val="minor"/>
    </font>
    <font>
      <sz val="10"/>
      <color theme="7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0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FFC000"/>
      <name val="Calibri"/>
      <family val="2"/>
    </font>
    <font>
      <sz val="10"/>
      <color rgb="FF00B0F0"/>
      <name val="Calibri"/>
      <family val="2"/>
    </font>
    <font>
      <sz val="10"/>
      <color rgb="FF5B9BD5"/>
      <name val="Calibri"/>
      <family val="2"/>
    </font>
    <font>
      <b/>
      <sz val="10"/>
      <color rgb="FF006100"/>
      <name val="Calibri"/>
      <family val="2"/>
    </font>
    <font>
      <b/>
      <sz val="10"/>
      <color rgb="FF9C0006"/>
      <name val="Calibri"/>
      <family val="2"/>
    </font>
    <font>
      <b/>
      <sz val="16"/>
      <name val="Calibri"/>
      <family val="2"/>
    </font>
    <font>
      <i/>
      <sz val="16"/>
      <name val="Calibri"/>
      <family val="2"/>
    </font>
    <font>
      <sz val="16"/>
      <name val="Calibri"/>
      <family val="2"/>
    </font>
    <font>
      <sz val="16"/>
      <color rgb="FF000000"/>
      <name val="Calibri"/>
      <family val="2"/>
    </font>
    <font>
      <sz val="16"/>
      <name val="Arial"/>
      <family val="2"/>
    </font>
    <font>
      <sz val="16"/>
      <color rgb="FFFF0000"/>
      <name val="Calibri"/>
      <family val="2"/>
    </font>
    <font>
      <sz val="16"/>
      <color rgb="FF00B0F0"/>
      <name val="Calibri"/>
      <family val="2"/>
    </font>
    <font>
      <sz val="16"/>
      <color theme="4" tint="-0.249977111117893"/>
      <name val="Calibri"/>
      <family val="2"/>
    </font>
    <font>
      <b/>
      <sz val="16"/>
      <color rgb="FF006100"/>
      <name val="Calibri"/>
      <family val="2"/>
    </font>
    <font>
      <b/>
      <sz val="10"/>
      <color theme="5" tint="-0.249977111117893"/>
      <name val="Calibri"/>
      <family val="2"/>
    </font>
    <font>
      <b/>
      <sz val="14"/>
      <name val="Calibri"/>
      <family val="2"/>
    </font>
    <font>
      <b/>
      <i/>
      <sz val="14"/>
      <name val="Calibri"/>
      <family val="2"/>
    </font>
    <font>
      <b/>
      <sz val="14"/>
      <color rgb="FF000000"/>
      <name val="Calibri"/>
      <family val="2"/>
    </font>
    <font>
      <b/>
      <sz val="14"/>
      <color theme="5" tint="-0.249977111117893"/>
      <name val="Calibri"/>
      <family val="2"/>
    </font>
    <font>
      <b/>
      <sz val="14"/>
      <name val="Arial"/>
      <family val="2"/>
    </font>
    <font>
      <b/>
      <sz val="14"/>
      <color rgb="FFFF0000"/>
      <name val="Calibri"/>
      <family val="2"/>
    </font>
    <font>
      <b/>
      <sz val="14"/>
      <color rgb="FF00B0F0"/>
      <name val="Calibri"/>
      <family val="2"/>
    </font>
    <font>
      <b/>
      <sz val="14"/>
      <color theme="4" tint="-0.249977111117893"/>
      <name val="Calibri"/>
      <family val="2"/>
    </font>
    <font>
      <sz val="14"/>
      <name val="Arial"/>
      <family val="2"/>
    </font>
    <font>
      <sz val="14"/>
      <name val="Calibri"/>
      <family val="2"/>
    </font>
    <font>
      <b/>
      <sz val="14"/>
      <color rgb="FF006100"/>
      <name val="Calibri"/>
      <family val="2"/>
    </font>
    <font>
      <b/>
      <i/>
      <sz val="16"/>
      <name val="Calibri"/>
      <family val="2"/>
    </font>
    <font>
      <b/>
      <sz val="16"/>
      <color rgb="FF000000"/>
      <name val="Calibri"/>
      <family val="2"/>
    </font>
    <font>
      <b/>
      <sz val="16"/>
      <color theme="5" tint="-0.249977111117893"/>
      <name val="Calibri"/>
      <family val="2"/>
    </font>
    <font>
      <b/>
      <sz val="16"/>
      <name val="Arial"/>
      <family val="2"/>
    </font>
    <font>
      <b/>
      <sz val="16"/>
      <color rgb="FFFF0000"/>
      <name val="Calibri"/>
      <family val="2"/>
    </font>
    <font>
      <b/>
      <sz val="16"/>
      <color rgb="FF00B0F0"/>
      <name val="Calibri"/>
      <family val="2"/>
    </font>
    <font>
      <b/>
      <sz val="16"/>
      <color theme="4" tint="-0.249977111117893"/>
      <name val="Calibri"/>
      <family val="2"/>
    </font>
    <font>
      <sz val="10"/>
      <color theme="7" tint="-0.249977111117893"/>
      <name val="Calibri"/>
      <family val="2"/>
    </font>
    <font>
      <sz val="14"/>
      <color rgb="FF000000"/>
      <name val="Calibri"/>
      <family val="2"/>
    </font>
    <font>
      <sz val="14"/>
      <color rgb="FFFF0000"/>
      <name val="Calibri"/>
      <family val="2"/>
    </font>
    <font>
      <b/>
      <sz val="12"/>
      <name val="Calibri"/>
      <family val="2"/>
    </font>
    <font>
      <b/>
      <sz val="12"/>
      <color rgb="FF006100"/>
      <name val="Calibri"/>
      <family val="2"/>
    </font>
    <font>
      <b/>
      <sz val="12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name val="Calibri"/>
      <family val="2"/>
    </font>
    <font>
      <b/>
      <i/>
      <sz val="18"/>
      <name val="Calibri"/>
      <family val="2"/>
    </font>
    <font>
      <b/>
      <sz val="18"/>
      <color rgb="FF000000"/>
      <name val="Calibri"/>
      <family val="2"/>
    </font>
    <font>
      <b/>
      <sz val="18"/>
      <color theme="5" tint="-0.249977111117893"/>
      <name val="Calibri"/>
      <family val="2"/>
    </font>
    <font>
      <b/>
      <sz val="18"/>
      <name val="Arial"/>
      <family val="2"/>
    </font>
    <font>
      <b/>
      <sz val="18"/>
      <color rgb="FFFF0000"/>
      <name val="Calibri"/>
      <family val="2"/>
    </font>
    <font>
      <b/>
      <sz val="18"/>
      <color theme="4" tint="-0.249977111117893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b/>
      <sz val="11"/>
      <color rgb="FF006100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0"/>
      <name val="Arial"/>
      <family val="2"/>
    </font>
    <font>
      <b/>
      <i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2"/>
      <color theme="4" tint="-0.249977111117893"/>
      <name val="Calibri"/>
      <family val="2"/>
    </font>
    <font>
      <sz val="10"/>
      <color rgb="FF002060"/>
      <name val="Calibri"/>
      <family val="2"/>
    </font>
    <font>
      <b/>
      <sz val="16"/>
      <color rgb="FF002060"/>
      <name val="Calibri"/>
      <family val="2"/>
    </font>
    <font>
      <i/>
      <sz val="18"/>
      <name val="Calibri"/>
      <family val="2"/>
    </font>
    <font>
      <sz val="18"/>
      <name val="Calibri"/>
      <family val="2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006100"/>
      <name val="Calibri"/>
      <family val="2"/>
    </font>
    <font>
      <sz val="10"/>
      <color rgb="FFFF0000"/>
      <name val="Arial"/>
      <family val="2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4" tint="-0.249977111117893"/>
      <name val="Calibri"/>
      <family val="2"/>
    </font>
    <font>
      <b/>
      <sz val="24"/>
      <name val="Calibri"/>
      <family val="2"/>
    </font>
    <font>
      <b/>
      <i/>
      <sz val="24"/>
      <name val="Calibri"/>
      <family val="2"/>
    </font>
    <font>
      <b/>
      <sz val="24"/>
      <color rgb="FF000000"/>
      <name val="Calibri"/>
      <family val="2"/>
    </font>
    <font>
      <b/>
      <sz val="24"/>
      <name val="Calibri"/>
      <family val="2"/>
      <scheme val="minor"/>
    </font>
    <font>
      <b/>
      <sz val="24"/>
      <name val="Arial"/>
      <family val="2"/>
    </font>
    <font>
      <b/>
      <sz val="24"/>
      <color rgb="FFFF0000"/>
      <name val="Calibri"/>
      <family val="2"/>
    </font>
    <font>
      <b/>
      <sz val="24"/>
      <color theme="4" tint="-0.249977111117893"/>
      <name val="Calibri"/>
      <family val="2"/>
    </font>
    <font>
      <b/>
      <sz val="20"/>
      <name val="Calibri"/>
      <family val="2"/>
    </font>
    <font>
      <b/>
      <sz val="22"/>
      <name val="Calibri"/>
      <family val="2"/>
    </font>
    <font>
      <b/>
      <i/>
      <sz val="22"/>
      <name val="Calibri"/>
      <family val="2"/>
    </font>
    <font>
      <b/>
      <sz val="22"/>
      <color rgb="FF000000"/>
      <name val="Calibri"/>
      <family val="2"/>
    </font>
    <font>
      <b/>
      <sz val="22"/>
      <name val="Calibri"/>
      <family val="2"/>
      <scheme val="minor"/>
    </font>
    <font>
      <b/>
      <sz val="22"/>
      <name val="Arial"/>
      <family val="2"/>
    </font>
    <font>
      <b/>
      <sz val="22"/>
      <color rgb="FFFF0000"/>
      <name val="Calibri"/>
      <family val="2"/>
    </font>
    <font>
      <b/>
      <sz val="22"/>
      <color theme="4" tint="-0.249977111117893"/>
      <name val="Calibri"/>
      <family val="2"/>
    </font>
    <font>
      <b/>
      <i/>
      <sz val="20"/>
      <name val="Calibri"/>
      <family val="2"/>
    </font>
    <font>
      <b/>
      <sz val="20"/>
      <name val="Arial"/>
      <family val="2"/>
    </font>
    <font>
      <b/>
      <sz val="26"/>
      <name val="Calibri"/>
      <family val="2"/>
    </font>
    <font>
      <b/>
      <i/>
      <sz val="26"/>
      <name val="Calibri"/>
      <family val="2"/>
    </font>
    <font>
      <b/>
      <sz val="26"/>
      <color rgb="FF000000"/>
      <name val="Calibri"/>
      <family val="2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</font>
    <font>
      <b/>
      <sz val="26"/>
      <name val="Arial"/>
      <family val="2"/>
    </font>
    <font>
      <b/>
      <sz val="26"/>
      <color theme="4" tint="-0.249977111117893"/>
      <name val="Calibri"/>
      <family val="2"/>
    </font>
    <font>
      <b/>
      <sz val="20"/>
      <color rgb="FF006100"/>
      <name val="Calibri"/>
      <family val="2"/>
    </font>
    <font>
      <b/>
      <sz val="24"/>
      <color rgb="FF006100"/>
      <name val="Calibri"/>
      <family val="2"/>
    </font>
    <font>
      <b/>
      <sz val="20"/>
      <color rgb="FFFF0000"/>
      <name val="Calibri"/>
      <family val="2"/>
    </font>
    <font>
      <b/>
      <sz val="20"/>
      <color rgb="FFFF0000"/>
      <name val="Arial"/>
      <family val="2"/>
    </font>
    <font>
      <b/>
      <sz val="22"/>
      <color rgb="FF006100"/>
      <name val="Calibri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28"/>
      <name val="Arial"/>
      <family val="2"/>
    </font>
    <font>
      <sz val="28"/>
      <color rgb="FFFF0000"/>
      <name val="Arial"/>
      <family val="2"/>
    </font>
    <font>
      <sz val="28"/>
      <name val="Calibri"/>
      <family val="2"/>
    </font>
    <font>
      <i/>
      <sz val="28"/>
      <name val="Calibri"/>
      <family val="2"/>
    </font>
    <font>
      <sz val="28"/>
      <color rgb="FF000000"/>
      <name val="Calibri"/>
      <family val="2"/>
    </font>
    <font>
      <sz val="28"/>
      <color rgb="FFFF0000"/>
      <name val="Calibri"/>
      <family val="2"/>
    </font>
    <font>
      <sz val="28"/>
      <name val="Calibri"/>
      <family val="2"/>
      <scheme val="minor"/>
    </font>
    <font>
      <sz val="28"/>
      <color theme="4" tint="-0.249977111117893"/>
      <name val="Calibri"/>
      <family val="2"/>
    </font>
    <font>
      <sz val="28"/>
      <color rgb="FF006100"/>
      <name val="Calibri"/>
      <family val="2"/>
    </font>
    <font>
      <b/>
      <sz val="28"/>
      <name val="Times New Roman"/>
      <family val="1"/>
    </font>
    <font>
      <b/>
      <sz val="28"/>
      <name val="Arial"/>
      <family val="2"/>
    </font>
    <font>
      <b/>
      <i/>
      <sz val="28"/>
      <name val="Times New Roman"/>
      <family val="1"/>
    </font>
    <font>
      <b/>
      <sz val="28"/>
      <name val="Calibri"/>
      <family val="2"/>
    </font>
    <font>
      <b/>
      <sz val="28"/>
      <color rgb="FFFF0000"/>
      <name val="Calibri"/>
      <family val="2"/>
    </font>
    <font>
      <b/>
      <sz val="28"/>
      <color rgb="FF006100"/>
      <name val="Times New Roman"/>
      <family val="1"/>
    </font>
    <font>
      <b/>
      <sz val="36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color theme="4" tint="-0.249977111117893"/>
      <name val="Calibri"/>
      <family val="2"/>
      <scheme val="minor"/>
    </font>
    <font>
      <sz val="20"/>
      <name val="Arial"/>
      <family val="2"/>
    </font>
    <font>
      <sz val="20"/>
      <color rgb="FFFF0000"/>
      <name val="Arial"/>
      <family val="2"/>
    </font>
    <font>
      <b/>
      <sz val="36"/>
      <name val="Calibri"/>
      <family val="2"/>
    </font>
    <font>
      <b/>
      <sz val="36"/>
      <color rgb="FF000000"/>
      <name val="Calibri"/>
      <family val="2"/>
    </font>
    <font>
      <b/>
      <sz val="36"/>
      <color rgb="FFFF0000"/>
      <name val="Calibri"/>
      <family val="2"/>
    </font>
    <font>
      <b/>
      <sz val="36"/>
      <color theme="4" tint="-0.249977111117893"/>
      <name val="Calibri"/>
      <family val="2"/>
    </font>
    <font>
      <b/>
      <sz val="36"/>
      <name val="Arial"/>
      <family val="2"/>
    </font>
    <font>
      <b/>
      <sz val="36"/>
      <color rgb="FF006100"/>
      <name val="Calibri"/>
      <family val="2"/>
    </font>
    <font>
      <b/>
      <sz val="36"/>
      <color theme="1"/>
      <name val="Calibri"/>
      <family val="2"/>
    </font>
    <font>
      <b/>
      <i/>
      <sz val="28"/>
      <name val="Calibri"/>
      <family val="2"/>
    </font>
    <font>
      <b/>
      <sz val="28"/>
      <color rgb="FF000000"/>
      <name val="Calibri"/>
      <family val="2"/>
    </font>
    <font>
      <b/>
      <sz val="28"/>
      <color rgb="FFFF0000"/>
      <name val="Calibri"/>
      <family val="2"/>
      <scheme val="minor"/>
    </font>
    <font>
      <b/>
      <sz val="28"/>
      <color theme="1"/>
      <name val="Calibri"/>
      <family val="2"/>
    </font>
    <font>
      <b/>
      <sz val="28"/>
      <color theme="4" tint="-0.249977111117893"/>
      <name val="Calibri"/>
      <family val="2"/>
    </font>
    <font>
      <b/>
      <sz val="28"/>
      <name val="Calibri"/>
      <family val="2"/>
      <scheme val="minor"/>
    </font>
    <font>
      <b/>
      <sz val="28"/>
      <color rgb="FF006100"/>
      <name val="Calibri"/>
      <family val="2"/>
    </font>
    <font>
      <b/>
      <sz val="40"/>
      <name val="Calibri"/>
      <family val="2"/>
    </font>
    <font>
      <b/>
      <sz val="40"/>
      <color rgb="FF000000"/>
      <name val="Calibri"/>
      <family val="2"/>
    </font>
    <font>
      <b/>
      <sz val="40"/>
      <name val="Calibri"/>
      <family val="2"/>
      <scheme val="minor"/>
    </font>
    <font>
      <b/>
      <sz val="40"/>
      <color rgb="FFFF0000"/>
      <name val="Calibri"/>
      <family val="2"/>
    </font>
    <font>
      <b/>
      <sz val="40"/>
      <color theme="4" tint="-0.249977111117893"/>
      <name val="Calibri"/>
      <family val="2"/>
    </font>
    <font>
      <b/>
      <sz val="40"/>
      <name val="Arial"/>
      <family val="2"/>
    </font>
    <font>
      <b/>
      <sz val="40"/>
      <color rgb="FF006100"/>
      <name val="Calibri"/>
      <family val="2"/>
    </font>
    <font>
      <b/>
      <i/>
      <sz val="36"/>
      <name val="Calibri"/>
      <family val="2"/>
    </font>
    <font>
      <sz val="36"/>
      <name val="Arial"/>
      <family val="2"/>
    </font>
    <font>
      <b/>
      <i/>
      <sz val="40"/>
      <name val="Calibri"/>
      <family val="2"/>
    </font>
    <font>
      <b/>
      <sz val="48"/>
      <name val="Calibri"/>
      <family val="2"/>
    </font>
    <font>
      <b/>
      <sz val="48"/>
      <color rgb="FF000000"/>
      <name val="Calibri"/>
      <family val="2"/>
    </font>
    <font>
      <b/>
      <sz val="48"/>
      <name val="Calibri"/>
      <family val="2"/>
      <scheme val="minor"/>
    </font>
    <font>
      <b/>
      <sz val="48"/>
      <color rgb="FFFF0000"/>
      <name val="Calibri"/>
      <family val="2"/>
    </font>
    <font>
      <b/>
      <sz val="55"/>
      <name val="Calibri"/>
      <family val="2"/>
    </font>
    <font>
      <b/>
      <sz val="55"/>
      <color rgb="FF000000"/>
      <name val="Calibri"/>
      <family val="2"/>
    </font>
    <font>
      <b/>
      <sz val="55"/>
      <name val="Calibri"/>
      <family val="2"/>
      <scheme val="minor"/>
    </font>
    <font>
      <b/>
      <sz val="55"/>
      <color rgb="FFFF0000"/>
      <name val="Calibri"/>
      <family val="2"/>
    </font>
    <font>
      <b/>
      <sz val="55"/>
      <name val="Arial"/>
      <family val="2"/>
    </font>
    <font>
      <b/>
      <sz val="55"/>
      <color rgb="FF006100"/>
      <name val="Calibri"/>
      <family val="2"/>
    </font>
    <font>
      <b/>
      <i/>
      <sz val="55"/>
      <name val="Calibri"/>
      <family val="2"/>
    </font>
    <font>
      <b/>
      <sz val="70"/>
      <name val="Calibri"/>
      <family val="2"/>
    </font>
    <font>
      <b/>
      <sz val="70"/>
      <color rgb="FF000000"/>
      <name val="Calibri"/>
      <family val="2"/>
    </font>
    <font>
      <b/>
      <sz val="70"/>
      <name val="Calibri"/>
      <family val="2"/>
      <scheme val="minor"/>
    </font>
    <font>
      <b/>
      <sz val="70"/>
      <color rgb="FFFF0000"/>
      <name val="Calibri"/>
      <family val="2"/>
    </font>
    <font>
      <b/>
      <sz val="70"/>
      <name val="Arial"/>
      <family val="2"/>
    </font>
    <font>
      <b/>
      <sz val="70"/>
      <color rgb="FF006100"/>
      <name val="Calibri"/>
      <family val="2"/>
    </font>
    <font>
      <b/>
      <sz val="48"/>
      <name val="Arial"/>
      <family val="2"/>
    </font>
    <font>
      <b/>
      <sz val="48"/>
      <color rgb="FF006100"/>
      <name val="Calibri"/>
      <family val="2"/>
    </font>
    <font>
      <b/>
      <sz val="72"/>
      <name val="Calibri"/>
      <family val="2"/>
    </font>
    <font>
      <b/>
      <sz val="72"/>
      <color rgb="FF000000"/>
      <name val="Calibri"/>
      <family val="2"/>
    </font>
    <font>
      <b/>
      <sz val="72"/>
      <name val="Calibri"/>
      <family val="2"/>
      <scheme val="minor"/>
    </font>
    <font>
      <b/>
      <sz val="72"/>
      <color rgb="FFFF0000"/>
      <name val="Calibri"/>
      <family val="2"/>
    </font>
    <font>
      <b/>
      <i/>
      <sz val="48"/>
      <name val="Calibri"/>
      <family val="2"/>
    </font>
    <font>
      <b/>
      <i/>
      <sz val="72"/>
      <name val="Calibri"/>
      <family val="2"/>
    </font>
    <font>
      <b/>
      <sz val="72"/>
      <name val="Arial"/>
      <family val="2"/>
    </font>
    <font>
      <b/>
      <sz val="72"/>
      <color rgb="FF006100"/>
      <name val="Calibri"/>
      <family val="2"/>
    </font>
    <font>
      <b/>
      <sz val="20"/>
      <color rgb="FF000000"/>
      <name val="Calibri"/>
      <family val="2"/>
    </font>
    <font>
      <b/>
      <sz val="20"/>
      <name val="Calibri"/>
      <family val="2"/>
      <scheme val="minor"/>
    </font>
    <font>
      <b/>
      <sz val="65"/>
      <name val="Calibri"/>
      <family val="2"/>
    </font>
    <font>
      <b/>
      <sz val="65"/>
      <color rgb="FF000000"/>
      <name val="Calibri"/>
      <family val="2"/>
    </font>
    <font>
      <b/>
      <sz val="65"/>
      <name val="Calibri"/>
      <family val="2"/>
      <scheme val="minor"/>
    </font>
    <font>
      <b/>
      <sz val="65"/>
      <color rgb="FFFF0000"/>
      <name val="Calibri"/>
      <family val="2"/>
    </font>
    <font>
      <b/>
      <i/>
      <sz val="11"/>
      <name val="Calibr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</font>
  </fonts>
  <fills count="10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9ACE7E"/>
        <bgColor rgb="FF000000"/>
      </patternFill>
    </fill>
    <fill>
      <patternFill patternType="solid">
        <fgColor rgb="FFFFE082"/>
        <bgColor rgb="FF000000"/>
      </patternFill>
    </fill>
    <fill>
      <patternFill patternType="solid">
        <fgColor rgb="FFE2E282"/>
        <bgColor rgb="FF000000"/>
      </patternFill>
    </fill>
    <fill>
      <patternFill patternType="solid">
        <fgColor rgb="FFFCB179"/>
        <bgColor rgb="FF000000"/>
      </patternFill>
    </fill>
    <fill>
      <patternFill patternType="solid">
        <fgColor rgb="FFFED07F"/>
        <bgColor rgb="FF000000"/>
      </patternFill>
    </fill>
    <fill>
      <patternFill patternType="solid">
        <fgColor rgb="FFFECE7F"/>
        <bgColor rgb="FF000000"/>
      </patternFill>
    </fill>
    <fill>
      <patternFill patternType="solid">
        <fgColor rgb="FFFFE583"/>
        <bgColor rgb="FF000000"/>
      </patternFill>
    </fill>
    <fill>
      <patternFill patternType="solid">
        <fgColor rgb="FFFFDE82"/>
        <bgColor rgb="FF000000"/>
      </patternFill>
    </fill>
    <fill>
      <patternFill patternType="solid">
        <fgColor rgb="FFFFEA84"/>
        <bgColor rgb="FF000000"/>
      </patternFill>
    </fill>
    <fill>
      <patternFill patternType="solid">
        <fgColor rgb="FFFB8F73"/>
        <bgColor rgb="FF000000"/>
      </patternFill>
    </fill>
    <fill>
      <patternFill patternType="solid">
        <fgColor rgb="FFFB9A75"/>
        <bgColor rgb="FF000000"/>
      </patternFill>
    </fill>
    <fill>
      <patternFill patternType="solid">
        <fgColor rgb="FFFCAF79"/>
        <bgColor rgb="FF000000"/>
      </patternFill>
    </fill>
    <fill>
      <patternFill patternType="solid">
        <fgColor rgb="FFDCE182"/>
        <bgColor rgb="FF000000"/>
      </patternFill>
    </fill>
    <fill>
      <patternFill patternType="solid">
        <fgColor rgb="FFFBEA83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EC67D"/>
        <bgColor rgb="FF000000"/>
      </patternFill>
    </fill>
    <fill>
      <patternFill patternType="solid">
        <fgColor rgb="FFF4E883"/>
        <bgColor rgb="FF000000"/>
      </patternFill>
    </fill>
    <fill>
      <patternFill patternType="solid">
        <fgColor rgb="FFFECB7E"/>
        <bgColor rgb="FF000000"/>
      </patternFill>
    </fill>
    <fill>
      <patternFill patternType="solid">
        <fgColor rgb="FFFEEA83"/>
        <bgColor rgb="FF000000"/>
      </patternFill>
    </fill>
    <fill>
      <patternFill patternType="solid">
        <fgColor rgb="FFFDBC7B"/>
        <bgColor rgb="FF000000"/>
      </patternFill>
    </fill>
    <fill>
      <patternFill patternType="solid">
        <fgColor rgb="FFEEE683"/>
        <bgColor rgb="FF000000"/>
      </patternFill>
    </fill>
    <fill>
      <patternFill patternType="solid">
        <fgColor rgb="FFFDC27D"/>
        <bgColor rgb="FF000000"/>
      </patternFill>
    </fill>
    <fill>
      <patternFill patternType="solid">
        <fgColor rgb="FFB1D47F"/>
        <bgColor rgb="FF000000"/>
      </patternFill>
    </fill>
    <fill>
      <patternFill patternType="solid">
        <fgColor rgb="FFD2DE81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7FC67C"/>
        <bgColor rgb="FF000000"/>
      </patternFill>
    </fill>
    <fill>
      <patternFill patternType="solid">
        <fgColor rgb="FF73C27B"/>
        <bgColor rgb="FF000000"/>
      </patternFill>
    </fill>
    <fill>
      <patternFill patternType="solid">
        <fgColor rgb="FF8ECA7D"/>
        <bgColor rgb="FF000000"/>
      </patternFill>
    </fill>
    <fill>
      <patternFill patternType="solid">
        <fgColor rgb="FFFA8571"/>
        <bgColor rgb="FF000000"/>
      </patternFill>
    </fill>
    <fill>
      <patternFill patternType="solid">
        <fgColor rgb="FFAAD27F"/>
        <bgColor rgb="FF000000"/>
      </patternFill>
    </fill>
    <fill>
      <patternFill patternType="solid">
        <fgColor rgb="FF65BE7B"/>
        <bgColor rgb="FF000000"/>
      </patternFill>
    </fill>
    <fill>
      <patternFill patternType="solid">
        <fgColor rgb="FF89C97D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7" tint="0.39997558519241921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9" fillId="0" borderId="14">
      <alignment horizontal="right"/>
    </xf>
    <xf numFmtId="0" fontId="21" fillId="23" borderId="14">
      <alignment horizontal="right"/>
    </xf>
    <xf numFmtId="0" fontId="1" fillId="0" borderId="0"/>
  </cellStyleXfs>
  <cellXfs count="2700">
    <xf numFmtId="0" fontId="0" fillId="0" borderId="0" xfId="0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/>
    <xf numFmtId="164" fontId="4" fillId="0" borderId="5" xfId="0" applyNumberFormat="1" applyFont="1" applyBorder="1"/>
    <xf numFmtId="164" fontId="3" fillId="0" borderId="3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4" fillId="0" borderId="0" xfId="0" applyNumberFormat="1" applyFont="1"/>
    <xf numFmtId="0" fontId="3" fillId="0" borderId="7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right" vertical="center"/>
    </xf>
    <xf numFmtId="0" fontId="4" fillId="5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right" vertical="center"/>
    </xf>
    <xf numFmtId="0" fontId="4" fillId="8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right"/>
    </xf>
    <xf numFmtId="0" fontId="4" fillId="5" borderId="7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6" xfId="0" applyFont="1" applyFill="1" applyBorder="1"/>
    <xf numFmtId="0" fontId="4" fillId="3" borderId="6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6" borderId="6" xfId="0" applyFont="1" applyFill="1" applyBorder="1"/>
    <xf numFmtId="0" fontId="4" fillId="4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2" fillId="13" borderId="6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2" fillId="14" borderId="7" xfId="0" applyFont="1" applyFill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/>
    <xf numFmtId="165" fontId="4" fillId="11" borderId="6" xfId="0" applyNumberFormat="1" applyFont="1" applyFill="1" applyBorder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3" fillId="0" borderId="0" xfId="0" applyFont="1" applyAlignment="1">
      <alignment horizontal="left"/>
    </xf>
    <xf numFmtId="165" fontId="3" fillId="0" borderId="9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5" fillId="0" borderId="6" xfId="0" applyFont="1" applyBorder="1" applyAlignment="1">
      <alignment horizontal="left" vertical="center"/>
    </xf>
    <xf numFmtId="0" fontId="4" fillId="10" borderId="6" xfId="0" applyFont="1" applyFill="1" applyBorder="1" applyAlignment="1">
      <alignment horizontal="center"/>
    </xf>
    <xf numFmtId="165" fontId="4" fillId="10" borderId="6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0" fontId="9" fillId="0" borderId="0" xfId="0" applyFont="1"/>
    <xf numFmtId="0" fontId="9" fillId="0" borderId="1" xfId="0" applyFont="1" applyBorder="1"/>
    <xf numFmtId="164" fontId="9" fillId="0" borderId="5" xfId="0" applyNumberFormat="1" applyFont="1" applyBorder="1"/>
    <xf numFmtId="164" fontId="8" fillId="0" borderId="3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right" vertical="center"/>
    </xf>
    <xf numFmtId="0" fontId="9" fillId="5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0" fontId="9" fillId="0" borderId="6" xfId="0" applyFont="1" applyBorder="1"/>
    <xf numFmtId="0" fontId="8" fillId="0" borderId="6" xfId="0" applyFont="1" applyBorder="1"/>
    <xf numFmtId="165" fontId="9" fillId="10" borderId="6" xfId="0" applyNumberFormat="1" applyFont="1" applyFill="1" applyBorder="1" applyAlignment="1">
      <alignment horizontal="center"/>
    </xf>
    <xf numFmtId="0" fontId="9" fillId="0" borderId="8" xfId="0" applyFont="1" applyBorder="1"/>
    <xf numFmtId="0" fontId="9" fillId="0" borderId="8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65" fontId="8" fillId="0" borderId="9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left"/>
    </xf>
    <xf numFmtId="0" fontId="9" fillId="5" borderId="6" xfId="0" applyFont="1" applyFill="1" applyBorder="1" applyAlignment="1">
      <alignment horizontal="left" vertical="center"/>
    </xf>
    <xf numFmtId="0" fontId="9" fillId="6" borderId="6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6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3" borderId="10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9" fillId="17" borderId="6" xfId="0" applyFont="1" applyFill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165" fontId="0" fillId="0" borderId="0" xfId="0" applyNumberFormat="1"/>
    <xf numFmtId="0" fontId="9" fillId="8" borderId="7" xfId="0" applyFont="1" applyFill="1" applyBorder="1" applyAlignment="1">
      <alignment horizontal="center" vertical="center"/>
    </xf>
    <xf numFmtId="0" fontId="9" fillId="15" borderId="7" xfId="0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left" vertical="center"/>
    </xf>
    <xf numFmtId="20" fontId="9" fillId="0" borderId="7" xfId="0" applyNumberFormat="1" applyFont="1" applyBorder="1" applyAlignment="1">
      <alignment horizontal="center" vertical="center"/>
    </xf>
    <xf numFmtId="0" fontId="9" fillId="18" borderId="6" xfId="0" applyFont="1" applyFill="1" applyBorder="1" applyAlignment="1">
      <alignment horizontal="center" vertical="center"/>
    </xf>
    <xf numFmtId="0" fontId="9" fillId="18" borderId="10" xfId="0" applyFont="1" applyFill="1" applyBorder="1" applyAlignment="1">
      <alignment horizontal="center" vertical="center"/>
    </xf>
    <xf numFmtId="0" fontId="9" fillId="18" borderId="7" xfId="0" applyFont="1" applyFill="1" applyBorder="1" applyAlignment="1">
      <alignment horizontal="center" vertical="center"/>
    </xf>
    <xf numFmtId="0" fontId="9" fillId="6" borderId="0" xfId="0" applyFont="1" applyFill="1"/>
    <xf numFmtId="0" fontId="11" fillId="3" borderId="6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9" fillId="17" borderId="6" xfId="0" applyFont="1" applyFill="1" applyBorder="1" applyAlignment="1">
      <alignment horizontal="center" vertical="center"/>
    </xf>
    <xf numFmtId="0" fontId="11" fillId="18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left" vertical="center"/>
    </xf>
    <xf numFmtId="0" fontId="11" fillId="18" borderId="7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18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1" fillId="19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1" fillId="17" borderId="6" xfId="0" applyFont="1" applyFill="1" applyBorder="1" applyAlignment="1">
      <alignment horizontal="center" vertical="center"/>
    </xf>
    <xf numFmtId="0" fontId="9" fillId="16" borderId="6" xfId="0" applyFont="1" applyFill="1" applyBorder="1"/>
    <xf numFmtId="0" fontId="9" fillId="19" borderId="6" xfId="0" applyFont="1" applyFill="1" applyBorder="1" applyAlignment="1">
      <alignment horizontal="left"/>
    </xf>
    <xf numFmtId="0" fontId="8" fillId="6" borderId="0" xfId="0" applyFont="1" applyFill="1"/>
    <xf numFmtId="164" fontId="13" fillId="18" borderId="3" xfId="0" applyNumberFormat="1" applyFont="1" applyFill="1" applyBorder="1" applyAlignment="1">
      <alignment horizontal="center"/>
    </xf>
    <xf numFmtId="0" fontId="9" fillId="19" borderId="6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5" fillId="0" borderId="0" xfId="0" applyFont="1"/>
    <xf numFmtId="0" fontId="12" fillId="6" borderId="6" xfId="0" applyFont="1" applyFill="1" applyBorder="1" applyAlignment="1">
      <alignment horizontal="center" vertical="center"/>
    </xf>
    <xf numFmtId="0" fontId="8" fillId="20" borderId="6" xfId="0" applyFont="1" applyFill="1" applyBorder="1" applyAlignment="1">
      <alignment horizontal="center"/>
    </xf>
    <xf numFmtId="0" fontId="16" fillId="0" borderId="6" xfId="0" applyFont="1" applyBorder="1" applyAlignment="1">
      <alignment horizontal="left" vertical="center"/>
    </xf>
    <xf numFmtId="165" fontId="9" fillId="21" borderId="6" xfId="0" applyNumberFormat="1" applyFont="1" applyFill="1" applyBorder="1" applyAlignment="1">
      <alignment horizontal="center" vertical="center"/>
    </xf>
    <xf numFmtId="0" fontId="0" fillId="21" borderId="0" xfId="0" applyFill="1"/>
    <xf numFmtId="165" fontId="9" fillId="21" borderId="5" xfId="0" applyNumberFormat="1" applyFont="1" applyFill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8" fillId="22" borderId="0" xfId="0" applyFont="1" applyFill="1"/>
    <xf numFmtId="0" fontId="14" fillId="6" borderId="6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8" xfId="0" applyFont="1" applyBorder="1"/>
    <xf numFmtId="0" fontId="16" fillId="0" borderId="6" xfId="0" applyFont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0" fontId="8" fillId="6" borderId="2" xfId="0" applyFont="1" applyFill="1" applyBorder="1" applyAlignment="1">
      <alignment horizontal="center"/>
    </xf>
    <xf numFmtId="165" fontId="8" fillId="6" borderId="2" xfId="0" applyNumberFormat="1" applyFont="1" applyFill="1" applyBorder="1" applyAlignment="1">
      <alignment horizontal="center"/>
    </xf>
    <xf numFmtId="0" fontId="8" fillId="8" borderId="0" xfId="0" applyFont="1" applyFill="1"/>
    <xf numFmtId="0" fontId="8" fillId="8" borderId="0" xfId="0" applyFont="1" applyFill="1" applyAlignment="1">
      <alignment horizontal="center"/>
    </xf>
    <xf numFmtId="0" fontId="9" fillId="6" borderId="0" xfId="0" applyFont="1" applyFill="1" applyAlignment="1">
      <alignment horizontal="right"/>
    </xf>
    <xf numFmtId="0" fontId="9" fillId="0" borderId="9" xfId="0" applyFont="1" applyBorder="1" applyAlignment="1">
      <alignment horizontal="right"/>
    </xf>
    <xf numFmtId="165" fontId="9" fillId="10" borderId="1" xfId="0" applyNumberFormat="1" applyFont="1" applyFill="1" applyBorder="1" applyAlignment="1">
      <alignment horizontal="center"/>
    </xf>
    <xf numFmtId="0" fontId="0" fillId="0" borderId="8" xfId="0" applyBorder="1"/>
    <xf numFmtId="165" fontId="8" fillId="6" borderId="0" xfId="0" applyNumberFormat="1" applyFont="1" applyFill="1" applyAlignment="1">
      <alignment horizontal="center"/>
    </xf>
    <xf numFmtId="0" fontId="8" fillId="8" borderId="8" xfId="0" applyFont="1" applyFill="1" applyBorder="1"/>
    <xf numFmtId="0" fontId="8" fillId="8" borderId="8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right"/>
    </xf>
    <xf numFmtId="0" fontId="9" fillId="6" borderId="2" xfId="0" applyFont="1" applyFill="1" applyBorder="1" applyAlignment="1">
      <alignment horizontal="right"/>
    </xf>
    <xf numFmtId="0" fontId="9" fillId="8" borderId="0" xfId="0" applyFont="1" applyFill="1" applyAlignment="1">
      <alignment horizontal="right"/>
    </xf>
    <xf numFmtId="0" fontId="13" fillId="19" borderId="6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1" fillId="19" borderId="6" xfId="0" applyFont="1" applyFill="1" applyBorder="1" applyAlignment="1">
      <alignment horizontal="left"/>
    </xf>
    <xf numFmtId="0" fontId="8" fillId="0" borderId="2" xfId="0" applyFont="1" applyBorder="1" applyAlignment="1">
      <alignment horizontal="center"/>
    </xf>
    <xf numFmtId="165" fontId="8" fillId="24" borderId="2" xfId="0" applyNumberFormat="1" applyFont="1" applyFill="1" applyBorder="1" applyAlignment="1">
      <alignment horizontal="center"/>
    </xf>
    <xf numFmtId="0" fontId="8" fillId="0" borderId="12" xfId="0" applyFont="1" applyBorder="1"/>
    <xf numFmtId="0" fontId="8" fillId="0" borderId="11" xfId="0" applyFont="1" applyBorder="1" applyAlignment="1">
      <alignment horizontal="center"/>
    </xf>
    <xf numFmtId="0" fontId="8" fillId="0" borderId="11" xfId="0" applyFont="1" applyBorder="1"/>
    <xf numFmtId="0" fontId="8" fillId="24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165" fontId="8" fillId="24" borderId="0" xfId="0" applyNumberFormat="1" applyFont="1" applyFill="1" applyAlignment="1">
      <alignment horizontal="center"/>
    </xf>
    <xf numFmtId="0" fontId="8" fillId="17" borderId="4" xfId="0" applyFont="1" applyFill="1" applyBorder="1"/>
    <xf numFmtId="165" fontId="8" fillId="17" borderId="2" xfId="0" applyNumberFormat="1" applyFont="1" applyFill="1" applyBorder="1" applyAlignment="1">
      <alignment horizontal="center"/>
    </xf>
    <xf numFmtId="165" fontId="8" fillId="24" borderId="11" xfId="0" applyNumberFormat="1" applyFont="1" applyFill="1" applyBorder="1" applyAlignment="1">
      <alignment horizontal="center"/>
    </xf>
    <xf numFmtId="0" fontId="8" fillId="0" borderId="4" xfId="0" applyFont="1" applyBorder="1"/>
    <xf numFmtId="165" fontId="8" fillId="0" borderId="11" xfId="0" applyNumberFormat="1" applyFont="1" applyBorder="1" applyAlignment="1">
      <alignment horizontal="center"/>
    </xf>
    <xf numFmtId="165" fontId="8" fillId="17" borderId="3" xfId="0" applyNumberFormat="1" applyFont="1" applyFill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9" fillId="24" borderId="3" xfId="0" applyFont="1" applyFill="1" applyBorder="1" applyAlignment="1">
      <alignment horizontal="right"/>
    </xf>
    <xf numFmtId="0" fontId="9" fillId="0" borderId="13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17" borderId="15" xfId="0" applyFont="1" applyFill="1" applyBorder="1"/>
    <xf numFmtId="165" fontId="8" fillId="17" borderId="15" xfId="0" applyNumberFormat="1" applyFont="1" applyFill="1" applyBorder="1" applyAlignment="1">
      <alignment horizontal="center"/>
    </xf>
    <xf numFmtId="0" fontId="8" fillId="0" borderId="2" xfId="0" applyFont="1" applyBorder="1"/>
    <xf numFmtId="0" fontId="9" fillId="0" borderId="15" xfId="0" applyFont="1" applyBorder="1" applyAlignment="1">
      <alignment horizontal="right"/>
    </xf>
    <xf numFmtId="0" fontId="9" fillId="24" borderId="14" xfId="0" applyFont="1" applyFill="1" applyBorder="1" applyAlignment="1">
      <alignment horizontal="right"/>
    </xf>
    <xf numFmtId="165" fontId="8" fillId="0" borderId="2" xfId="0" applyNumberFormat="1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14" xfId="0" applyFont="1" applyBorder="1" applyAlignment="1">
      <alignment horizontal="right"/>
    </xf>
    <xf numFmtId="0" fontId="20" fillId="0" borderId="6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9" fillId="17" borderId="7" xfId="0" applyFont="1" applyFill="1" applyBorder="1" applyAlignment="1">
      <alignment horizontal="left" vertical="center"/>
    </xf>
    <xf numFmtId="0" fontId="12" fillId="17" borderId="6" xfId="0" applyFont="1" applyFill="1" applyBorder="1" applyAlignment="1">
      <alignment horizontal="center" vertical="center"/>
    </xf>
    <xf numFmtId="0" fontId="14" fillId="17" borderId="6" xfId="0" applyFont="1" applyFill="1" applyBorder="1" applyAlignment="1">
      <alignment horizontal="center" vertical="center"/>
    </xf>
    <xf numFmtId="0" fontId="9" fillId="25" borderId="6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2" fillId="17" borderId="6" xfId="0" applyFont="1" applyFill="1" applyBorder="1" applyAlignment="1">
      <alignment horizontal="center" vertical="center"/>
    </xf>
    <xf numFmtId="0" fontId="9" fillId="26" borderId="6" xfId="0" applyFont="1" applyFill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0" fontId="20" fillId="17" borderId="6" xfId="0" applyFont="1" applyFill="1" applyBorder="1" applyAlignment="1">
      <alignment horizontal="center" vertical="center"/>
    </xf>
    <xf numFmtId="0" fontId="9" fillId="19" borderId="7" xfId="0" applyFont="1" applyFill="1" applyBorder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right"/>
    </xf>
    <xf numFmtId="165" fontId="8" fillId="0" borderId="2" xfId="0" applyNumberFormat="1" applyFont="1" applyBorder="1" applyAlignment="1">
      <alignment horizontal="right"/>
    </xf>
    <xf numFmtId="0" fontId="11" fillId="27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164" fontId="8" fillId="20" borderId="3" xfId="0" applyNumberFormat="1" applyFont="1" applyFill="1" applyBorder="1" applyAlignment="1">
      <alignment horizontal="center"/>
    </xf>
    <xf numFmtId="0" fontId="8" fillId="0" borderId="12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9" fillId="28" borderId="6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5" fillId="10" borderId="6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8" fillId="0" borderId="0" xfId="0" applyFont="1"/>
    <xf numFmtId="0" fontId="28" fillId="0" borderId="1" xfId="0" applyFont="1" applyBorder="1"/>
    <xf numFmtId="0" fontId="28" fillId="0" borderId="5" xfId="0" applyFont="1" applyBorder="1"/>
    <xf numFmtId="0" fontId="26" fillId="0" borderId="7" xfId="0" applyFont="1" applyBorder="1" applyAlignment="1">
      <alignment horizontal="center"/>
    </xf>
    <xf numFmtId="0" fontId="26" fillId="29" borderId="3" xfId="0" applyFont="1" applyFill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6" fillId="30" borderId="6" xfId="0" applyFont="1" applyFill="1" applyBorder="1" applyAlignment="1">
      <alignment horizontal="center"/>
    </xf>
    <xf numFmtId="0" fontId="26" fillId="29" borderId="6" xfId="0" applyFont="1" applyFill="1" applyBorder="1" applyAlignment="1">
      <alignment horizontal="center"/>
    </xf>
    <xf numFmtId="0" fontId="28" fillId="0" borderId="7" xfId="0" applyFont="1" applyBorder="1" applyAlignment="1">
      <alignment horizontal="center" vertical="center"/>
    </xf>
    <xf numFmtId="0" fontId="28" fillId="31" borderId="6" xfId="0" applyFont="1" applyFill="1" applyBorder="1" applyAlignment="1">
      <alignment horizontal="left" vertical="center"/>
    </xf>
    <xf numFmtId="0" fontId="28" fillId="0" borderId="6" xfId="0" applyFont="1" applyBorder="1" applyAlignment="1">
      <alignment horizontal="center" vertical="center"/>
    </xf>
    <xf numFmtId="0" fontId="28" fillId="32" borderId="6" xfId="0" applyFont="1" applyFill="1" applyBorder="1" applyAlignment="1">
      <alignment horizontal="center" vertical="center"/>
    </xf>
    <xf numFmtId="0" fontId="28" fillId="29" borderId="6" xfId="0" applyFont="1" applyFill="1" applyBorder="1" applyAlignment="1">
      <alignment horizontal="center" vertical="center"/>
    </xf>
    <xf numFmtId="0" fontId="28" fillId="31" borderId="6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left" vertical="center"/>
    </xf>
    <xf numFmtId="0" fontId="29" fillId="32" borderId="6" xfId="0" applyFont="1" applyFill="1" applyBorder="1" applyAlignment="1">
      <alignment horizontal="center" vertical="center"/>
    </xf>
    <xf numFmtId="0" fontId="28" fillId="33" borderId="6" xfId="0" applyFont="1" applyFill="1" applyBorder="1" applyAlignment="1">
      <alignment horizontal="left" vertical="center"/>
    </xf>
    <xf numFmtId="0" fontId="28" fillId="33" borderId="6" xfId="0" applyFont="1" applyFill="1" applyBorder="1" applyAlignment="1">
      <alignment horizontal="center" vertical="center"/>
    </xf>
    <xf numFmtId="0" fontId="28" fillId="34" borderId="7" xfId="0" applyFont="1" applyFill="1" applyBorder="1" applyAlignment="1">
      <alignment horizontal="center" vertical="center"/>
    </xf>
    <xf numFmtId="0" fontId="28" fillId="34" borderId="6" xfId="0" applyFont="1" applyFill="1" applyBorder="1" applyAlignment="1">
      <alignment horizontal="right" vertical="center"/>
    </xf>
    <xf numFmtId="0" fontId="28" fillId="35" borderId="6" xfId="0" applyFont="1" applyFill="1" applyBorder="1" applyAlignment="1">
      <alignment horizontal="center" vertical="center"/>
    </xf>
    <xf numFmtId="0" fontId="28" fillId="34" borderId="6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29" borderId="6" xfId="0" applyFont="1" applyFill="1" applyBorder="1" applyAlignment="1">
      <alignment horizontal="center" vertical="center"/>
    </xf>
    <xf numFmtId="0" fontId="28" fillId="36" borderId="6" xfId="0" applyFont="1" applyFill="1" applyBorder="1" applyAlignment="1">
      <alignment horizontal="center" vertical="center"/>
    </xf>
    <xf numFmtId="0" fontId="28" fillId="36" borderId="6" xfId="0" applyFont="1" applyFill="1" applyBorder="1" applyAlignment="1">
      <alignment horizontal="left" vertical="center"/>
    </xf>
    <xf numFmtId="0" fontId="29" fillId="36" borderId="6" xfId="0" applyFont="1" applyFill="1" applyBorder="1" applyAlignment="1">
      <alignment horizontal="center" vertical="center"/>
    </xf>
    <xf numFmtId="0" fontId="30" fillId="32" borderId="6" xfId="0" applyFont="1" applyFill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2" fillId="32" borderId="6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6" xfId="0" applyFont="1" applyBorder="1" applyAlignment="1">
      <alignment horizontal="left" vertical="center"/>
    </xf>
    <xf numFmtId="0" fontId="30" fillId="37" borderId="6" xfId="0" applyFont="1" applyFill="1" applyBorder="1" applyAlignment="1">
      <alignment horizontal="center" vertical="center"/>
    </xf>
    <xf numFmtId="0" fontId="29" fillId="38" borderId="6" xfId="0" applyFont="1" applyFill="1" applyBorder="1" applyAlignment="1">
      <alignment horizontal="left" vertical="center"/>
    </xf>
    <xf numFmtId="0" fontId="30" fillId="0" borderId="7" xfId="0" applyFont="1" applyBorder="1" applyAlignment="1">
      <alignment horizontal="center" vertical="center"/>
    </xf>
    <xf numFmtId="0" fontId="30" fillId="0" borderId="6" xfId="0" applyFont="1" applyBorder="1" applyAlignment="1">
      <alignment horizontal="left" vertical="center"/>
    </xf>
    <xf numFmtId="0" fontId="30" fillId="0" borderId="6" xfId="0" applyFont="1" applyBorder="1" applyAlignment="1">
      <alignment horizontal="center" vertical="center"/>
    </xf>
    <xf numFmtId="0" fontId="30" fillId="31" borderId="6" xfId="0" applyFont="1" applyFill="1" applyBorder="1" applyAlignment="1">
      <alignment horizontal="center" vertical="center"/>
    </xf>
    <xf numFmtId="0" fontId="30" fillId="29" borderId="6" xfId="0" applyFont="1" applyFill="1" applyBorder="1" applyAlignment="1">
      <alignment horizontal="center" vertical="center"/>
    </xf>
    <xf numFmtId="0" fontId="29" fillId="31" borderId="6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0" fontId="28" fillId="34" borderId="6" xfId="0" applyFont="1" applyFill="1" applyBorder="1" applyAlignment="1">
      <alignment horizontal="left" vertical="center"/>
    </xf>
    <xf numFmtId="0" fontId="26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31" borderId="10" xfId="0" applyFont="1" applyFill="1" applyBorder="1" applyAlignment="1">
      <alignment horizontal="left" vertical="center"/>
    </xf>
    <xf numFmtId="0" fontId="28" fillId="32" borderId="10" xfId="0" applyFont="1" applyFill="1" applyBorder="1" applyAlignment="1">
      <alignment horizontal="center" vertical="center"/>
    </xf>
    <xf numFmtId="0" fontId="28" fillId="31" borderId="10" xfId="0" applyFont="1" applyFill="1" applyBorder="1" applyAlignment="1">
      <alignment horizontal="center" vertical="center"/>
    </xf>
    <xf numFmtId="0" fontId="28" fillId="29" borderId="10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left" vertical="center"/>
    </xf>
    <xf numFmtId="0" fontId="28" fillId="32" borderId="7" xfId="0" applyFont="1" applyFill="1" applyBorder="1" applyAlignment="1">
      <alignment horizontal="center" vertical="center"/>
    </xf>
    <xf numFmtId="0" fontId="28" fillId="39" borderId="7" xfId="0" applyFont="1" applyFill="1" applyBorder="1" applyAlignment="1">
      <alignment horizontal="center" vertical="center"/>
    </xf>
    <xf numFmtId="0" fontId="30" fillId="32" borderId="7" xfId="0" applyFont="1" applyFill="1" applyBorder="1" applyAlignment="1">
      <alignment horizontal="center" vertical="center"/>
    </xf>
    <xf numFmtId="0" fontId="28" fillId="40" borderId="7" xfId="0" applyFont="1" applyFill="1" applyBorder="1" applyAlignment="1">
      <alignment horizontal="center" vertical="center"/>
    </xf>
    <xf numFmtId="0" fontId="28" fillId="29" borderId="7" xfId="0" applyFont="1" applyFill="1" applyBorder="1" applyAlignment="1">
      <alignment horizontal="center" vertical="center"/>
    </xf>
    <xf numFmtId="0" fontId="28" fillId="41" borderId="6" xfId="0" applyFont="1" applyFill="1" applyBorder="1"/>
    <xf numFmtId="0" fontId="28" fillId="39" borderId="6" xfId="0" applyFont="1" applyFill="1" applyBorder="1" applyAlignment="1">
      <alignment horizontal="left" vertical="center"/>
    </xf>
    <xf numFmtId="0" fontId="28" fillId="37" borderId="6" xfId="0" applyFont="1" applyFill="1" applyBorder="1" applyAlignment="1">
      <alignment horizontal="left"/>
    </xf>
    <xf numFmtId="0" fontId="28" fillId="40" borderId="6" xfId="0" applyFont="1" applyFill="1" applyBorder="1" applyAlignment="1">
      <alignment horizontal="left" vertical="center"/>
    </xf>
    <xf numFmtId="0" fontId="28" fillId="31" borderId="7" xfId="0" applyFont="1" applyFill="1" applyBorder="1" applyAlignment="1">
      <alignment horizontal="center" vertical="center"/>
    </xf>
    <xf numFmtId="0" fontId="26" fillId="0" borderId="0" xfId="0" applyFont="1"/>
    <xf numFmtId="0" fontId="26" fillId="0" borderId="6" xfId="0" applyFont="1" applyBorder="1" applyAlignment="1">
      <alignment horizontal="left"/>
    </xf>
    <xf numFmtId="0" fontId="28" fillId="32" borderId="6" xfId="0" applyFont="1" applyFill="1" applyBorder="1" applyAlignment="1">
      <alignment horizontal="center"/>
    </xf>
    <xf numFmtId="0" fontId="28" fillId="0" borderId="6" xfId="0" applyFont="1" applyBorder="1"/>
    <xf numFmtId="0" fontId="28" fillId="0" borderId="8" xfId="0" applyFont="1" applyBorder="1"/>
    <xf numFmtId="0" fontId="26" fillId="33" borderId="4" xfId="0" applyFont="1" applyFill="1" applyBorder="1"/>
    <xf numFmtId="0" fontId="26" fillId="33" borderId="2" xfId="0" applyFont="1" applyFill="1" applyBorder="1" applyAlignment="1">
      <alignment horizontal="center"/>
    </xf>
    <xf numFmtId="0" fontId="26" fillId="33" borderId="3" xfId="0" applyFont="1" applyFill="1" applyBorder="1" applyAlignment="1">
      <alignment horizontal="center"/>
    </xf>
    <xf numFmtId="0" fontId="28" fillId="33" borderId="15" xfId="0" applyFont="1" applyFill="1" applyBorder="1"/>
    <xf numFmtId="0" fontId="26" fillId="33" borderId="15" xfId="0" applyFont="1" applyFill="1" applyBorder="1" applyAlignment="1">
      <alignment horizontal="center"/>
    </xf>
    <xf numFmtId="0" fontId="26" fillId="0" borderId="11" xfId="0" applyFont="1" applyBorder="1"/>
    <xf numFmtId="0" fontId="28" fillId="0" borderId="14" xfId="0" applyFont="1" applyBorder="1" applyAlignment="1">
      <alignment horizontal="right"/>
    </xf>
    <xf numFmtId="0" fontId="26" fillId="0" borderId="12" xfId="0" applyFont="1" applyBorder="1" applyAlignment="1">
      <alignment horizontal="left"/>
    </xf>
    <xf numFmtId="0" fontId="26" fillId="0" borderId="8" xfId="0" applyFont="1" applyBorder="1" applyAlignment="1">
      <alignment horizontal="center"/>
    </xf>
    <xf numFmtId="0" fontId="28" fillId="0" borderId="15" xfId="0" applyFont="1" applyBorder="1" applyAlignment="1">
      <alignment horizontal="right"/>
    </xf>
    <xf numFmtId="0" fontId="26" fillId="0" borderId="12" xfId="0" applyFont="1" applyBorder="1"/>
    <xf numFmtId="0" fontId="26" fillId="0" borderId="9" xfId="0" applyFont="1" applyBorder="1" applyAlignment="1">
      <alignment horizontal="center"/>
    </xf>
    <xf numFmtId="0" fontId="28" fillId="0" borderId="13" xfId="0" applyFont="1" applyBorder="1" applyAlignment="1">
      <alignment horizontal="right"/>
    </xf>
    <xf numFmtId="0" fontId="26" fillId="0" borderId="4" xfId="0" applyFont="1" applyBorder="1" applyAlignment="1">
      <alignment horizontal="left"/>
    </xf>
    <xf numFmtId="0" fontId="26" fillId="0" borderId="2" xfId="0" applyFont="1" applyBorder="1" applyAlignment="1">
      <alignment horizontal="center"/>
    </xf>
    <xf numFmtId="0" fontId="28" fillId="0" borderId="3" xfId="0" applyFont="1" applyBorder="1" applyAlignment="1">
      <alignment horizontal="right"/>
    </xf>
    <xf numFmtId="0" fontId="26" fillId="42" borderId="4" xfId="0" applyFont="1" applyFill="1" applyBorder="1" applyAlignment="1">
      <alignment horizontal="center"/>
    </xf>
    <xf numFmtId="0" fontId="26" fillId="42" borderId="2" xfId="0" applyFont="1" applyFill="1" applyBorder="1" applyAlignment="1">
      <alignment horizontal="center"/>
    </xf>
    <xf numFmtId="0" fontId="28" fillId="42" borderId="3" xfId="0" applyFont="1" applyFill="1" applyBorder="1" applyAlignment="1">
      <alignment horizontal="right"/>
    </xf>
    <xf numFmtId="0" fontId="26" fillId="0" borderId="11" xfId="0" applyFont="1" applyBorder="1" applyAlignment="1">
      <alignment horizontal="left"/>
    </xf>
    <xf numFmtId="0" fontId="34" fillId="43" borderId="2" xfId="0" applyFont="1" applyFill="1" applyBorder="1" applyAlignment="1">
      <alignment horizontal="center"/>
    </xf>
    <xf numFmtId="0" fontId="34" fillId="43" borderId="3" xfId="0" applyFont="1" applyFill="1" applyBorder="1" applyAlignment="1">
      <alignment horizontal="right"/>
    </xf>
    <xf numFmtId="0" fontId="26" fillId="42" borderId="11" xfId="0" applyFont="1" applyFill="1" applyBorder="1" applyAlignment="1">
      <alignment horizontal="center"/>
    </xf>
    <xf numFmtId="0" fontId="26" fillId="42" borderId="0" xfId="0" applyFont="1" applyFill="1" applyAlignment="1">
      <alignment horizontal="center"/>
    </xf>
    <xf numFmtId="0" fontId="28" fillId="42" borderId="14" xfId="0" applyFont="1" applyFill="1" applyBorder="1" applyAlignment="1">
      <alignment horizontal="right"/>
    </xf>
    <xf numFmtId="0" fontId="35" fillId="44" borderId="0" xfId="0" applyFont="1" applyFill="1" applyAlignment="1">
      <alignment horizontal="center"/>
    </xf>
    <xf numFmtId="0" fontId="26" fillId="0" borderId="14" xfId="0" applyFont="1" applyBorder="1" applyAlignment="1">
      <alignment horizontal="right"/>
    </xf>
    <xf numFmtId="0" fontId="26" fillId="0" borderId="4" xfId="0" applyFont="1" applyBorder="1"/>
    <xf numFmtId="166" fontId="26" fillId="0" borderId="3" xfId="0" applyNumberFormat="1" applyFont="1" applyBorder="1" applyAlignment="1">
      <alignment horizontal="center"/>
    </xf>
    <xf numFmtId="0" fontId="28" fillId="6" borderId="6" xfId="0" applyFont="1" applyFill="1" applyBorder="1" applyAlignment="1">
      <alignment horizontal="center" vertical="center"/>
    </xf>
    <xf numFmtId="165" fontId="28" fillId="32" borderId="6" xfId="0" applyNumberFormat="1" applyFont="1" applyFill="1" applyBorder="1" applyAlignment="1">
      <alignment horizontal="center"/>
    </xf>
    <xf numFmtId="2" fontId="34" fillId="43" borderId="2" xfId="0" applyNumberFormat="1" applyFont="1" applyFill="1" applyBorder="1" applyAlignment="1">
      <alignment horizontal="center"/>
    </xf>
    <xf numFmtId="2" fontId="34" fillId="43" borderId="3" xfId="0" applyNumberFormat="1" applyFont="1" applyFill="1" applyBorder="1" applyAlignment="1">
      <alignment horizontal="right"/>
    </xf>
    <xf numFmtId="2" fontId="26" fillId="42" borderId="0" xfId="0" applyNumberFormat="1" applyFont="1" applyFill="1" applyAlignment="1">
      <alignment horizontal="center"/>
    </xf>
    <xf numFmtId="0" fontId="15" fillId="29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32" borderId="6" xfId="0" applyFont="1" applyFill="1" applyBorder="1" applyAlignment="1">
      <alignment horizontal="center" vertical="center"/>
    </xf>
    <xf numFmtId="166" fontId="26" fillId="24" borderId="3" xfId="0" applyNumberFormat="1" applyFont="1" applyFill="1" applyBorder="1" applyAlignment="1">
      <alignment horizontal="center"/>
    </xf>
    <xf numFmtId="0" fontId="26" fillId="24" borderId="6" xfId="0" applyFont="1" applyFill="1" applyBorder="1" applyAlignment="1">
      <alignment horizontal="center"/>
    </xf>
    <xf numFmtId="0" fontId="28" fillId="24" borderId="6" xfId="0" applyFont="1" applyFill="1" applyBorder="1" applyAlignment="1">
      <alignment horizontal="center" vertical="center"/>
    </xf>
    <xf numFmtId="0" fontId="28" fillId="45" borderId="6" xfId="0" applyFont="1" applyFill="1" applyBorder="1" applyAlignment="1">
      <alignment horizontal="center" vertical="center"/>
    </xf>
    <xf numFmtId="0" fontId="29" fillId="24" borderId="6" xfId="0" applyFont="1" applyFill="1" applyBorder="1" applyAlignment="1">
      <alignment horizontal="center" vertical="center"/>
    </xf>
    <xf numFmtId="0" fontId="31" fillId="24" borderId="6" xfId="0" applyFont="1" applyFill="1" applyBorder="1" applyAlignment="1">
      <alignment horizontal="center" vertical="center"/>
    </xf>
    <xf numFmtId="0" fontId="30" fillId="24" borderId="6" xfId="0" applyFont="1" applyFill="1" applyBorder="1" applyAlignment="1">
      <alignment horizontal="center" vertical="center"/>
    </xf>
    <xf numFmtId="0" fontId="28" fillId="24" borderId="10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8" fillId="34" borderId="5" xfId="0" applyFont="1" applyFill="1" applyBorder="1" applyAlignment="1">
      <alignment horizontal="center" vertical="center"/>
    </xf>
    <xf numFmtId="0" fontId="28" fillId="17" borderId="6" xfId="0" applyFont="1" applyFill="1" applyBorder="1" applyAlignment="1">
      <alignment horizontal="left" vertical="center"/>
    </xf>
    <xf numFmtId="0" fontId="28" fillId="17" borderId="6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left" vertical="center"/>
    </xf>
    <xf numFmtId="0" fontId="38" fillId="0" borderId="1" xfId="0" applyFont="1" applyBorder="1"/>
    <xf numFmtId="0" fontId="38" fillId="0" borderId="5" xfId="0" applyFont="1" applyBorder="1"/>
    <xf numFmtId="166" fontId="36" fillId="0" borderId="3" xfId="0" applyNumberFormat="1" applyFont="1" applyBorder="1" applyAlignment="1">
      <alignment horizontal="center"/>
    </xf>
    <xf numFmtId="0" fontId="36" fillId="0" borderId="7" xfId="0" applyFont="1" applyBorder="1" applyAlignment="1">
      <alignment horizontal="center"/>
    </xf>
    <xf numFmtId="0" fontId="36" fillId="29" borderId="3" xfId="0" applyFont="1" applyFill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36" fillId="30" borderId="6" xfId="0" applyFont="1" applyFill="1" applyBorder="1" applyAlignment="1">
      <alignment horizontal="center"/>
    </xf>
    <xf numFmtId="0" fontId="36" fillId="29" borderId="6" xfId="0" applyFont="1" applyFill="1" applyBorder="1" applyAlignment="1">
      <alignment horizontal="center"/>
    </xf>
    <xf numFmtId="0" fontId="38" fillId="0" borderId="7" xfId="0" applyFont="1" applyBorder="1" applyAlignment="1">
      <alignment horizontal="center" vertical="center"/>
    </xf>
    <xf numFmtId="0" fontId="38" fillId="31" borderId="6" xfId="0" applyFont="1" applyFill="1" applyBorder="1" applyAlignment="1">
      <alignment horizontal="left" vertical="center"/>
    </xf>
    <xf numFmtId="0" fontId="38" fillId="0" borderId="6" xfId="0" applyFont="1" applyBorder="1" applyAlignment="1">
      <alignment horizontal="center" vertical="center"/>
    </xf>
    <xf numFmtId="0" fontId="38" fillId="32" borderId="6" xfId="0" applyFont="1" applyFill="1" applyBorder="1" applyAlignment="1">
      <alignment horizontal="center" vertical="center"/>
    </xf>
    <xf numFmtId="0" fontId="38" fillId="29" borderId="6" xfId="0" applyFont="1" applyFill="1" applyBorder="1" applyAlignment="1">
      <alignment horizontal="center" vertical="center"/>
    </xf>
    <xf numFmtId="0" fontId="38" fillId="31" borderId="6" xfId="0" applyFont="1" applyFill="1" applyBorder="1" applyAlignment="1">
      <alignment horizontal="center" vertical="center"/>
    </xf>
    <xf numFmtId="0" fontId="38" fillId="0" borderId="6" xfId="0" applyFont="1" applyBorder="1" applyAlignment="1">
      <alignment horizontal="left" vertical="center"/>
    </xf>
    <xf numFmtId="0" fontId="39" fillId="32" borderId="6" xfId="0" applyFont="1" applyFill="1" applyBorder="1" applyAlignment="1">
      <alignment horizontal="center" vertical="center"/>
    </xf>
    <xf numFmtId="0" fontId="38" fillId="33" borderId="6" xfId="0" applyFont="1" applyFill="1" applyBorder="1" applyAlignment="1">
      <alignment horizontal="left" vertical="center"/>
    </xf>
    <xf numFmtId="0" fontId="38" fillId="33" borderId="6" xfId="0" applyFont="1" applyFill="1" applyBorder="1" applyAlignment="1">
      <alignment horizontal="center" vertical="center"/>
    </xf>
    <xf numFmtId="0" fontId="38" fillId="34" borderId="7" xfId="0" applyFont="1" applyFill="1" applyBorder="1" applyAlignment="1">
      <alignment horizontal="center" vertical="center"/>
    </xf>
    <xf numFmtId="0" fontId="38" fillId="34" borderId="6" xfId="0" applyFont="1" applyFill="1" applyBorder="1" applyAlignment="1">
      <alignment horizontal="right" vertical="center"/>
    </xf>
    <xf numFmtId="0" fontId="38" fillId="35" borderId="6" xfId="0" applyFont="1" applyFill="1" applyBorder="1" applyAlignment="1">
      <alignment horizontal="center" vertical="center"/>
    </xf>
    <xf numFmtId="0" fontId="38" fillId="34" borderId="6" xfId="0" applyFont="1" applyFill="1" applyBorder="1" applyAlignment="1">
      <alignment horizontal="center" vertical="center"/>
    </xf>
    <xf numFmtId="0" fontId="38" fillId="34" borderId="4" xfId="0" applyFont="1" applyFill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29" borderId="4" xfId="0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/>
    </xf>
    <xf numFmtId="0" fontId="38" fillId="29" borderId="4" xfId="0" applyFont="1" applyFill="1" applyBorder="1" applyAlignment="1">
      <alignment horizontal="center" vertical="center"/>
    </xf>
    <xf numFmtId="0" fontId="38" fillId="6" borderId="6" xfId="0" applyFont="1" applyFill="1" applyBorder="1" applyAlignment="1">
      <alignment horizontal="center" vertical="center"/>
    </xf>
    <xf numFmtId="0" fontId="40" fillId="0" borderId="0" xfId="0" applyFont="1"/>
    <xf numFmtId="0" fontId="41" fillId="32" borderId="6" xfId="0" applyFont="1" applyFill="1" applyBorder="1" applyAlignment="1">
      <alignment horizontal="center" vertical="center"/>
    </xf>
    <xf numFmtId="0" fontId="38" fillId="32" borderId="4" xfId="0" applyFont="1" applyFill="1" applyBorder="1" applyAlignment="1">
      <alignment horizontal="center" vertical="center"/>
    </xf>
    <xf numFmtId="0" fontId="38" fillId="17" borderId="6" xfId="0" applyFont="1" applyFill="1" applyBorder="1" applyAlignment="1">
      <alignment horizontal="left" vertical="center"/>
    </xf>
    <xf numFmtId="0" fontId="38" fillId="17" borderId="6" xfId="0" applyFont="1" applyFill="1" applyBorder="1" applyAlignment="1">
      <alignment horizontal="center" vertical="center"/>
    </xf>
    <xf numFmtId="0" fontId="42" fillId="32" borderId="6" xfId="0" applyFont="1" applyFill="1" applyBorder="1" applyAlignment="1">
      <alignment horizontal="center" vertical="center"/>
    </xf>
    <xf numFmtId="0" fontId="39" fillId="0" borderId="6" xfId="0" applyFont="1" applyBorder="1" applyAlignment="1">
      <alignment horizontal="left" vertical="center"/>
    </xf>
    <xf numFmtId="0" fontId="41" fillId="0" borderId="7" xfId="0" applyFont="1" applyBorder="1" applyAlignment="1">
      <alignment horizontal="center" vertical="center"/>
    </xf>
    <xf numFmtId="0" fontId="41" fillId="0" borderId="6" xfId="0" applyFont="1" applyBorder="1" applyAlignment="1">
      <alignment horizontal="left" vertical="center"/>
    </xf>
    <xf numFmtId="0" fontId="41" fillId="0" borderId="6" xfId="0" applyFont="1" applyBorder="1" applyAlignment="1">
      <alignment horizontal="center" vertical="center"/>
    </xf>
    <xf numFmtId="0" fontId="41" fillId="31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3" fillId="29" borderId="4" xfId="0" applyFont="1" applyFill="1" applyBorder="1" applyAlignment="1">
      <alignment horizontal="center" vertical="center"/>
    </xf>
    <xf numFmtId="0" fontId="38" fillId="36" borderId="6" xfId="0" applyFont="1" applyFill="1" applyBorder="1" applyAlignment="1">
      <alignment horizontal="center" vertical="center"/>
    </xf>
    <xf numFmtId="0" fontId="38" fillId="6" borderId="6" xfId="0" applyFont="1" applyFill="1" applyBorder="1" applyAlignment="1">
      <alignment horizontal="left" vertical="center"/>
    </xf>
    <xf numFmtId="0" fontId="38" fillId="33" borderId="4" xfId="0" applyFont="1" applyFill="1" applyBorder="1" applyAlignment="1">
      <alignment horizontal="center" vertical="center"/>
    </xf>
    <xf numFmtId="0" fontId="38" fillId="34" borderId="6" xfId="0" applyFont="1" applyFill="1" applyBorder="1" applyAlignment="1">
      <alignment horizontal="left" vertical="center"/>
    </xf>
    <xf numFmtId="0" fontId="36" fillId="0" borderId="7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31" borderId="10" xfId="0" applyFont="1" applyFill="1" applyBorder="1" applyAlignment="1">
      <alignment horizontal="left" vertical="center"/>
    </xf>
    <xf numFmtId="0" fontId="38" fillId="32" borderId="10" xfId="0" applyFont="1" applyFill="1" applyBorder="1" applyAlignment="1">
      <alignment horizontal="center" vertical="center"/>
    </xf>
    <xf numFmtId="0" fontId="38" fillId="31" borderId="10" xfId="0" applyFont="1" applyFill="1" applyBorder="1" applyAlignment="1">
      <alignment horizontal="center" vertical="center"/>
    </xf>
    <xf numFmtId="0" fontId="38" fillId="29" borderId="10" xfId="0" applyFont="1" applyFill="1" applyBorder="1" applyAlignment="1">
      <alignment horizontal="center" vertical="center"/>
    </xf>
    <xf numFmtId="0" fontId="38" fillId="0" borderId="7" xfId="0" applyFont="1" applyBorder="1" applyAlignment="1">
      <alignment horizontal="left" vertical="center"/>
    </xf>
    <xf numFmtId="0" fontId="38" fillId="32" borderId="7" xfId="0" applyFont="1" applyFill="1" applyBorder="1" applyAlignment="1">
      <alignment horizontal="center" vertical="center"/>
    </xf>
    <xf numFmtId="0" fontId="38" fillId="39" borderId="7" xfId="0" applyFont="1" applyFill="1" applyBorder="1" applyAlignment="1">
      <alignment horizontal="center" vertical="center"/>
    </xf>
    <xf numFmtId="0" fontId="41" fillId="32" borderId="7" xfId="0" applyFont="1" applyFill="1" applyBorder="1" applyAlignment="1">
      <alignment horizontal="center" vertical="center"/>
    </xf>
    <xf numFmtId="0" fontId="38" fillId="40" borderId="7" xfId="0" applyFont="1" applyFill="1" applyBorder="1" applyAlignment="1">
      <alignment horizontal="center" vertical="center"/>
    </xf>
    <xf numFmtId="0" fontId="38" fillId="29" borderId="7" xfId="0" applyFont="1" applyFill="1" applyBorder="1" applyAlignment="1">
      <alignment horizontal="center" vertical="center"/>
    </xf>
    <xf numFmtId="0" fontId="38" fillId="41" borderId="6" xfId="0" applyFont="1" applyFill="1" applyBorder="1"/>
    <xf numFmtId="0" fontId="38" fillId="39" borderId="6" xfId="0" applyFont="1" applyFill="1" applyBorder="1" applyAlignment="1">
      <alignment horizontal="left" vertical="center"/>
    </xf>
    <xf numFmtId="0" fontId="38" fillId="37" borderId="6" xfId="0" applyFont="1" applyFill="1" applyBorder="1" applyAlignment="1">
      <alignment horizontal="left"/>
    </xf>
    <xf numFmtId="0" fontId="38" fillId="40" borderId="6" xfId="0" applyFont="1" applyFill="1" applyBorder="1" applyAlignment="1">
      <alignment horizontal="left" vertical="center"/>
    </xf>
    <xf numFmtId="165" fontId="38" fillId="34" borderId="0" xfId="0" applyNumberFormat="1" applyFont="1" applyFill="1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0" fontId="38" fillId="31" borderId="7" xfId="0" applyFont="1" applyFill="1" applyBorder="1" applyAlignment="1">
      <alignment horizontal="center" vertical="center"/>
    </xf>
    <xf numFmtId="0" fontId="36" fillId="0" borderId="6" xfId="0" applyFont="1" applyBorder="1" applyAlignment="1">
      <alignment horizontal="left"/>
    </xf>
    <xf numFmtId="0" fontId="38" fillId="32" borderId="6" xfId="0" applyFont="1" applyFill="1" applyBorder="1" applyAlignment="1">
      <alignment horizontal="center"/>
    </xf>
    <xf numFmtId="0" fontId="38" fillId="0" borderId="6" xfId="0" applyFont="1" applyBorder="1"/>
    <xf numFmtId="165" fontId="38" fillId="32" borderId="6" xfId="0" applyNumberFormat="1" applyFont="1" applyFill="1" applyBorder="1" applyAlignment="1">
      <alignment horizontal="center"/>
    </xf>
    <xf numFmtId="0" fontId="38" fillId="0" borderId="8" xfId="0" applyFont="1" applyBorder="1"/>
    <xf numFmtId="0" fontId="36" fillId="33" borderId="4" xfId="0" applyFont="1" applyFill="1" applyBorder="1"/>
    <xf numFmtId="0" fontId="36" fillId="33" borderId="2" xfId="0" applyFont="1" applyFill="1" applyBorder="1" applyAlignment="1">
      <alignment horizontal="center"/>
    </xf>
    <xf numFmtId="0" fontId="36" fillId="33" borderId="3" xfId="0" applyFont="1" applyFill="1" applyBorder="1" applyAlignment="1">
      <alignment horizontal="center"/>
    </xf>
    <xf numFmtId="0" fontId="38" fillId="33" borderId="15" xfId="0" applyFont="1" applyFill="1" applyBorder="1"/>
    <xf numFmtId="0" fontId="36" fillId="33" borderId="15" xfId="0" applyFont="1" applyFill="1" applyBorder="1" applyAlignment="1">
      <alignment horizontal="center"/>
    </xf>
    <xf numFmtId="0" fontId="36" fillId="0" borderId="0" xfId="0" applyFont="1"/>
    <xf numFmtId="0" fontId="36" fillId="0" borderId="11" xfId="0" applyFont="1" applyBorder="1"/>
    <xf numFmtId="0" fontId="36" fillId="0" borderId="0" xfId="0" applyFont="1" applyAlignment="1">
      <alignment horizontal="center"/>
    </xf>
    <xf numFmtId="0" fontId="38" fillId="0" borderId="14" xfId="0" applyFont="1" applyBorder="1" applyAlignment="1">
      <alignment horizontal="right"/>
    </xf>
    <xf numFmtId="0" fontId="36" fillId="0" borderId="12" xfId="0" applyFont="1" applyBorder="1" applyAlignment="1">
      <alignment horizontal="left"/>
    </xf>
    <xf numFmtId="0" fontId="36" fillId="0" borderId="8" xfId="0" applyFont="1" applyBorder="1" applyAlignment="1">
      <alignment horizontal="center"/>
    </xf>
    <xf numFmtId="0" fontId="38" fillId="0" borderId="15" xfId="0" applyFont="1" applyBorder="1" applyAlignment="1">
      <alignment horizontal="right"/>
    </xf>
    <xf numFmtId="0" fontId="36" fillId="0" borderId="12" xfId="0" applyFont="1" applyBorder="1"/>
    <xf numFmtId="0" fontId="36" fillId="0" borderId="9" xfId="0" applyFont="1" applyBorder="1" applyAlignment="1">
      <alignment horizontal="center"/>
    </xf>
    <xf numFmtId="0" fontId="36" fillId="0" borderId="4" xfId="0" applyFont="1" applyBorder="1" applyAlignment="1">
      <alignment horizontal="left"/>
    </xf>
    <xf numFmtId="0" fontId="36" fillId="0" borderId="2" xfId="0" applyFont="1" applyBorder="1" applyAlignment="1">
      <alignment horizontal="center"/>
    </xf>
    <xf numFmtId="0" fontId="38" fillId="0" borderId="3" xfId="0" applyFont="1" applyBorder="1" applyAlignment="1">
      <alignment horizontal="right"/>
    </xf>
    <xf numFmtId="0" fontId="36" fillId="42" borderId="4" xfId="0" applyFont="1" applyFill="1" applyBorder="1" applyAlignment="1">
      <alignment horizontal="center"/>
    </xf>
    <xf numFmtId="0" fontId="36" fillId="42" borderId="2" xfId="0" applyFont="1" applyFill="1" applyBorder="1" applyAlignment="1">
      <alignment horizontal="center"/>
    </xf>
    <xf numFmtId="0" fontId="38" fillId="42" borderId="3" xfId="0" applyFont="1" applyFill="1" applyBorder="1" applyAlignment="1">
      <alignment horizontal="right"/>
    </xf>
    <xf numFmtId="0" fontId="36" fillId="0" borderId="11" xfId="0" applyFont="1" applyBorder="1" applyAlignment="1">
      <alignment horizontal="left"/>
    </xf>
    <xf numFmtId="0" fontId="44" fillId="43" borderId="2" xfId="0" applyFont="1" applyFill="1" applyBorder="1" applyAlignment="1">
      <alignment horizontal="center"/>
    </xf>
    <xf numFmtId="0" fontId="44" fillId="43" borderId="3" xfId="0" applyFont="1" applyFill="1" applyBorder="1" applyAlignment="1">
      <alignment horizontal="right"/>
    </xf>
    <xf numFmtId="0" fontId="36" fillId="42" borderId="11" xfId="0" applyFont="1" applyFill="1" applyBorder="1" applyAlignment="1">
      <alignment horizontal="center"/>
    </xf>
    <xf numFmtId="2" fontId="36" fillId="42" borderId="0" xfId="0" applyNumberFormat="1" applyFont="1" applyFill="1" applyAlignment="1">
      <alignment horizontal="center"/>
    </xf>
    <xf numFmtId="2" fontId="44" fillId="43" borderId="2" xfId="0" applyNumberFormat="1" applyFont="1" applyFill="1" applyBorder="1" applyAlignment="1">
      <alignment horizontal="center"/>
    </xf>
    <xf numFmtId="2" fontId="44" fillId="43" borderId="3" xfId="0" applyNumberFormat="1" applyFont="1" applyFill="1" applyBorder="1" applyAlignment="1">
      <alignment horizontal="right"/>
    </xf>
    <xf numFmtId="0" fontId="38" fillId="0" borderId="0" xfId="0" applyFont="1"/>
    <xf numFmtId="0" fontId="38" fillId="0" borderId="13" xfId="0" applyFont="1" applyBorder="1" applyAlignment="1">
      <alignment horizontal="right"/>
    </xf>
    <xf numFmtId="0" fontId="36" fillId="0" borderId="4" xfId="0" applyFont="1" applyBorder="1"/>
    <xf numFmtId="0" fontId="29" fillId="17" borderId="6" xfId="0" applyFont="1" applyFill="1" applyBorder="1" applyAlignment="1">
      <alignment horizontal="center" vertical="center"/>
    </xf>
    <xf numFmtId="0" fontId="28" fillId="6" borderId="7" xfId="0" applyFont="1" applyFill="1" applyBorder="1" applyAlignment="1">
      <alignment horizontal="center" vertical="center"/>
    </xf>
    <xf numFmtId="0" fontId="28" fillId="10" borderId="6" xfId="0" applyFont="1" applyFill="1" applyBorder="1" applyAlignment="1">
      <alignment horizontal="center" vertical="center"/>
    </xf>
    <xf numFmtId="0" fontId="28" fillId="46" borderId="6" xfId="0" applyFont="1" applyFill="1" applyBorder="1" applyAlignment="1">
      <alignment horizontal="center" vertical="center"/>
    </xf>
    <xf numFmtId="0" fontId="28" fillId="47" borderId="6" xfId="0" applyFont="1" applyFill="1" applyBorder="1" applyAlignment="1">
      <alignment horizontal="center" vertical="center"/>
    </xf>
    <xf numFmtId="0" fontId="30" fillId="10" borderId="6" xfId="0" applyFont="1" applyFill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5" fillId="0" borderId="6" xfId="0" applyFont="1" applyBorder="1" applyAlignment="1">
      <alignment horizontal="left" vertical="center"/>
    </xf>
    <xf numFmtId="0" fontId="28" fillId="0" borderId="5" xfId="0" applyFont="1" applyBorder="1" applyAlignment="1">
      <alignment horizontal="center" vertical="center"/>
    </xf>
    <xf numFmtId="0" fontId="46" fillId="0" borderId="1" xfId="0" applyFont="1" applyBorder="1"/>
    <xf numFmtId="0" fontId="46" fillId="0" borderId="5" xfId="0" applyFont="1" applyBorder="1"/>
    <xf numFmtId="166" fontId="46" fillId="0" borderId="3" xfId="0" applyNumberFormat="1" applyFont="1" applyBorder="1" applyAlignment="1">
      <alignment horizontal="center"/>
    </xf>
    <xf numFmtId="0" fontId="46" fillId="0" borderId="7" xfId="0" applyFont="1" applyBorder="1" applyAlignment="1">
      <alignment horizontal="center"/>
    </xf>
    <xf numFmtId="0" fontId="46" fillId="29" borderId="3" xfId="0" applyFont="1" applyFill="1" applyBorder="1" applyAlignment="1">
      <alignment horizontal="center"/>
    </xf>
    <xf numFmtId="0" fontId="46" fillId="0" borderId="6" xfId="0" applyFont="1" applyBorder="1" applyAlignment="1">
      <alignment horizontal="center"/>
    </xf>
    <xf numFmtId="0" fontId="46" fillId="29" borderId="6" xfId="0" applyFont="1" applyFill="1" applyBorder="1" applyAlignment="1">
      <alignment horizontal="center"/>
    </xf>
    <xf numFmtId="0" fontId="46" fillId="0" borderId="7" xfId="0" applyFont="1" applyBorder="1" applyAlignment="1">
      <alignment horizontal="center" vertical="center"/>
    </xf>
    <xf numFmtId="0" fontId="46" fillId="31" borderId="6" xfId="0" applyFont="1" applyFill="1" applyBorder="1" applyAlignment="1">
      <alignment horizontal="left" vertical="center"/>
    </xf>
    <xf numFmtId="0" fontId="46" fillId="0" borderId="6" xfId="0" applyFont="1" applyBorder="1" applyAlignment="1">
      <alignment horizontal="center" vertical="center"/>
    </xf>
    <xf numFmtId="0" fontId="46" fillId="32" borderId="6" xfId="0" applyFont="1" applyFill="1" applyBorder="1" applyAlignment="1">
      <alignment horizontal="center" vertical="center"/>
    </xf>
    <xf numFmtId="0" fontId="46" fillId="29" borderId="6" xfId="0" applyFont="1" applyFill="1" applyBorder="1" applyAlignment="1">
      <alignment horizontal="center" vertical="center"/>
    </xf>
    <xf numFmtId="0" fontId="46" fillId="31" borderId="6" xfId="0" applyFont="1" applyFill="1" applyBorder="1" applyAlignment="1">
      <alignment horizontal="center" vertical="center"/>
    </xf>
    <xf numFmtId="0" fontId="46" fillId="6" borderId="6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left" vertical="center"/>
    </xf>
    <xf numFmtId="0" fontId="48" fillId="32" borderId="6" xfId="0" applyFont="1" applyFill="1" applyBorder="1" applyAlignment="1">
      <alignment horizontal="center" vertical="center"/>
    </xf>
    <xf numFmtId="0" fontId="46" fillId="33" borderId="6" xfId="0" applyFont="1" applyFill="1" applyBorder="1" applyAlignment="1">
      <alignment horizontal="left" vertical="center"/>
    </xf>
    <xf numFmtId="0" fontId="46" fillId="17" borderId="6" xfId="0" applyFont="1" applyFill="1" applyBorder="1" applyAlignment="1">
      <alignment horizontal="center" vertical="center"/>
    </xf>
    <xf numFmtId="0" fontId="46" fillId="33" borderId="6" xfId="0" applyFont="1" applyFill="1" applyBorder="1" applyAlignment="1">
      <alignment horizontal="center" vertical="center"/>
    </xf>
    <xf numFmtId="0" fontId="46" fillId="34" borderId="7" xfId="0" applyFont="1" applyFill="1" applyBorder="1" applyAlignment="1">
      <alignment horizontal="center" vertical="center"/>
    </xf>
    <xf numFmtId="0" fontId="46" fillId="34" borderId="6" xfId="0" applyFont="1" applyFill="1" applyBorder="1" applyAlignment="1">
      <alignment horizontal="right" vertical="center"/>
    </xf>
    <xf numFmtId="0" fontId="46" fillId="35" borderId="6" xfId="0" applyFont="1" applyFill="1" applyBorder="1" applyAlignment="1">
      <alignment horizontal="center" vertical="center"/>
    </xf>
    <xf numFmtId="0" fontId="46" fillId="34" borderId="6" xfId="0" applyFont="1" applyFill="1" applyBorder="1" applyAlignment="1">
      <alignment horizontal="center" vertical="center"/>
    </xf>
    <xf numFmtId="0" fontId="46" fillId="48" borderId="6" xfId="0" applyFont="1" applyFill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0" fontId="48" fillId="29" borderId="6" xfId="0" applyFont="1" applyFill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6" xfId="0" applyFont="1" applyBorder="1" applyAlignment="1">
      <alignment horizontal="left" vertical="center"/>
    </xf>
    <xf numFmtId="0" fontId="50" fillId="0" borderId="0" xfId="0" applyFont="1"/>
    <xf numFmtId="0" fontId="46" fillId="6" borderId="7" xfId="0" applyFont="1" applyFill="1" applyBorder="1" applyAlignment="1">
      <alignment horizontal="center" vertical="center"/>
    </xf>
    <xf numFmtId="0" fontId="46" fillId="36" borderId="6" xfId="0" applyFont="1" applyFill="1" applyBorder="1" applyAlignment="1">
      <alignment horizontal="center" vertical="center"/>
    </xf>
    <xf numFmtId="0" fontId="51" fillId="36" borderId="6" xfId="0" applyFont="1" applyFill="1" applyBorder="1" applyAlignment="1">
      <alignment horizontal="center" vertical="center"/>
    </xf>
    <xf numFmtId="0" fontId="46" fillId="47" borderId="6" xfId="0" applyFont="1" applyFill="1" applyBorder="1" applyAlignment="1">
      <alignment horizontal="center" vertical="center"/>
    </xf>
    <xf numFmtId="0" fontId="46" fillId="46" borderId="6" xfId="0" applyFont="1" applyFill="1" applyBorder="1" applyAlignment="1">
      <alignment horizontal="center" vertical="center"/>
    </xf>
    <xf numFmtId="0" fontId="46" fillId="17" borderId="6" xfId="0" applyFont="1" applyFill="1" applyBorder="1" applyAlignment="1">
      <alignment horizontal="left" vertical="center"/>
    </xf>
    <xf numFmtId="0" fontId="52" fillId="32" borderId="6" xfId="0" applyFont="1" applyFill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51" fillId="0" borderId="6" xfId="0" applyFont="1" applyBorder="1" applyAlignment="1">
      <alignment horizontal="center" vertical="center"/>
    </xf>
    <xf numFmtId="0" fontId="51" fillId="32" borderId="6" xfId="0" applyFont="1" applyFill="1" applyBorder="1" applyAlignment="1">
      <alignment horizontal="center" vertical="center"/>
    </xf>
    <xf numFmtId="0" fontId="51" fillId="29" borderId="6" xfId="0" applyFont="1" applyFill="1" applyBorder="1" applyAlignment="1">
      <alignment horizontal="center" vertical="center"/>
    </xf>
    <xf numFmtId="0" fontId="46" fillId="10" borderId="6" xfId="0" applyFont="1" applyFill="1" applyBorder="1" applyAlignment="1">
      <alignment horizontal="center" vertical="center"/>
    </xf>
    <xf numFmtId="0" fontId="51" fillId="10" borderId="6" xfId="0" applyFont="1" applyFill="1" applyBorder="1" applyAlignment="1">
      <alignment horizontal="center" vertical="center"/>
    </xf>
    <xf numFmtId="0" fontId="48" fillId="0" borderId="6" xfId="0" applyFont="1" applyBorder="1" applyAlignment="1">
      <alignment horizontal="left" vertical="center"/>
    </xf>
    <xf numFmtId="0" fontId="51" fillId="31" borderId="6" xfId="0" applyFont="1" applyFill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53" fillId="29" borderId="6" xfId="0" applyFont="1" applyFill="1" applyBorder="1" applyAlignment="1">
      <alignment horizontal="center" vertical="center"/>
    </xf>
    <xf numFmtId="0" fontId="48" fillId="17" borderId="6" xfId="0" applyFont="1" applyFill="1" applyBorder="1" applyAlignment="1">
      <alignment horizontal="center" vertical="center"/>
    </xf>
    <xf numFmtId="0" fontId="46" fillId="34" borderId="6" xfId="0" applyFont="1" applyFill="1" applyBorder="1" applyAlignment="1">
      <alignment horizontal="left" vertical="center"/>
    </xf>
    <xf numFmtId="0" fontId="46" fillId="0" borderId="10" xfId="0" applyFont="1" applyBorder="1" applyAlignment="1">
      <alignment horizontal="center" vertical="center"/>
    </xf>
    <xf numFmtId="0" fontId="46" fillId="31" borderId="10" xfId="0" applyFont="1" applyFill="1" applyBorder="1" applyAlignment="1">
      <alignment horizontal="left" vertical="center"/>
    </xf>
    <xf numFmtId="0" fontId="46" fillId="32" borderId="10" xfId="0" applyFont="1" applyFill="1" applyBorder="1" applyAlignment="1">
      <alignment horizontal="center" vertical="center"/>
    </xf>
    <xf numFmtId="0" fontId="46" fillId="31" borderId="10" xfId="0" applyFont="1" applyFill="1" applyBorder="1" applyAlignment="1">
      <alignment horizontal="center" vertical="center"/>
    </xf>
    <xf numFmtId="0" fontId="46" fillId="29" borderId="10" xfId="0" applyFont="1" applyFill="1" applyBorder="1" applyAlignment="1">
      <alignment horizontal="center" vertical="center"/>
    </xf>
    <xf numFmtId="0" fontId="46" fillId="0" borderId="7" xfId="0" applyFont="1" applyBorder="1" applyAlignment="1">
      <alignment horizontal="left" vertical="center"/>
    </xf>
    <xf numFmtId="0" fontId="46" fillId="32" borderId="7" xfId="0" applyFont="1" applyFill="1" applyBorder="1" applyAlignment="1">
      <alignment horizontal="center" vertical="center"/>
    </xf>
    <xf numFmtId="0" fontId="46" fillId="39" borderId="7" xfId="0" applyFont="1" applyFill="1" applyBorder="1" applyAlignment="1">
      <alignment horizontal="center" vertical="center"/>
    </xf>
    <xf numFmtId="0" fontId="51" fillId="32" borderId="7" xfId="0" applyFont="1" applyFill="1" applyBorder="1" applyAlignment="1">
      <alignment horizontal="center" vertical="center"/>
    </xf>
    <xf numFmtId="0" fontId="46" fillId="40" borderId="7" xfId="0" applyFont="1" applyFill="1" applyBorder="1" applyAlignment="1">
      <alignment horizontal="center" vertical="center"/>
    </xf>
    <xf numFmtId="0" fontId="46" fillId="29" borderId="7" xfId="0" applyFont="1" applyFill="1" applyBorder="1" applyAlignment="1">
      <alignment horizontal="center" vertical="center"/>
    </xf>
    <xf numFmtId="0" fontId="46" fillId="41" borderId="6" xfId="0" applyFont="1" applyFill="1" applyBorder="1"/>
    <xf numFmtId="0" fontId="46" fillId="39" borderId="6" xfId="0" applyFont="1" applyFill="1" applyBorder="1" applyAlignment="1">
      <alignment horizontal="left" vertical="center"/>
    </xf>
    <xf numFmtId="0" fontId="46" fillId="37" borderId="6" xfId="0" applyFont="1" applyFill="1" applyBorder="1" applyAlignment="1">
      <alignment horizontal="left"/>
    </xf>
    <xf numFmtId="0" fontId="46" fillId="40" borderId="6" xfId="0" applyFont="1" applyFill="1" applyBorder="1" applyAlignment="1">
      <alignment horizontal="left" vertical="center"/>
    </xf>
    <xf numFmtId="0" fontId="46" fillId="0" borderId="0" xfId="0" applyFont="1" applyAlignment="1">
      <alignment horizontal="center"/>
    </xf>
    <xf numFmtId="0" fontId="46" fillId="0" borderId="2" xfId="0" applyFont="1" applyBorder="1" applyAlignment="1">
      <alignment horizontal="center"/>
    </xf>
    <xf numFmtId="0" fontId="54" fillId="0" borderId="0" xfId="0" applyFont="1"/>
    <xf numFmtId="0" fontId="55" fillId="34" borderId="5" xfId="0" applyFont="1" applyFill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0" fontId="55" fillId="31" borderId="7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left"/>
    </xf>
    <xf numFmtId="0" fontId="55" fillId="32" borderId="6" xfId="0" applyFont="1" applyFill="1" applyBorder="1" applyAlignment="1">
      <alignment horizontal="center"/>
    </xf>
    <xf numFmtId="0" fontId="55" fillId="0" borderId="6" xfId="0" applyFont="1" applyBorder="1"/>
    <xf numFmtId="165" fontId="55" fillId="32" borderId="6" xfId="0" applyNumberFormat="1" applyFont="1" applyFill="1" applyBorder="1" applyAlignment="1">
      <alignment horizontal="center"/>
    </xf>
    <xf numFmtId="0" fontId="55" fillId="0" borderId="8" xfId="0" applyFont="1" applyBorder="1"/>
    <xf numFmtId="0" fontId="46" fillId="33" borderId="4" xfId="0" applyFont="1" applyFill="1" applyBorder="1"/>
    <xf numFmtId="0" fontId="46" fillId="33" borderId="2" xfId="0" applyFont="1" applyFill="1" applyBorder="1" applyAlignment="1">
      <alignment horizontal="center"/>
    </xf>
    <xf numFmtId="0" fontId="46" fillId="33" borderId="3" xfId="0" applyFont="1" applyFill="1" applyBorder="1" applyAlignment="1">
      <alignment horizontal="center"/>
    </xf>
    <xf numFmtId="0" fontId="55" fillId="33" borderId="15" xfId="0" applyFont="1" applyFill="1" applyBorder="1"/>
    <xf numFmtId="0" fontId="46" fillId="33" borderId="15" xfId="0" applyFont="1" applyFill="1" applyBorder="1" applyAlignment="1">
      <alignment horizontal="center"/>
    </xf>
    <xf numFmtId="0" fontId="46" fillId="0" borderId="0" xfId="0" applyFont="1"/>
    <xf numFmtId="0" fontId="46" fillId="0" borderId="11" xfId="0" applyFont="1" applyBorder="1"/>
    <xf numFmtId="0" fontId="55" fillId="0" borderId="14" xfId="0" applyFont="1" applyBorder="1" applyAlignment="1">
      <alignment horizontal="right"/>
    </xf>
    <xf numFmtId="0" fontId="46" fillId="0" borderId="12" xfId="0" applyFont="1" applyBorder="1" applyAlignment="1">
      <alignment horizontal="left"/>
    </xf>
    <xf numFmtId="0" fontId="46" fillId="0" borderId="8" xfId="0" applyFont="1" applyBorder="1" applyAlignment="1">
      <alignment horizontal="center"/>
    </xf>
    <xf numFmtId="0" fontId="55" fillId="0" borderId="15" xfId="0" applyFont="1" applyBorder="1" applyAlignment="1">
      <alignment horizontal="right"/>
    </xf>
    <xf numFmtId="0" fontId="46" fillId="0" borderId="12" xfId="0" applyFont="1" applyBorder="1"/>
    <xf numFmtId="0" fontId="46" fillId="0" borderId="9" xfId="0" applyFont="1" applyBorder="1" applyAlignment="1">
      <alignment horizontal="center"/>
    </xf>
    <xf numFmtId="0" fontId="46" fillId="0" borderId="4" xfId="0" applyFont="1" applyBorder="1" applyAlignment="1">
      <alignment horizontal="left"/>
    </xf>
    <xf numFmtId="0" fontId="55" fillId="0" borderId="3" xfId="0" applyFont="1" applyBorder="1" applyAlignment="1">
      <alignment horizontal="right"/>
    </xf>
    <xf numFmtId="0" fontId="46" fillId="42" borderId="4" xfId="0" applyFont="1" applyFill="1" applyBorder="1" applyAlignment="1">
      <alignment horizontal="center"/>
    </xf>
    <xf numFmtId="0" fontId="46" fillId="42" borderId="2" xfId="0" applyFont="1" applyFill="1" applyBorder="1" applyAlignment="1">
      <alignment horizontal="center"/>
    </xf>
    <xf numFmtId="0" fontId="55" fillId="42" borderId="3" xfId="0" applyFont="1" applyFill="1" applyBorder="1" applyAlignment="1">
      <alignment horizontal="right"/>
    </xf>
    <xf numFmtId="0" fontId="46" fillId="0" borderId="11" xfId="0" applyFont="1" applyBorder="1" applyAlignment="1">
      <alignment horizontal="left"/>
    </xf>
    <xf numFmtId="0" fontId="56" fillId="43" borderId="2" xfId="0" applyFont="1" applyFill="1" applyBorder="1" applyAlignment="1">
      <alignment horizontal="center"/>
    </xf>
    <xf numFmtId="0" fontId="56" fillId="43" borderId="3" xfId="0" applyFont="1" applyFill="1" applyBorder="1" applyAlignment="1">
      <alignment horizontal="right"/>
    </xf>
    <xf numFmtId="0" fontId="46" fillId="42" borderId="11" xfId="0" applyFont="1" applyFill="1" applyBorder="1" applyAlignment="1">
      <alignment horizontal="center"/>
    </xf>
    <xf numFmtId="2" fontId="46" fillId="42" borderId="0" xfId="0" applyNumberFormat="1" applyFont="1" applyFill="1" applyAlignment="1">
      <alignment horizontal="center"/>
    </xf>
    <xf numFmtId="2" fontId="56" fillId="43" borderId="2" xfId="0" applyNumberFormat="1" applyFont="1" applyFill="1" applyBorder="1" applyAlignment="1">
      <alignment horizontal="center"/>
    </xf>
    <xf numFmtId="2" fontId="56" fillId="43" borderId="3" xfId="0" applyNumberFormat="1" applyFont="1" applyFill="1" applyBorder="1" applyAlignment="1">
      <alignment horizontal="right"/>
    </xf>
    <xf numFmtId="0" fontId="55" fillId="0" borderId="0" xfId="0" applyFont="1"/>
    <xf numFmtId="0" fontId="55" fillId="0" borderId="13" xfId="0" applyFont="1" applyBorder="1" applyAlignment="1">
      <alignment horizontal="right"/>
    </xf>
    <xf numFmtId="0" fontId="46" fillId="0" borderId="4" xfId="0" applyFont="1" applyBorder="1"/>
    <xf numFmtId="0" fontId="36" fillId="0" borderId="1" xfId="0" applyFont="1" applyBorder="1"/>
    <xf numFmtId="0" fontId="36" fillId="0" borderId="5" xfId="0" applyFont="1" applyBorder="1"/>
    <xf numFmtId="166" fontId="36" fillId="25" borderId="3" xfId="0" applyNumberFormat="1" applyFont="1" applyFill="1" applyBorder="1" applyAlignment="1">
      <alignment horizontal="center"/>
    </xf>
    <xf numFmtId="0" fontId="36" fillId="25" borderId="6" xfId="0" applyFont="1" applyFill="1" applyBorder="1" applyAlignment="1">
      <alignment horizontal="center"/>
    </xf>
    <xf numFmtId="0" fontId="36" fillId="31" borderId="6" xfId="0" applyFont="1" applyFill="1" applyBorder="1" applyAlignment="1">
      <alignment horizontal="left" vertical="center"/>
    </xf>
    <xf numFmtId="0" fontId="36" fillId="0" borderId="6" xfId="0" applyFont="1" applyBorder="1" applyAlignment="1">
      <alignment horizontal="center" vertical="center"/>
    </xf>
    <xf numFmtId="0" fontId="36" fillId="32" borderId="6" xfId="0" applyFont="1" applyFill="1" applyBorder="1" applyAlignment="1">
      <alignment horizontal="center" vertical="center"/>
    </xf>
    <xf numFmtId="0" fontId="36" fillId="25" borderId="6" xfId="0" applyFont="1" applyFill="1" applyBorder="1" applyAlignment="1">
      <alignment horizontal="center" vertical="center"/>
    </xf>
    <xf numFmtId="0" fontId="36" fillId="29" borderId="6" xfId="0" applyFont="1" applyFill="1" applyBorder="1" applyAlignment="1">
      <alignment horizontal="center" vertical="center"/>
    </xf>
    <xf numFmtId="0" fontId="36" fillId="31" borderId="6" xfId="0" applyFont="1" applyFill="1" applyBorder="1" applyAlignment="1">
      <alignment horizontal="center" vertical="center"/>
    </xf>
    <xf numFmtId="0" fontId="36" fillId="6" borderId="6" xfId="0" applyFont="1" applyFill="1" applyBorder="1" applyAlignment="1">
      <alignment horizontal="center" vertical="center"/>
    </xf>
    <xf numFmtId="0" fontId="36" fillId="0" borderId="6" xfId="0" applyFont="1" applyBorder="1" applyAlignment="1">
      <alignment horizontal="left" vertical="center"/>
    </xf>
    <xf numFmtId="0" fontId="58" fillId="32" borderId="6" xfId="0" applyFont="1" applyFill="1" applyBorder="1" applyAlignment="1">
      <alignment horizontal="center" vertical="center"/>
    </xf>
    <xf numFmtId="0" fontId="36" fillId="33" borderId="6" xfId="0" applyFont="1" applyFill="1" applyBorder="1" applyAlignment="1">
      <alignment horizontal="left" vertical="center"/>
    </xf>
    <xf numFmtId="0" fontId="36" fillId="17" borderId="6" xfId="0" applyFont="1" applyFill="1" applyBorder="1" applyAlignment="1">
      <alignment horizontal="center" vertical="center"/>
    </xf>
    <xf numFmtId="0" fontId="36" fillId="33" borderId="6" xfId="0" applyFont="1" applyFill="1" applyBorder="1" applyAlignment="1">
      <alignment horizontal="center" vertical="center"/>
    </xf>
    <xf numFmtId="0" fontId="36" fillId="49" borderId="6" xfId="0" applyFont="1" applyFill="1" applyBorder="1" applyAlignment="1">
      <alignment horizontal="center" vertical="center"/>
    </xf>
    <xf numFmtId="0" fontId="36" fillId="34" borderId="7" xfId="0" applyFont="1" applyFill="1" applyBorder="1" applyAlignment="1">
      <alignment horizontal="center" vertical="center"/>
    </xf>
    <xf numFmtId="0" fontId="36" fillId="34" borderId="6" xfId="0" applyFont="1" applyFill="1" applyBorder="1" applyAlignment="1">
      <alignment horizontal="right" vertical="center"/>
    </xf>
    <xf numFmtId="0" fontId="36" fillId="35" borderId="6" xfId="0" applyFont="1" applyFill="1" applyBorder="1" applyAlignment="1">
      <alignment horizontal="center" vertical="center"/>
    </xf>
    <xf numFmtId="0" fontId="36" fillId="34" borderId="6" xfId="0" applyFont="1" applyFill="1" applyBorder="1" applyAlignment="1">
      <alignment horizontal="center" vertical="center"/>
    </xf>
    <xf numFmtId="0" fontId="36" fillId="10" borderId="6" xfId="0" applyFont="1" applyFill="1" applyBorder="1" applyAlignment="1">
      <alignment horizontal="center" vertical="center"/>
    </xf>
    <xf numFmtId="0" fontId="58" fillId="0" borderId="6" xfId="0" applyFont="1" applyBorder="1" applyAlignment="1">
      <alignment horizontal="center" vertical="center"/>
    </xf>
    <xf numFmtId="0" fontId="58" fillId="25" borderId="6" xfId="0" applyFont="1" applyFill="1" applyBorder="1" applyAlignment="1">
      <alignment horizontal="center" vertical="center"/>
    </xf>
    <xf numFmtId="0" fontId="58" fillId="29" borderId="6" xfId="0" applyFont="1" applyFill="1" applyBorder="1" applyAlignment="1">
      <alignment horizontal="center" vertical="center"/>
    </xf>
    <xf numFmtId="0" fontId="59" fillId="0" borderId="7" xfId="0" applyFont="1" applyBorder="1" applyAlignment="1">
      <alignment horizontal="center" vertical="center"/>
    </xf>
    <xf numFmtId="0" fontId="59" fillId="0" borderId="6" xfId="0" applyFont="1" applyBorder="1" applyAlignment="1">
      <alignment horizontal="left" vertical="center"/>
    </xf>
    <xf numFmtId="0" fontId="60" fillId="0" borderId="0" xfId="0" applyFont="1"/>
    <xf numFmtId="0" fontId="61" fillId="0" borderId="7" xfId="0" applyFont="1" applyBorder="1" applyAlignment="1">
      <alignment horizontal="center" vertical="center"/>
    </xf>
    <xf numFmtId="0" fontId="61" fillId="0" borderId="6" xfId="0" applyFont="1" applyBorder="1" applyAlignment="1">
      <alignment horizontal="left" vertical="center"/>
    </xf>
    <xf numFmtId="0" fontId="61" fillId="10" borderId="6" xfId="0" applyFont="1" applyFill="1" applyBorder="1" applyAlignment="1">
      <alignment horizontal="center" vertical="center"/>
    </xf>
    <xf numFmtId="0" fontId="61" fillId="0" borderId="6" xfId="0" applyFont="1" applyBorder="1" applyAlignment="1">
      <alignment horizontal="center" vertical="center"/>
    </xf>
    <xf numFmtId="0" fontId="36" fillId="27" borderId="6" xfId="0" applyFont="1" applyFill="1" applyBorder="1" applyAlignment="1">
      <alignment horizontal="center" vertical="center"/>
    </xf>
    <xf numFmtId="0" fontId="36" fillId="47" borderId="6" xfId="0" applyFont="1" applyFill="1" applyBorder="1" applyAlignment="1">
      <alignment horizontal="center" vertical="center"/>
    </xf>
    <xf numFmtId="0" fontId="36" fillId="46" borderId="6" xfId="0" applyFont="1" applyFill="1" applyBorder="1" applyAlignment="1">
      <alignment horizontal="center" vertical="center"/>
    </xf>
    <xf numFmtId="0" fontId="36" fillId="36" borderId="6" xfId="0" applyFont="1" applyFill="1" applyBorder="1" applyAlignment="1">
      <alignment horizontal="center" vertical="center"/>
    </xf>
    <xf numFmtId="0" fontId="36" fillId="17" borderId="6" xfId="0" applyFont="1" applyFill="1" applyBorder="1" applyAlignment="1">
      <alignment horizontal="left" vertical="center"/>
    </xf>
    <xf numFmtId="0" fontId="62" fillId="32" borderId="6" xfId="0" applyFont="1" applyFill="1" applyBorder="1" applyAlignment="1">
      <alignment horizontal="center" vertical="center"/>
    </xf>
    <xf numFmtId="0" fontId="61" fillId="25" borderId="6" xfId="0" applyFont="1" applyFill="1" applyBorder="1" applyAlignment="1">
      <alignment horizontal="center" vertical="center"/>
    </xf>
    <xf numFmtId="0" fontId="61" fillId="32" borderId="6" xfId="0" applyFont="1" applyFill="1" applyBorder="1" applyAlignment="1">
      <alignment horizontal="center" vertical="center"/>
    </xf>
    <xf numFmtId="0" fontId="58" fillId="0" borderId="6" xfId="0" applyFont="1" applyBorder="1" applyAlignment="1">
      <alignment horizontal="left" vertical="center"/>
    </xf>
    <xf numFmtId="0" fontId="61" fillId="31" borderId="6" xfId="0" applyFont="1" applyFill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63" fillId="29" borderId="6" xfId="0" applyFont="1" applyFill="1" applyBorder="1" applyAlignment="1">
      <alignment horizontal="center" vertical="center"/>
    </xf>
    <xf numFmtId="0" fontId="36" fillId="34" borderId="6" xfId="0" applyFont="1" applyFill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6" fillId="31" borderId="10" xfId="0" applyFont="1" applyFill="1" applyBorder="1" applyAlignment="1">
      <alignment horizontal="left" vertical="center"/>
    </xf>
    <xf numFmtId="0" fontId="36" fillId="32" borderId="10" xfId="0" applyFont="1" applyFill="1" applyBorder="1" applyAlignment="1">
      <alignment horizontal="center" vertical="center"/>
    </xf>
    <xf numFmtId="0" fontId="36" fillId="31" borderId="10" xfId="0" applyFont="1" applyFill="1" applyBorder="1" applyAlignment="1">
      <alignment horizontal="center" vertical="center"/>
    </xf>
    <xf numFmtId="0" fontId="36" fillId="25" borderId="10" xfId="0" applyFont="1" applyFill="1" applyBorder="1" applyAlignment="1">
      <alignment horizontal="center" vertical="center"/>
    </xf>
    <xf numFmtId="0" fontId="36" fillId="29" borderId="10" xfId="0" applyFont="1" applyFill="1" applyBorder="1" applyAlignment="1">
      <alignment horizontal="center" vertical="center"/>
    </xf>
    <xf numFmtId="0" fontId="36" fillId="0" borderId="7" xfId="0" applyFont="1" applyBorder="1" applyAlignment="1">
      <alignment horizontal="left" vertical="center"/>
    </xf>
    <xf numFmtId="0" fontId="36" fillId="32" borderId="7" xfId="0" applyFont="1" applyFill="1" applyBorder="1" applyAlignment="1">
      <alignment horizontal="center" vertical="center"/>
    </xf>
    <xf numFmtId="0" fontId="36" fillId="39" borderId="7" xfId="0" applyFont="1" applyFill="1" applyBorder="1" applyAlignment="1">
      <alignment horizontal="center" vertical="center"/>
    </xf>
    <xf numFmtId="0" fontId="36" fillId="25" borderId="7" xfId="0" applyFont="1" applyFill="1" applyBorder="1" applyAlignment="1">
      <alignment horizontal="center" vertical="center"/>
    </xf>
    <xf numFmtId="0" fontId="61" fillId="32" borderId="7" xfId="0" applyFont="1" applyFill="1" applyBorder="1" applyAlignment="1">
      <alignment horizontal="center" vertical="center"/>
    </xf>
    <xf numFmtId="0" fontId="36" fillId="40" borderId="7" xfId="0" applyFont="1" applyFill="1" applyBorder="1" applyAlignment="1">
      <alignment horizontal="center" vertical="center"/>
    </xf>
    <xf numFmtId="0" fontId="36" fillId="6" borderId="7" xfId="0" applyFont="1" applyFill="1" applyBorder="1" applyAlignment="1">
      <alignment horizontal="center" vertical="center"/>
    </xf>
    <xf numFmtId="0" fontId="36" fillId="29" borderId="7" xfId="0" applyFont="1" applyFill="1" applyBorder="1" applyAlignment="1">
      <alignment horizontal="center" vertical="center"/>
    </xf>
    <xf numFmtId="0" fontId="36" fillId="41" borderId="6" xfId="0" applyFont="1" applyFill="1" applyBorder="1"/>
    <xf numFmtId="0" fontId="36" fillId="39" borderId="6" xfId="0" applyFont="1" applyFill="1" applyBorder="1" applyAlignment="1">
      <alignment horizontal="left" vertical="center"/>
    </xf>
    <xf numFmtId="0" fontId="36" fillId="37" borderId="6" xfId="0" applyFont="1" applyFill="1" applyBorder="1" applyAlignment="1">
      <alignment horizontal="left"/>
    </xf>
    <xf numFmtId="0" fontId="36" fillId="40" borderId="6" xfId="0" applyFont="1" applyFill="1" applyBorder="1" applyAlignment="1">
      <alignment horizontal="left" vertical="center"/>
    </xf>
    <xf numFmtId="0" fontId="30" fillId="31" borderId="6" xfId="0" applyFont="1" applyFill="1" applyBorder="1" applyAlignment="1">
      <alignment horizontal="left" vertical="center"/>
    </xf>
    <xf numFmtId="0" fontId="28" fillId="15" borderId="6" xfId="0" applyFont="1" applyFill="1" applyBorder="1" applyAlignment="1">
      <alignment horizontal="center" vertical="center"/>
    </xf>
    <xf numFmtId="0" fontId="28" fillId="39" borderId="6" xfId="0" applyFont="1" applyFill="1" applyBorder="1" applyAlignment="1">
      <alignment horizontal="center" vertical="center"/>
    </xf>
    <xf numFmtId="0" fontId="64" fillId="31" borderId="6" xfId="0" applyFont="1" applyFill="1" applyBorder="1" applyAlignment="1">
      <alignment horizontal="center" vertical="center"/>
    </xf>
    <xf numFmtId="0" fontId="64" fillId="0" borderId="6" xfId="0" applyFont="1" applyBorder="1" applyAlignment="1">
      <alignment horizontal="center" vertical="center"/>
    </xf>
    <xf numFmtId="0" fontId="64" fillId="32" borderId="6" xfId="0" applyFont="1" applyFill="1" applyBorder="1" applyAlignment="1">
      <alignment horizontal="center" vertical="center"/>
    </xf>
    <xf numFmtId="0" fontId="38" fillId="34" borderId="5" xfId="0" applyFont="1" applyFill="1" applyBorder="1" applyAlignment="1">
      <alignment horizontal="center" vertical="center"/>
    </xf>
    <xf numFmtId="0" fontId="39" fillId="29" borderId="6" xfId="0" applyFont="1" applyFill="1" applyBorder="1" applyAlignment="1">
      <alignment horizontal="center" vertical="center"/>
    </xf>
    <xf numFmtId="0" fontId="39" fillId="36" borderId="6" xfId="0" applyFont="1" applyFill="1" applyBorder="1" applyAlignment="1">
      <alignment horizontal="center" vertical="center"/>
    </xf>
    <xf numFmtId="0" fontId="38" fillId="10" borderId="6" xfId="0" applyFont="1" applyFill="1" applyBorder="1" applyAlignment="1">
      <alignment horizontal="center" vertical="center"/>
    </xf>
    <xf numFmtId="0" fontId="41" fillId="10" borderId="6" xfId="0" applyFont="1" applyFill="1" applyBorder="1" applyAlignment="1">
      <alignment horizontal="center" vertical="center"/>
    </xf>
    <xf numFmtId="0" fontId="38" fillId="46" borderId="6" xfId="0" applyFont="1" applyFill="1" applyBorder="1" applyAlignment="1">
      <alignment horizontal="center" vertical="center"/>
    </xf>
    <xf numFmtId="0" fontId="43" fillId="29" borderId="6" xfId="0" applyFont="1" applyFill="1" applyBorder="1" applyAlignment="1">
      <alignment horizontal="center" vertical="center"/>
    </xf>
    <xf numFmtId="0" fontId="55" fillId="0" borderId="1" xfId="0" applyFont="1" applyBorder="1"/>
    <xf numFmtId="0" fontId="55" fillId="0" borderId="5" xfId="0" applyFont="1" applyBorder="1"/>
    <xf numFmtId="0" fontId="55" fillId="0" borderId="7" xfId="0" applyFont="1" applyBorder="1" applyAlignment="1">
      <alignment horizontal="center" vertical="center"/>
    </xf>
    <xf numFmtId="0" fontId="55" fillId="31" borderId="6" xfId="0" applyFont="1" applyFill="1" applyBorder="1" applyAlignment="1">
      <alignment horizontal="left" vertical="center"/>
    </xf>
    <xf numFmtId="0" fontId="55" fillId="0" borderId="6" xfId="0" applyFont="1" applyBorder="1" applyAlignment="1">
      <alignment horizontal="left" vertical="center"/>
    </xf>
    <xf numFmtId="0" fontId="55" fillId="33" borderId="6" xfId="0" applyFont="1" applyFill="1" applyBorder="1" applyAlignment="1">
      <alignment horizontal="left" vertical="center"/>
    </xf>
    <xf numFmtId="0" fontId="55" fillId="34" borderId="7" xfId="0" applyFont="1" applyFill="1" applyBorder="1" applyAlignment="1">
      <alignment horizontal="center" vertical="center"/>
    </xf>
    <xf numFmtId="0" fontId="55" fillId="34" borderId="6" xfId="0" applyFont="1" applyFill="1" applyBorder="1" applyAlignment="1">
      <alignment horizontal="right" vertical="center"/>
    </xf>
    <xf numFmtId="0" fontId="55" fillId="6" borderId="6" xfId="0" applyFont="1" applyFill="1" applyBorder="1" applyAlignment="1">
      <alignment horizontal="left" vertical="center"/>
    </xf>
    <xf numFmtId="0" fontId="55" fillId="17" borderId="6" xfId="0" applyFont="1" applyFill="1" applyBorder="1" applyAlignment="1">
      <alignment horizontal="left" vertical="center"/>
    </xf>
    <xf numFmtId="0" fontId="55" fillId="36" borderId="6" xfId="0" applyFont="1" applyFill="1" applyBorder="1" applyAlignment="1">
      <alignment horizontal="left" vertical="center"/>
    </xf>
    <xf numFmtId="0" fontId="65" fillId="0" borderId="6" xfId="0" applyFont="1" applyBorder="1" applyAlignment="1">
      <alignment horizontal="left" vertical="center"/>
    </xf>
    <xf numFmtId="0" fontId="66" fillId="0" borderId="7" xfId="0" applyFont="1" applyBorder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0" fontId="55" fillId="34" borderId="6" xfId="0" applyFont="1" applyFill="1" applyBorder="1" applyAlignment="1">
      <alignment horizontal="left" vertical="center"/>
    </xf>
    <xf numFmtId="0" fontId="55" fillId="0" borderId="10" xfId="0" applyFont="1" applyBorder="1" applyAlignment="1">
      <alignment horizontal="center" vertical="center"/>
    </xf>
    <xf numFmtId="0" fontId="55" fillId="31" borderId="10" xfId="0" applyFont="1" applyFill="1" applyBorder="1" applyAlignment="1">
      <alignment horizontal="left" vertical="center"/>
    </xf>
    <xf numFmtId="0" fontId="55" fillId="0" borderId="7" xfId="0" applyFont="1" applyBorder="1" applyAlignment="1">
      <alignment horizontal="left" vertical="center"/>
    </xf>
    <xf numFmtId="0" fontId="55" fillId="41" borderId="6" xfId="0" applyFont="1" applyFill="1" applyBorder="1"/>
    <xf numFmtId="0" fontId="55" fillId="39" borderId="6" xfId="0" applyFont="1" applyFill="1" applyBorder="1" applyAlignment="1">
      <alignment horizontal="left" vertical="center"/>
    </xf>
    <xf numFmtId="0" fontId="55" fillId="37" borderId="6" xfId="0" applyFont="1" applyFill="1" applyBorder="1" applyAlignment="1">
      <alignment horizontal="left"/>
    </xf>
    <xf numFmtId="0" fontId="55" fillId="40" borderId="6" xfId="0" applyFont="1" applyFill="1" applyBorder="1" applyAlignment="1">
      <alignment horizontal="left" vertical="center"/>
    </xf>
    <xf numFmtId="166" fontId="46" fillId="50" borderId="3" xfId="0" applyNumberFormat="1" applyFont="1" applyFill="1" applyBorder="1" applyAlignment="1">
      <alignment horizontal="center"/>
    </xf>
    <xf numFmtId="0" fontId="36" fillId="50" borderId="6" xfId="0" applyFont="1" applyFill="1" applyBorder="1" applyAlignment="1">
      <alignment horizontal="center"/>
    </xf>
    <xf numFmtId="0" fontId="38" fillId="50" borderId="6" xfId="0" applyFont="1" applyFill="1" applyBorder="1" applyAlignment="1">
      <alignment horizontal="center" vertical="center"/>
    </xf>
    <xf numFmtId="0" fontId="38" fillId="51" borderId="6" xfId="0" applyFont="1" applyFill="1" applyBorder="1" applyAlignment="1">
      <alignment horizontal="center" vertical="center"/>
    </xf>
    <xf numFmtId="0" fontId="39" fillId="50" borderId="6" xfId="0" applyFont="1" applyFill="1" applyBorder="1" applyAlignment="1">
      <alignment horizontal="center" vertical="center"/>
    </xf>
    <xf numFmtId="0" fontId="41" fillId="50" borderId="6" xfId="0" applyFont="1" applyFill="1" applyBorder="1" applyAlignment="1">
      <alignment horizontal="center" vertical="center"/>
    </xf>
    <xf numFmtId="0" fontId="38" fillId="51" borderId="10" xfId="0" applyFont="1" applyFill="1" applyBorder="1" applyAlignment="1">
      <alignment horizontal="center" vertical="center"/>
    </xf>
    <xf numFmtId="0" fontId="38" fillId="51" borderId="7" xfId="0" applyFont="1" applyFill="1" applyBorder="1" applyAlignment="1">
      <alignment horizontal="center" vertical="center"/>
    </xf>
    <xf numFmtId="0" fontId="38" fillId="51" borderId="6" xfId="0" applyFont="1" applyFill="1" applyBorder="1" applyAlignment="1">
      <alignment horizontal="center"/>
    </xf>
    <xf numFmtId="165" fontId="38" fillId="51" borderId="6" xfId="0" applyNumberFormat="1" applyFont="1" applyFill="1" applyBorder="1" applyAlignment="1">
      <alignment horizontal="center"/>
    </xf>
    <xf numFmtId="0" fontId="46" fillId="50" borderId="6" xfId="0" applyFont="1" applyFill="1" applyBorder="1" applyAlignment="1">
      <alignment horizontal="center"/>
    </xf>
    <xf numFmtId="0" fontId="46" fillId="50" borderId="6" xfId="0" applyFont="1" applyFill="1" applyBorder="1" applyAlignment="1">
      <alignment horizontal="center" vertical="center"/>
    </xf>
    <xf numFmtId="0" fontId="46" fillId="51" borderId="6" xfId="0" applyFont="1" applyFill="1" applyBorder="1" applyAlignment="1">
      <alignment horizontal="center" vertical="center"/>
    </xf>
    <xf numFmtId="0" fontId="46" fillId="34" borderId="5" xfId="0" applyFont="1" applyFill="1" applyBorder="1" applyAlignment="1">
      <alignment horizontal="center" vertical="center"/>
    </xf>
    <xf numFmtId="0" fontId="48" fillId="50" borderId="6" xfId="0" applyFont="1" applyFill="1" applyBorder="1" applyAlignment="1">
      <alignment horizontal="center" vertical="center"/>
    </xf>
    <xf numFmtId="0" fontId="48" fillId="6" borderId="6" xfId="0" applyFont="1" applyFill="1" applyBorder="1" applyAlignment="1">
      <alignment horizontal="center" vertical="center"/>
    </xf>
    <xf numFmtId="0" fontId="51" fillId="50" borderId="6" xfId="0" applyFont="1" applyFill="1" applyBorder="1" applyAlignment="1">
      <alignment horizontal="center" vertical="center"/>
    </xf>
    <xf numFmtId="0" fontId="46" fillId="51" borderId="10" xfId="0" applyFont="1" applyFill="1" applyBorder="1" applyAlignment="1">
      <alignment horizontal="center" vertical="center"/>
    </xf>
    <xf numFmtId="0" fontId="46" fillId="51" borderId="7" xfId="0" applyFont="1" applyFill="1" applyBorder="1" applyAlignment="1">
      <alignment horizontal="center" vertical="center"/>
    </xf>
    <xf numFmtId="0" fontId="46" fillId="31" borderId="7" xfId="0" applyFont="1" applyFill="1" applyBorder="1" applyAlignment="1">
      <alignment horizontal="center" vertical="center"/>
    </xf>
    <xf numFmtId="0" fontId="46" fillId="32" borderId="6" xfId="0" applyFont="1" applyFill="1" applyBorder="1" applyAlignment="1">
      <alignment horizontal="center"/>
    </xf>
    <xf numFmtId="0" fontId="46" fillId="0" borderId="6" xfId="0" applyFont="1" applyBorder="1"/>
    <xf numFmtId="165" fontId="46" fillId="32" borderId="6" xfId="0" applyNumberFormat="1" applyFont="1" applyFill="1" applyBorder="1" applyAlignment="1">
      <alignment horizontal="center"/>
    </xf>
    <xf numFmtId="0" fontId="46" fillId="0" borderId="8" xfId="0" applyFont="1" applyBorder="1"/>
    <xf numFmtId="0" fontId="46" fillId="33" borderId="15" xfId="0" applyFont="1" applyFill="1" applyBorder="1"/>
    <xf numFmtId="0" fontId="46" fillId="0" borderId="14" xfId="0" applyFont="1" applyBorder="1" applyAlignment="1">
      <alignment horizontal="right"/>
    </xf>
    <xf numFmtId="0" fontId="46" fillId="0" borderId="15" xfId="0" applyFont="1" applyBorder="1" applyAlignment="1">
      <alignment horizontal="right"/>
    </xf>
    <xf numFmtId="0" fontId="46" fillId="0" borderId="3" xfId="0" applyFont="1" applyBorder="1" applyAlignment="1">
      <alignment horizontal="right"/>
    </xf>
    <xf numFmtId="0" fontId="46" fillId="42" borderId="3" xfId="0" applyFont="1" applyFill="1" applyBorder="1" applyAlignment="1">
      <alignment horizontal="right"/>
    </xf>
    <xf numFmtId="0" fontId="46" fillId="0" borderId="13" xfId="0" applyFont="1" applyBorder="1" applyAlignment="1">
      <alignment horizontal="right"/>
    </xf>
    <xf numFmtId="0" fontId="67" fillId="0" borderId="6" xfId="0" applyFont="1" applyBorder="1" applyAlignment="1">
      <alignment horizontal="left"/>
    </xf>
    <xf numFmtId="0" fontId="67" fillId="33" borderId="4" xfId="0" applyFont="1" applyFill="1" applyBorder="1"/>
    <xf numFmtId="0" fontId="67" fillId="33" borderId="2" xfId="0" applyFont="1" applyFill="1" applyBorder="1" applyAlignment="1">
      <alignment horizontal="center"/>
    </xf>
    <xf numFmtId="0" fontId="67" fillId="33" borderId="3" xfId="0" applyFont="1" applyFill="1" applyBorder="1" applyAlignment="1">
      <alignment horizontal="center"/>
    </xf>
    <xf numFmtId="0" fontId="67" fillId="33" borderId="15" xfId="0" applyFont="1" applyFill="1" applyBorder="1" applyAlignment="1">
      <alignment horizontal="center"/>
    </xf>
    <xf numFmtId="0" fontId="67" fillId="0" borderId="0" xfId="0" applyFont="1"/>
    <xf numFmtId="0" fontId="67" fillId="0" borderId="11" xfId="0" applyFont="1" applyBorder="1"/>
    <xf numFmtId="0" fontId="67" fillId="0" borderId="0" xfId="0" applyFont="1" applyAlignment="1">
      <alignment horizontal="center"/>
    </xf>
    <xf numFmtId="0" fontId="67" fillId="0" borderId="12" xfId="0" applyFont="1" applyBorder="1" applyAlignment="1">
      <alignment horizontal="left"/>
    </xf>
    <xf numFmtId="0" fontId="67" fillId="0" borderId="8" xfId="0" applyFont="1" applyBorder="1" applyAlignment="1">
      <alignment horizontal="center"/>
    </xf>
    <xf numFmtId="0" fontId="67" fillId="0" borderId="12" xfId="0" applyFont="1" applyBorder="1"/>
    <xf numFmtId="0" fontId="67" fillId="0" borderId="9" xfId="0" applyFont="1" applyBorder="1" applyAlignment="1">
      <alignment horizontal="center"/>
    </xf>
    <xf numFmtId="0" fontId="67" fillId="0" borderId="4" xfId="0" applyFont="1" applyBorder="1" applyAlignment="1">
      <alignment horizontal="left"/>
    </xf>
    <xf numFmtId="0" fontId="67" fillId="0" borderId="2" xfId="0" applyFont="1" applyBorder="1" applyAlignment="1">
      <alignment horizontal="center"/>
    </xf>
    <xf numFmtId="0" fontId="67" fillId="42" borderId="4" xfId="0" applyFont="1" applyFill="1" applyBorder="1" applyAlignment="1">
      <alignment horizontal="center"/>
    </xf>
    <xf numFmtId="0" fontId="67" fillId="42" borderId="2" xfId="0" applyFont="1" applyFill="1" applyBorder="1" applyAlignment="1">
      <alignment horizontal="center"/>
    </xf>
    <xf numFmtId="0" fontId="67" fillId="0" borderId="11" xfId="0" applyFont="1" applyBorder="1" applyAlignment="1">
      <alignment horizontal="left"/>
    </xf>
    <xf numFmtId="0" fontId="68" fillId="43" borderId="2" xfId="0" applyFont="1" applyFill="1" applyBorder="1" applyAlignment="1">
      <alignment horizontal="center"/>
    </xf>
    <xf numFmtId="0" fontId="68" fillId="43" borderId="3" xfId="0" applyFont="1" applyFill="1" applyBorder="1" applyAlignment="1">
      <alignment horizontal="right"/>
    </xf>
    <xf numFmtId="0" fontId="67" fillId="42" borderId="11" xfId="0" applyFont="1" applyFill="1" applyBorder="1" applyAlignment="1">
      <alignment horizontal="center"/>
    </xf>
    <xf numFmtId="2" fontId="67" fillId="42" borderId="0" xfId="0" applyNumberFormat="1" applyFont="1" applyFill="1" applyAlignment="1">
      <alignment horizontal="center"/>
    </xf>
    <xf numFmtId="2" fontId="68" fillId="43" borderId="2" xfId="0" applyNumberFormat="1" applyFont="1" applyFill="1" applyBorder="1" applyAlignment="1">
      <alignment horizontal="center"/>
    </xf>
    <xf numFmtId="2" fontId="68" fillId="43" borderId="3" xfId="0" applyNumberFormat="1" applyFont="1" applyFill="1" applyBorder="1" applyAlignment="1">
      <alignment horizontal="right"/>
    </xf>
    <xf numFmtId="0" fontId="67" fillId="0" borderId="4" xfId="0" applyFont="1" applyBorder="1"/>
    <xf numFmtId="0" fontId="69" fillId="0" borderId="0" xfId="0" applyFont="1"/>
    <xf numFmtId="0" fontId="67" fillId="34" borderId="5" xfId="0" applyFont="1" applyFill="1" applyBorder="1" applyAlignment="1">
      <alignment horizontal="center" vertical="center"/>
    </xf>
    <xf numFmtId="0" fontId="67" fillId="31" borderId="7" xfId="0" applyFont="1" applyFill="1" applyBorder="1" applyAlignment="1">
      <alignment horizontal="center" vertical="center"/>
    </xf>
    <xf numFmtId="0" fontId="67" fillId="32" borderId="6" xfId="0" applyFont="1" applyFill="1" applyBorder="1" applyAlignment="1">
      <alignment horizontal="center"/>
    </xf>
    <xf numFmtId="0" fontId="67" fillId="0" borderId="6" xfId="0" applyFont="1" applyBorder="1"/>
    <xf numFmtId="165" fontId="67" fillId="32" borderId="6" xfId="0" applyNumberFormat="1" applyFont="1" applyFill="1" applyBorder="1" applyAlignment="1">
      <alignment horizontal="center"/>
    </xf>
    <xf numFmtId="0" fontId="67" fillId="0" borderId="8" xfId="0" applyFont="1" applyBorder="1"/>
    <xf numFmtId="0" fontId="67" fillId="33" borderId="15" xfId="0" applyFont="1" applyFill="1" applyBorder="1"/>
    <xf numFmtId="0" fontId="67" fillId="0" borderId="14" xfId="0" applyFont="1" applyBorder="1" applyAlignment="1">
      <alignment horizontal="right"/>
    </xf>
    <xf numFmtId="0" fontId="67" fillId="0" borderId="15" xfId="0" applyFont="1" applyBorder="1" applyAlignment="1">
      <alignment horizontal="right"/>
    </xf>
    <xf numFmtId="0" fontId="67" fillId="0" borderId="3" xfId="0" applyFont="1" applyBorder="1" applyAlignment="1">
      <alignment horizontal="right"/>
    </xf>
    <xf numFmtId="0" fontId="67" fillId="42" borderId="3" xfId="0" applyFont="1" applyFill="1" applyBorder="1" applyAlignment="1">
      <alignment horizontal="right"/>
    </xf>
    <xf numFmtId="0" fontId="67" fillId="0" borderId="13" xfId="0" applyFont="1" applyBorder="1" applyAlignment="1">
      <alignment horizontal="right"/>
    </xf>
    <xf numFmtId="0" fontId="36" fillId="6" borderId="6" xfId="0" applyFont="1" applyFill="1" applyBorder="1" applyAlignment="1">
      <alignment horizontal="left" vertical="center"/>
    </xf>
    <xf numFmtId="0" fontId="58" fillId="6" borderId="6" xfId="0" applyFont="1" applyFill="1" applyBorder="1" applyAlignment="1">
      <alignment horizontal="center" vertical="center"/>
    </xf>
    <xf numFmtId="0" fontId="70" fillId="53" borderId="0" xfId="0" applyFont="1" applyFill="1"/>
    <xf numFmtId="0" fontId="70" fillId="53" borderId="0" xfId="0" applyFont="1" applyFill="1" applyAlignment="1">
      <alignment horizontal="center"/>
    </xf>
    <xf numFmtId="20" fontId="70" fillId="0" borderId="0" xfId="0" applyNumberFormat="1" applyFont="1"/>
    <xf numFmtId="0" fontId="71" fillId="54" borderId="0" xfId="0" applyFont="1" applyFill="1" applyAlignment="1">
      <alignment horizontal="center"/>
    </xf>
    <xf numFmtId="0" fontId="71" fillId="55" borderId="0" xfId="0" applyFont="1" applyFill="1" applyAlignment="1">
      <alignment horizontal="center"/>
    </xf>
    <xf numFmtId="0" fontId="71" fillId="56" borderId="0" xfId="0" applyFont="1" applyFill="1" applyAlignment="1">
      <alignment horizontal="center"/>
    </xf>
    <xf numFmtId="0" fontId="71" fillId="57" borderId="0" xfId="0" applyFont="1" applyFill="1" applyAlignment="1">
      <alignment horizontal="center"/>
    </xf>
    <xf numFmtId="0" fontId="71" fillId="58" borderId="0" xfId="0" applyFont="1" applyFill="1" applyAlignment="1">
      <alignment horizontal="center"/>
    </xf>
    <xf numFmtId="0" fontId="71" fillId="59" borderId="0" xfId="0" applyFont="1" applyFill="1" applyAlignment="1">
      <alignment horizontal="center"/>
    </xf>
    <xf numFmtId="0" fontId="71" fillId="60" borderId="0" xfId="0" applyFont="1" applyFill="1" applyAlignment="1">
      <alignment horizontal="center"/>
    </xf>
    <xf numFmtId="0" fontId="71" fillId="61" borderId="0" xfId="0" applyFont="1" applyFill="1" applyAlignment="1">
      <alignment horizontal="center"/>
    </xf>
    <xf numFmtId="0" fontId="71" fillId="62" borderId="0" xfId="0" applyFont="1" applyFill="1" applyAlignment="1">
      <alignment horizontal="center"/>
    </xf>
    <xf numFmtId="0" fontId="71" fillId="63" borderId="0" xfId="0" applyFont="1" applyFill="1" applyAlignment="1">
      <alignment horizontal="center"/>
    </xf>
    <xf numFmtId="0" fontId="71" fillId="64" borderId="0" xfId="0" applyFont="1" applyFill="1" applyAlignment="1">
      <alignment horizontal="center"/>
    </xf>
    <xf numFmtId="0" fontId="71" fillId="65" borderId="0" xfId="0" applyFont="1" applyFill="1" applyAlignment="1">
      <alignment horizontal="center"/>
    </xf>
    <xf numFmtId="0" fontId="71" fillId="66" borderId="0" xfId="0" applyFont="1" applyFill="1" applyAlignment="1">
      <alignment horizontal="center"/>
    </xf>
    <xf numFmtId="0" fontId="71" fillId="67" borderId="0" xfId="0" applyFont="1" applyFill="1" applyAlignment="1">
      <alignment horizontal="center"/>
    </xf>
    <xf numFmtId="0" fontId="71" fillId="68" borderId="0" xfId="0" applyFont="1" applyFill="1" applyAlignment="1">
      <alignment horizontal="center"/>
    </xf>
    <xf numFmtId="0" fontId="71" fillId="69" borderId="0" xfId="0" applyFont="1" applyFill="1" applyAlignment="1">
      <alignment horizontal="center"/>
    </xf>
    <xf numFmtId="0" fontId="71" fillId="70" borderId="0" xfId="0" applyFont="1" applyFill="1" applyAlignment="1">
      <alignment horizontal="center"/>
    </xf>
    <xf numFmtId="0" fontId="71" fillId="71" borderId="0" xfId="0" applyFont="1" applyFill="1" applyAlignment="1">
      <alignment horizontal="center"/>
    </xf>
    <xf numFmtId="0" fontId="71" fillId="72" borderId="0" xfId="0" applyFont="1" applyFill="1" applyAlignment="1">
      <alignment horizontal="center"/>
    </xf>
    <xf numFmtId="0" fontId="71" fillId="73" borderId="0" xfId="0" applyFont="1" applyFill="1" applyAlignment="1">
      <alignment horizontal="center"/>
    </xf>
    <xf numFmtId="0" fontId="71" fillId="74" borderId="0" xfId="0" applyFont="1" applyFill="1" applyAlignment="1">
      <alignment horizontal="center"/>
    </xf>
    <xf numFmtId="0" fontId="71" fillId="75" borderId="0" xfId="0" applyFont="1" applyFill="1" applyAlignment="1">
      <alignment horizontal="center"/>
    </xf>
    <xf numFmtId="0" fontId="71" fillId="76" borderId="0" xfId="0" applyFont="1" applyFill="1" applyAlignment="1">
      <alignment horizontal="center"/>
    </xf>
    <xf numFmtId="0" fontId="71" fillId="77" borderId="0" xfId="0" applyFont="1" applyFill="1" applyAlignment="1">
      <alignment horizontal="center"/>
    </xf>
    <xf numFmtId="0" fontId="71" fillId="78" borderId="0" xfId="0" applyFont="1" applyFill="1" applyAlignment="1">
      <alignment horizontal="center"/>
    </xf>
    <xf numFmtId="0" fontId="71" fillId="79" borderId="0" xfId="0" applyFont="1" applyFill="1" applyAlignment="1">
      <alignment horizontal="center"/>
    </xf>
    <xf numFmtId="0" fontId="71" fillId="80" borderId="0" xfId="0" applyFont="1" applyFill="1" applyAlignment="1">
      <alignment horizontal="center"/>
    </xf>
    <xf numFmtId="0" fontId="71" fillId="81" borderId="0" xfId="0" applyFont="1" applyFill="1" applyAlignment="1">
      <alignment horizontal="center"/>
    </xf>
    <xf numFmtId="0" fontId="71" fillId="82" borderId="0" xfId="0" applyFont="1" applyFill="1" applyAlignment="1">
      <alignment horizontal="center"/>
    </xf>
    <xf numFmtId="0" fontId="71" fillId="83" borderId="0" xfId="0" applyFont="1" applyFill="1" applyAlignment="1">
      <alignment horizontal="center"/>
    </xf>
    <xf numFmtId="0" fontId="71" fillId="84" borderId="0" xfId="0" applyFont="1" applyFill="1" applyAlignment="1">
      <alignment horizontal="center"/>
    </xf>
    <xf numFmtId="0" fontId="71" fillId="85" borderId="0" xfId="0" applyFont="1" applyFill="1" applyAlignment="1">
      <alignment horizontal="center"/>
    </xf>
    <xf numFmtId="0" fontId="28" fillId="87" borderId="6" xfId="0" applyFont="1" applyFill="1" applyBorder="1" applyAlignment="1">
      <alignment horizontal="center" vertical="center"/>
    </xf>
    <xf numFmtId="0" fontId="28" fillId="34" borderId="7" xfId="0" applyFont="1" applyFill="1" applyBorder="1" applyAlignment="1">
      <alignment horizontal="left" vertical="center"/>
    </xf>
    <xf numFmtId="0" fontId="72" fillId="0" borderId="1" xfId="0" applyFont="1" applyBorder="1"/>
    <xf numFmtId="0" fontId="72" fillId="0" borderId="5" xfId="0" applyFont="1" applyBorder="1"/>
    <xf numFmtId="166" fontId="72" fillId="0" borderId="3" xfId="0" applyNumberFormat="1" applyFont="1" applyBorder="1" applyAlignment="1">
      <alignment horizontal="center"/>
    </xf>
    <xf numFmtId="0" fontId="72" fillId="0" borderId="7" xfId="0" applyFont="1" applyBorder="1" applyAlignment="1">
      <alignment horizontal="center"/>
    </xf>
    <xf numFmtId="0" fontId="72" fillId="29" borderId="3" xfId="0" applyFont="1" applyFill="1" applyBorder="1" applyAlignment="1">
      <alignment horizontal="center"/>
    </xf>
    <xf numFmtId="0" fontId="72" fillId="0" borderId="6" xfId="0" applyFont="1" applyBorder="1" applyAlignment="1">
      <alignment horizontal="center"/>
    </xf>
    <xf numFmtId="0" fontId="72" fillId="29" borderId="6" xfId="0" applyFont="1" applyFill="1" applyBorder="1" applyAlignment="1">
      <alignment horizontal="center"/>
    </xf>
    <xf numFmtId="0" fontId="72" fillId="0" borderId="7" xfId="0" applyFont="1" applyBorder="1" applyAlignment="1">
      <alignment horizontal="center" vertical="center"/>
    </xf>
    <xf numFmtId="0" fontId="72" fillId="31" borderId="6" xfId="0" applyFont="1" applyFill="1" applyBorder="1" applyAlignment="1">
      <alignment horizontal="left" vertical="center"/>
    </xf>
    <xf numFmtId="0" fontId="72" fillId="0" borderId="6" xfId="0" applyFont="1" applyBorder="1" applyAlignment="1">
      <alignment horizontal="center" vertical="center"/>
    </xf>
    <xf numFmtId="0" fontId="72" fillId="32" borderId="6" xfId="0" applyFont="1" applyFill="1" applyBorder="1" applyAlignment="1">
      <alignment horizontal="center" vertical="center"/>
    </xf>
    <xf numFmtId="0" fontId="72" fillId="29" borderId="6" xfId="0" applyFont="1" applyFill="1" applyBorder="1" applyAlignment="1">
      <alignment horizontal="center" vertical="center"/>
    </xf>
    <xf numFmtId="0" fontId="72" fillId="31" borderId="6" xfId="0" applyFont="1" applyFill="1" applyBorder="1" applyAlignment="1">
      <alignment horizontal="center" vertical="center"/>
    </xf>
    <xf numFmtId="0" fontId="72" fillId="0" borderId="6" xfId="0" applyFont="1" applyBorder="1" applyAlignment="1">
      <alignment horizontal="left" vertical="center"/>
    </xf>
    <xf numFmtId="0" fontId="74" fillId="32" borderId="6" xfId="0" applyFont="1" applyFill="1" applyBorder="1" applyAlignment="1">
      <alignment horizontal="center" vertical="center"/>
    </xf>
    <xf numFmtId="0" fontId="72" fillId="36" borderId="6" xfId="0" applyFont="1" applyFill="1" applyBorder="1" applyAlignment="1">
      <alignment horizontal="center" vertical="center"/>
    </xf>
    <xf numFmtId="0" fontId="72" fillId="6" borderId="6" xfId="0" applyFont="1" applyFill="1" applyBorder="1" applyAlignment="1">
      <alignment horizontal="center" vertical="center"/>
    </xf>
    <xf numFmtId="0" fontId="72" fillId="33" borderId="6" xfId="0" applyFont="1" applyFill="1" applyBorder="1" applyAlignment="1">
      <alignment horizontal="left" vertical="center"/>
    </xf>
    <xf numFmtId="0" fontId="72" fillId="17" borderId="6" xfId="0" applyFont="1" applyFill="1" applyBorder="1" applyAlignment="1">
      <alignment horizontal="center" vertical="center"/>
    </xf>
    <xf numFmtId="0" fontId="72" fillId="33" borderId="6" xfId="0" applyFont="1" applyFill="1" applyBorder="1" applyAlignment="1">
      <alignment horizontal="center" vertical="center"/>
    </xf>
    <xf numFmtId="0" fontId="72" fillId="34" borderId="7" xfId="0" applyFont="1" applyFill="1" applyBorder="1" applyAlignment="1">
      <alignment horizontal="center" vertical="center"/>
    </xf>
    <xf numFmtId="0" fontId="72" fillId="34" borderId="6" xfId="0" applyFont="1" applyFill="1" applyBorder="1" applyAlignment="1">
      <alignment horizontal="right" vertical="center"/>
    </xf>
    <xf numFmtId="0" fontId="72" fillId="35" borderId="6" xfId="0" applyFont="1" applyFill="1" applyBorder="1" applyAlignment="1">
      <alignment horizontal="center" vertical="center"/>
    </xf>
    <xf numFmtId="0" fontId="72" fillId="34" borderId="6" xfId="0" applyFont="1" applyFill="1" applyBorder="1" applyAlignment="1">
      <alignment horizontal="center" vertical="center"/>
    </xf>
    <xf numFmtId="0" fontId="74" fillId="0" borderId="6" xfId="0" applyFont="1" applyBorder="1" applyAlignment="1">
      <alignment horizontal="center" vertical="center"/>
    </xf>
    <xf numFmtId="0" fontId="74" fillId="29" borderId="6" xfId="0" applyFont="1" applyFill="1" applyBorder="1" applyAlignment="1">
      <alignment horizontal="center" vertical="center"/>
    </xf>
    <xf numFmtId="0" fontId="75" fillId="0" borderId="7" xfId="0" applyFont="1" applyBorder="1" applyAlignment="1">
      <alignment horizontal="center" vertical="center"/>
    </xf>
    <xf numFmtId="0" fontId="75" fillId="0" borderId="6" xfId="0" applyFont="1" applyBorder="1" applyAlignment="1">
      <alignment horizontal="left" vertical="center"/>
    </xf>
    <xf numFmtId="0" fontId="76" fillId="0" borderId="0" xfId="0" applyFont="1"/>
    <xf numFmtId="0" fontId="72" fillId="10" borderId="6" xfId="0" applyFont="1" applyFill="1" applyBorder="1" applyAlignment="1">
      <alignment horizontal="center" vertical="center"/>
    </xf>
    <xf numFmtId="0" fontId="77" fillId="10" borderId="6" xfId="0" applyFont="1" applyFill="1" applyBorder="1" applyAlignment="1">
      <alignment horizontal="center" vertical="center"/>
    </xf>
    <xf numFmtId="0" fontId="77" fillId="0" borderId="7" xfId="0" applyFont="1" applyBorder="1" applyAlignment="1">
      <alignment horizontal="center" vertical="center"/>
    </xf>
    <xf numFmtId="0" fontId="77" fillId="0" borderId="6" xfId="0" applyFont="1" applyBorder="1" applyAlignment="1">
      <alignment horizontal="left" vertical="center"/>
    </xf>
    <xf numFmtId="0" fontId="77" fillId="0" borderId="6" xfId="0" applyFont="1" applyBorder="1" applyAlignment="1">
      <alignment horizontal="center" vertical="center"/>
    </xf>
    <xf numFmtId="0" fontId="72" fillId="46" borderId="6" xfId="0" applyFont="1" applyFill="1" applyBorder="1" applyAlignment="1">
      <alignment horizontal="center" vertical="center"/>
    </xf>
    <xf numFmtId="0" fontId="77" fillId="32" borderId="6" xfId="0" applyFont="1" applyFill="1" applyBorder="1" applyAlignment="1">
      <alignment horizontal="center" vertical="center"/>
    </xf>
    <xf numFmtId="0" fontId="72" fillId="87" borderId="6" xfId="0" applyFont="1" applyFill="1" applyBorder="1" applyAlignment="1">
      <alignment horizontal="center" vertical="center"/>
    </xf>
    <xf numFmtId="0" fontId="77" fillId="17" borderId="6" xfId="0" applyFont="1" applyFill="1" applyBorder="1" applyAlignment="1">
      <alignment horizontal="center" vertical="center"/>
    </xf>
    <xf numFmtId="0" fontId="74" fillId="0" borderId="6" xfId="0" applyFont="1" applyBorder="1" applyAlignment="1">
      <alignment horizontal="left" vertical="center"/>
    </xf>
    <xf numFmtId="0" fontId="77" fillId="31" borderId="6" xfId="0" applyFont="1" applyFill="1" applyBorder="1" applyAlignment="1">
      <alignment horizontal="center" vertical="center"/>
    </xf>
    <xf numFmtId="0" fontId="78" fillId="0" borderId="6" xfId="0" applyFont="1" applyBorder="1" applyAlignment="1">
      <alignment horizontal="center" vertical="center"/>
    </xf>
    <xf numFmtId="0" fontId="78" fillId="29" borderId="6" xfId="0" applyFont="1" applyFill="1" applyBorder="1" applyAlignment="1">
      <alignment horizontal="center" vertical="center"/>
    </xf>
    <xf numFmtId="0" fontId="72" fillId="34" borderId="7" xfId="0" applyFont="1" applyFill="1" applyBorder="1" applyAlignment="1">
      <alignment horizontal="left" vertical="center"/>
    </xf>
    <xf numFmtId="0" fontId="72" fillId="34" borderId="6" xfId="0" applyFont="1" applyFill="1" applyBorder="1" applyAlignment="1">
      <alignment horizontal="left" vertical="center"/>
    </xf>
    <xf numFmtId="0" fontId="72" fillId="0" borderId="10" xfId="0" applyFont="1" applyBorder="1" applyAlignment="1">
      <alignment horizontal="center" vertical="center"/>
    </xf>
    <xf numFmtId="0" fontId="72" fillId="31" borderId="10" xfId="0" applyFont="1" applyFill="1" applyBorder="1" applyAlignment="1">
      <alignment horizontal="left" vertical="center"/>
    </xf>
    <xf numFmtId="0" fontId="72" fillId="32" borderId="10" xfId="0" applyFont="1" applyFill="1" applyBorder="1" applyAlignment="1">
      <alignment horizontal="center" vertical="center"/>
    </xf>
    <xf numFmtId="0" fontId="72" fillId="31" borderId="10" xfId="0" applyFont="1" applyFill="1" applyBorder="1" applyAlignment="1">
      <alignment horizontal="center" vertical="center"/>
    </xf>
    <xf numFmtId="0" fontId="72" fillId="29" borderId="10" xfId="0" applyFont="1" applyFill="1" applyBorder="1" applyAlignment="1">
      <alignment horizontal="center" vertical="center"/>
    </xf>
    <xf numFmtId="0" fontId="72" fillId="0" borderId="7" xfId="0" applyFont="1" applyBorder="1" applyAlignment="1">
      <alignment horizontal="left" vertical="center"/>
    </xf>
    <xf numFmtId="0" fontId="72" fillId="32" borderId="7" xfId="0" applyFont="1" applyFill="1" applyBorder="1" applyAlignment="1">
      <alignment horizontal="center" vertical="center"/>
    </xf>
    <xf numFmtId="0" fontId="72" fillId="39" borderId="7" xfId="0" applyFont="1" applyFill="1" applyBorder="1" applyAlignment="1">
      <alignment horizontal="center" vertical="center"/>
    </xf>
    <xf numFmtId="0" fontId="77" fillId="32" borderId="7" xfId="0" applyFont="1" applyFill="1" applyBorder="1" applyAlignment="1">
      <alignment horizontal="center" vertical="center"/>
    </xf>
    <xf numFmtId="0" fontId="72" fillId="40" borderId="7" xfId="0" applyFont="1" applyFill="1" applyBorder="1" applyAlignment="1">
      <alignment horizontal="center" vertical="center"/>
    </xf>
    <xf numFmtId="0" fontId="72" fillId="29" borderId="7" xfId="0" applyFont="1" applyFill="1" applyBorder="1" applyAlignment="1">
      <alignment horizontal="center" vertical="center"/>
    </xf>
    <xf numFmtId="0" fontId="72" fillId="41" borderId="6" xfId="0" applyFont="1" applyFill="1" applyBorder="1"/>
    <xf numFmtId="0" fontId="72" fillId="39" borderId="6" xfId="0" applyFont="1" applyFill="1" applyBorder="1" applyAlignment="1">
      <alignment horizontal="left" vertical="center"/>
    </xf>
    <xf numFmtId="0" fontId="72" fillId="37" borderId="6" xfId="0" applyFont="1" applyFill="1" applyBorder="1" applyAlignment="1">
      <alignment horizontal="left"/>
    </xf>
    <xf numFmtId="0" fontId="72" fillId="40" borderId="6" xfId="0" applyFont="1" applyFill="1" applyBorder="1" applyAlignment="1">
      <alignment horizontal="left" vertical="center"/>
    </xf>
    <xf numFmtId="0" fontId="72" fillId="27" borderId="6" xfId="0" applyFont="1" applyFill="1" applyBorder="1" applyAlignment="1">
      <alignment horizontal="center" vertical="center"/>
    </xf>
    <xf numFmtId="0" fontId="46" fillId="87" borderId="6" xfId="0" applyFont="1" applyFill="1" applyBorder="1" applyAlignment="1">
      <alignment horizontal="center" vertical="center"/>
    </xf>
    <xf numFmtId="0" fontId="79" fillId="33" borderId="4" xfId="0" applyFont="1" applyFill="1" applyBorder="1"/>
    <xf numFmtId="0" fontId="79" fillId="33" borderId="2" xfId="0" applyFont="1" applyFill="1" applyBorder="1" applyAlignment="1">
      <alignment horizontal="center"/>
    </xf>
    <xf numFmtId="0" fontId="79" fillId="33" borderId="3" xfId="0" applyFont="1" applyFill="1" applyBorder="1" applyAlignment="1">
      <alignment horizontal="center"/>
    </xf>
    <xf numFmtId="0" fontId="80" fillId="0" borderId="0" xfId="0" applyFont="1"/>
    <xf numFmtId="0" fontId="79" fillId="33" borderId="15" xfId="0" applyFont="1" applyFill="1" applyBorder="1"/>
    <xf numFmtId="0" fontId="79" fillId="33" borderId="15" xfId="0" applyFont="1" applyFill="1" applyBorder="1" applyAlignment="1">
      <alignment horizontal="center"/>
    </xf>
    <xf numFmtId="0" fontId="79" fillId="0" borderId="11" xfId="0" applyFont="1" applyBorder="1"/>
    <xf numFmtId="0" fontId="79" fillId="0" borderId="0" xfId="0" applyFont="1" applyAlignment="1">
      <alignment horizontal="center"/>
    </xf>
    <xf numFmtId="0" fontId="79" fillId="0" borderId="14" xfId="0" applyFont="1" applyBorder="1" applyAlignment="1">
      <alignment horizontal="right"/>
    </xf>
    <xf numFmtId="0" fontId="79" fillId="0" borderId="12" xfId="0" applyFont="1" applyBorder="1" applyAlignment="1">
      <alignment horizontal="left"/>
    </xf>
    <xf numFmtId="0" fontId="79" fillId="0" borderId="8" xfId="0" applyFont="1" applyBorder="1" applyAlignment="1">
      <alignment horizontal="center"/>
    </xf>
    <xf numFmtId="0" fontId="79" fillId="0" borderId="15" xfId="0" applyFont="1" applyBorder="1" applyAlignment="1">
      <alignment horizontal="right"/>
    </xf>
    <xf numFmtId="0" fontId="79" fillId="0" borderId="12" xfId="0" applyFont="1" applyBorder="1"/>
    <xf numFmtId="0" fontId="79" fillId="0" borderId="9" xfId="0" applyFont="1" applyBorder="1" applyAlignment="1">
      <alignment horizontal="center"/>
    </xf>
    <xf numFmtId="0" fontId="79" fillId="0" borderId="4" xfId="0" applyFont="1" applyBorder="1" applyAlignment="1">
      <alignment horizontal="left"/>
    </xf>
    <xf numFmtId="0" fontId="79" fillId="0" borderId="2" xfId="0" applyFont="1" applyBorder="1" applyAlignment="1">
      <alignment horizontal="center"/>
    </xf>
    <xf numFmtId="0" fontId="79" fillId="0" borderId="3" xfId="0" applyFont="1" applyBorder="1" applyAlignment="1">
      <alignment horizontal="right"/>
    </xf>
    <xf numFmtId="0" fontId="79" fillId="42" borderId="4" xfId="0" applyFont="1" applyFill="1" applyBorder="1" applyAlignment="1">
      <alignment horizontal="center"/>
    </xf>
    <xf numFmtId="0" fontId="79" fillId="42" borderId="2" xfId="0" applyFont="1" applyFill="1" applyBorder="1" applyAlignment="1">
      <alignment horizontal="center"/>
    </xf>
    <xf numFmtId="0" fontId="79" fillId="42" borderId="3" xfId="0" applyFont="1" applyFill="1" applyBorder="1" applyAlignment="1">
      <alignment horizontal="right"/>
    </xf>
    <xf numFmtId="0" fontId="79" fillId="0" borderId="11" xfId="0" applyFont="1" applyBorder="1" applyAlignment="1">
      <alignment horizontal="left"/>
    </xf>
    <xf numFmtId="0" fontId="81" fillId="43" borderId="2" xfId="0" applyFont="1" applyFill="1" applyBorder="1" applyAlignment="1">
      <alignment horizontal="center"/>
    </xf>
    <xf numFmtId="0" fontId="81" fillId="43" borderId="3" xfId="0" applyFont="1" applyFill="1" applyBorder="1" applyAlignment="1">
      <alignment horizontal="right"/>
    </xf>
    <xf numFmtId="0" fontId="79" fillId="42" borderId="11" xfId="0" applyFont="1" applyFill="1" applyBorder="1" applyAlignment="1">
      <alignment horizontal="center"/>
    </xf>
    <xf numFmtId="2" fontId="79" fillId="42" borderId="0" xfId="0" applyNumberFormat="1" applyFont="1" applyFill="1" applyAlignment="1">
      <alignment horizontal="center"/>
    </xf>
    <xf numFmtId="2" fontId="81" fillId="43" borderId="2" xfId="0" applyNumberFormat="1" applyFont="1" applyFill="1" applyBorder="1" applyAlignment="1">
      <alignment horizontal="center"/>
    </xf>
    <xf numFmtId="2" fontId="81" fillId="43" borderId="3" xfId="0" applyNumberFormat="1" applyFont="1" applyFill="1" applyBorder="1" applyAlignment="1">
      <alignment horizontal="right"/>
    </xf>
    <xf numFmtId="0" fontId="79" fillId="0" borderId="13" xfId="0" applyFont="1" applyBorder="1" applyAlignment="1">
      <alignment horizontal="right"/>
    </xf>
    <xf numFmtId="0" fontId="79" fillId="0" borderId="4" xfId="0" applyFont="1" applyBorder="1"/>
    <xf numFmtId="0" fontId="67" fillId="0" borderId="1" xfId="0" applyFont="1" applyBorder="1"/>
    <xf numFmtId="0" fontId="67" fillId="0" borderId="5" xfId="0" applyFont="1" applyBorder="1"/>
    <xf numFmtId="0" fontId="67" fillId="0" borderId="7" xfId="0" applyFont="1" applyBorder="1" applyAlignment="1">
      <alignment horizontal="center"/>
    </xf>
    <xf numFmtId="0" fontId="67" fillId="0" borderId="7" xfId="0" applyFont="1" applyBorder="1" applyAlignment="1">
      <alignment horizontal="center" vertical="center"/>
    </xf>
    <xf numFmtId="0" fontId="67" fillId="31" borderId="6" xfId="0" applyFont="1" applyFill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33" borderId="6" xfId="0" applyFont="1" applyFill="1" applyBorder="1" applyAlignment="1">
      <alignment horizontal="left" vertical="center"/>
    </xf>
    <xf numFmtId="0" fontId="67" fillId="34" borderId="7" xfId="0" applyFont="1" applyFill="1" applyBorder="1" applyAlignment="1">
      <alignment horizontal="center" vertical="center"/>
    </xf>
    <xf numFmtId="0" fontId="67" fillId="34" borderId="6" xfId="0" applyFont="1" applyFill="1" applyBorder="1" applyAlignment="1">
      <alignment horizontal="right" vertical="center"/>
    </xf>
    <xf numFmtId="0" fontId="82" fillId="0" borderId="6" xfId="0" applyFont="1" applyBorder="1" applyAlignment="1">
      <alignment horizontal="left" vertical="center"/>
    </xf>
    <xf numFmtId="0" fontId="83" fillId="0" borderId="7" xfId="0" applyFont="1" applyBorder="1" applyAlignment="1">
      <alignment horizontal="center" vertical="center"/>
    </xf>
    <xf numFmtId="0" fontId="83" fillId="0" borderId="6" xfId="0" applyFont="1" applyBorder="1" applyAlignment="1">
      <alignment horizontal="center" vertical="center"/>
    </xf>
    <xf numFmtId="0" fontId="67" fillId="34" borderId="7" xfId="0" applyFont="1" applyFill="1" applyBorder="1" applyAlignment="1">
      <alignment horizontal="left" vertical="center"/>
    </xf>
    <xf numFmtId="0" fontId="67" fillId="34" borderId="6" xfId="0" applyFont="1" applyFill="1" applyBorder="1" applyAlignment="1">
      <alignment horizontal="left" vertical="center"/>
    </xf>
    <xf numFmtId="0" fontId="67" fillId="0" borderId="10" xfId="0" applyFont="1" applyBorder="1" applyAlignment="1">
      <alignment horizontal="center" vertical="center"/>
    </xf>
    <xf numFmtId="0" fontId="67" fillId="31" borderId="10" xfId="0" applyFont="1" applyFill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41" borderId="6" xfId="0" applyFont="1" applyFill="1" applyBorder="1"/>
    <xf numFmtId="0" fontId="67" fillId="39" borderId="6" xfId="0" applyFont="1" applyFill="1" applyBorder="1" applyAlignment="1">
      <alignment horizontal="left" vertical="center"/>
    </xf>
    <xf numFmtId="0" fontId="67" fillId="37" borderId="6" xfId="0" applyFont="1" applyFill="1" applyBorder="1" applyAlignment="1">
      <alignment horizontal="left"/>
    </xf>
    <xf numFmtId="0" fontId="67" fillId="40" borderId="6" xfId="0" applyFont="1" applyFill="1" applyBorder="1" applyAlignment="1">
      <alignment horizontal="left" vertical="center"/>
    </xf>
    <xf numFmtId="0" fontId="46" fillId="34" borderId="7" xfId="0" applyFont="1" applyFill="1" applyBorder="1" applyAlignment="1">
      <alignment horizontal="left" vertical="center"/>
    </xf>
    <xf numFmtId="0" fontId="84" fillId="0" borderId="0" xfId="0" applyFont="1"/>
    <xf numFmtId="0" fontId="26" fillId="0" borderId="1" xfId="0" applyFont="1" applyBorder="1"/>
    <xf numFmtId="0" fontId="26" fillId="0" borderId="5" xfId="0" applyFont="1" applyBorder="1"/>
    <xf numFmtId="0" fontId="26" fillId="31" borderId="6" xfId="0" applyFont="1" applyFill="1" applyBorder="1" applyAlignment="1">
      <alignment horizontal="left" vertical="center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left" vertical="center"/>
    </xf>
    <xf numFmtId="0" fontId="26" fillId="33" borderId="6" xfId="0" applyFont="1" applyFill="1" applyBorder="1" applyAlignment="1">
      <alignment horizontal="left" vertical="center"/>
    </xf>
    <xf numFmtId="0" fontId="26" fillId="34" borderId="7" xfId="0" applyFont="1" applyFill="1" applyBorder="1" applyAlignment="1">
      <alignment horizontal="center" vertical="center"/>
    </xf>
    <xf numFmtId="0" fontId="26" fillId="34" borderId="6" xfId="0" applyFont="1" applyFill="1" applyBorder="1" applyAlignment="1">
      <alignment horizontal="right" vertical="center"/>
    </xf>
    <xf numFmtId="0" fontId="26" fillId="35" borderId="6" xfId="0" applyFont="1" applyFill="1" applyBorder="1" applyAlignment="1">
      <alignment horizontal="center" vertical="center"/>
    </xf>
    <xf numFmtId="0" fontId="26" fillId="34" borderId="5" xfId="0" applyFont="1" applyFill="1" applyBorder="1" applyAlignment="1">
      <alignment horizontal="center" vertical="center"/>
    </xf>
    <xf numFmtId="0" fontId="87" fillId="0" borderId="7" xfId="0" applyFont="1" applyBorder="1" applyAlignment="1">
      <alignment horizontal="center" vertical="center"/>
    </xf>
    <xf numFmtId="0" fontId="87" fillId="0" borderId="6" xfId="0" applyFont="1" applyBorder="1" applyAlignment="1">
      <alignment horizontal="left" vertical="center"/>
    </xf>
    <xf numFmtId="0" fontId="86" fillId="0" borderId="6" xfId="0" applyFont="1" applyBorder="1" applyAlignment="1">
      <alignment horizontal="left" vertical="center"/>
    </xf>
    <xf numFmtId="0" fontId="26" fillId="34" borderId="7" xfId="0" applyFont="1" applyFill="1" applyBorder="1" applyAlignment="1">
      <alignment horizontal="left" vertical="center"/>
    </xf>
    <xf numFmtId="0" fontId="26" fillId="34" borderId="6" xfId="0" applyFont="1" applyFill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26" fillId="31" borderId="10" xfId="0" applyFont="1" applyFill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6" fillId="41" borderId="6" xfId="0" applyFont="1" applyFill="1" applyBorder="1"/>
    <xf numFmtId="0" fontId="26" fillId="39" borderId="6" xfId="0" applyFont="1" applyFill="1" applyBorder="1" applyAlignment="1">
      <alignment horizontal="left" vertical="center"/>
    </xf>
    <xf numFmtId="0" fontId="26" fillId="37" borderId="6" xfId="0" applyFont="1" applyFill="1" applyBorder="1" applyAlignment="1">
      <alignment horizontal="left"/>
    </xf>
    <xf numFmtId="0" fontId="26" fillId="40" borderId="6" xfId="0" applyFont="1" applyFill="1" applyBorder="1" applyAlignment="1">
      <alignment horizontal="left" vertical="center"/>
    </xf>
    <xf numFmtId="0" fontId="26" fillId="31" borderId="7" xfId="0" applyFont="1" applyFill="1" applyBorder="1" applyAlignment="1">
      <alignment horizontal="center" vertical="center"/>
    </xf>
    <xf numFmtId="0" fontId="26" fillId="0" borderId="6" xfId="0" applyFont="1" applyBorder="1"/>
    <xf numFmtId="0" fontId="26" fillId="0" borderId="8" xfId="0" applyFont="1" applyBorder="1"/>
    <xf numFmtId="0" fontId="46" fillId="88" borderId="6" xfId="0" applyFont="1" applyFill="1" applyBorder="1" applyAlignment="1">
      <alignment horizontal="center" vertical="center"/>
    </xf>
    <xf numFmtId="0" fontId="46" fillId="27" borderId="6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166" fontId="67" fillId="0" borderId="3" xfId="0" applyNumberFormat="1" applyFont="1" applyBorder="1" applyAlignment="1">
      <alignment horizontal="center"/>
    </xf>
    <xf numFmtId="0" fontId="67" fillId="29" borderId="3" xfId="0" applyFont="1" applyFill="1" applyBorder="1" applyAlignment="1">
      <alignment horizontal="center"/>
    </xf>
    <xf numFmtId="0" fontId="67" fillId="0" borderId="6" xfId="0" applyFont="1" applyBorder="1" applyAlignment="1">
      <alignment horizontal="center"/>
    </xf>
    <xf numFmtId="0" fontId="67" fillId="29" borderId="6" xfId="0" applyFont="1" applyFill="1" applyBorder="1" applyAlignment="1">
      <alignment horizontal="center"/>
    </xf>
    <xf numFmtId="0" fontId="67" fillId="0" borderId="6" xfId="0" applyFont="1" applyBorder="1" applyAlignment="1">
      <alignment horizontal="center" vertical="center"/>
    </xf>
    <xf numFmtId="0" fontId="67" fillId="32" borderId="6" xfId="0" applyFont="1" applyFill="1" applyBorder="1" applyAlignment="1">
      <alignment horizontal="center" vertical="center"/>
    </xf>
    <xf numFmtId="0" fontId="67" fillId="29" borderId="6" xfId="0" applyFont="1" applyFill="1" applyBorder="1" applyAlignment="1">
      <alignment horizontal="center" vertical="center"/>
    </xf>
    <xf numFmtId="0" fontId="67" fillId="31" borderId="6" xfId="0" applyFont="1" applyFill="1" applyBorder="1" applyAlignment="1">
      <alignment horizontal="center" vertical="center"/>
    </xf>
    <xf numFmtId="0" fontId="67" fillId="6" borderId="6" xfId="0" applyFont="1" applyFill="1" applyBorder="1" applyAlignment="1">
      <alignment horizontal="center" vertical="center"/>
    </xf>
    <xf numFmtId="0" fontId="82" fillId="32" borderId="6" xfId="0" applyFont="1" applyFill="1" applyBorder="1" applyAlignment="1">
      <alignment horizontal="center" vertical="center"/>
    </xf>
    <xf numFmtId="0" fontId="67" fillId="17" borderId="6" xfId="0" applyFont="1" applyFill="1" applyBorder="1" applyAlignment="1">
      <alignment horizontal="center" vertical="center"/>
    </xf>
    <xf numFmtId="0" fontId="67" fillId="33" borderId="6" xfId="0" applyFont="1" applyFill="1" applyBorder="1" applyAlignment="1">
      <alignment horizontal="center" vertical="center"/>
    </xf>
    <xf numFmtId="0" fontId="67" fillId="35" borderId="6" xfId="0" applyFont="1" applyFill="1" applyBorder="1" applyAlignment="1">
      <alignment horizontal="center" vertical="center"/>
    </xf>
    <xf numFmtId="0" fontId="67" fillId="34" borderId="6" xfId="0" applyFont="1" applyFill="1" applyBorder="1" applyAlignment="1">
      <alignment horizontal="center" vertical="center"/>
    </xf>
    <xf numFmtId="0" fontId="82" fillId="0" borderId="6" xfId="0" applyFont="1" applyBorder="1" applyAlignment="1">
      <alignment horizontal="center" vertical="center"/>
    </xf>
    <xf numFmtId="0" fontId="82" fillId="29" borderId="6" xfId="0" applyFont="1" applyFill="1" applyBorder="1" applyAlignment="1">
      <alignment horizontal="center" vertical="center"/>
    </xf>
    <xf numFmtId="0" fontId="67" fillId="10" borderId="6" xfId="0" applyFont="1" applyFill="1" applyBorder="1" applyAlignment="1">
      <alignment horizontal="center" vertical="center"/>
    </xf>
    <xf numFmtId="0" fontId="83" fillId="10" borderId="6" xfId="0" applyFont="1" applyFill="1" applyBorder="1" applyAlignment="1">
      <alignment horizontal="center" vertical="center"/>
    </xf>
    <xf numFmtId="0" fontId="67" fillId="46" borderId="6" xfId="0" applyFont="1" applyFill="1" applyBorder="1" applyAlignment="1">
      <alignment horizontal="center" vertical="center"/>
    </xf>
    <xf numFmtId="0" fontId="67" fillId="87" borderId="6" xfId="0" applyFont="1" applyFill="1" applyBorder="1" applyAlignment="1">
      <alignment horizontal="center" vertical="center"/>
    </xf>
    <xf numFmtId="0" fontId="83" fillId="32" borderId="6" xfId="0" applyFont="1" applyFill="1" applyBorder="1" applyAlignment="1">
      <alignment horizontal="center" vertical="center"/>
    </xf>
    <xf numFmtId="0" fontId="82" fillId="6" borderId="6" xfId="0" applyFont="1" applyFill="1" applyBorder="1" applyAlignment="1">
      <alignment horizontal="center" vertical="center"/>
    </xf>
    <xf numFmtId="0" fontId="83" fillId="31" borderId="6" xfId="0" applyFont="1" applyFill="1" applyBorder="1" applyAlignment="1">
      <alignment horizontal="center" vertical="center"/>
    </xf>
    <xf numFmtId="0" fontId="88" fillId="0" borderId="6" xfId="0" applyFont="1" applyBorder="1" applyAlignment="1">
      <alignment horizontal="center" vertical="center"/>
    </xf>
    <xf numFmtId="0" fontId="83" fillId="0" borderId="6" xfId="0" applyFont="1" applyBorder="1" applyAlignment="1">
      <alignment horizontal="left" vertical="center"/>
    </xf>
    <xf numFmtId="0" fontId="67" fillId="32" borderId="10" xfId="0" applyFont="1" applyFill="1" applyBorder="1" applyAlignment="1">
      <alignment horizontal="center" vertical="center"/>
    </xf>
    <xf numFmtId="0" fontId="67" fillId="31" borderId="10" xfId="0" applyFont="1" applyFill="1" applyBorder="1" applyAlignment="1">
      <alignment horizontal="center" vertical="center"/>
    </xf>
    <xf numFmtId="0" fontId="67" fillId="29" borderId="10" xfId="0" applyFont="1" applyFill="1" applyBorder="1" applyAlignment="1">
      <alignment horizontal="center" vertical="center"/>
    </xf>
    <xf numFmtId="0" fontId="67" fillId="32" borderId="7" xfId="0" applyFont="1" applyFill="1" applyBorder="1" applyAlignment="1">
      <alignment horizontal="center" vertical="center"/>
    </xf>
    <xf numFmtId="0" fontId="67" fillId="39" borderId="7" xfId="0" applyFont="1" applyFill="1" applyBorder="1" applyAlignment="1">
      <alignment horizontal="center" vertical="center"/>
    </xf>
    <xf numFmtId="0" fontId="83" fillId="32" borderId="7" xfId="0" applyFont="1" applyFill="1" applyBorder="1" applyAlignment="1">
      <alignment horizontal="center" vertical="center"/>
    </xf>
    <xf numFmtId="0" fontId="67" fillId="40" borderId="7" xfId="0" applyFont="1" applyFill="1" applyBorder="1" applyAlignment="1">
      <alignment horizontal="center" vertical="center"/>
    </xf>
    <xf numFmtId="0" fontId="67" fillId="29" borderId="7" xfId="0" applyFont="1" applyFill="1" applyBorder="1" applyAlignment="1">
      <alignment horizontal="center" vertical="center"/>
    </xf>
    <xf numFmtId="1" fontId="0" fillId="0" borderId="0" xfId="0" applyNumberFormat="1"/>
    <xf numFmtId="1" fontId="71" fillId="86" borderId="0" xfId="0" applyNumberFormat="1" applyFont="1" applyFill="1" applyAlignment="1">
      <alignment horizontal="center"/>
    </xf>
    <xf numFmtId="0" fontId="26" fillId="32" borderId="6" xfId="0" applyFont="1" applyFill="1" applyBorder="1" applyAlignment="1">
      <alignment horizontal="center" vertical="center"/>
    </xf>
    <xf numFmtId="0" fontId="26" fillId="29" borderId="6" xfId="0" applyFont="1" applyFill="1" applyBorder="1" applyAlignment="1">
      <alignment horizontal="center" vertical="center"/>
    </xf>
    <xf numFmtId="0" fontId="26" fillId="31" borderId="6" xfId="0" applyFont="1" applyFill="1" applyBorder="1" applyAlignment="1">
      <alignment horizontal="center" vertical="center"/>
    </xf>
    <xf numFmtId="0" fontId="26" fillId="89" borderId="7" xfId="0" applyFont="1" applyFill="1" applyBorder="1" applyAlignment="1">
      <alignment horizontal="center" vertical="center"/>
    </xf>
    <xf numFmtId="0" fontId="26" fillId="89" borderId="6" xfId="0" applyFont="1" applyFill="1" applyBorder="1" applyAlignment="1">
      <alignment horizontal="left" vertical="center"/>
    </xf>
    <xf numFmtId="0" fontId="26" fillId="6" borderId="7" xfId="0" applyFont="1" applyFill="1" applyBorder="1" applyAlignment="1">
      <alignment horizontal="center" vertical="center"/>
    </xf>
    <xf numFmtId="0" fontId="26" fillId="6" borderId="6" xfId="0" applyFont="1" applyFill="1" applyBorder="1" applyAlignment="1">
      <alignment horizontal="left" vertical="center"/>
    </xf>
    <xf numFmtId="0" fontId="26" fillId="32" borderId="6" xfId="0" applyFont="1" applyFill="1" applyBorder="1" applyAlignment="1">
      <alignment horizontal="center"/>
    </xf>
    <xf numFmtId="165" fontId="26" fillId="32" borderId="6" xfId="0" applyNumberFormat="1" applyFont="1" applyFill="1" applyBorder="1" applyAlignment="1">
      <alignment horizontal="center"/>
    </xf>
    <xf numFmtId="0" fontId="26" fillId="33" borderId="15" xfId="0" applyFont="1" applyFill="1" applyBorder="1"/>
    <xf numFmtId="0" fontId="26" fillId="0" borderId="15" xfId="0" applyFont="1" applyBorder="1" applyAlignment="1">
      <alignment horizontal="right"/>
    </xf>
    <xf numFmtId="0" fontId="26" fillId="0" borderId="3" xfId="0" applyFont="1" applyBorder="1" applyAlignment="1">
      <alignment horizontal="right"/>
    </xf>
    <xf numFmtId="0" fontId="26" fillId="42" borderId="3" xfId="0" applyFont="1" applyFill="1" applyBorder="1" applyAlignment="1">
      <alignment horizontal="right"/>
    </xf>
    <xf numFmtId="0" fontId="26" fillId="0" borderId="13" xfId="0" applyFont="1" applyBorder="1" applyAlignment="1">
      <alignment horizontal="right"/>
    </xf>
    <xf numFmtId="0" fontId="5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7" fontId="0" fillId="0" borderId="0" xfId="0" applyNumberFormat="1"/>
    <xf numFmtId="0" fontId="46" fillId="6" borderId="6" xfId="0" applyFont="1" applyFill="1" applyBorder="1" applyAlignment="1">
      <alignment horizontal="left" vertical="center"/>
    </xf>
    <xf numFmtId="0" fontId="51" fillId="0" borderId="6" xfId="0" applyFont="1" applyBorder="1" applyAlignment="1">
      <alignment horizontal="left" vertical="center"/>
    </xf>
    <xf numFmtId="166" fontId="26" fillId="90" borderId="3" xfId="0" applyNumberFormat="1" applyFont="1" applyFill="1" applyBorder="1" applyAlignment="1">
      <alignment horizontal="center"/>
    </xf>
    <xf numFmtId="0" fontId="26" fillId="90" borderId="6" xfId="0" applyFont="1" applyFill="1" applyBorder="1" applyAlignment="1">
      <alignment horizontal="center"/>
    </xf>
    <xf numFmtId="0" fontId="46" fillId="90" borderId="6" xfId="0" applyFont="1" applyFill="1" applyBorder="1" applyAlignment="1">
      <alignment horizontal="center" vertical="center"/>
    </xf>
    <xf numFmtId="0" fontId="46" fillId="91" borderId="6" xfId="0" applyFont="1" applyFill="1" applyBorder="1" applyAlignment="1">
      <alignment horizontal="center" vertical="center"/>
    </xf>
    <xf numFmtId="0" fontId="48" fillId="90" borderId="6" xfId="0" applyFont="1" applyFill="1" applyBorder="1" applyAlignment="1">
      <alignment horizontal="center" vertical="center"/>
    </xf>
    <xf numFmtId="0" fontId="46" fillId="91" borderId="10" xfId="0" applyFont="1" applyFill="1" applyBorder="1" applyAlignment="1">
      <alignment horizontal="center" vertical="center"/>
    </xf>
    <xf numFmtId="0" fontId="46" fillId="91" borderId="7" xfId="0" applyFont="1" applyFill="1" applyBorder="1" applyAlignment="1">
      <alignment horizontal="center" vertical="center"/>
    </xf>
    <xf numFmtId="0" fontId="89" fillId="0" borderId="7" xfId="0" applyFont="1" applyBorder="1" applyAlignment="1">
      <alignment horizontal="center" vertical="center"/>
    </xf>
    <xf numFmtId="0" fontId="89" fillId="0" borderId="6" xfId="0" applyFont="1" applyBorder="1" applyAlignment="1">
      <alignment horizontal="left" vertical="center"/>
    </xf>
    <xf numFmtId="0" fontId="72" fillId="0" borderId="0" xfId="0" applyFont="1" applyAlignment="1">
      <alignment horizontal="center"/>
    </xf>
    <xf numFmtId="0" fontId="61" fillId="29" borderId="6" xfId="0" applyFont="1" applyFill="1" applyBorder="1" applyAlignment="1">
      <alignment horizontal="center" vertical="center"/>
    </xf>
    <xf numFmtId="0" fontId="58" fillId="36" borderId="6" xfId="0" applyFont="1" applyFill="1" applyBorder="1" applyAlignment="1">
      <alignment horizontal="center" vertical="center"/>
    </xf>
    <xf numFmtId="0" fontId="36" fillId="87" borderId="6" xfId="0" applyFont="1" applyFill="1" applyBorder="1" applyAlignment="1">
      <alignment horizontal="center" vertical="center"/>
    </xf>
    <xf numFmtId="0" fontId="90" fillId="0" borderId="7" xfId="0" applyFont="1" applyBorder="1" applyAlignment="1">
      <alignment horizontal="center" vertical="center"/>
    </xf>
    <xf numFmtId="0" fontId="90" fillId="0" borderId="6" xfId="0" applyFont="1" applyBorder="1" applyAlignment="1">
      <alignment horizontal="left" vertical="center"/>
    </xf>
    <xf numFmtId="0" fontId="36" fillId="34" borderId="7" xfId="0" applyFont="1" applyFill="1" applyBorder="1" applyAlignment="1">
      <alignment horizontal="left" vertical="center"/>
    </xf>
    <xf numFmtId="0" fontId="92" fillId="0" borderId="1" xfId="0" applyFont="1" applyBorder="1"/>
    <xf numFmtId="0" fontId="92" fillId="0" borderId="5" xfId="0" applyFont="1" applyBorder="1"/>
    <xf numFmtId="0" fontId="93" fillId="0" borderId="0" xfId="0" applyFont="1" applyAlignment="1">
      <alignment horizontal="left" vertical="center"/>
    </xf>
    <xf numFmtId="0" fontId="77" fillId="29" borderId="6" xfId="0" applyFont="1" applyFill="1" applyBorder="1" applyAlignment="1">
      <alignment horizontal="center" vertical="center"/>
    </xf>
    <xf numFmtId="0" fontId="72" fillId="90" borderId="7" xfId="0" applyFont="1" applyFill="1" applyBorder="1" applyAlignment="1">
      <alignment horizontal="center" vertical="center"/>
    </xf>
    <xf numFmtId="0" fontId="72" fillId="0" borderId="5" xfId="0" applyFont="1" applyBorder="1" applyAlignment="1">
      <alignment horizontal="center" vertical="center"/>
    </xf>
    <xf numFmtId="0" fontId="72" fillId="0" borderId="5" xfId="0" applyFont="1" applyBorder="1" applyAlignment="1">
      <alignment horizontal="left" vertical="center"/>
    </xf>
    <xf numFmtId="0" fontId="72" fillId="3" borderId="6" xfId="0" applyFont="1" applyFill="1" applyBorder="1" applyAlignment="1">
      <alignment horizontal="center" vertical="center"/>
    </xf>
    <xf numFmtId="0" fontId="72" fillId="34" borderId="7" xfId="0" applyFont="1" applyFill="1" applyBorder="1" applyAlignment="1">
      <alignment horizontal="right" vertical="center"/>
    </xf>
    <xf numFmtId="0" fontId="72" fillId="0" borderId="6" xfId="0" applyFont="1" applyBorder="1" applyAlignment="1">
      <alignment horizontal="right" vertical="center"/>
    </xf>
    <xf numFmtId="0" fontId="70" fillId="0" borderId="0" xfId="0" applyFont="1" applyAlignment="1">
      <alignment horizontal="center"/>
    </xf>
    <xf numFmtId="0" fontId="70" fillId="0" borderId="0" xfId="0" applyFont="1"/>
    <xf numFmtId="0" fontId="71" fillId="0" borderId="0" xfId="0" applyFont="1" applyAlignment="1">
      <alignment horizontal="center"/>
    </xf>
    <xf numFmtId="1" fontId="71" fillId="0" borderId="0" xfId="0" applyNumberFormat="1" applyFont="1" applyAlignment="1">
      <alignment horizontal="center"/>
    </xf>
    <xf numFmtId="166" fontId="72" fillId="90" borderId="3" xfId="0" applyNumberFormat="1" applyFont="1" applyFill="1" applyBorder="1" applyAlignment="1">
      <alignment horizontal="center"/>
    </xf>
    <xf numFmtId="0" fontId="72" fillId="90" borderId="6" xfId="0" applyFont="1" applyFill="1" applyBorder="1" applyAlignment="1">
      <alignment horizontal="center"/>
    </xf>
    <xf numFmtId="0" fontId="72" fillId="90" borderId="6" xfId="0" applyFont="1" applyFill="1" applyBorder="1" applyAlignment="1">
      <alignment horizontal="center" vertical="center"/>
    </xf>
    <xf numFmtId="0" fontId="94" fillId="0" borderId="0" xfId="0" applyFont="1" applyAlignment="1">
      <alignment horizontal="left" vertical="center"/>
    </xf>
    <xf numFmtId="0" fontId="93" fillId="0" borderId="0" xfId="0" applyFont="1" applyAlignment="1">
      <alignment vertical="center"/>
    </xf>
    <xf numFmtId="0" fontId="72" fillId="91" borderId="6" xfId="0" applyFont="1" applyFill="1" applyBorder="1" applyAlignment="1">
      <alignment horizontal="center" vertical="center"/>
    </xf>
    <xf numFmtId="0" fontId="74" fillId="90" borderId="6" xfId="0" applyFont="1" applyFill="1" applyBorder="1" applyAlignment="1">
      <alignment horizontal="center" vertical="center"/>
    </xf>
    <xf numFmtId="0" fontId="72" fillId="6" borderId="6" xfId="0" applyFont="1" applyFill="1" applyBorder="1" applyAlignment="1">
      <alignment horizontal="left" vertical="center"/>
    </xf>
    <xf numFmtId="0" fontId="74" fillId="6" borderId="6" xfId="0" applyFont="1" applyFill="1" applyBorder="1" applyAlignment="1">
      <alignment horizontal="center" vertical="center"/>
    </xf>
    <xf numFmtId="0" fontId="77" fillId="90" borderId="6" xfId="0" applyFont="1" applyFill="1" applyBorder="1" applyAlignment="1">
      <alignment horizontal="center" vertical="center"/>
    </xf>
    <xf numFmtId="0" fontId="74" fillId="36" borderId="6" xfId="0" applyFont="1" applyFill="1" applyBorder="1" applyAlignment="1">
      <alignment horizontal="center" vertical="center"/>
    </xf>
    <xf numFmtId="0" fontId="72" fillId="90" borderId="10" xfId="0" applyFont="1" applyFill="1" applyBorder="1" applyAlignment="1">
      <alignment horizontal="center" vertical="center"/>
    </xf>
    <xf numFmtId="0" fontId="72" fillId="36" borderId="7" xfId="0" applyFont="1" applyFill="1" applyBorder="1" applyAlignment="1">
      <alignment horizontal="center" vertical="center"/>
    </xf>
    <xf numFmtId="0" fontId="72" fillId="0" borderId="2" xfId="0" applyFont="1" applyBorder="1" applyAlignment="1">
      <alignment horizontal="center"/>
    </xf>
    <xf numFmtId="0" fontId="72" fillId="0" borderId="0" xfId="0" applyFont="1" applyAlignment="1">
      <alignment horizontal="left" vertical="center"/>
    </xf>
    <xf numFmtId="0" fontId="93" fillId="0" borderId="6" xfId="0" applyFont="1" applyBorder="1" applyAlignment="1">
      <alignment vertical="center"/>
    </xf>
    <xf numFmtId="0" fontId="77" fillId="25" borderId="7" xfId="0" applyFont="1" applyFill="1" applyBorder="1" applyAlignment="1">
      <alignment horizontal="center" vertical="center"/>
    </xf>
    <xf numFmtId="0" fontId="77" fillId="25" borderId="6" xfId="0" applyFont="1" applyFill="1" applyBorder="1" applyAlignment="1">
      <alignment horizontal="left" vertical="center"/>
    </xf>
    <xf numFmtId="0" fontId="77" fillId="31" borderId="6" xfId="0" applyFont="1" applyFill="1" applyBorder="1" applyAlignment="1">
      <alignment horizontal="left" vertical="center"/>
    </xf>
    <xf numFmtId="0" fontId="74" fillId="17" borderId="6" xfId="0" applyFont="1" applyFill="1" applyBorder="1" applyAlignment="1">
      <alignment horizontal="center" vertical="center"/>
    </xf>
    <xf numFmtId="0" fontId="72" fillId="0" borderId="6" xfId="0" applyFont="1" applyBorder="1" applyAlignment="1">
      <alignment horizontal="left"/>
    </xf>
    <xf numFmtId="0" fontId="72" fillId="33" borderId="4" xfId="0" applyFont="1" applyFill="1" applyBorder="1"/>
    <xf numFmtId="0" fontId="72" fillId="33" borderId="2" xfId="0" applyFont="1" applyFill="1" applyBorder="1" applyAlignment="1">
      <alignment horizontal="center"/>
    </xf>
    <xf numFmtId="0" fontId="72" fillId="33" borderId="3" xfId="0" applyFont="1" applyFill="1" applyBorder="1" applyAlignment="1">
      <alignment horizontal="center"/>
    </xf>
    <xf numFmtId="0" fontId="72" fillId="33" borderId="15" xfId="0" applyFont="1" applyFill="1" applyBorder="1" applyAlignment="1">
      <alignment horizontal="center"/>
    </xf>
    <xf numFmtId="0" fontId="72" fillId="0" borderId="0" xfId="0" applyFont="1"/>
    <xf numFmtId="0" fontId="72" fillId="0" borderId="11" xfId="0" applyFont="1" applyBorder="1"/>
    <xf numFmtId="0" fontId="72" fillId="0" borderId="12" xfId="0" applyFont="1" applyBorder="1" applyAlignment="1">
      <alignment horizontal="left"/>
    </xf>
    <xf numFmtId="0" fontId="72" fillId="0" borderId="8" xfId="0" applyFont="1" applyBorder="1" applyAlignment="1">
      <alignment horizontal="center"/>
    </xf>
    <xf numFmtId="0" fontId="72" fillId="0" borderId="12" xfId="0" applyFont="1" applyBorder="1"/>
    <xf numFmtId="0" fontId="72" fillId="0" borderId="9" xfId="0" applyFont="1" applyBorder="1" applyAlignment="1">
      <alignment horizontal="center"/>
    </xf>
    <xf numFmtId="0" fontId="72" fillId="0" borderId="4" xfId="0" applyFont="1" applyBorder="1" applyAlignment="1">
      <alignment horizontal="left"/>
    </xf>
    <xf numFmtId="0" fontId="72" fillId="42" borderId="4" xfId="0" applyFont="1" applyFill="1" applyBorder="1" applyAlignment="1">
      <alignment horizontal="center"/>
    </xf>
    <xf numFmtId="0" fontId="72" fillId="42" borderId="2" xfId="0" applyFont="1" applyFill="1" applyBorder="1" applyAlignment="1">
      <alignment horizontal="center"/>
    </xf>
    <xf numFmtId="0" fontId="72" fillId="0" borderId="11" xfId="0" applyFont="1" applyBorder="1" applyAlignment="1">
      <alignment horizontal="left"/>
    </xf>
    <xf numFmtId="0" fontId="95" fillId="43" borderId="2" xfId="0" applyFont="1" applyFill="1" applyBorder="1" applyAlignment="1">
      <alignment horizontal="center"/>
    </xf>
    <xf numFmtId="0" fontId="95" fillId="43" borderId="3" xfId="0" applyFont="1" applyFill="1" applyBorder="1" applyAlignment="1">
      <alignment horizontal="right"/>
    </xf>
    <xf numFmtId="0" fontId="72" fillId="42" borderId="11" xfId="0" applyFont="1" applyFill="1" applyBorder="1" applyAlignment="1">
      <alignment horizontal="center"/>
    </xf>
    <xf numFmtId="2" fontId="72" fillId="42" borderId="0" xfId="0" applyNumberFormat="1" applyFont="1" applyFill="1" applyAlignment="1">
      <alignment horizontal="center"/>
    </xf>
    <xf numFmtId="2" fontId="95" fillId="43" borderId="2" xfId="0" applyNumberFormat="1" applyFont="1" applyFill="1" applyBorder="1" applyAlignment="1">
      <alignment horizontal="center"/>
    </xf>
    <xf numFmtId="2" fontId="95" fillId="43" borderId="3" xfId="0" applyNumberFormat="1" applyFont="1" applyFill="1" applyBorder="1" applyAlignment="1">
      <alignment horizontal="right"/>
    </xf>
    <xf numFmtId="0" fontId="72" fillId="0" borderId="4" xfId="0" applyFont="1" applyBorder="1"/>
    <xf numFmtId="0" fontId="72" fillId="31" borderId="7" xfId="0" applyFont="1" applyFill="1" applyBorder="1" applyAlignment="1">
      <alignment horizontal="center" vertical="center"/>
    </xf>
    <xf numFmtId="0" fontId="72" fillId="32" borderId="6" xfId="0" applyFont="1" applyFill="1" applyBorder="1" applyAlignment="1">
      <alignment horizontal="center"/>
    </xf>
    <xf numFmtId="0" fontId="72" fillId="0" borderId="6" xfId="0" applyFont="1" applyBorder="1"/>
    <xf numFmtId="165" fontId="72" fillId="32" borderId="6" xfId="0" applyNumberFormat="1" applyFont="1" applyFill="1" applyBorder="1" applyAlignment="1">
      <alignment horizontal="center"/>
    </xf>
    <xf numFmtId="0" fontId="72" fillId="0" borderId="8" xfId="0" applyFont="1" applyBorder="1"/>
    <xf numFmtId="0" fontId="72" fillId="33" borderId="15" xfId="0" applyFont="1" applyFill="1" applyBorder="1"/>
    <xf numFmtId="0" fontId="72" fillId="0" borderId="14" xfId="0" applyFont="1" applyBorder="1" applyAlignment="1">
      <alignment horizontal="right"/>
    </xf>
    <xf numFmtId="0" fontId="72" fillId="0" borderId="15" xfId="0" applyFont="1" applyBorder="1" applyAlignment="1">
      <alignment horizontal="right"/>
    </xf>
    <xf numFmtId="0" fontId="72" fillId="0" borderId="3" xfId="0" applyFont="1" applyBorder="1" applyAlignment="1">
      <alignment horizontal="right"/>
    </xf>
    <xf numFmtId="0" fontId="72" fillId="42" borderId="3" xfId="0" applyFont="1" applyFill="1" applyBorder="1" applyAlignment="1">
      <alignment horizontal="right"/>
    </xf>
    <xf numFmtId="0" fontId="72" fillId="0" borderId="13" xfId="0" applyFont="1" applyBorder="1" applyAlignment="1">
      <alignment horizontal="right"/>
    </xf>
    <xf numFmtId="0" fontId="30" fillId="34" borderId="5" xfId="0" applyFont="1" applyFill="1" applyBorder="1" applyAlignment="1">
      <alignment horizontal="center" vertical="center"/>
    </xf>
    <xf numFmtId="0" fontId="96" fillId="0" borderId="0" xfId="0" applyFont="1"/>
    <xf numFmtId="0" fontId="97" fillId="0" borderId="6" xfId="0" applyFont="1" applyBorder="1" applyAlignment="1">
      <alignment vertical="center"/>
    </xf>
    <xf numFmtId="0" fontId="98" fillId="0" borderId="0" xfId="0" applyFont="1"/>
    <xf numFmtId="0" fontId="36" fillId="28" borderId="6" xfId="0" applyFont="1" applyFill="1" applyBorder="1" applyAlignment="1">
      <alignment horizontal="center" vertical="center"/>
    </xf>
    <xf numFmtId="0" fontId="60" fillId="0" borderId="6" xfId="0" applyFont="1" applyBorder="1"/>
    <xf numFmtId="0" fontId="26" fillId="34" borderId="6" xfId="0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horizontal="center" vertical="center"/>
    </xf>
    <xf numFmtId="0" fontId="86" fillId="0" borderId="6" xfId="0" applyFont="1" applyBorder="1" applyAlignment="1">
      <alignment horizontal="center" vertical="center"/>
    </xf>
    <xf numFmtId="0" fontId="86" fillId="32" borderId="6" xfId="0" applyFont="1" applyFill="1" applyBorder="1" applyAlignment="1">
      <alignment horizontal="center" vertical="center"/>
    </xf>
    <xf numFmtId="0" fontId="86" fillId="29" borderId="6" xfId="0" applyFont="1" applyFill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87" fillId="31" borderId="6" xfId="0" applyFont="1" applyFill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87" fillId="32" borderId="6" xfId="0" applyFont="1" applyFill="1" applyBorder="1" applyAlignment="1">
      <alignment horizontal="center" vertical="center"/>
    </xf>
    <xf numFmtId="0" fontId="87" fillId="34" borderId="5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/>
    </xf>
    <xf numFmtId="0" fontId="26" fillId="87" borderId="6" xfId="0" applyFont="1" applyFill="1" applyBorder="1" applyAlignment="1">
      <alignment horizontal="center" vertical="center"/>
    </xf>
    <xf numFmtId="0" fontId="26" fillId="33" borderId="6" xfId="0" applyFont="1" applyFill="1" applyBorder="1" applyAlignment="1">
      <alignment horizontal="center" vertical="center"/>
    </xf>
    <xf numFmtId="0" fontId="26" fillId="32" borderId="10" xfId="0" applyFont="1" applyFill="1" applyBorder="1" applyAlignment="1">
      <alignment horizontal="center" vertical="center"/>
    </xf>
    <xf numFmtId="0" fontId="26" fillId="31" borderId="10" xfId="0" applyFont="1" applyFill="1" applyBorder="1" applyAlignment="1">
      <alignment horizontal="center" vertical="center"/>
    </xf>
    <xf numFmtId="0" fontId="26" fillId="29" borderId="10" xfId="0" applyFont="1" applyFill="1" applyBorder="1" applyAlignment="1">
      <alignment horizontal="center" vertical="center"/>
    </xf>
    <xf numFmtId="0" fontId="26" fillId="32" borderId="7" xfId="0" applyFont="1" applyFill="1" applyBorder="1" applyAlignment="1">
      <alignment horizontal="center" vertical="center"/>
    </xf>
    <xf numFmtId="0" fontId="26" fillId="39" borderId="7" xfId="0" applyFont="1" applyFill="1" applyBorder="1" applyAlignment="1">
      <alignment horizontal="center" vertical="center"/>
    </xf>
    <xf numFmtId="0" fontId="87" fillId="32" borderId="7" xfId="0" applyFont="1" applyFill="1" applyBorder="1" applyAlignment="1">
      <alignment horizontal="center" vertical="center"/>
    </xf>
    <xf numFmtId="0" fontId="26" fillId="40" borderId="7" xfId="0" applyFont="1" applyFill="1" applyBorder="1" applyAlignment="1">
      <alignment horizontal="center" vertical="center"/>
    </xf>
    <xf numFmtId="0" fontId="26" fillId="29" borderId="7" xfId="0" applyFont="1" applyFill="1" applyBorder="1" applyAlignment="1">
      <alignment horizontal="center" vertical="center"/>
    </xf>
    <xf numFmtId="0" fontId="26" fillId="28" borderId="6" xfId="0" applyFont="1" applyFill="1" applyBorder="1" applyAlignment="1">
      <alignment horizontal="center" vertical="center"/>
    </xf>
    <xf numFmtId="0" fontId="87" fillId="10" borderId="6" xfId="0" applyFont="1" applyFill="1" applyBorder="1" applyAlignment="1">
      <alignment horizontal="center" vertical="center"/>
    </xf>
    <xf numFmtId="0" fontId="26" fillId="46" borderId="6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100" fillId="0" borderId="1" xfId="0" applyFont="1" applyBorder="1"/>
    <xf numFmtId="0" fontId="100" fillId="0" borderId="5" xfId="0" applyFont="1" applyBorder="1"/>
    <xf numFmtId="166" fontId="100" fillId="0" borderId="3" xfId="0" applyNumberFormat="1" applyFont="1" applyBorder="1" applyAlignment="1">
      <alignment horizontal="center"/>
    </xf>
    <xf numFmtId="0" fontId="100" fillId="0" borderId="7" xfId="0" applyFont="1" applyBorder="1" applyAlignment="1">
      <alignment horizontal="center"/>
    </xf>
    <xf numFmtId="0" fontId="100" fillId="29" borderId="3" xfId="0" applyFont="1" applyFill="1" applyBorder="1" applyAlignment="1">
      <alignment horizontal="center"/>
    </xf>
    <xf numFmtId="0" fontId="100" fillId="0" borderId="6" xfId="0" applyFont="1" applyBorder="1" applyAlignment="1">
      <alignment horizontal="center"/>
    </xf>
    <xf numFmtId="0" fontId="100" fillId="29" borderId="6" xfId="0" applyFont="1" applyFill="1" applyBorder="1" applyAlignment="1">
      <alignment horizontal="center"/>
    </xf>
    <xf numFmtId="0" fontId="100" fillId="0" borderId="7" xfId="0" applyFont="1" applyBorder="1" applyAlignment="1">
      <alignment horizontal="center" vertical="center"/>
    </xf>
    <xf numFmtId="0" fontId="100" fillId="31" borderId="6" xfId="0" applyFont="1" applyFill="1" applyBorder="1" applyAlignment="1">
      <alignment horizontal="left" vertical="center"/>
    </xf>
    <xf numFmtId="0" fontId="100" fillId="0" borderId="6" xfId="0" applyFont="1" applyBorder="1" applyAlignment="1">
      <alignment horizontal="center" vertical="center"/>
    </xf>
    <xf numFmtId="0" fontId="100" fillId="32" borderId="6" xfId="0" applyFont="1" applyFill="1" applyBorder="1" applyAlignment="1">
      <alignment horizontal="center" vertical="center"/>
    </xf>
    <xf numFmtId="0" fontId="100" fillId="29" borderId="6" xfId="0" applyFont="1" applyFill="1" applyBorder="1" applyAlignment="1">
      <alignment horizontal="center" vertical="center"/>
    </xf>
    <xf numFmtId="0" fontId="100" fillId="31" borderId="6" xfId="0" applyFont="1" applyFill="1" applyBorder="1" applyAlignment="1">
      <alignment horizontal="center" vertical="center"/>
    </xf>
    <xf numFmtId="0" fontId="100" fillId="0" borderId="6" xfId="0" applyFont="1" applyBorder="1" applyAlignment="1">
      <alignment horizontal="left" vertical="center"/>
    </xf>
    <xf numFmtId="0" fontId="102" fillId="32" borderId="6" xfId="0" applyFont="1" applyFill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100" fillId="17" borderId="6" xfId="0" applyFont="1" applyFill="1" applyBorder="1" applyAlignment="1">
      <alignment horizontal="center" vertical="center"/>
    </xf>
    <xf numFmtId="0" fontId="100" fillId="34" borderId="7" xfId="0" applyFont="1" applyFill="1" applyBorder="1" applyAlignment="1">
      <alignment horizontal="center" vertical="center"/>
    </xf>
    <xf numFmtId="0" fontId="100" fillId="34" borderId="6" xfId="0" applyFont="1" applyFill="1" applyBorder="1" applyAlignment="1">
      <alignment horizontal="right" vertical="center"/>
    </xf>
    <xf numFmtId="0" fontId="100" fillId="35" borderId="6" xfId="0" applyFont="1" applyFill="1" applyBorder="1" applyAlignment="1">
      <alignment horizontal="center" vertical="center"/>
    </xf>
    <xf numFmtId="0" fontId="100" fillId="34" borderId="6" xfId="0" applyFont="1" applyFill="1" applyBorder="1" applyAlignment="1">
      <alignment horizontal="center" vertical="center"/>
    </xf>
    <xf numFmtId="0" fontId="102" fillId="6" borderId="6" xfId="0" applyFont="1" applyFill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29" borderId="6" xfId="0" applyFont="1" applyFill="1" applyBorder="1" applyAlignment="1">
      <alignment horizontal="center" vertical="center"/>
    </xf>
    <xf numFmtId="0" fontId="100" fillId="6" borderId="6" xfId="0" applyFont="1" applyFill="1" applyBorder="1" applyAlignment="1">
      <alignment horizontal="center" vertical="center"/>
    </xf>
    <xf numFmtId="0" fontId="104" fillId="0" borderId="0" xfId="0" applyFont="1"/>
    <xf numFmtId="0" fontId="105" fillId="10" borderId="6" xfId="0" applyFont="1" applyFill="1" applyBorder="1" applyAlignment="1">
      <alignment horizontal="center" vertical="center"/>
    </xf>
    <xf numFmtId="0" fontId="100" fillId="10" borderId="6" xfId="0" applyFont="1" applyFill="1" applyBorder="1" applyAlignment="1">
      <alignment horizontal="center" vertical="center"/>
    </xf>
    <xf numFmtId="0" fontId="100" fillId="87" borderId="6" xfId="0" applyFont="1" applyFill="1" applyBorder="1" applyAlignment="1">
      <alignment horizontal="center" vertical="center"/>
    </xf>
    <xf numFmtId="0" fontId="100" fillId="46" borderId="6" xfId="0" applyFont="1" applyFill="1" applyBorder="1" applyAlignment="1">
      <alignment horizontal="center" vertical="center"/>
    </xf>
    <xf numFmtId="0" fontId="100" fillId="36" borderId="6" xfId="0" applyFont="1" applyFill="1" applyBorder="1" applyAlignment="1">
      <alignment horizontal="center" vertical="center"/>
    </xf>
    <xf numFmtId="0" fontId="102" fillId="0" borderId="6" xfId="0" applyFont="1" applyBorder="1" applyAlignment="1">
      <alignment horizontal="left" vertical="center"/>
    </xf>
    <xf numFmtId="0" fontId="105" fillId="0" borderId="6" xfId="0" applyFont="1" applyBorder="1" applyAlignment="1">
      <alignment horizontal="center" vertical="center"/>
    </xf>
    <xf numFmtId="0" fontId="105" fillId="31" borderId="6" xfId="0" applyFont="1" applyFill="1" applyBorder="1" applyAlignment="1">
      <alignment horizontal="center" vertical="center"/>
    </xf>
    <xf numFmtId="0" fontId="106" fillId="0" borderId="6" xfId="0" applyFont="1" applyBorder="1" applyAlignment="1">
      <alignment horizontal="center" vertical="center"/>
    </xf>
    <xf numFmtId="0" fontId="105" fillId="0" borderId="7" xfId="0" applyFont="1" applyBorder="1" applyAlignment="1">
      <alignment horizontal="center" vertical="center"/>
    </xf>
    <xf numFmtId="0" fontId="105" fillId="0" borderId="6" xfId="0" applyFont="1" applyBorder="1" applyAlignment="1">
      <alignment horizontal="left" vertical="center"/>
    </xf>
    <xf numFmtId="0" fontId="100" fillId="0" borderId="0" xfId="0" applyFont="1" applyAlignment="1">
      <alignment horizontal="center" vertical="center"/>
    </xf>
    <xf numFmtId="0" fontId="105" fillId="32" borderId="6" xfId="0" applyFont="1" applyFill="1" applyBorder="1" applyAlignment="1">
      <alignment horizontal="center" vertical="center"/>
    </xf>
    <xf numFmtId="0" fontId="100" fillId="33" borderId="6" xfId="0" applyFont="1" applyFill="1" applyBorder="1" applyAlignment="1">
      <alignment horizontal="center" vertical="center"/>
    </xf>
    <xf numFmtId="0" fontId="100" fillId="34" borderId="7" xfId="0" applyFont="1" applyFill="1" applyBorder="1" applyAlignment="1">
      <alignment horizontal="left" vertical="center"/>
    </xf>
    <xf numFmtId="0" fontId="100" fillId="34" borderId="6" xfId="0" applyFont="1" applyFill="1" applyBorder="1" applyAlignment="1">
      <alignment horizontal="left" vertical="center"/>
    </xf>
    <xf numFmtId="0" fontId="100" fillId="6" borderId="7" xfId="0" applyFont="1" applyFill="1" applyBorder="1" applyAlignment="1">
      <alignment horizontal="center" vertical="center"/>
    </xf>
    <xf numFmtId="0" fontId="100" fillId="6" borderId="6" xfId="0" applyFont="1" applyFill="1" applyBorder="1" applyAlignment="1">
      <alignment horizontal="left" vertical="center"/>
    </xf>
    <xf numFmtId="0" fontId="100" fillId="0" borderId="10" xfId="0" applyFont="1" applyBorder="1" applyAlignment="1">
      <alignment horizontal="center" vertical="center"/>
    </xf>
    <xf numFmtId="0" fontId="100" fillId="31" borderId="10" xfId="0" applyFont="1" applyFill="1" applyBorder="1" applyAlignment="1">
      <alignment horizontal="left" vertical="center"/>
    </xf>
    <xf numFmtId="0" fontId="100" fillId="32" borderId="10" xfId="0" applyFont="1" applyFill="1" applyBorder="1" applyAlignment="1">
      <alignment horizontal="center" vertical="center"/>
    </xf>
    <xf numFmtId="0" fontId="100" fillId="36" borderId="10" xfId="0" applyFont="1" applyFill="1" applyBorder="1" applyAlignment="1">
      <alignment horizontal="center" vertical="center"/>
    </xf>
    <xf numFmtId="0" fontId="100" fillId="31" borderId="10" xfId="0" applyFont="1" applyFill="1" applyBorder="1" applyAlignment="1">
      <alignment horizontal="center" vertical="center"/>
    </xf>
    <xf numFmtId="0" fontId="100" fillId="29" borderId="10" xfId="0" applyFont="1" applyFill="1" applyBorder="1" applyAlignment="1">
      <alignment horizontal="center" vertical="center"/>
    </xf>
    <xf numFmtId="0" fontId="100" fillId="0" borderId="7" xfId="0" applyFont="1" applyBorder="1" applyAlignment="1">
      <alignment horizontal="left" vertical="center"/>
    </xf>
    <xf numFmtId="0" fontId="100" fillId="32" borderId="7" xfId="0" applyFont="1" applyFill="1" applyBorder="1" applyAlignment="1">
      <alignment horizontal="center" vertical="center"/>
    </xf>
    <xf numFmtId="0" fontId="100" fillId="39" borderId="7" xfId="0" applyFont="1" applyFill="1" applyBorder="1" applyAlignment="1">
      <alignment horizontal="center" vertical="center"/>
    </xf>
    <xf numFmtId="0" fontId="105" fillId="32" borderId="7" xfId="0" applyFont="1" applyFill="1" applyBorder="1" applyAlignment="1">
      <alignment horizontal="center" vertical="center"/>
    </xf>
    <xf numFmtId="0" fontId="100" fillId="40" borderId="7" xfId="0" applyFont="1" applyFill="1" applyBorder="1" applyAlignment="1">
      <alignment horizontal="center" vertical="center"/>
    </xf>
    <xf numFmtId="0" fontId="100" fillId="29" borderId="7" xfId="0" applyFont="1" applyFill="1" applyBorder="1" applyAlignment="1">
      <alignment horizontal="center" vertical="center"/>
    </xf>
    <xf numFmtId="0" fontId="100" fillId="41" borderId="6" xfId="0" applyFont="1" applyFill="1" applyBorder="1"/>
    <xf numFmtId="0" fontId="100" fillId="39" borderId="6" xfId="0" applyFont="1" applyFill="1" applyBorder="1" applyAlignment="1">
      <alignment horizontal="left" vertical="center"/>
    </xf>
    <xf numFmtId="0" fontId="100" fillId="37" borderId="6" xfId="0" applyFont="1" applyFill="1" applyBorder="1" applyAlignment="1">
      <alignment horizontal="left"/>
    </xf>
    <xf numFmtId="0" fontId="100" fillId="40" borderId="6" xfId="0" applyFont="1" applyFill="1" applyBorder="1" applyAlignment="1">
      <alignment horizontal="left" vertical="center"/>
    </xf>
    <xf numFmtId="0" fontId="107" fillId="31" borderId="7" xfId="0" applyFont="1" applyFill="1" applyBorder="1" applyAlignment="1">
      <alignment horizontal="center" vertical="center"/>
    </xf>
    <xf numFmtId="0" fontId="107" fillId="0" borderId="6" xfId="0" applyFont="1" applyBorder="1" applyAlignment="1">
      <alignment horizontal="left"/>
    </xf>
    <xf numFmtId="0" fontId="107" fillId="32" borderId="6" xfId="0" applyFont="1" applyFill="1" applyBorder="1" applyAlignment="1">
      <alignment horizontal="center"/>
    </xf>
    <xf numFmtId="0" fontId="107" fillId="0" borderId="6" xfId="0" applyFont="1" applyBorder="1"/>
    <xf numFmtId="165" fontId="107" fillId="32" borderId="6" xfId="0" applyNumberFormat="1" applyFont="1" applyFill="1" applyBorder="1" applyAlignment="1">
      <alignment horizontal="center"/>
    </xf>
    <xf numFmtId="0" fontId="107" fillId="0" borderId="8" xfId="0" applyFont="1" applyBorder="1"/>
    <xf numFmtId="0" fontId="107" fillId="0" borderId="0" xfId="0" applyFont="1"/>
    <xf numFmtId="0" fontId="36" fillId="33" borderId="15" xfId="0" applyFont="1" applyFill="1" applyBorder="1"/>
    <xf numFmtId="0" fontId="36" fillId="0" borderId="14" xfId="0" applyFont="1" applyBorder="1" applyAlignment="1">
      <alignment horizontal="right"/>
    </xf>
    <xf numFmtId="0" fontId="36" fillId="0" borderId="15" xfId="0" applyFont="1" applyBorder="1" applyAlignment="1">
      <alignment horizontal="right"/>
    </xf>
    <xf numFmtId="0" fontId="36" fillId="0" borderId="3" xfId="0" applyFont="1" applyBorder="1" applyAlignment="1">
      <alignment horizontal="right"/>
    </xf>
    <xf numFmtId="0" fontId="36" fillId="42" borderId="3" xfId="0" applyFont="1" applyFill="1" applyBorder="1" applyAlignment="1">
      <alignment horizontal="right"/>
    </xf>
    <xf numFmtId="0" fontId="36" fillId="0" borderId="13" xfId="0" applyFont="1" applyBorder="1" applyAlignment="1">
      <alignment horizontal="right"/>
    </xf>
    <xf numFmtId="0" fontId="108" fillId="0" borderId="1" xfId="0" applyFont="1" applyBorder="1"/>
    <xf numFmtId="0" fontId="108" fillId="0" borderId="5" xfId="0" applyFont="1" applyBorder="1"/>
    <xf numFmtId="166" fontId="108" fillId="0" borderId="3" xfId="0" applyNumberFormat="1" applyFont="1" applyBorder="1" applyAlignment="1">
      <alignment horizontal="center"/>
    </xf>
    <xf numFmtId="166" fontId="108" fillId="90" borderId="3" xfId="0" applyNumberFormat="1" applyFont="1" applyFill="1" applyBorder="1" applyAlignment="1">
      <alignment horizontal="center"/>
    </xf>
    <xf numFmtId="0" fontId="108" fillId="0" borderId="7" xfId="0" applyFont="1" applyBorder="1" applyAlignment="1">
      <alignment horizontal="center"/>
    </xf>
    <xf numFmtId="0" fontId="108" fillId="29" borderId="3" xfId="0" applyFont="1" applyFill="1" applyBorder="1" applyAlignment="1">
      <alignment horizontal="center"/>
    </xf>
    <xf numFmtId="0" fontId="108" fillId="0" borderId="6" xfId="0" applyFont="1" applyBorder="1" applyAlignment="1">
      <alignment horizontal="center"/>
    </xf>
    <xf numFmtId="0" fontId="108" fillId="90" borderId="6" xfId="0" applyFont="1" applyFill="1" applyBorder="1" applyAlignment="1">
      <alignment horizontal="center"/>
    </xf>
    <xf numFmtId="0" fontId="108" fillId="29" borderId="6" xfId="0" applyFont="1" applyFill="1" applyBorder="1" applyAlignment="1">
      <alignment horizontal="center"/>
    </xf>
    <xf numFmtId="0" fontId="108" fillId="0" borderId="7" xfId="0" applyFont="1" applyBorder="1" applyAlignment="1">
      <alignment horizontal="center" vertical="center"/>
    </xf>
    <xf numFmtId="0" fontId="108" fillId="31" borderId="6" xfId="0" applyFont="1" applyFill="1" applyBorder="1" applyAlignment="1">
      <alignment horizontal="left" vertical="center"/>
    </xf>
    <xf numFmtId="0" fontId="108" fillId="0" borderId="6" xfId="0" applyFont="1" applyBorder="1" applyAlignment="1">
      <alignment horizontal="center" vertical="center"/>
    </xf>
    <xf numFmtId="0" fontId="108" fillId="32" borderId="6" xfId="0" applyFont="1" applyFill="1" applyBorder="1" applyAlignment="1">
      <alignment horizontal="center" vertical="center"/>
    </xf>
    <xf numFmtId="0" fontId="108" fillId="90" borderId="6" xfId="0" applyFont="1" applyFill="1" applyBorder="1" applyAlignment="1">
      <alignment horizontal="center" vertical="center"/>
    </xf>
    <xf numFmtId="0" fontId="108" fillId="29" borderId="6" xfId="0" applyFont="1" applyFill="1" applyBorder="1" applyAlignment="1">
      <alignment horizontal="center" vertical="center"/>
    </xf>
    <xf numFmtId="0" fontId="108" fillId="31" borderId="6" xfId="0" applyFont="1" applyFill="1" applyBorder="1" applyAlignment="1">
      <alignment horizontal="center" vertical="center"/>
    </xf>
    <xf numFmtId="0" fontId="108" fillId="6" borderId="6" xfId="0" applyFont="1" applyFill="1" applyBorder="1" applyAlignment="1">
      <alignment horizontal="center" vertical="center"/>
    </xf>
    <xf numFmtId="0" fontId="108" fillId="0" borderId="6" xfId="0" applyFont="1" applyBorder="1" applyAlignment="1">
      <alignment horizontal="left" vertical="center"/>
    </xf>
    <xf numFmtId="0" fontId="110" fillId="32" borderId="6" xfId="0" applyFont="1" applyFill="1" applyBorder="1" applyAlignment="1">
      <alignment horizontal="center" vertical="center"/>
    </xf>
    <xf numFmtId="0" fontId="111" fillId="0" borderId="0" xfId="0" applyFont="1" applyAlignment="1">
      <alignment vertical="center"/>
    </xf>
    <xf numFmtId="0" fontId="108" fillId="17" borderId="6" xfId="0" applyFont="1" applyFill="1" applyBorder="1" applyAlignment="1">
      <alignment horizontal="center" vertical="center"/>
    </xf>
    <xf numFmtId="0" fontId="108" fillId="36" borderId="6" xfId="0" applyFont="1" applyFill="1" applyBorder="1" applyAlignment="1">
      <alignment horizontal="center" vertical="center"/>
    </xf>
    <xf numFmtId="0" fontId="108" fillId="34" borderId="7" xfId="0" applyFont="1" applyFill="1" applyBorder="1" applyAlignment="1">
      <alignment horizontal="center" vertical="center"/>
    </xf>
    <xf numFmtId="0" fontId="108" fillId="34" borderId="6" xfId="0" applyFont="1" applyFill="1" applyBorder="1" applyAlignment="1">
      <alignment horizontal="right" vertical="center"/>
    </xf>
    <xf numFmtId="0" fontId="108" fillId="35" borderId="6" xfId="0" applyFont="1" applyFill="1" applyBorder="1" applyAlignment="1">
      <alignment horizontal="center" vertical="center"/>
    </xf>
    <xf numFmtId="0" fontId="108" fillId="34" borderId="6" xfId="0" applyFont="1" applyFill="1" applyBorder="1" applyAlignment="1">
      <alignment horizontal="center" vertical="center"/>
    </xf>
    <xf numFmtId="0" fontId="108" fillId="91" borderId="6" xfId="0" applyFont="1" applyFill="1" applyBorder="1" applyAlignment="1">
      <alignment horizontal="center" vertical="center"/>
    </xf>
    <xf numFmtId="0" fontId="110" fillId="90" borderId="6" xfId="0" applyFont="1" applyFill="1" applyBorder="1" applyAlignment="1">
      <alignment horizontal="center" vertical="center"/>
    </xf>
    <xf numFmtId="0" fontId="110" fillId="0" borderId="6" xfId="0" applyFont="1" applyBorder="1" applyAlignment="1">
      <alignment horizontal="center" vertical="center"/>
    </xf>
    <xf numFmtId="0" fontId="112" fillId="0" borderId="0" xfId="0" applyFont="1"/>
    <xf numFmtId="0" fontId="108" fillId="28" borderId="6" xfId="0" applyFont="1" applyFill="1" applyBorder="1" applyAlignment="1">
      <alignment horizontal="center" vertical="center"/>
    </xf>
    <xf numFmtId="0" fontId="113" fillId="10" borderId="6" xfId="0" applyFont="1" applyFill="1" applyBorder="1" applyAlignment="1">
      <alignment horizontal="center" vertical="center"/>
    </xf>
    <xf numFmtId="0" fontId="108" fillId="10" borderId="6" xfId="0" applyFont="1" applyFill="1" applyBorder="1" applyAlignment="1">
      <alignment horizontal="center" vertical="center"/>
    </xf>
    <xf numFmtId="0" fontId="108" fillId="87" borderId="6" xfId="0" applyFont="1" applyFill="1" applyBorder="1" applyAlignment="1">
      <alignment horizontal="center" vertical="center"/>
    </xf>
    <xf numFmtId="0" fontId="108" fillId="46" borderId="6" xfId="0" applyFont="1" applyFill="1" applyBorder="1" applyAlignment="1">
      <alignment horizontal="center" vertical="center"/>
    </xf>
    <xf numFmtId="0" fontId="110" fillId="0" borderId="6" xfId="0" applyFont="1" applyBorder="1" applyAlignment="1">
      <alignment horizontal="left" vertical="center"/>
    </xf>
    <xf numFmtId="0" fontId="110" fillId="29" borderId="6" xfId="0" applyFont="1" applyFill="1" applyBorder="1" applyAlignment="1">
      <alignment horizontal="center" vertical="center"/>
    </xf>
    <xf numFmtId="0" fontId="113" fillId="0" borderId="6" xfId="0" applyFont="1" applyBorder="1" applyAlignment="1">
      <alignment horizontal="center" vertical="center"/>
    </xf>
    <xf numFmtId="0" fontId="113" fillId="31" borderId="6" xfId="0" applyFont="1" applyFill="1" applyBorder="1" applyAlignment="1">
      <alignment horizontal="center" vertical="center"/>
    </xf>
    <xf numFmtId="0" fontId="114" fillId="0" borderId="6" xfId="0" applyFont="1" applyBorder="1" applyAlignment="1">
      <alignment horizontal="center" vertical="center"/>
    </xf>
    <xf numFmtId="0" fontId="113" fillId="0" borderId="7" xfId="0" applyFont="1" applyBorder="1" applyAlignment="1">
      <alignment horizontal="center" vertical="center"/>
    </xf>
    <xf numFmtId="0" fontId="113" fillId="0" borderId="6" xfId="0" applyFont="1" applyBorder="1" applyAlignment="1">
      <alignment horizontal="left" vertical="center"/>
    </xf>
    <xf numFmtId="0" fontId="108" fillId="27" borderId="6" xfId="0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13" fillId="32" borderId="6" xfId="0" applyFont="1" applyFill="1" applyBorder="1" applyAlignment="1">
      <alignment horizontal="center" vertical="center"/>
    </xf>
    <xf numFmtId="0" fontId="113" fillId="90" borderId="6" xfId="0" applyFont="1" applyFill="1" applyBorder="1" applyAlignment="1">
      <alignment horizontal="center" vertical="center"/>
    </xf>
    <xf numFmtId="0" fontId="113" fillId="29" borderId="6" xfId="0" applyFont="1" applyFill="1" applyBorder="1" applyAlignment="1">
      <alignment horizontal="center" vertical="center"/>
    </xf>
    <xf numFmtId="0" fontId="108" fillId="33" borderId="6" xfId="0" applyFont="1" applyFill="1" applyBorder="1" applyAlignment="1">
      <alignment horizontal="center" vertical="center"/>
    </xf>
    <xf numFmtId="0" fontId="108" fillId="34" borderId="7" xfId="0" applyFont="1" applyFill="1" applyBorder="1" applyAlignment="1">
      <alignment horizontal="left" vertical="center"/>
    </xf>
    <xf numFmtId="0" fontId="108" fillId="34" borderId="6" xfId="0" applyFont="1" applyFill="1" applyBorder="1" applyAlignment="1">
      <alignment horizontal="left" vertical="center"/>
    </xf>
    <xf numFmtId="0" fontId="108" fillId="0" borderId="10" xfId="0" applyFont="1" applyBorder="1" applyAlignment="1">
      <alignment horizontal="center" vertical="center"/>
    </xf>
    <xf numFmtId="0" fontId="108" fillId="31" borderId="10" xfId="0" applyFont="1" applyFill="1" applyBorder="1" applyAlignment="1">
      <alignment horizontal="left" vertical="center"/>
    </xf>
    <xf numFmtId="0" fontId="108" fillId="32" borderId="10" xfId="0" applyFont="1" applyFill="1" applyBorder="1" applyAlignment="1">
      <alignment horizontal="center" vertical="center"/>
    </xf>
    <xf numFmtId="0" fontId="108" fillId="31" borderId="10" xfId="0" applyFont="1" applyFill="1" applyBorder="1" applyAlignment="1">
      <alignment horizontal="center" vertical="center"/>
    </xf>
    <xf numFmtId="0" fontId="108" fillId="91" borderId="10" xfId="0" applyFont="1" applyFill="1" applyBorder="1" applyAlignment="1">
      <alignment horizontal="center" vertical="center"/>
    </xf>
    <xf numFmtId="0" fontId="108" fillId="29" borderId="10" xfId="0" applyFont="1" applyFill="1" applyBorder="1" applyAlignment="1">
      <alignment horizontal="center" vertical="center"/>
    </xf>
    <xf numFmtId="0" fontId="108" fillId="0" borderId="7" xfId="0" applyFont="1" applyBorder="1" applyAlignment="1">
      <alignment horizontal="left" vertical="center"/>
    </xf>
    <xf numFmtId="0" fontId="108" fillId="32" borderId="7" xfId="0" applyFont="1" applyFill="1" applyBorder="1" applyAlignment="1">
      <alignment horizontal="center" vertical="center"/>
    </xf>
    <xf numFmtId="0" fontId="108" fillId="39" borderId="7" xfId="0" applyFont="1" applyFill="1" applyBorder="1" applyAlignment="1">
      <alignment horizontal="center" vertical="center"/>
    </xf>
    <xf numFmtId="0" fontId="113" fillId="32" borderId="7" xfId="0" applyFont="1" applyFill="1" applyBorder="1" applyAlignment="1">
      <alignment horizontal="center" vertical="center"/>
    </xf>
    <xf numFmtId="0" fontId="108" fillId="91" borderId="7" xfId="0" applyFont="1" applyFill="1" applyBorder="1" applyAlignment="1">
      <alignment horizontal="center" vertical="center"/>
    </xf>
    <xf numFmtId="0" fontId="108" fillId="29" borderId="7" xfId="0" applyFont="1" applyFill="1" applyBorder="1" applyAlignment="1">
      <alignment horizontal="center" vertical="center"/>
    </xf>
    <xf numFmtId="0" fontId="108" fillId="40" borderId="7" xfId="0" applyFont="1" applyFill="1" applyBorder="1" applyAlignment="1">
      <alignment horizontal="center" vertical="center"/>
    </xf>
    <xf numFmtId="0" fontId="108" fillId="41" borderId="6" xfId="0" applyFont="1" applyFill="1" applyBorder="1"/>
    <xf numFmtId="0" fontId="108" fillId="39" borderId="6" xfId="0" applyFont="1" applyFill="1" applyBorder="1" applyAlignment="1">
      <alignment horizontal="left" vertical="center"/>
    </xf>
    <xf numFmtId="0" fontId="108" fillId="37" borderId="6" xfId="0" applyFont="1" applyFill="1" applyBorder="1" applyAlignment="1">
      <alignment horizontal="left"/>
    </xf>
    <xf numFmtId="0" fontId="108" fillId="40" borderId="6" xfId="0" applyFont="1" applyFill="1" applyBorder="1" applyAlignment="1">
      <alignment horizontal="left" vertical="center"/>
    </xf>
    <xf numFmtId="0" fontId="110" fillId="6" borderId="6" xfId="0" applyFont="1" applyFill="1" applyBorder="1" applyAlignment="1">
      <alignment horizontal="center" vertical="center"/>
    </xf>
    <xf numFmtId="0" fontId="108" fillId="92" borderId="6" xfId="0" applyFont="1" applyFill="1" applyBorder="1" applyAlignment="1">
      <alignment horizontal="center" vertical="center"/>
    </xf>
    <xf numFmtId="0" fontId="108" fillId="36" borderId="7" xfId="0" applyFont="1" applyFill="1" applyBorder="1" applyAlignment="1">
      <alignment horizontal="center" vertical="center"/>
    </xf>
    <xf numFmtId="0" fontId="108" fillId="6" borderId="7" xfId="0" applyFont="1" applyFill="1" applyBorder="1" applyAlignment="1">
      <alignment horizontal="center" vertical="center"/>
    </xf>
    <xf numFmtId="0" fontId="107" fillId="0" borderId="0" xfId="0" applyFont="1" applyAlignment="1">
      <alignment horizontal="center"/>
    </xf>
    <xf numFmtId="0" fontId="116" fillId="0" borderId="0" xfId="0" applyFont="1"/>
    <xf numFmtId="0" fontId="117" fillId="0" borderId="1" xfId="0" applyFont="1" applyBorder="1"/>
    <xf numFmtId="0" fontId="117" fillId="0" borderId="5" xfId="0" applyFont="1" applyBorder="1"/>
    <xf numFmtId="166" fontId="117" fillId="0" borderId="3" xfId="0" applyNumberFormat="1" applyFont="1" applyBorder="1" applyAlignment="1">
      <alignment horizontal="center"/>
    </xf>
    <xf numFmtId="0" fontId="117" fillId="0" borderId="7" xfId="0" applyFont="1" applyBorder="1" applyAlignment="1">
      <alignment horizontal="center"/>
    </xf>
    <xf numFmtId="0" fontId="117" fillId="29" borderId="3" xfId="0" applyFont="1" applyFill="1" applyBorder="1" applyAlignment="1">
      <alignment horizontal="center"/>
    </xf>
    <xf numFmtId="0" fontId="117" fillId="0" borderId="6" xfId="0" applyFont="1" applyBorder="1" applyAlignment="1">
      <alignment horizontal="center"/>
    </xf>
    <xf numFmtId="0" fontId="117" fillId="29" borderId="6" xfId="0" applyFont="1" applyFill="1" applyBorder="1" applyAlignment="1">
      <alignment horizontal="center"/>
    </xf>
    <xf numFmtId="0" fontId="117" fillId="0" borderId="7" xfId="0" applyFont="1" applyBorder="1" applyAlignment="1">
      <alignment horizontal="center" vertical="center"/>
    </xf>
    <xf numFmtId="0" fontId="117" fillId="31" borderId="6" xfId="0" applyFont="1" applyFill="1" applyBorder="1" applyAlignment="1">
      <alignment horizontal="left" vertical="center"/>
    </xf>
    <xf numFmtId="0" fontId="117" fillId="0" borderId="6" xfId="0" applyFont="1" applyBorder="1" applyAlignment="1">
      <alignment horizontal="center" vertical="center"/>
    </xf>
    <xf numFmtId="0" fontId="117" fillId="32" borderId="6" xfId="0" applyFont="1" applyFill="1" applyBorder="1" applyAlignment="1">
      <alignment horizontal="center" vertical="center"/>
    </xf>
    <xf numFmtId="0" fontId="117" fillId="29" borderId="6" xfId="0" applyFont="1" applyFill="1" applyBorder="1" applyAlignment="1">
      <alignment horizontal="center" vertical="center"/>
    </xf>
    <xf numFmtId="0" fontId="117" fillId="31" borderId="6" xfId="0" applyFont="1" applyFill="1" applyBorder="1" applyAlignment="1">
      <alignment horizontal="center" vertical="center"/>
    </xf>
    <xf numFmtId="0" fontId="117" fillId="0" borderId="6" xfId="0" applyFont="1" applyBorder="1" applyAlignment="1">
      <alignment horizontal="left" vertical="center"/>
    </xf>
    <xf numFmtId="0" fontId="119" fillId="32" borderId="6" xfId="0" applyFont="1" applyFill="1" applyBorder="1" applyAlignment="1">
      <alignment horizontal="center" vertical="center"/>
    </xf>
    <xf numFmtId="0" fontId="120" fillId="0" borderId="0" xfId="0" applyFont="1" applyAlignment="1">
      <alignment vertical="center"/>
    </xf>
    <xf numFmtId="0" fontId="117" fillId="36" borderId="6" xfId="0" applyFont="1" applyFill="1" applyBorder="1" applyAlignment="1">
      <alignment horizontal="center" vertical="center"/>
    </xf>
    <xf numFmtId="0" fontId="117" fillId="17" borderId="6" xfId="0" applyFont="1" applyFill="1" applyBorder="1" applyAlignment="1">
      <alignment horizontal="center" vertical="center"/>
    </xf>
    <xf numFmtId="0" fontId="117" fillId="34" borderId="7" xfId="0" applyFont="1" applyFill="1" applyBorder="1" applyAlignment="1">
      <alignment horizontal="center" vertical="center"/>
    </xf>
    <xf numFmtId="0" fontId="117" fillId="34" borderId="6" xfId="0" applyFont="1" applyFill="1" applyBorder="1" applyAlignment="1">
      <alignment horizontal="right" vertical="center"/>
    </xf>
    <xf numFmtId="0" fontId="117" fillId="35" borderId="6" xfId="0" applyFont="1" applyFill="1" applyBorder="1" applyAlignment="1">
      <alignment horizontal="center" vertical="center"/>
    </xf>
    <xf numFmtId="0" fontId="117" fillId="34" borderId="6" xfId="0" applyFont="1" applyFill="1" applyBorder="1" applyAlignment="1">
      <alignment horizontal="center" vertical="center"/>
    </xf>
    <xf numFmtId="0" fontId="121" fillId="0" borderId="7" xfId="0" applyFont="1" applyBorder="1" applyAlignment="1">
      <alignment horizontal="center" vertical="center"/>
    </xf>
    <xf numFmtId="0" fontId="121" fillId="0" borderId="6" xfId="0" applyFont="1" applyBorder="1" applyAlignment="1">
      <alignment horizontal="left" vertical="center"/>
    </xf>
    <xf numFmtId="0" fontId="119" fillId="0" borderId="6" xfId="0" applyFont="1" applyBorder="1" applyAlignment="1">
      <alignment horizontal="center" vertical="center"/>
    </xf>
    <xf numFmtId="0" fontId="119" fillId="29" borderId="6" xfId="0" applyFont="1" applyFill="1" applyBorder="1" applyAlignment="1">
      <alignment horizontal="center" vertical="center"/>
    </xf>
    <xf numFmtId="0" fontId="119" fillId="6" borderId="6" xfId="0" applyFont="1" applyFill="1" applyBorder="1" applyAlignment="1">
      <alignment horizontal="center" vertical="center"/>
    </xf>
    <xf numFmtId="0" fontId="122" fillId="0" borderId="0" xfId="0" applyFont="1"/>
    <xf numFmtId="0" fontId="117" fillId="28" borderId="6" xfId="0" applyFont="1" applyFill="1" applyBorder="1" applyAlignment="1">
      <alignment horizontal="center" vertical="center"/>
    </xf>
    <xf numFmtId="0" fontId="121" fillId="10" borderId="6" xfId="0" applyFont="1" applyFill="1" applyBorder="1" applyAlignment="1">
      <alignment horizontal="center" vertical="center"/>
    </xf>
    <xf numFmtId="0" fontId="117" fillId="10" borderId="6" xfId="0" applyFont="1" applyFill="1" applyBorder="1" applyAlignment="1">
      <alignment horizontal="center" vertical="center"/>
    </xf>
    <xf numFmtId="0" fontId="117" fillId="87" borderId="6" xfId="0" applyFont="1" applyFill="1" applyBorder="1" applyAlignment="1">
      <alignment horizontal="center" vertical="center"/>
    </xf>
    <xf numFmtId="0" fontId="117" fillId="46" borderId="6" xfId="0" applyFont="1" applyFill="1" applyBorder="1" applyAlignment="1">
      <alignment horizontal="center" vertical="center"/>
    </xf>
    <xf numFmtId="0" fontId="117" fillId="6" borderId="6" xfId="0" applyFont="1" applyFill="1" applyBorder="1" applyAlignment="1">
      <alignment horizontal="center" vertical="center"/>
    </xf>
    <xf numFmtId="0" fontId="121" fillId="0" borderId="6" xfId="0" applyFont="1" applyBorder="1" applyAlignment="1">
      <alignment horizontal="center" vertical="center"/>
    </xf>
    <xf numFmtId="0" fontId="121" fillId="32" borderId="6" xfId="0" applyFont="1" applyFill="1" applyBorder="1" applyAlignment="1">
      <alignment horizontal="center" vertical="center"/>
    </xf>
    <xf numFmtId="0" fontId="119" fillId="0" borderId="6" xfId="0" applyFont="1" applyBorder="1" applyAlignment="1">
      <alignment horizontal="left" vertical="center"/>
    </xf>
    <xf numFmtId="0" fontId="121" fillId="31" borderId="6" xfId="0" applyFont="1" applyFill="1" applyBorder="1" applyAlignment="1">
      <alignment horizontal="center" vertical="center"/>
    </xf>
    <xf numFmtId="0" fontId="123" fillId="0" borderId="6" xfId="0" applyFont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7" fillId="33" borderId="6" xfId="0" applyFont="1" applyFill="1" applyBorder="1" applyAlignment="1">
      <alignment horizontal="center" vertical="center"/>
    </xf>
    <xf numFmtId="0" fontId="117" fillId="34" borderId="7" xfId="0" applyFont="1" applyFill="1" applyBorder="1" applyAlignment="1">
      <alignment horizontal="left" vertical="center"/>
    </xf>
    <xf numFmtId="0" fontId="117" fillId="34" borderId="6" xfId="0" applyFont="1" applyFill="1" applyBorder="1" applyAlignment="1">
      <alignment horizontal="left" vertical="center"/>
    </xf>
    <xf numFmtId="0" fontId="117" fillId="0" borderId="10" xfId="0" applyFont="1" applyBorder="1" applyAlignment="1">
      <alignment horizontal="center" vertical="center"/>
    </xf>
    <xf numFmtId="0" fontId="117" fillId="31" borderId="10" xfId="0" applyFont="1" applyFill="1" applyBorder="1" applyAlignment="1">
      <alignment horizontal="left" vertical="center"/>
    </xf>
    <xf numFmtId="0" fontId="117" fillId="32" borderId="10" xfId="0" applyFont="1" applyFill="1" applyBorder="1" applyAlignment="1">
      <alignment horizontal="center" vertical="center"/>
    </xf>
    <xf numFmtId="0" fontId="117" fillId="31" borderId="10" xfId="0" applyFont="1" applyFill="1" applyBorder="1" applyAlignment="1">
      <alignment horizontal="center" vertical="center"/>
    </xf>
    <xf numFmtId="0" fontId="117" fillId="29" borderId="10" xfId="0" applyFont="1" applyFill="1" applyBorder="1" applyAlignment="1">
      <alignment horizontal="center" vertical="center"/>
    </xf>
    <xf numFmtId="0" fontId="117" fillId="0" borderId="7" xfId="0" applyFont="1" applyBorder="1" applyAlignment="1">
      <alignment horizontal="left" vertical="center"/>
    </xf>
    <xf numFmtId="0" fontId="117" fillId="32" borderId="7" xfId="0" applyFont="1" applyFill="1" applyBorder="1" applyAlignment="1">
      <alignment horizontal="center" vertical="center"/>
    </xf>
    <xf numFmtId="0" fontId="117" fillId="39" borderId="7" xfId="0" applyFont="1" applyFill="1" applyBorder="1" applyAlignment="1">
      <alignment horizontal="center" vertical="center"/>
    </xf>
    <xf numFmtId="0" fontId="121" fillId="32" borderId="7" xfId="0" applyFont="1" applyFill="1" applyBorder="1" applyAlignment="1">
      <alignment horizontal="center" vertical="center"/>
    </xf>
    <xf numFmtId="0" fontId="117" fillId="40" borderId="7" xfId="0" applyFont="1" applyFill="1" applyBorder="1" applyAlignment="1">
      <alignment horizontal="center" vertical="center"/>
    </xf>
    <xf numFmtId="0" fontId="117" fillId="29" borderId="7" xfId="0" applyFont="1" applyFill="1" applyBorder="1" applyAlignment="1">
      <alignment horizontal="center" vertical="center"/>
    </xf>
    <xf numFmtId="0" fontId="117" fillId="41" borderId="6" xfId="0" applyFont="1" applyFill="1" applyBorder="1"/>
    <xf numFmtId="0" fontId="117" fillId="39" borderId="6" xfId="0" applyFont="1" applyFill="1" applyBorder="1" applyAlignment="1">
      <alignment horizontal="left" vertical="center"/>
    </xf>
    <xf numFmtId="0" fontId="117" fillId="37" borderId="6" xfId="0" applyFont="1" applyFill="1" applyBorder="1" applyAlignment="1">
      <alignment horizontal="left"/>
    </xf>
    <xf numFmtId="0" fontId="117" fillId="40" borderId="6" xfId="0" applyFont="1" applyFill="1" applyBorder="1" applyAlignment="1">
      <alignment horizontal="left" vertical="center"/>
    </xf>
    <xf numFmtId="0" fontId="107" fillId="33" borderId="4" xfId="0" applyFont="1" applyFill="1" applyBorder="1"/>
    <xf numFmtId="0" fontId="107" fillId="33" borderId="2" xfId="0" applyFont="1" applyFill="1" applyBorder="1" applyAlignment="1">
      <alignment horizontal="center"/>
    </xf>
    <xf numFmtId="0" fontId="107" fillId="33" borderId="3" xfId="0" applyFont="1" applyFill="1" applyBorder="1" applyAlignment="1">
      <alignment horizontal="center"/>
    </xf>
    <xf numFmtId="0" fontId="107" fillId="33" borderId="15" xfId="0" applyFont="1" applyFill="1" applyBorder="1"/>
    <xf numFmtId="0" fontId="107" fillId="33" borderId="15" xfId="0" applyFont="1" applyFill="1" applyBorder="1" applyAlignment="1">
      <alignment horizontal="center"/>
    </xf>
    <xf numFmtId="0" fontId="107" fillId="0" borderId="11" xfId="0" applyFont="1" applyBorder="1"/>
    <xf numFmtId="0" fontId="107" fillId="0" borderId="14" xfId="0" applyFont="1" applyBorder="1" applyAlignment="1">
      <alignment horizontal="right"/>
    </xf>
    <xf numFmtId="0" fontId="107" fillId="0" borderId="12" xfId="0" applyFont="1" applyBorder="1" applyAlignment="1">
      <alignment horizontal="left"/>
    </xf>
    <xf numFmtId="0" fontId="107" fillId="0" borderId="8" xfId="0" applyFont="1" applyBorder="1" applyAlignment="1">
      <alignment horizontal="center"/>
    </xf>
    <xf numFmtId="0" fontId="107" fillId="0" borderId="15" xfId="0" applyFont="1" applyBorder="1" applyAlignment="1">
      <alignment horizontal="right"/>
    </xf>
    <xf numFmtId="0" fontId="107" fillId="0" borderId="12" xfId="0" applyFont="1" applyBorder="1"/>
    <xf numFmtId="0" fontId="107" fillId="0" borderId="9" xfId="0" applyFont="1" applyBorder="1" applyAlignment="1">
      <alignment horizontal="center"/>
    </xf>
    <xf numFmtId="0" fontId="107" fillId="0" borderId="4" xfId="0" applyFont="1" applyBorder="1" applyAlignment="1">
      <alignment horizontal="left"/>
    </xf>
    <xf numFmtId="0" fontId="107" fillId="0" borderId="2" xfId="0" applyFont="1" applyBorder="1" applyAlignment="1">
      <alignment horizontal="center"/>
    </xf>
    <xf numFmtId="0" fontId="107" fillId="0" borderId="3" xfId="0" applyFont="1" applyBorder="1" applyAlignment="1">
      <alignment horizontal="right"/>
    </xf>
    <xf numFmtId="0" fontId="107" fillId="42" borderId="4" xfId="0" applyFont="1" applyFill="1" applyBorder="1" applyAlignment="1">
      <alignment horizontal="center"/>
    </xf>
    <xf numFmtId="0" fontId="107" fillId="42" borderId="2" xfId="0" applyFont="1" applyFill="1" applyBorder="1" applyAlignment="1">
      <alignment horizontal="center"/>
    </xf>
    <xf numFmtId="0" fontId="107" fillId="42" borderId="3" xfId="0" applyFont="1" applyFill="1" applyBorder="1" applyAlignment="1">
      <alignment horizontal="right"/>
    </xf>
    <xf numFmtId="0" fontId="107" fillId="0" borderId="11" xfId="0" applyFont="1" applyBorder="1" applyAlignment="1">
      <alignment horizontal="left"/>
    </xf>
    <xf numFmtId="0" fontId="124" fillId="43" borderId="2" xfId="0" applyFont="1" applyFill="1" applyBorder="1" applyAlignment="1">
      <alignment horizontal="center"/>
    </xf>
    <xf numFmtId="0" fontId="124" fillId="43" borderId="3" xfId="0" applyFont="1" applyFill="1" applyBorder="1" applyAlignment="1">
      <alignment horizontal="right"/>
    </xf>
    <xf numFmtId="0" fontId="107" fillId="42" borderId="11" xfId="0" applyFont="1" applyFill="1" applyBorder="1" applyAlignment="1">
      <alignment horizontal="center"/>
    </xf>
    <xf numFmtId="2" fontId="107" fillId="42" borderId="0" xfId="0" applyNumberFormat="1" applyFont="1" applyFill="1" applyAlignment="1">
      <alignment horizontal="center"/>
    </xf>
    <xf numFmtId="2" fontId="124" fillId="43" borderId="2" xfId="0" applyNumberFormat="1" applyFont="1" applyFill="1" applyBorder="1" applyAlignment="1">
      <alignment horizontal="center"/>
    </xf>
    <xf numFmtId="2" fontId="124" fillId="43" borderId="3" xfId="0" applyNumberFormat="1" applyFont="1" applyFill="1" applyBorder="1" applyAlignment="1">
      <alignment horizontal="right"/>
    </xf>
    <xf numFmtId="0" fontId="107" fillId="0" borderId="13" xfId="0" applyFont="1" applyBorder="1" applyAlignment="1">
      <alignment horizontal="right"/>
    </xf>
    <xf numFmtId="0" fontId="107" fillId="0" borderId="4" xfId="0" applyFont="1" applyBorder="1"/>
    <xf numFmtId="0" fontId="26" fillId="0" borderId="5" xfId="0" applyFont="1" applyBorder="1" applyAlignment="1">
      <alignment horizontal="center" vertical="center"/>
    </xf>
    <xf numFmtId="0" fontId="100" fillId="0" borderId="0" xfId="0" applyFont="1" applyAlignment="1">
      <alignment horizontal="center"/>
    </xf>
    <xf numFmtId="0" fontId="100" fillId="0" borderId="2" xfId="0" applyFont="1" applyBorder="1" applyAlignment="1">
      <alignment horizontal="center"/>
    </xf>
    <xf numFmtId="0" fontId="100" fillId="28" borderId="6" xfId="0" applyFont="1" applyFill="1" applyBorder="1" applyAlignment="1">
      <alignment horizontal="center" vertical="center"/>
    </xf>
    <xf numFmtId="0" fontId="100" fillId="27" borderId="6" xfId="0" applyFont="1" applyFill="1" applyBorder="1" applyAlignment="1">
      <alignment horizontal="center" vertical="center"/>
    </xf>
    <xf numFmtId="0" fontId="105" fillId="29" borderId="6" xfId="0" applyFont="1" applyFill="1" applyBorder="1" applyAlignment="1">
      <alignment horizontal="center" vertical="center"/>
    </xf>
    <xf numFmtId="0" fontId="100" fillId="0" borderId="6" xfId="0" applyFont="1" applyBorder="1" applyAlignment="1">
      <alignment vertical="center"/>
    </xf>
    <xf numFmtId="0" fontId="100" fillId="31" borderId="7" xfId="0" applyFont="1" applyFill="1" applyBorder="1" applyAlignment="1">
      <alignment horizontal="center" vertical="center"/>
    </xf>
    <xf numFmtId="0" fontId="100" fillId="0" borderId="6" xfId="0" applyFont="1" applyBorder="1" applyAlignment="1">
      <alignment horizontal="left"/>
    </xf>
    <xf numFmtId="0" fontId="100" fillId="32" borderId="6" xfId="0" applyFont="1" applyFill="1" applyBorder="1" applyAlignment="1">
      <alignment horizontal="center"/>
    </xf>
    <xf numFmtId="0" fontId="100" fillId="0" borderId="6" xfId="0" applyFont="1" applyBorder="1"/>
    <xf numFmtId="165" fontId="100" fillId="32" borderId="6" xfId="0" applyNumberFormat="1" applyFont="1" applyFill="1" applyBorder="1" applyAlignment="1">
      <alignment horizontal="center"/>
    </xf>
    <xf numFmtId="0" fontId="100" fillId="0" borderId="8" xfId="0" applyFont="1" applyBorder="1"/>
    <xf numFmtId="0" fontId="100" fillId="33" borderId="4" xfId="0" applyFont="1" applyFill="1" applyBorder="1"/>
    <xf numFmtId="0" fontId="100" fillId="33" borderId="2" xfId="0" applyFont="1" applyFill="1" applyBorder="1" applyAlignment="1">
      <alignment horizontal="center"/>
    </xf>
    <xf numFmtId="0" fontId="100" fillId="33" borderId="3" xfId="0" applyFont="1" applyFill="1" applyBorder="1" applyAlignment="1">
      <alignment horizontal="center"/>
    </xf>
    <xf numFmtId="0" fontId="100" fillId="33" borderId="15" xfId="0" applyFont="1" applyFill="1" applyBorder="1"/>
    <xf numFmtId="0" fontId="100" fillId="33" borderId="15" xfId="0" applyFont="1" applyFill="1" applyBorder="1" applyAlignment="1">
      <alignment horizontal="center"/>
    </xf>
    <xf numFmtId="0" fontId="100" fillId="0" borderId="0" xfId="0" applyFont="1"/>
    <xf numFmtId="0" fontId="100" fillId="0" borderId="11" xfId="0" applyFont="1" applyBorder="1"/>
    <xf numFmtId="0" fontId="100" fillId="0" borderId="14" xfId="0" applyFont="1" applyBorder="1" applyAlignment="1">
      <alignment horizontal="right"/>
    </xf>
    <xf numFmtId="0" fontId="100" fillId="0" borderId="12" xfId="0" applyFont="1" applyBorder="1" applyAlignment="1">
      <alignment horizontal="left"/>
    </xf>
    <xf numFmtId="0" fontId="100" fillId="0" borderId="8" xfId="0" applyFont="1" applyBorder="1" applyAlignment="1">
      <alignment horizontal="center"/>
    </xf>
    <xf numFmtId="0" fontId="100" fillId="0" borderId="15" xfId="0" applyFont="1" applyBorder="1" applyAlignment="1">
      <alignment horizontal="right"/>
    </xf>
    <xf numFmtId="0" fontId="100" fillId="0" borderId="12" xfId="0" applyFont="1" applyBorder="1"/>
    <xf numFmtId="0" fontId="100" fillId="0" borderId="9" xfId="0" applyFont="1" applyBorder="1" applyAlignment="1">
      <alignment horizontal="center"/>
    </xf>
    <xf numFmtId="0" fontId="100" fillId="0" borderId="4" xfId="0" applyFont="1" applyBorder="1" applyAlignment="1">
      <alignment horizontal="left"/>
    </xf>
    <xf numFmtId="0" fontId="100" fillId="0" borderId="3" xfId="0" applyFont="1" applyBorder="1" applyAlignment="1">
      <alignment horizontal="right"/>
    </xf>
    <xf numFmtId="0" fontId="100" fillId="42" borderId="4" xfId="0" applyFont="1" applyFill="1" applyBorder="1" applyAlignment="1">
      <alignment horizontal="center"/>
    </xf>
    <xf numFmtId="0" fontId="100" fillId="42" borderId="2" xfId="0" applyFont="1" applyFill="1" applyBorder="1" applyAlignment="1">
      <alignment horizontal="center"/>
    </xf>
    <xf numFmtId="0" fontId="100" fillId="42" borderId="3" xfId="0" applyFont="1" applyFill="1" applyBorder="1" applyAlignment="1">
      <alignment horizontal="right"/>
    </xf>
    <xf numFmtId="0" fontId="100" fillId="0" borderId="11" xfId="0" applyFont="1" applyBorder="1" applyAlignment="1">
      <alignment horizontal="left"/>
    </xf>
    <xf numFmtId="0" fontId="125" fillId="43" borderId="2" xfId="0" applyFont="1" applyFill="1" applyBorder="1" applyAlignment="1">
      <alignment horizontal="center"/>
    </xf>
    <xf numFmtId="0" fontId="125" fillId="43" borderId="3" xfId="0" applyFont="1" applyFill="1" applyBorder="1" applyAlignment="1">
      <alignment horizontal="right"/>
    </xf>
    <xf numFmtId="0" fontId="100" fillId="42" borderId="11" xfId="0" applyFont="1" applyFill="1" applyBorder="1" applyAlignment="1">
      <alignment horizontal="center"/>
    </xf>
    <xf numFmtId="2" fontId="100" fillId="42" borderId="0" xfId="0" applyNumberFormat="1" applyFont="1" applyFill="1" applyAlignment="1">
      <alignment horizontal="center"/>
    </xf>
    <xf numFmtId="2" fontId="125" fillId="43" borderId="2" xfId="0" applyNumberFormat="1" applyFont="1" applyFill="1" applyBorder="1" applyAlignment="1">
      <alignment horizontal="center"/>
    </xf>
    <xf numFmtId="2" fontId="125" fillId="43" borderId="3" xfId="0" applyNumberFormat="1" applyFont="1" applyFill="1" applyBorder="1" applyAlignment="1">
      <alignment horizontal="right"/>
    </xf>
    <xf numFmtId="0" fontId="100" fillId="0" borderId="13" xfId="0" applyFont="1" applyBorder="1" applyAlignment="1">
      <alignment horizontal="right"/>
    </xf>
    <xf numFmtId="0" fontId="100" fillId="0" borderId="4" xfId="0" applyFont="1" applyBorder="1"/>
    <xf numFmtId="0" fontId="108" fillId="0" borderId="2" xfId="0" applyFont="1" applyBorder="1" applyAlignment="1">
      <alignment horizontal="center"/>
    </xf>
    <xf numFmtId="0" fontId="108" fillId="0" borderId="0" xfId="0" applyFont="1" applyAlignment="1">
      <alignment horizontal="center"/>
    </xf>
    <xf numFmtId="1" fontId="0" fillId="0" borderId="11" xfId="0" applyNumberFormat="1" applyBorder="1"/>
    <xf numFmtId="1" fontId="0" fillId="0" borderId="16" xfId="0" applyNumberFormat="1" applyBorder="1"/>
    <xf numFmtId="165" fontId="0" fillId="0" borderId="15" xfId="0" applyNumberFormat="1" applyBorder="1" applyAlignment="1">
      <alignment horizontal="center"/>
    </xf>
    <xf numFmtId="0" fontId="26" fillId="6" borderId="6" xfId="0" applyFont="1" applyFill="1" applyBorder="1" applyAlignment="1">
      <alignment horizontal="center" vertical="center"/>
    </xf>
    <xf numFmtId="20" fontId="70" fillId="93" borderId="0" xfId="0" applyNumberFormat="1" applyFont="1" applyFill="1"/>
    <xf numFmtId="165" fontId="0" fillId="93" borderId="13" xfId="0" applyNumberFormat="1" applyFill="1" applyBorder="1" applyAlignment="1">
      <alignment horizontal="center"/>
    </xf>
    <xf numFmtId="1" fontId="0" fillId="93" borderId="12" xfId="0" applyNumberFormat="1" applyFill="1" applyBorder="1"/>
    <xf numFmtId="1" fontId="71" fillId="94" borderId="0" xfId="0" applyNumberFormat="1" applyFont="1" applyFill="1" applyAlignment="1">
      <alignment horizontal="center"/>
    </xf>
    <xf numFmtId="0" fontId="71" fillId="94" borderId="0" xfId="0" applyFont="1" applyFill="1" applyAlignment="1">
      <alignment horizontal="center"/>
    </xf>
    <xf numFmtId="0" fontId="26" fillId="5" borderId="5" xfId="0" applyFont="1" applyFill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5" fillId="46" borderId="6" xfId="0" applyFont="1" applyFill="1" applyBorder="1" applyAlignment="1">
      <alignment horizontal="center" vertical="center"/>
    </xf>
    <xf numFmtId="0" fontId="107" fillId="34" borderId="5" xfId="0" applyFont="1" applyFill="1" applyBorder="1" applyAlignment="1">
      <alignment horizontal="center" vertical="center"/>
    </xf>
    <xf numFmtId="0" fontId="126" fillId="34" borderId="5" xfId="0" applyFont="1" applyFill="1" applyBorder="1" applyAlignment="1">
      <alignment horizontal="center" vertical="center"/>
    </xf>
    <xf numFmtId="0" fontId="107" fillId="5" borderId="5" xfId="0" applyFont="1" applyFill="1" applyBorder="1" applyAlignment="1">
      <alignment horizontal="center" vertical="center"/>
    </xf>
    <xf numFmtId="0" fontId="107" fillId="0" borderId="5" xfId="0" applyFont="1" applyBorder="1" applyAlignment="1">
      <alignment horizontal="center" vertical="center"/>
    </xf>
    <xf numFmtId="0" fontId="127" fillId="0" borderId="0" xfId="0" applyFont="1"/>
    <xf numFmtId="0" fontId="108" fillId="6" borderId="6" xfId="0" applyFont="1" applyFill="1" applyBorder="1" applyAlignment="1">
      <alignment horizontal="left" vertical="center"/>
    </xf>
    <xf numFmtId="0" fontId="108" fillId="0" borderId="6" xfId="0" applyFont="1" applyBorder="1" applyAlignment="1">
      <alignment vertical="center"/>
    </xf>
    <xf numFmtId="0" fontId="108" fillId="31" borderId="7" xfId="0" applyFont="1" applyFill="1" applyBorder="1" applyAlignment="1">
      <alignment horizontal="center" vertical="center"/>
    </xf>
    <xf numFmtId="0" fontId="108" fillId="0" borderId="6" xfId="0" applyFont="1" applyBorder="1" applyAlignment="1">
      <alignment horizontal="left"/>
    </xf>
    <xf numFmtId="0" fontId="108" fillId="32" borderId="6" xfId="0" applyFont="1" applyFill="1" applyBorder="1" applyAlignment="1">
      <alignment horizontal="center"/>
    </xf>
    <xf numFmtId="0" fontId="108" fillId="0" borderId="6" xfId="0" applyFont="1" applyBorder="1"/>
    <xf numFmtId="165" fontId="108" fillId="32" borderId="6" xfId="0" applyNumberFormat="1" applyFont="1" applyFill="1" applyBorder="1" applyAlignment="1">
      <alignment horizontal="center"/>
    </xf>
    <xf numFmtId="0" fontId="108" fillId="0" borderId="8" xfId="0" applyFont="1" applyBorder="1"/>
    <xf numFmtId="0" fontId="108" fillId="33" borderId="4" xfId="0" applyFont="1" applyFill="1" applyBorder="1"/>
    <xf numFmtId="0" fontId="108" fillId="33" borderId="2" xfId="0" applyFont="1" applyFill="1" applyBorder="1" applyAlignment="1">
      <alignment horizontal="center"/>
    </xf>
    <xf numFmtId="0" fontId="108" fillId="33" borderId="3" xfId="0" applyFont="1" applyFill="1" applyBorder="1" applyAlignment="1">
      <alignment horizontal="center"/>
    </xf>
    <xf numFmtId="0" fontId="108" fillId="33" borderId="15" xfId="0" applyFont="1" applyFill="1" applyBorder="1"/>
    <xf numFmtId="0" fontId="108" fillId="33" borderId="15" xfId="0" applyFont="1" applyFill="1" applyBorder="1" applyAlignment="1">
      <alignment horizontal="center"/>
    </xf>
    <xf numFmtId="0" fontId="108" fillId="0" borderId="0" xfId="0" applyFont="1"/>
    <xf numFmtId="0" fontId="108" fillId="0" borderId="11" xfId="0" applyFont="1" applyBorder="1"/>
    <xf numFmtId="0" fontId="108" fillId="0" borderId="14" xfId="0" applyFont="1" applyBorder="1" applyAlignment="1">
      <alignment horizontal="right"/>
    </xf>
    <xf numFmtId="0" fontId="108" fillId="0" borderId="12" xfId="0" applyFont="1" applyBorder="1" applyAlignment="1">
      <alignment horizontal="left"/>
    </xf>
    <xf numFmtId="0" fontId="108" fillId="0" borderId="8" xfId="0" applyFont="1" applyBorder="1" applyAlignment="1">
      <alignment horizontal="center"/>
    </xf>
    <xf numFmtId="0" fontId="108" fillId="0" borderId="15" xfId="0" applyFont="1" applyBorder="1" applyAlignment="1">
      <alignment horizontal="right"/>
    </xf>
    <xf numFmtId="0" fontId="108" fillId="0" borderId="12" xfId="0" applyFont="1" applyBorder="1"/>
    <xf numFmtId="0" fontId="108" fillId="0" borderId="9" xfId="0" applyFont="1" applyBorder="1" applyAlignment="1">
      <alignment horizontal="center"/>
    </xf>
    <xf numFmtId="0" fontId="108" fillId="0" borderId="4" xfId="0" applyFont="1" applyBorder="1" applyAlignment="1">
      <alignment horizontal="left"/>
    </xf>
    <xf numFmtId="0" fontId="108" fillId="0" borderId="3" xfId="0" applyFont="1" applyBorder="1" applyAlignment="1">
      <alignment horizontal="right"/>
    </xf>
    <xf numFmtId="0" fontId="108" fillId="42" borderId="4" xfId="0" applyFont="1" applyFill="1" applyBorder="1" applyAlignment="1">
      <alignment horizontal="center"/>
    </xf>
    <xf numFmtId="0" fontId="108" fillId="42" borderId="2" xfId="0" applyFont="1" applyFill="1" applyBorder="1" applyAlignment="1">
      <alignment horizontal="center"/>
    </xf>
    <xf numFmtId="0" fontId="108" fillId="42" borderId="3" xfId="0" applyFont="1" applyFill="1" applyBorder="1" applyAlignment="1">
      <alignment horizontal="right"/>
    </xf>
    <xf numFmtId="0" fontId="108" fillId="0" borderId="11" xfId="0" applyFont="1" applyBorder="1" applyAlignment="1">
      <alignment horizontal="left"/>
    </xf>
    <xf numFmtId="0" fontId="128" fillId="43" borderId="2" xfId="0" applyFont="1" applyFill="1" applyBorder="1" applyAlignment="1">
      <alignment horizontal="center"/>
    </xf>
    <xf numFmtId="0" fontId="128" fillId="43" borderId="3" xfId="0" applyFont="1" applyFill="1" applyBorder="1" applyAlignment="1">
      <alignment horizontal="right"/>
    </xf>
    <xf numFmtId="0" fontId="108" fillId="42" borderId="11" xfId="0" applyFont="1" applyFill="1" applyBorder="1" applyAlignment="1">
      <alignment horizontal="center"/>
    </xf>
    <xf numFmtId="2" fontId="108" fillId="42" borderId="0" xfId="0" applyNumberFormat="1" applyFont="1" applyFill="1" applyAlignment="1">
      <alignment horizontal="center"/>
    </xf>
    <xf numFmtId="2" fontId="128" fillId="43" borderId="2" xfId="0" applyNumberFormat="1" applyFont="1" applyFill="1" applyBorder="1" applyAlignment="1">
      <alignment horizontal="center"/>
    </xf>
    <xf numFmtId="2" fontId="128" fillId="43" borderId="3" xfId="0" applyNumberFormat="1" applyFont="1" applyFill="1" applyBorder="1" applyAlignment="1">
      <alignment horizontal="right"/>
    </xf>
    <xf numFmtId="0" fontId="108" fillId="0" borderId="13" xfId="0" applyFont="1" applyBorder="1" applyAlignment="1">
      <alignment horizontal="right"/>
    </xf>
    <xf numFmtId="0" fontId="108" fillId="0" borderId="4" xfId="0" applyFont="1" applyBorder="1"/>
    <xf numFmtId="0" fontId="26" fillId="27" borderId="6" xfId="0" applyFont="1" applyFill="1" applyBorder="1" applyAlignment="1">
      <alignment horizontal="center" vertical="center"/>
    </xf>
    <xf numFmtId="0" fontId="110" fillId="10" borderId="6" xfId="0" applyFont="1" applyFill="1" applyBorder="1" applyAlignment="1">
      <alignment horizontal="center" vertical="center"/>
    </xf>
    <xf numFmtId="0" fontId="114" fillId="90" borderId="6" xfId="0" applyFont="1" applyFill="1" applyBorder="1" applyAlignment="1">
      <alignment horizontal="center" vertical="center"/>
    </xf>
    <xf numFmtId="0" fontId="98" fillId="0" borderId="0" xfId="0" applyFont="1" applyAlignment="1">
      <alignment vertical="center"/>
    </xf>
    <xf numFmtId="0" fontId="58" fillId="10" borderId="6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72" fillId="34" borderId="5" xfId="0" applyFont="1" applyFill="1" applyBorder="1" applyAlignment="1">
      <alignment horizontal="center" vertical="center"/>
    </xf>
    <xf numFmtId="0" fontId="77" fillId="34" borderId="5" xfId="0" applyFont="1" applyFill="1" applyBorder="1" applyAlignment="1">
      <alignment horizontal="center" vertical="center"/>
    </xf>
    <xf numFmtId="0" fontId="129" fillId="0" borderId="0" xfId="0" applyFont="1"/>
    <xf numFmtId="0" fontId="72" fillId="5" borderId="5" xfId="0" applyFont="1" applyFill="1" applyBorder="1" applyAlignment="1">
      <alignment horizontal="center" vertical="center"/>
    </xf>
    <xf numFmtId="166" fontId="108" fillId="25" borderId="3" xfId="0" applyNumberFormat="1" applyFont="1" applyFill="1" applyBorder="1" applyAlignment="1">
      <alignment horizontal="center"/>
    </xf>
    <xf numFmtId="0" fontId="108" fillId="25" borderId="6" xfId="0" applyFont="1" applyFill="1" applyBorder="1" applyAlignment="1">
      <alignment horizontal="center"/>
    </xf>
    <xf numFmtId="0" fontId="108" fillId="25" borderId="6" xfId="0" applyFont="1" applyFill="1" applyBorder="1" applyAlignment="1">
      <alignment horizontal="center" vertical="center"/>
    </xf>
    <xf numFmtId="0" fontId="108" fillId="49" borderId="6" xfId="0" applyFont="1" applyFill="1" applyBorder="1" applyAlignment="1">
      <alignment horizontal="center" vertical="center"/>
    </xf>
    <xf numFmtId="0" fontId="110" fillId="25" borderId="6" xfId="0" applyFont="1" applyFill="1" applyBorder="1" applyAlignment="1">
      <alignment horizontal="center" vertical="center"/>
    </xf>
    <xf numFmtId="0" fontId="113" fillId="25" borderId="6" xfId="0" applyFont="1" applyFill="1" applyBorder="1" applyAlignment="1">
      <alignment horizontal="center" vertical="center"/>
    </xf>
    <xf numFmtId="0" fontId="108" fillId="25" borderId="0" xfId="0" applyFont="1" applyFill="1" applyAlignment="1">
      <alignment horizontal="center" vertical="center"/>
    </xf>
    <xf numFmtId="0" fontId="108" fillId="36" borderId="10" xfId="0" applyFont="1" applyFill="1" applyBorder="1" applyAlignment="1">
      <alignment horizontal="center" vertical="center"/>
    </xf>
    <xf numFmtId="0" fontId="108" fillId="6" borderId="10" xfId="0" applyFont="1" applyFill="1" applyBorder="1" applyAlignment="1">
      <alignment horizontal="center" vertical="center"/>
    </xf>
    <xf numFmtId="0" fontId="108" fillId="25" borderId="7" xfId="0" applyFont="1" applyFill="1" applyBorder="1" applyAlignment="1">
      <alignment horizontal="center" vertical="center"/>
    </xf>
    <xf numFmtId="0" fontId="130" fillId="0" borderId="0" xfId="0" applyFont="1"/>
    <xf numFmtId="0" fontId="131" fillId="0" borderId="0" xfId="0" applyFont="1"/>
    <xf numFmtId="0" fontId="102" fillId="10" borderId="6" xfId="0" applyFont="1" applyFill="1" applyBorder="1" applyAlignment="1">
      <alignment horizontal="center" vertical="center"/>
    </xf>
    <xf numFmtId="0" fontId="100" fillId="42" borderId="4" xfId="0" applyFont="1" applyFill="1" applyBorder="1" applyAlignment="1">
      <alignment horizontal="left"/>
    </xf>
    <xf numFmtId="0" fontId="100" fillId="42" borderId="11" xfId="0" applyFont="1" applyFill="1" applyBorder="1" applyAlignment="1">
      <alignment horizontal="left"/>
    </xf>
    <xf numFmtId="0" fontId="87" fillId="31" borderId="6" xfId="0" applyFont="1" applyFill="1" applyBorder="1" applyAlignment="1">
      <alignment horizontal="left" vertical="center"/>
    </xf>
    <xf numFmtId="0" fontId="132" fillId="0" borderId="0" xfId="0" applyFont="1"/>
    <xf numFmtId="0" fontId="133" fillId="0" borderId="0" xfId="0" applyFont="1"/>
    <xf numFmtId="0" fontId="134" fillId="0" borderId="0" xfId="0" applyFont="1" applyAlignment="1">
      <alignment horizontal="center"/>
    </xf>
    <xf numFmtId="0" fontId="134" fillId="0" borderId="1" xfId="0" applyFont="1" applyBorder="1"/>
    <xf numFmtId="0" fontId="134" fillId="0" borderId="2" xfId="0" applyFont="1" applyBorder="1" applyAlignment="1">
      <alignment horizontal="center"/>
    </xf>
    <xf numFmtId="0" fontId="134" fillId="0" borderId="5" xfId="0" applyFont="1" applyBorder="1"/>
    <xf numFmtId="166" fontId="134" fillId="0" borderId="3" xfId="0" applyNumberFormat="1" applyFont="1" applyBorder="1" applyAlignment="1">
      <alignment horizontal="center"/>
    </xf>
    <xf numFmtId="0" fontId="134" fillId="0" borderId="7" xfId="0" applyFont="1" applyBorder="1" applyAlignment="1">
      <alignment horizontal="center"/>
    </xf>
    <xf numFmtId="0" fontId="134" fillId="29" borderId="3" xfId="0" applyFont="1" applyFill="1" applyBorder="1" applyAlignment="1">
      <alignment horizontal="center"/>
    </xf>
    <xf numFmtId="0" fontId="134" fillId="0" borderId="6" xfId="0" applyFont="1" applyBorder="1" applyAlignment="1">
      <alignment horizontal="center"/>
    </xf>
    <xf numFmtId="0" fontId="134" fillId="29" borderId="6" xfId="0" applyFont="1" applyFill="1" applyBorder="1" applyAlignment="1">
      <alignment horizontal="center"/>
    </xf>
    <xf numFmtId="0" fontId="134" fillId="0" borderId="7" xfId="0" applyFont="1" applyBorder="1" applyAlignment="1">
      <alignment horizontal="center" vertical="center"/>
    </xf>
    <xf numFmtId="0" fontId="134" fillId="31" borderId="6" xfId="0" applyFont="1" applyFill="1" applyBorder="1" applyAlignment="1">
      <alignment horizontal="left" vertical="center"/>
    </xf>
    <xf numFmtId="0" fontId="134" fillId="0" borderId="6" xfId="0" applyFont="1" applyBorder="1" applyAlignment="1">
      <alignment horizontal="center" vertical="center"/>
    </xf>
    <xf numFmtId="0" fontId="134" fillId="32" borderId="6" xfId="0" applyFont="1" applyFill="1" applyBorder="1" applyAlignment="1">
      <alignment horizontal="center" vertical="center"/>
    </xf>
    <xf numFmtId="0" fontId="134" fillId="29" borderId="6" xfId="0" applyFont="1" applyFill="1" applyBorder="1" applyAlignment="1">
      <alignment horizontal="center" vertical="center"/>
    </xf>
    <xf numFmtId="0" fontId="134" fillId="31" borderId="6" xfId="0" applyFont="1" applyFill="1" applyBorder="1" applyAlignment="1">
      <alignment horizontal="center" vertical="center"/>
    </xf>
    <xf numFmtId="0" fontId="134" fillId="0" borderId="6" xfId="0" applyFont="1" applyBorder="1" applyAlignment="1">
      <alignment horizontal="left" vertical="center"/>
    </xf>
    <xf numFmtId="0" fontId="136" fillId="32" borderId="6" xfId="0" applyFont="1" applyFill="1" applyBorder="1" applyAlignment="1">
      <alignment horizontal="center" vertical="center"/>
    </xf>
    <xf numFmtId="0" fontId="134" fillId="36" borderId="6" xfId="0" applyFont="1" applyFill="1" applyBorder="1" applyAlignment="1">
      <alignment horizontal="center" vertical="center"/>
    </xf>
    <xf numFmtId="0" fontId="134" fillId="6" borderId="6" xfId="0" applyFont="1" applyFill="1" applyBorder="1" applyAlignment="1">
      <alignment horizontal="center" vertical="center"/>
    </xf>
    <xf numFmtId="0" fontId="137" fillId="0" borderId="7" xfId="0" applyFont="1" applyBorder="1" applyAlignment="1">
      <alignment horizontal="center" vertical="center"/>
    </xf>
    <xf numFmtId="0" fontId="137" fillId="0" borderId="0" xfId="0" applyFont="1" applyAlignment="1">
      <alignment horizontal="left" vertical="center"/>
    </xf>
    <xf numFmtId="0" fontId="138" fillId="0" borderId="6" xfId="0" applyFont="1" applyBorder="1" applyAlignment="1">
      <alignment vertical="center"/>
    </xf>
    <xf numFmtId="0" fontId="134" fillId="17" borderId="6" xfId="0" applyFont="1" applyFill="1" applyBorder="1" applyAlignment="1">
      <alignment horizontal="center" vertical="center"/>
    </xf>
    <xf numFmtId="0" fontId="134" fillId="34" borderId="7" xfId="0" applyFont="1" applyFill="1" applyBorder="1" applyAlignment="1">
      <alignment horizontal="center" vertical="center"/>
    </xf>
    <xf numFmtId="0" fontId="134" fillId="34" borderId="6" xfId="0" applyFont="1" applyFill="1" applyBorder="1" applyAlignment="1">
      <alignment horizontal="right" vertical="center"/>
    </xf>
    <xf numFmtId="0" fontId="134" fillId="35" borderId="6" xfId="0" applyFont="1" applyFill="1" applyBorder="1" applyAlignment="1">
      <alignment horizontal="center" vertical="center"/>
    </xf>
    <xf numFmtId="0" fontId="134" fillId="34" borderId="6" xfId="0" applyFont="1" applyFill="1" applyBorder="1" applyAlignment="1">
      <alignment horizontal="center" vertical="center"/>
    </xf>
    <xf numFmtId="0" fontId="134" fillId="34" borderId="5" xfId="0" applyFont="1" applyFill="1" applyBorder="1" applyAlignment="1">
      <alignment horizontal="center" vertical="center"/>
    </xf>
    <xf numFmtId="0" fontId="136" fillId="0" borderId="6" xfId="0" applyFont="1" applyBorder="1" applyAlignment="1">
      <alignment horizontal="center" vertical="center"/>
    </xf>
    <xf numFmtId="0" fontId="136" fillId="36" borderId="6" xfId="0" applyFont="1" applyFill="1" applyBorder="1" applyAlignment="1">
      <alignment horizontal="center" vertical="center"/>
    </xf>
    <xf numFmtId="0" fontId="136" fillId="29" borderId="6" xfId="0" applyFont="1" applyFill="1" applyBorder="1" applyAlignment="1">
      <alignment horizontal="center" vertical="center"/>
    </xf>
    <xf numFmtId="0" fontId="134" fillId="28" borderId="6" xfId="0" applyFont="1" applyFill="1" applyBorder="1" applyAlignment="1">
      <alignment horizontal="center" vertical="center"/>
    </xf>
    <xf numFmtId="0" fontId="134" fillId="10" borderId="6" xfId="0" applyFont="1" applyFill="1" applyBorder="1" applyAlignment="1">
      <alignment horizontal="center" vertical="center"/>
    </xf>
    <xf numFmtId="0" fontId="134" fillId="87" borderId="6" xfId="0" applyFont="1" applyFill="1" applyBorder="1" applyAlignment="1">
      <alignment horizontal="center" vertical="center"/>
    </xf>
    <xf numFmtId="0" fontId="134" fillId="46" borderId="6" xfId="0" applyFont="1" applyFill="1" applyBorder="1" applyAlignment="1">
      <alignment horizontal="center" vertical="center"/>
    </xf>
    <xf numFmtId="0" fontId="137" fillId="31" borderId="6" xfId="0" applyFont="1" applyFill="1" applyBorder="1" applyAlignment="1">
      <alignment horizontal="left" vertical="center"/>
    </xf>
    <xf numFmtId="0" fontId="137" fillId="0" borderId="6" xfId="0" applyFont="1" applyBorder="1" applyAlignment="1">
      <alignment horizontal="left" vertical="center"/>
    </xf>
    <xf numFmtId="0" fontId="136" fillId="0" borderId="6" xfId="0" applyFont="1" applyBorder="1" applyAlignment="1">
      <alignment horizontal="left" vertical="center"/>
    </xf>
    <xf numFmtId="0" fontId="136" fillId="10" borderId="6" xfId="0" applyFont="1" applyFill="1" applyBorder="1" applyAlignment="1">
      <alignment horizontal="center" vertical="center"/>
    </xf>
    <xf numFmtId="0" fontId="137" fillId="0" borderId="6" xfId="0" applyFont="1" applyBorder="1" applyAlignment="1">
      <alignment horizontal="center" vertical="center"/>
    </xf>
    <xf numFmtId="0" fontId="137" fillId="31" borderId="6" xfId="0" applyFont="1" applyFill="1" applyBorder="1" applyAlignment="1">
      <alignment horizontal="center" vertical="center"/>
    </xf>
    <xf numFmtId="0" fontId="139" fillId="0" borderId="6" xfId="0" applyFont="1" applyBorder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37" fillId="32" borderId="6" xfId="0" applyFont="1" applyFill="1" applyBorder="1" applyAlignment="1">
      <alignment horizontal="center" vertical="center"/>
    </xf>
    <xf numFmtId="0" fontId="137" fillId="34" borderId="5" xfId="0" applyFont="1" applyFill="1" applyBorder="1" applyAlignment="1">
      <alignment horizontal="center" vertical="center"/>
    </xf>
    <xf numFmtId="0" fontId="134" fillId="5" borderId="5" xfId="0" applyFont="1" applyFill="1" applyBorder="1" applyAlignment="1">
      <alignment horizontal="center" vertical="center"/>
    </xf>
    <xf numFmtId="0" fontId="134" fillId="33" borderId="6" xfId="0" applyFont="1" applyFill="1" applyBorder="1" applyAlignment="1">
      <alignment horizontal="center" vertical="center"/>
    </xf>
    <xf numFmtId="0" fontId="134" fillId="34" borderId="7" xfId="0" applyFont="1" applyFill="1" applyBorder="1" applyAlignment="1">
      <alignment horizontal="left" vertical="center"/>
    </xf>
    <xf numFmtId="0" fontId="134" fillId="34" borderId="6" xfId="0" applyFont="1" applyFill="1" applyBorder="1" applyAlignment="1">
      <alignment horizontal="left" vertical="center"/>
    </xf>
    <xf numFmtId="0" fontId="134" fillId="0" borderId="10" xfId="0" applyFont="1" applyBorder="1" applyAlignment="1">
      <alignment horizontal="center" vertical="center"/>
    </xf>
    <xf numFmtId="0" fontId="134" fillId="31" borderId="10" xfId="0" applyFont="1" applyFill="1" applyBorder="1" applyAlignment="1">
      <alignment horizontal="left" vertical="center"/>
    </xf>
    <xf numFmtId="0" fontId="134" fillId="32" borderId="10" xfId="0" applyFont="1" applyFill="1" applyBorder="1" applyAlignment="1">
      <alignment horizontal="center" vertical="center"/>
    </xf>
    <xf numFmtId="0" fontId="134" fillId="31" borderId="10" xfId="0" applyFont="1" applyFill="1" applyBorder="1" applyAlignment="1">
      <alignment horizontal="center" vertical="center"/>
    </xf>
    <xf numFmtId="0" fontId="134" fillId="29" borderId="10" xfId="0" applyFont="1" applyFill="1" applyBorder="1" applyAlignment="1">
      <alignment horizontal="center" vertical="center"/>
    </xf>
    <xf numFmtId="0" fontId="134" fillId="0" borderId="7" xfId="0" applyFont="1" applyBorder="1" applyAlignment="1">
      <alignment horizontal="left" vertical="center"/>
    </xf>
    <xf numFmtId="0" fontId="134" fillId="32" borderId="7" xfId="0" applyFont="1" applyFill="1" applyBorder="1" applyAlignment="1">
      <alignment horizontal="center" vertical="center"/>
    </xf>
    <xf numFmtId="0" fontId="134" fillId="39" borderId="7" xfId="0" applyFont="1" applyFill="1" applyBorder="1" applyAlignment="1">
      <alignment horizontal="center" vertical="center"/>
    </xf>
    <xf numFmtId="0" fontId="137" fillId="32" borderId="7" xfId="0" applyFont="1" applyFill="1" applyBorder="1" applyAlignment="1">
      <alignment horizontal="center" vertical="center"/>
    </xf>
    <xf numFmtId="0" fontId="134" fillId="40" borderId="7" xfId="0" applyFont="1" applyFill="1" applyBorder="1" applyAlignment="1">
      <alignment horizontal="center" vertical="center"/>
    </xf>
    <xf numFmtId="0" fontId="134" fillId="29" borderId="7" xfId="0" applyFont="1" applyFill="1" applyBorder="1" applyAlignment="1">
      <alignment horizontal="center" vertical="center"/>
    </xf>
    <xf numFmtId="0" fontId="134" fillId="41" borderId="6" xfId="0" applyFont="1" applyFill="1" applyBorder="1"/>
    <xf numFmtId="0" fontId="134" fillId="39" borderId="6" xfId="0" applyFont="1" applyFill="1" applyBorder="1" applyAlignment="1">
      <alignment horizontal="left" vertical="center"/>
    </xf>
    <xf numFmtId="0" fontId="134" fillId="37" borderId="6" xfId="0" applyFont="1" applyFill="1" applyBorder="1" applyAlignment="1">
      <alignment horizontal="left"/>
    </xf>
    <xf numFmtId="0" fontId="134" fillId="40" borderId="6" xfId="0" applyFont="1" applyFill="1" applyBorder="1" applyAlignment="1">
      <alignment horizontal="left" vertical="center"/>
    </xf>
    <xf numFmtId="0" fontId="134" fillId="31" borderId="7" xfId="0" applyFont="1" applyFill="1" applyBorder="1" applyAlignment="1">
      <alignment horizontal="center" vertical="center"/>
    </xf>
    <xf numFmtId="0" fontId="134" fillId="0" borderId="6" xfId="0" applyFont="1" applyBorder="1" applyAlignment="1">
      <alignment horizontal="left"/>
    </xf>
    <xf numFmtId="0" fontId="134" fillId="32" borderId="6" xfId="0" applyFont="1" applyFill="1" applyBorder="1" applyAlignment="1">
      <alignment horizontal="center"/>
    </xf>
    <xf numFmtId="0" fontId="134" fillId="0" borderId="6" xfId="0" applyFont="1" applyBorder="1"/>
    <xf numFmtId="165" fontId="134" fillId="32" borderId="6" xfId="0" applyNumberFormat="1" applyFont="1" applyFill="1" applyBorder="1" applyAlignment="1">
      <alignment horizontal="center"/>
    </xf>
    <xf numFmtId="0" fontId="134" fillId="0" borderId="8" xfId="0" applyFont="1" applyBorder="1"/>
    <xf numFmtId="0" fontId="134" fillId="33" borderId="4" xfId="0" applyFont="1" applyFill="1" applyBorder="1"/>
    <xf numFmtId="0" fontId="134" fillId="33" borderId="2" xfId="0" applyFont="1" applyFill="1" applyBorder="1" applyAlignment="1">
      <alignment horizontal="center"/>
    </xf>
    <xf numFmtId="0" fontId="134" fillId="33" borderId="3" xfId="0" applyFont="1" applyFill="1" applyBorder="1" applyAlignment="1">
      <alignment horizontal="center"/>
    </xf>
    <xf numFmtId="0" fontId="134" fillId="33" borderId="15" xfId="0" applyFont="1" applyFill="1" applyBorder="1"/>
    <xf numFmtId="0" fontId="134" fillId="33" borderId="15" xfId="0" applyFont="1" applyFill="1" applyBorder="1" applyAlignment="1">
      <alignment horizontal="center"/>
    </xf>
    <xf numFmtId="0" fontId="134" fillId="0" borderId="0" xfId="0" applyFont="1"/>
    <xf numFmtId="0" fontId="134" fillId="0" borderId="11" xfId="0" applyFont="1" applyBorder="1"/>
    <xf numFmtId="0" fontId="134" fillId="0" borderId="14" xfId="0" applyFont="1" applyBorder="1" applyAlignment="1">
      <alignment horizontal="right"/>
    </xf>
    <xf numFmtId="0" fontId="134" fillId="0" borderId="12" xfId="0" applyFont="1" applyBorder="1" applyAlignment="1">
      <alignment horizontal="left"/>
    </xf>
    <xf numFmtId="0" fontId="134" fillId="0" borderId="8" xfId="0" applyFont="1" applyBorder="1" applyAlignment="1">
      <alignment horizontal="center"/>
    </xf>
    <xf numFmtId="0" fontId="134" fillId="0" borderId="15" xfId="0" applyFont="1" applyBorder="1" applyAlignment="1">
      <alignment horizontal="right"/>
    </xf>
    <xf numFmtId="0" fontId="134" fillId="0" borderId="12" xfId="0" applyFont="1" applyBorder="1"/>
    <xf numFmtId="0" fontId="134" fillId="0" borderId="9" xfId="0" applyFont="1" applyBorder="1" applyAlignment="1">
      <alignment horizontal="center"/>
    </xf>
    <xf numFmtId="0" fontId="134" fillId="0" borderId="4" xfId="0" applyFont="1" applyBorder="1" applyAlignment="1">
      <alignment horizontal="left"/>
    </xf>
    <xf numFmtId="0" fontId="134" fillId="0" borderId="3" xfId="0" applyFont="1" applyBorder="1" applyAlignment="1">
      <alignment horizontal="right"/>
    </xf>
    <xf numFmtId="0" fontId="134" fillId="42" borderId="4" xfId="0" applyFont="1" applyFill="1" applyBorder="1" applyAlignment="1">
      <alignment horizontal="center"/>
    </xf>
    <xf numFmtId="0" fontId="134" fillId="42" borderId="2" xfId="0" applyFont="1" applyFill="1" applyBorder="1" applyAlignment="1">
      <alignment horizontal="center"/>
    </xf>
    <xf numFmtId="0" fontId="134" fillId="42" borderId="3" xfId="0" applyFont="1" applyFill="1" applyBorder="1" applyAlignment="1">
      <alignment horizontal="right"/>
    </xf>
    <xf numFmtId="0" fontId="134" fillId="0" borderId="11" xfId="0" applyFont="1" applyBorder="1" applyAlignment="1">
      <alignment horizontal="left"/>
    </xf>
    <xf numFmtId="0" fontId="140" fillId="43" borderId="2" xfId="0" applyFont="1" applyFill="1" applyBorder="1" applyAlignment="1">
      <alignment horizontal="center"/>
    </xf>
    <xf numFmtId="0" fontId="140" fillId="43" borderId="3" xfId="0" applyFont="1" applyFill="1" applyBorder="1" applyAlignment="1">
      <alignment horizontal="right"/>
    </xf>
    <xf numFmtId="0" fontId="134" fillId="42" borderId="11" xfId="0" applyFont="1" applyFill="1" applyBorder="1" applyAlignment="1">
      <alignment horizontal="center"/>
    </xf>
    <xf numFmtId="2" fontId="134" fillId="42" borderId="0" xfId="0" applyNumberFormat="1" applyFont="1" applyFill="1" applyAlignment="1">
      <alignment horizontal="center"/>
    </xf>
    <xf numFmtId="2" fontId="140" fillId="43" borderId="2" xfId="0" applyNumberFormat="1" applyFont="1" applyFill="1" applyBorder="1" applyAlignment="1">
      <alignment horizontal="center"/>
    </xf>
    <xf numFmtId="2" fontId="140" fillId="43" borderId="3" xfId="0" applyNumberFormat="1" applyFont="1" applyFill="1" applyBorder="1" applyAlignment="1">
      <alignment horizontal="right"/>
    </xf>
    <xf numFmtId="0" fontId="134" fillId="0" borderId="13" xfId="0" applyFont="1" applyBorder="1" applyAlignment="1">
      <alignment horizontal="right"/>
    </xf>
    <xf numFmtId="0" fontId="134" fillId="0" borderId="4" xfId="0" applyFont="1" applyBorder="1"/>
    <xf numFmtId="0" fontId="141" fillId="0" borderId="0" xfId="0" applyFont="1" applyAlignment="1">
      <alignment horizontal="center"/>
    </xf>
    <xf numFmtId="0" fontId="142" fillId="0" borderId="0" xfId="0" applyFont="1"/>
    <xf numFmtId="0" fontId="144" fillId="34" borderId="5" xfId="0" applyFont="1" applyFill="1" applyBorder="1" applyAlignment="1">
      <alignment horizontal="center" vertical="center"/>
    </xf>
    <xf numFmtId="0" fontId="145" fillId="34" borderId="5" xfId="0" applyFont="1" applyFill="1" applyBorder="1" applyAlignment="1">
      <alignment horizontal="center" vertical="center"/>
    </xf>
    <xf numFmtId="0" fontId="144" fillId="5" borderId="5" xfId="0" applyFont="1" applyFill="1" applyBorder="1" applyAlignment="1">
      <alignment horizontal="center" vertical="center"/>
    </xf>
    <xf numFmtId="0" fontId="141" fillId="31" borderId="7" xfId="0" applyFont="1" applyFill="1" applyBorder="1" applyAlignment="1">
      <alignment horizontal="center" vertical="center"/>
    </xf>
    <xf numFmtId="0" fontId="141" fillId="0" borderId="6" xfId="0" applyFont="1" applyBorder="1" applyAlignment="1">
      <alignment horizontal="left"/>
    </xf>
    <xf numFmtId="0" fontId="141" fillId="32" borderId="6" xfId="0" applyFont="1" applyFill="1" applyBorder="1" applyAlignment="1">
      <alignment horizontal="center"/>
    </xf>
    <xf numFmtId="0" fontId="141" fillId="0" borderId="6" xfId="0" applyFont="1" applyBorder="1"/>
    <xf numFmtId="165" fontId="141" fillId="32" borderId="6" xfId="0" applyNumberFormat="1" applyFont="1" applyFill="1" applyBorder="1" applyAlignment="1">
      <alignment horizontal="center"/>
    </xf>
    <xf numFmtId="0" fontId="141" fillId="0" borderId="8" xfId="0" applyFont="1" applyBorder="1"/>
    <xf numFmtId="0" fontId="141" fillId="33" borderId="4" xfId="0" applyFont="1" applyFill="1" applyBorder="1"/>
    <xf numFmtId="0" fontId="141" fillId="33" borderId="2" xfId="0" applyFont="1" applyFill="1" applyBorder="1" applyAlignment="1">
      <alignment horizontal="center"/>
    </xf>
    <xf numFmtId="0" fontId="141" fillId="33" borderId="3" xfId="0" applyFont="1" applyFill="1" applyBorder="1" applyAlignment="1">
      <alignment horizontal="center"/>
    </xf>
    <xf numFmtId="0" fontId="141" fillId="0" borderId="0" xfId="0" applyFont="1"/>
    <xf numFmtId="0" fontId="141" fillId="33" borderId="15" xfId="0" applyFont="1" applyFill="1" applyBorder="1"/>
    <xf numFmtId="0" fontId="141" fillId="33" borderId="15" xfId="0" applyFont="1" applyFill="1" applyBorder="1" applyAlignment="1">
      <alignment horizontal="center"/>
    </xf>
    <xf numFmtId="0" fontId="141" fillId="0" borderId="11" xfId="0" applyFont="1" applyBorder="1"/>
    <xf numFmtId="0" fontId="141" fillId="0" borderId="14" xfId="0" applyFont="1" applyBorder="1" applyAlignment="1">
      <alignment horizontal="right"/>
    </xf>
    <xf numFmtId="0" fontId="141" fillId="0" borderId="12" xfId="0" applyFont="1" applyBorder="1" applyAlignment="1">
      <alignment horizontal="left"/>
    </xf>
    <xf numFmtId="0" fontId="141" fillId="0" borderId="8" xfId="0" applyFont="1" applyBorder="1" applyAlignment="1">
      <alignment horizontal="center"/>
    </xf>
    <xf numFmtId="0" fontId="141" fillId="0" borderId="15" xfId="0" applyFont="1" applyBorder="1" applyAlignment="1">
      <alignment horizontal="right"/>
    </xf>
    <xf numFmtId="0" fontId="141" fillId="0" borderId="12" xfId="0" applyFont="1" applyBorder="1"/>
    <xf numFmtId="0" fontId="141" fillId="0" borderId="9" xfId="0" applyFont="1" applyBorder="1" applyAlignment="1">
      <alignment horizontal="center"/>
    </xf>
    <xf numFmtId="0" fontId="141" fillId="0" borderId="4" xfId="0" applyFont="1" applyBorder="1" applyAlignment="1">
      <alignment horizontal="left"/>
    </xf>
    <xf numFmtId="0" fontId="141" fillId="0" borderId="2" xfId="0" applyFont="1" applyBorder="1" applyAlignment="1">
      <alignment horizontal="center"/>
    </xf>
    <xf numFmtId="0" fontId="141" fillId="0" borderId="3" xfId="0" applyFont="1" applyBorder="1" applyAlignment="1">
      <alignment horizontal="right"/>
    </xf>
    <xf numFmtId="0" fontId="141" fillId="42" borderId="4" xfId="0" applyFont="1" applyFill="1" applyBorder="1" applyAlignment="1">
      <alignment horizontal="center"/>
    </xf>
    <xf numFmtId="0" fontId="141" fillId="42" borderId="2" xfId="0" applyFont="1" applyFill="1" applyBorder="1" applyAlignment="1">
      <alignment horizontal="center"/>
    </xf>
    <xf numFmtId="0" fontId="141" fillId="42" borderId="3" xfId="0" applyFont="1" applyFill="1" applyBorder="1" applyAlignment="1">
      <alignment horizontal="right"/>
    </xf>
    <xf numFmtId="0" fontId="141" fillId="0" borderId="11" xfId="0" applyFont="1" applyBorder="1" applyAlignment="1">
      <alignment horizontal="left"/>
    </xf>
    <xf numFmtId="0" fontId="146" fillId="43" borderId="2" xfId="0" applyFont="1" applyFill="1" applyBorder="1" applyAlignment="1">
      <alignment horizontal="center"/>
    </xf>
    <xf numFmtId="0" fontId="146" fillId="43" borderId="3" xfId="0" applyFont="1" applyFill="1" applyBorder="1" applyAlignment="1">
      <alignment horizontal="right"/>
    </xf>
    <xf numFmtId="0" fontId="141" fillId="42" borderId="11" xfId="0" applyFont="1" applyFill="1" applyBorder="1" applyAlignment="1">
      <alignment horizontal="center"/>
    </xf>
    <xf numFmtId="2" fontId="141" fillId="42" borderId="0" xfId="0" applyNumberFormat="1" applyFont="1" applyFill="1" applyAlignment="1">
      <alignment horizontal="center"/>
    </xf>
    <xf numFmtId="2" fontId="146" fillId="43" borderId="2" xfId="0" applyNumberFormat="1" applyFont="1" applyFill="1" applyBorder="1" applyAlignment="1">
      <alignment horizontal="center"/>
    </xf>
    <xf numFmtId="2" fontId="146" fillId="43" borderId="3" xfId="0" applyNumberFormat="1" applyFont="1" applyFill="1" applyBorder="1" applyAlignment="1">
      <alignment horizontal="right"/>
    </xf>
    <xf numFmtId="0" fontId="141" fillId="0" borderId="13" xfId="0" applyFont="1" applyBorder="1" applyAlignment="1">
      <alignment horizontal="right"/>
    </xf>
    <xf numFmtId="0" fontId="141" fillId="0" borderId="4" xfId="0" applyFont="1" applyBorder="1"/>
    <xf numFmtId="0" fontId="147" fillId="0" borderId="1" xfId="0" applyFont="1" applyBorder="1"/>
    <xf numFmtId="0" fontId="147" fillId="0" borderId="5" xfId="0" applyFont="1" applyBorder="1"/>
    <xf numFmtId="166" fontId="147" fillId="0" borderId="3" xfId="0" applyNumberFormat="1" applyFont="1" applyBorder="1" applyAlignment="1">
      <alignment horizontal="center"/>
    </xf>
    <xf numFmtId="0" fontId="147" fillId="0" borderId="7" xfId="0" applyFont="1" applyBorder="1" applyAlignment="1">
      <alignment horizontal="center"/>
    </xf>
    <xf numFmtId="0" fontId="147" fillId="29" borderId="3" xfId="0" applyFont="1" applyFill="1" applyBorder="1" applyAlignment="1">
      <alignment horizontal="center"/>
    </xf>
    <xf numFmtId="0" fontId="147" fillId="0" borderId="6" xfId="0" applyFont="1" applyBorder="1" applyAlignment="1">
      <alignment horizontal="center"/>
    </xf>
    <xf numFmtId="0" fontId="147" fillId="29" borderId="6" xfId="0" applyFont="1" applyFill="1" applyBorder="1" applyAlignment="1">
      <alignment horizontal="center"/>
    </xf>
    <xf numFmtId="0" fontId="147" fillId="0" borderId="7" xfId="0" applyFont="1" applyBorder="1" applyAlignment="1">
      <alignment horizontal="center" vertical="center"/>
    </xf>
    <xf numFmtId="0" fontId="147" fillId="31" borderId="6" xfId="0" applyFont="1" applyFill="1" applyBorder="1" applyAlignment="1">
      <alignment horizontal="left" vertical="center"/>
    </xf>
    <xf numFmtId="0" fontId="147" fillId="0" borderId="6" xfId="0" applyFont="1" applyBorder="1" applyAlignment="1">
      <alignment horizontal="center" vertical="center"/>
    </xf>
    <xf numFmtId="0" fontId="147" fillId="32" borderId="6" xfId="0" applyFont="1" applyFill="1" applyBorder="1" applyAlignment="1">
      <alignment horizontal="center" vertical="center"/>
    </xf>
    <xf numFmtId="0" fontId="147" fillId="29" borderId="6" xfId="0" applyFont="1" applyFill="1" applyBorder="1" applyAlignment="1">
      <alignment horizontal="center" vertical="center"/>
    </xf>
    <xf numFmtId="0" fontId="147" fillId="31" borderId="6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left" vertical="center"/>
    </xf>
    <xf numFmtId="0" fontId="148" fillId="32" borderId="6" xfId="0" applyFont="1" applyFill="1" applyBorder="1" applyAlignment="1">
      <alignment horizontal="center" vertical="center"/>
    </xf>
    <xf numFmtId="0" fontId="147" fillId="36" borderId="6" xfId="0" applyFont="1" applyFill="1" applyBorder="1" applyAlignment="1">
      <alignment horizontal="center" vertical="center"/>
    </xf>
    <xf numFmtId="0" fontId="147" fillId="6" borderId="6" xfId="0" applyFont="1" applyFill="1" applyBorder="1" applyAlignment="1">
      <alignment horizontal="center" vertical="center"/>
    </xf>
    <xf numFmtId="0" fontId="149" fillId="0" borderId="7" xfId="0" applyFont="1" applyBorder="1" applyAlignment="1">
      <alignment horizontal="center" vertical="center"/>
    </xf>
    <xf numFmtId="0" fontId="149" fillId="0" borderId="0" xfId="0" applyFont="1" applyAlignment="1">
      <alignment horizontal="left" vertical="center"/>
    </xf>
    <xf numFmtId="0" fontId="147" fillId="0" borderId="6" xfId="0" applyFont="1" applyBorder="1" applyAlignment="1">
      <alignment vertical="center"/>
    </xf>
    <xf numFmtId="0" fontId="147" fillId="17" borderId="6" xfId="0" applyFont="1" applyFill="1" applyBorder="1" applyAlignment="1">
      <alignment horizontal="center" vertical="center"/>
    </xf>
    <xf numFmtId="0" fontId="147" fillId="34" borderId="7" xfId="0" applyFont="1" applyFill="1" applyBorder="1" applyAlignment="1">
      <alignment horizontal="center" vertical="center"/>
    </xf>
    <xf numFmtId="0" fontId="147" fillId="34" borderId="6" xfId="0" applyFont="1" applyFill="1" applyBorder="1" applyAlignment="1">
      <alignment horizontal="right" vertical="center"/>
    </xf>
    <xf numFmtId="0" fontId="147" fillId="35" borderId="6" xfId="0" applyFont="1" applyFill="1" applyBorder="1" applyAlignment="1">
      <alignment horizontal="center" vertical="center"/>
    </xf>
    <xf numFmtId="0" fontId="147" fillId="34" borderId="6" xfId="0" applyFont="1" applyFill="1" applyBorder="1" applyAlignment="1">
      <alignment horizontal="center" vertical="center"/>
    </xf>
    <xf numFmtId="0" fontId="148" fillId="0" borderId="6" xfId="0" applyFont="1" applyBorder="1" applyAlignment="1">
      <alignment horizontal="center" vertical="center"/>
    </xf>
    <xf numFmtId="0" fontId="148" fillId="36" borderId="6" xfId="0" applyFont="1" applyFill="1" applyBorder="1" applyAlignment="1">
      <alignment horizontal="center" vertical="center"/>
    </xf>
    <xf numFmtId="0" fontId="148" fillId="29" borderId="6" xfId="0" applyFont="1" applyFill="1" applyBorder="1" applyAlignment="1">
      <alignment horizontal="center" vertical="center"/>
    </xf>
    <xf numFmtId="0" fontId="147" fillId="28" borderId="6" xfId="0" applyFont="1" applyFill="1" applyBorder="1" applyAlignment="1">
      <alignment horizontal="center" vertical="center"/>
    </xf>
    <xf numFmtId="0" fontId="147" fillId="10" borderId="6" xfId="0" applyFont="1" applyFill="1" applyBorder="1" applyAlignment="1">
      <alignment horizontal="center" vertical="center"/>
    </xf>
    <xf numFmtId="0" fontId="147" fillId="87" borderId="6" xfId="0" applyFont="1" applyFill="1" applyBorder="1" applyAlignment="1">
      <alignment horizontal="center" vertical="center"/>
    </xf>
    <xf numFmtId="0" fontId="147" fillId="46" borderId="6" xfId="0" applyFont="1" applyFill="1" applyBorder="1" applyAlignment="1">
      <alignment horizontal="center" vertical="center"/>
    </xf>
    <xf numFmtId="0" fontId="149" fillId="31" borderId="6" xfId="0" applyFont="1" applyFill="1" applyBorder="1" applyAlignment="1">
      <alignment horizontal="left" vertical="center"/>
    </xf>
    <xf numFmtId="0" fontId="149" fillId="0" borderId="6" xfId="0" applyFont="1" applyBorder="1" applyAlignment="1">
      <alignment horizontal="left" vertical="center"/>
    </xf>
    <xf numFmtId="0" fontId="149" fillId="0" borderId="6" xfId="0" applyFont="1" applyBorder="1" applyAlignment="1">
      <alignment horizontal="center" vertical="center"/>
    </xf>
    <xf numFmtId="0" fontId="149" fillId="10" borderId="6" xfId="0" applyFont="1" applyFill="1" applyBorder="1" applyAlignment="1">
      <alignment horizontal="center" vertical="center"/>
    </xf>
    <xf numFmtId="0" fontId="148" fillId="0" borderId="6" xfId="0" applyFont="1" applyBorder="1" applyAlignment="1">
      <alignment horizontal="left" vertical="center"/>
    </xf>
    <xf numFmtId="0" fontId="149" fillId="31" borderId="6" xfId="0" applyFont="1" applyFill="1" applyBorder="1" applyAlignment="1">
      <alignment horizontal="center" vertical="center"/>
    </xf>
    <xf numFmtId="0" fontId="150" fillId="0" borderId="6" xfId="0" applyFont="1" applyBorder="1" applyAlignment="1">
      <alignment horizontal="center" vertical="center"/>
    </xf>
    <xf numFmtId="0" fontId="147" fillId="0" borderId="0" xfId="0" applyFont="1" applyAlignment="1">
      <alignment horizontal="center" vertical="center"/>
    </xf>
    <xf numFmtId="0" fontId="149" fillId="32" borderId="6" xfId="0" applyFont="1" applyFill="1" applyBorder="1" applyAlignment="1">
      <alignment horizontal="center" vertical="center"/>
    </xf>
    <xf numFmtId="0" fontId="147" fillId="33" borderId="6" xfId="0" applyFont="1" applyFill="1" applyBorder="1" applyAlignment="1">
      <alignment horizontal="center" vertical="center"/>
    </xf>
    <xf numFmtId="0" fontId="147" fillId="34" borderId="7" xfId="0" applyFont="1" applyFill="1" applyBorder="1" applyAlignment="1">
      <alignment horizontal="left" vertical="center"/>
    </xf>
    <xf numFmtId="0" fontId="147" fillId="34" borderId="6" xfId="0" applyFont="1" applyFill="1" applyBorder="1" applyAlignment="1">
      <alignment horizontal="left" vertical="center"/>
    </xf>
    <xf numFmtId="0" fontId="147" fillId="0" borderId="10" xfId="0" applyFont="1" applyBorder="1" applyAlignment="1">
      <alignment horizontal="center" vertical="center"/>
    </xf>
    <xf numFmtId="0" fontId="147" fillId="31" borderId="10" xfId="0" applyFont="1" applyFill="1" applyBorder="1" applyAlignment="1">
      <alignment horizontal="left" vertical="center"/>
    </xf>
    <xf numFmtId="0" fontId="147" fillId="32" borderId="10" xfId="0" applyFont="1" applyFill="1" applyBorder="1" applyAlignment="1">
      <alignment horizontal="center" vertical="center"/>
    </xf>
    <xf numFmtId="0" fontId="147" fillId="31" borderId="10" xfId="0" applyFont="1" applyFill="1" applyBorder="1" applyAlignment="1">
      <alignment horizontal="center" vertical="center"/>
    </xf>
    <xf numFmtId="0" fontId="147" fillId="29" borderId="10" xfId="0" applyFont="1" applyFill="1" applyBorder="1" applyAlignment="1">
      <alignment horizontal="center" vertical="center"/>
    </xf>
    <xf numFmtId="0" fontId="147" fillId="0" borderId="7" xfId="0" applyFont="1" applyBorder="1" applyAlignment="1">
      <alignment horizontal="left" vertical="center"/>
    </xf>
    <xf numFmtId="0" fontId="147" fillId="32" borderId="7" xfId="0" applyFont="1" applyFill="1" applyBorder="1" applyAlignment="1">
      <alignment horizontal="center" vertical="center"/>
    </xf>
    <xf numFmtId="0" fontId="147" fillId="39" borderId="7" xfId="0" applyFont="1" applyFill="1" applyBorder="1" applyAlignment="1">
      <alignment horizontal="center" vertical="center"/>
    </xf>
    <xf numFmtId="0" fontId="149" fillId="32" borderId="7" xfId="0" applyFont="1" applyFill="1" applyBorder="1" applyAlignment="1">
      <alignment horizontal="center" vertical="center"/>
    </xf>
    <xf numFmtId="0" fontId="147" fillId="40" borderId="7" xfId="0" applyFont="1" applyFill="1" applyBorder="1" applyAlignment="1">
      <alignment horizontal="center" vertical="center"/>
    </xf>
    <xf numFmtId="0" fontId="147" fillId="29" borderId="7" xfId="0" applyFont="1" applyFill="1" applyBorder="1" applyAlignment="1">
      <alignment horizontal="center" vertical="center"/>
    </xf>
    <xf numFmtId="0" fontId="147" fillId="41" borderId="6" xfId="0" applyFont="1" applyFill="1" applyBorder="1"/>
    <xf numFmtId="0" fontId="147" fillId="39" borderId="6" xfId="0" applyFont="1" applyFill="1" applyBorder="1" applyAlignment="1">
      <alignment horizontal="left" vertical="center"/>
    </xf>
    <xf numFmtId="0" fontId="147" fillId="37" borderId="6" xfId="0" applyFont="1" applyFill="1" applyBorder="1" applyAlignment="1">
      <alignment horizontal="left"/>
    </xf>
    <xf numFmtId="0" fontId="147" fillId="40" borderId="6" xfId="0" applyFont="1" applyFill="1" applyBorder="1" applyAlignment="1">
      <alignment horizontal="left" vertical="center"/>
    </xf>
    <xf numFmtId="0" fontId="151" fillId="0" borderId="0" xfId="0" applyFont="1"/>
    <xf numFmtId="0" fontId="152" fillId="0" borderId="0" xfId="0" applyFont="1"/>
    <xf numFmtId="0" fontId="153" fillId="0" borderId="1" xfId="0" applyFont="1" applyBorder="1"/>
    <xf numFmtId="0" fontId="153" fillId="0" borderId="2" xfId="0" applyFont="1" applyBorder="1" applyAlignment="1">
      <alignment horizontal="center"/>
    </xf>
    <xf numFmtId="0" fontId="153" fillId="0" borderId="5" xfId="0" applyFont="1" applyBorder="1"/>
    <xf numFmtId="166" fontId="153" fillId="0" borderId="3" xfId="0" applyNumberFormat="1" applyFont="1" applyBorder="1" applyAlignment="1">
      <alignment horizontal="center"/>
    </xf>
    <xf numFmtId="0" fontId="153" fillId="0" borderId="7" xfId="0" applyFont="1" applyBorder="1" applyAlignment="1">
      <alignment horizontal="center"/>
    </xf>
    <xf numFmtId="0" fontId="153" fillId="29" borderId="3" xfId="0" applyFont="1" applyFill="1" applyBorder="1" applyAlignment="1">
      <alignment horizontal="center"/>
    </xf>
    <xf numFmtId="0" fontId="153" fillId="0" borderId="6" xfId="0" applyFont="1" applyBorder="1" applyAlignment="1">
      <alignment horizontal="center"/>
    </xf>
    <xf numFmtId="0" fontId="153" fillId="29" borderId="6" xfId="0" applyFont="1" applyFill="1" applyBorder="1" applyAlignment="1">
      <alignment horizontal="center"/>
    </xf>
    <xf numFmtId="0" fontId="153" fillId="0" borderId="7" xfId="0" applyFont="1" applyBorder="1" applyAlignment="1">
      <alignment horizontal="center" vertical="center"/>
    </xf>
    <xf numFmtId="0" fontId="153" fillId="31" borderId="6" xfId="0" applyFont="1" applyFill="1" applyBorder="1" applyAlignment="1">
      <alignment horizontal="left" vertical="center"/>
    </xf>
    <xf numFmtId="0" fontId="153" fillId="0" borderId="6" xfId="0" applyFont="1" applyBorder="1" applyAlignment="1">
      <alignment horizontal="center" vertical="center"/>
    </xf>
    <xf numFmtId="0" fontId="153" fillId="32" borderId="6" xfId="0" applyFont="1" applyFill="1" applyBorder="1" applyAlignment="1">
      <alignment horizontal="center" vertical="center"/>
    </xf>
    <xf numFmtId="0" fontId="153" fillId="29" borderId="6" xfId="0" applyFont="1" applyFill="1" applyBorder="1" applyAlignment="1">
      <alignment horizontal="center" vertical="center"/>
    </xf>
    <xf numFmtId="0" fontId="153" fillId="31" borderId="6" xfId="0" applyFont="1" applyFill="1" applyBorder="1" applyAlignment="1">
      <alignment horizontal="center" vertical="center"/>
    </xf>
    <xf numFmtId="0" fontId="153" fillId="6" borderId="6" xfId="0" applyFont="1" applyFill="1" applyBorder="1" applyAlignment="1">
      <alignment horizontal="center" vertical="center"/>
    </xf>
    <xf numFmtId="0" fontId="153" fillId="0" borderId="6" xfId="0" applyFont="1" applyBorder="1" applyAlignment="1">
      <alignment horizontal="left" vertical="center"/>
    </xf>
    <xf numFmtId="0" fontId="154" fillId="32" borderId="6" xfId="0" applyFont="1" applyFill="1" applyBorder="1" applyAlignment="1">
      <alignment horizontal="center" vertical="center"/>
    </xf>
    <xf numFmtId="0" fontId="153" fillId="36" borderId="6" xfId="0" applyFont="1" applyFill="1" applyBorder="1" applyAlignment="1">
      <alignment horizontal="center" vertical="center"/>
    </xf>
    <xf numFmtId="0" fontId="153" fillId="6" borderId="7" xfId="0" applyFont="1" applyFill="1" applyBorder="1" applyAlignment="1">
      <alignment horizontal="center" vertical="center"/>
    </xf>
    <xf numFmtId="0" fontId="153" fillId="6" borderId="6" xfId="0" applyFont="1" applyFill="1" applyBorder="1" applyAlignment="1">
      <alignment horizontal="left" vertical="center"/>
    </xf>
    <xf numFmtId="0" fontId="153" fillId="10" borderId="6" xfId="0" applyFont="1" applyFill="1" applyBorder="1" applyAlignment="1">
      <alignment horizontal="center" vertical="center"/>
    </xf>
    <xf numFmtId="0" fontId="153" fillId="17" borderId="6" xfId="0" applyFont="1" applyFill="1" applyBorder="1" applyAlignment="1">
      <alignment horizontal="center" vertical="center"/>
    </xf>
    <xf numFmtId="0" fontId="153" fillId="34" borderId="7" xfId="0" applyFont="1" applyFill="1" applyBorder="1" applyAlignment="1">
      <alignment horizontal="center" vertical="center"/>
    </xf>
    <xf numFmtId="0" fontId="153" fillId="34" borderId="6" xfId="0" applyFont="1" applyFill="1" applyBorder="1" applyAlignment="1">
      <alignment horizontal="right" vertical="center"/>
    </xf>
    <xf numFmtId="0" fontId="153" fillId="35" borderId="6" xfId="0" applyFont="1" applyFill="1" applyBorder="1" applyAlignment="1">
      <alignment horizontal="center" vertical="center"/>
    </xf>
    <xf numFmtId="0" fontId="153" fillId="34" borderId="6" xfId="0" applyFont="1" applyFill="1" applyBorder="1" applyAlignment="1">
      <alignment horizontal="center" vertical="center"/>
    </xf>
    <xf numFmtId="0" fontId="154" fillId="0" borderId="6" xfId="0" applyFont="1" applyBorder="1" applyAlignment="1">
      <alignment horizontal="center" vertical="center"/>
    </xf>
    <xf numFmtId="0" fontId="154" fillId="29" borderId="6" xfId="0" applyFont="1" applyFill="1" applyBorder="1" applyAlignment="1">
      <alignment horizontal="center" vertical="center"/>
    </xf>
    <xf numFmtId="0" fontId="154" fillId="6" borderId="6" xfId="0" applyFont="1" applyFill="1" applyBorder="1" applyAlignment="1">
      <alignment horizontal="center" vertical="center"/>
    </xf>
    <xf numFmtId="0" fontId="153" fillId="28" borderId="6" xfId="0" applyFont="1" applyFill="1" applyBorder="1" applyAlignment="1">
      <alignment horizontal="center" vertical="center"/>
    </xf>
    <xf numFmtId="0" fontId="153" fillId="87" borderId="6" xfId="0" applyFont="1" applyFill="1" applyBorder="1" applyAlignment="1">
      <alignment horizontal="center" vertical="center"/>
    </xf>
    <xf numFmtId="0" fontId="153" fillId="46" borderId="6" xfId="0" applyFont="1" applyFill="1" applyBorder="1" applyAlignment="1">
      <alignment horizontal="center" vertical="center"/>
    </xf>
    <xf numFmtId="0" fontId="155" fillId="0" borderId="7" xfId="0" applyFont="1" applyBorder="1" applyAlignment="1">
      <alignment horizontal="center" vertical="center"/>
    </xf>
    <xf numFmtId="0" fontId="155" fillId="31" borderId="6" xfId="0" applyFont="1" applyFill="1" applyBorder="1" applyAlignment="1">
      <alignment horizontal="left" vertical="center"/>
    </xf>
    <xf numFmtId="0" fontId="155" fillId="0" borderId="6" xfId="0" applyFont="1" applyBorder="1" applyAlignment="1">
      <alignment horizontal="center" vertical="center"/>
    </xf>
    <xf numFmtId="0" fontId="155" fillId="32" borderId="6" xfId="0" applyFont="1" applyFill="1" applyBorder="1" applyAlignment="1">
      <alignment horizontal="center" vertical="center"/>
    </xf>
    <xf numFmtId="0" fontId="155" fillId="87" borderId="6" xfId="0" applyFont="1" applyFill="1" applyBorder="1" applyAlignment="1">
      <alignment horizontal="center" vertical="center"/>
    </xf>
    <xf numFmtId="0" fontId="155" fillId="0" borderId="6" xfId="0" applyFont="1" applyBorder="1" applyAlignment="1">
      <alignment horizontal="left" vertical="center"/>
    </xf>
    <xf numFmtId="0" fontId="153" fillId="92" borderId="6" xfId="0" applyFont="1" applyFill="1" applyBorder="1" applyAlignment="1">
      <alignment horizontal="center" vertical="center"/>
    </xf>
    <xf numFmtId="0" fontId="154" fillId="0" borderId="6" xfId="0" applyFont="1" applyBorder="1" applyAlignment="1">
      <alignment horizontal="left" vertical="center"/>
    </xf>
    <xf numFmtId="0" fontId="155" fillId="31" borderId="6" xfId="0" applyFont="1" applyFill="1" applyBorder="1" applyAlignment="1">
      <alignment horizontal="center" vertical="center"/>
    </xf>
    <xf numFmtId="0" fontId="156" fillId="0" borderId="6" xfId="0" applyFont="1" applyBorder="1" applyAlignment="1">
      <alignment horizontal="center" vertical="center"/>
    </xf>
    <xf numFmtId="0" fontId="153" fillId="0" borderId="0" xfId="0" applyFont="1" applyAlignment="1">
      <alignment horizontal="center" vertical="center"/>
    </xf>
    <xf numFmtId="0" fontId="153" fillId="33" borderId="6" xfId="0" applyFont="1" applyFill="1" applyBorder="1" applyAlignment="1">
      <alignment horizontal="center" vertical="center"/>
    </xf>
    <xf numFmtId="0" fontId="153" fillId="34" borderId="7" xfId="0" applyFont="1" applyFill="1" applyBorder="1" applyAlignment="1">
      <alignment horizontal="left" vertical="center"/>
    </xf>
    <xf numFmtId="0" fontId="153" fillId="34" borderId="6" xfId="0" applyFont="1" applyFill="1" applyBorder="1" applyAlignment="1">
      <alignment horizontal="left" vertical="center"/>
    </xf>
    <xf numFmtId="0" fontId="153" fillId="0" borderId="10" xfId="0" applyFont="1" applyBorder="1" applyAlignment="1">
      <alignment horizontal="center" vertical="center"/>
    </xf>
    <xf numFmtId="0" fontId="153" fillId="31" borderId="10" xfId="0" applyFont="1" applyFill="1" applyBorder="1" applyAlignment="1">
      <alignment horizontal="left" vertical="center"/>
    </xf>
    <xf numFmtId="0" fontId="153" fillId="32" borderId="10" xfId="0" applyFont="1" applyFill="1" applyBorder="1" applyAlignment="1">
      <alignment horizontal="center" vertical="center"/>
    </xf>
    <xf numFmtId="0" fontId="153" fillId="31" borderId="10" xfId="0" applyFont="1" applyFill="1" applyBorder="1" applyAlignment="1">
      <alignment horizontal="center" vertical="center"/>
    </xf>
    <xf numFmtId="0" fontId="153" fillId="29" borderId="10" xfId="0" applyFont="1" applyFill="1" applyBorder="1" applyAlignment="1">
      <alignment horizontal="center" vertical="center"/>
    </xf>
    <xf numFmtId="0" fontId="153" fillId="0" borderId="7" xfId="0" applyFont="1" applyBorder="1" applyAlignment="1">
      <alignment horizontal="left" vertical="center"/>
    </xf>
    <xf numFmtId="0" fontId="153" fillId="32" borderId="7" xfId="0" applyFont="1" applyFill="1" applyBorder="1" applyAlignment="1">
      <alignment horizontal="center" vertical="center"/>
    </xf>
    <xf numFmtId="0" fontId="153" fillId="39" borderId="7" xfId="0" applyFont="1" applyFill="1" applyBorder="1" applyAlignment="1">
      <alignment horizontal="center" vertical="center"/>
    </xf>
    <xf numFmtId="0" fontId="155" fillId="32" borderId="7" xfId="0" applyFont="1" applyFill="1" applyBorder="1" applyAlignment="1">
      <alignment horizontal="center" vertical="center"/>
    </xf>
    <xf numFmtId="0" fontId="153" fillId="40" borderId="7" xfId="0" applyFont="1" applyFill="1" applyBorder="1" applyAlignment="1">
      <alignment horizontal="center" vertical="center"/>
    </xf>
    <xf numFmtId="0" fontId="153" fillId="29" borderId="7" xfId="0" applyFont="1" applyFill="1" applyBorder="1" applyAlignment="1">
      <alignment horizontal="center" vertical="center"/>
    </xf>
    <xf numFmtId="0" fontId="153" fillId="41" borderId="6" xfId="0" applyFont="1" applyFill="1" applyBorder="1"/>
    <xf numFmtId="0" fontId="153" fillId="39" borderId="6" xfId="0" applyFont="1" applyFill="1" applyBorder="1" applyAlignment="1">
      <alignment horizontal="left" vertical="center"/>
    </xf>
    <xf numFmtId="0" fontId="153" fillId="37" borderId="6" xfId="0" applyFont="1" applyFill="1" applyBorder="1" applyAlignment="1">
      <alignment horizontal="left"/>
    </xf>
    <xf numFmtId="0" fontId="153" fillId="40" borderId="6" xfId="0" applyFont="1" applyFill="1" applyBorder="1" applyAlignment="1">
      <alignment horizontal="left" vertical="center"/>
    </xf>
    <xf numFmtId="0" fontId="153" fillId="31" borderId="7" xfId="0" applyFont="1" applyFill="1" applyBorder="1" applyAlignment="1">
      <alignment horizontal="center" vertical="center"/>
    </xf>
    <xf numFmtId="0" fontId="153" fillId="0" borderId="6" xfId="0" applyFont="1" applyBorder="1" applyAlignment="1">
      <alignment horizontal="left"/>
    </xf>
    <xf numFmtId="0" fontId="153" fillId="32" borderId="6" xfId="0" applyFont="1" applyFill="1" applyBorder="1" applyAlignment="1">
      <alignment horizontal="center"/>
    </xf>
    <xf numFmtId="0" fontId="153" fillId="0" borderId="6" xfId="0" applyFont="1" applyBorder="1"/>
    <xf numFmtId="165" fontId="153" fillId="32" borderId="6" xfId="0" applyNumberFormat="1" applyFont="1" applyFill="1" applyBorder="1" applyAlignment="1">
      <alignment horizontal="center"/>
    </xf>
    <xf numFmtId="0" fontId="153" fillId="0" borderId="8" xfId="0" applyFont="1" applyBorder="1"/>
    <xf numFmtId="0" fontId="153" fillId="33" borderId="4" xfId="0" applyFont="1" applyFill="1" applyBorder="1"/>
    <xf numFmtId="0" fontId="153" fillId="33" borderId="2" xfId="0" applyFont="1" applyFill="1" applyBorder="1" applyAlignment="1">
      <alignment horizontal="center"/>
    </xf>
    <xf numFmtId="0" fontId="153" fillId="33" borderId="3" xfId="0" applyFont="1" applyFill="1" applyBorder="1" applyAlignment="1">
      <alignment horizontal="center"/>
    </xf>
    <xf numFmtId="0" fontId="157" fillId="0" borderId="0" xfId="0" applyFont="1"/>
    <xf numFmtId="0" fontId="153" fillId="33" borderId="15" xfId="0" applyFont="1" applyFill="1" applyBorder="1"/>
    <xf numFmtId="0" fontId="153" fillId="33" borderId="15" xfId="0" applyFont="1" applyFill="1" applyBorder="1" applyAlignment="1">
      <alignment horizontal="center"/>
    </xf>
    <xf numFmtId="0" fontId="153" fillId="0" borderId="0" xfId="0" applyFont="1"/>
    <xf numFmtId="0" fontId="153" fillId="0" borderId="11" xfId="0" applyFont="1" applyBorder="1"/>
    <xf numFmtId="0" fontId="153" fillId="0" borderId="0" xfId="0" applyFont="1" applyAlignment="1">
      <alignment horizontal="center"/>
    </xf>
    <xf numFmtId="0" fontId="153" fillId="0" borderId="14" xfId="0" applyFont="1" applyBorder="1" applyAlignment="1">
      <alignment horizontal="right"/>
    </xf>
    <xf numFmtId="0" fontId="153" fillId="0" borderId="12" xfId="0" applyFont="1" applyBorder="1" applyAlignment="1">
      <alignment horizontal="left"/>
    </xf>
    <xf numFmtId="0" fontId="153" fillId="0" borderId="8" xfId="0" applyFont="1" applyBorder="1" applyAlignment="1">
      <alignment horizontal="center"/>
    </xf>
    <xf numFmtId="0" fontId="153" fillId="0" borderId="15" xfId="0" applyFont="1" applyBorder="1" applyAlignment="1">
      <alignment horizontal="right"/>
    </xf>
    <xf numFmtId="0" fontId="153" fillId="0" borderId="12" xfId="0" applyFont="1" applyBorder="1"/>
    <xf numFmtId="0" fontId="153" fillId="0" borderId="9" xfId="0" applyFont="1" applyBorder="1" applyAlignment="1">
      <alignment horizontal="center"/>
    </xf>
    <xf numFmtId="0" fontId="153" fillId="0" borderId="4" xfId="0" applyFont="1" applyBorder="1" applyAlignment="1">
      <alignment horizontal="left"/>
    </xf>
    <xf numFmtId="0" fontId="153" fillId="0" borderId="3" xfId="0" applyFont="1" applyBorder="1" applyAlignment="1">
      <alignment horizontal="right"/>
    </xf>
    <xf numFmtId="0" fontId="153" fillId="42" borderId="4" xfId="0" applyFont="1" applyFill="1" applyBorder="1" applyAlignment="1">
      <alignment horizontal="center"/>
    </xf>
    <xf numFmtId="0" fontId="153" fillId="42" borderId="2" xfId="0" applyFont="1" applyFill="1" applyBorder="1" applyAlignment="1">
      <alignment horizontal="center"/>
    </xf>
    <xf numFmtId="0" fontId="153" fillId="42" borderId="3" xfId="0" applyFont="1" applyFill="1" applyBorder="1" applyAlignment="1">
      <alignment horizontal="right"/>
    </xf>
    <xf numFmtId="0" fontId="153" fillId="0" borderId="11" xfId="0" applyFont="1" applyBorder="1" applyAlignment="1">
      <alignment horizontal="left"/>
    </xf>
    <xf numFmtId="0" fontId="158" fillId="43" borderId="2" xfId="0" applyFont="1" applyFill="1" applyBorder="1" applyAlignment="1">
      <alignment horizontal="center"/>
    </xf>
    <xf numFmtId="0" fontId="158" fillId="43" borderId="3" xfId="0" applyFont="1" applyFill="1" applyBorder="1" applyAlignment="1">
      <alignment horizontal="right"/>
    </xf>
    <xf numFmtId="0" fontId="153" fillId="42" borderId="11" xfId="0" applyFont="1" applyFill="1" applyBorder="1" applyAlignment="1">
      <alignment horizontal="center"/>
    </xf>
    <xf numFmtId="2" fontId="153" fillId="42" borderId="0" xfId="0" applyNumberFormat="1" applyFont="1" applyFill="1" applyAlignment="1">
      <alignment horizontal="center"/>
    </xf>
    <xf numFmtId="2" fontId="158" fillId="43" borderId="2" xfId="0" applyNumberFormat="1" applyFont="1" applyFill="1" applyBorder="1" applyAlignment="1">
      <alignment horizontal="center"/>
    </xf>
    <xf numFmtId="2" fontId="158" fillId="43" borderId="3" xfId="0" applyNumberFormat="1" applyFont="1" applyFill="1" applyBorder="1" applyAlignment="1">
      <alignment horizontal="right"/>
    </xf>
    <xf numFmtId="0" fontId="153" fillId="0" borderId="13" xfId="0" applyFont="1" applyBorder="1" applyAlignment="1">
      <alignment horizontal="right"/>
    </xf>
    <xf numFmtId="0" fontId="153" fillId="0" borderId="4" xfId="0" applyFont="1" applyBorder="1"/>
    <xf numFmtId="0" fontId="86" fillId="10" borderId="6" xfId="0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center" vertical="center"/>
    </xf>
    <xf numFmtId="0" fontId="0" fillId="3" borderId="0" xfId="0" applyFill="1"/>
    <xf numFmtId="0" fontId="86" fillId="46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59" fillId="0" borderId="7" xfId="0" applyFont="1" applyBorder="1" applyAlignment="1">
      <alignment horizontal="center" vertical="center"/>
    </xf>
    <xf numFmtId="0" fontId="159" fillId="0" borderId="0" xfId="0" applyFont="1" applyAlignment="1">
      <alignment horizontal="left" vertical="center"/>
    </xf>
    <xf numFmtId="0" fontId="154" fillId="10" borderId="6" xfId="0" applyFont="1" applyFill="1" applyBorder="1" applyAlignment="1">
      <alignment horizontal="center" vertical="center"/>
    </xf>
    <xf numFmtId="0" fontId="159" fillId="31" borderId="6" xfId="0" applyFont="1" applyFill="1" applyBorder="1" applyAlignment="1">
      <alignment horizontal="left" vertical="center"/>
    </xf>
    <xf numFmtId="0" fontId="159" fillId="0" borderId="6" xfId="0" applyFont="1" applyBorder="1" applyAlignment="1">
      <alignment horizontal="left" vertical="center"/>
    </xf>
    <xf numFmtId="0" fontId="0" fillId="0" borderId="14" xfId="0" applyBorder="1"/>
    <xf numFmtId="0" fontId="0" fillId="0" borderId="13" xfId="0" applyBorder="1"/>
    <xf numFmtId="0" fontId="84" fillId="95" borderId="4" xfId="0" applyFont="1" applyFill="1" applyBorder="1" applyAlignment="1">
      <alignment horizontal="center" vertical="center"/>
    </xf>
    <xf numFmtId="0" fontId="84" fillId="95" borderId="3" xfId="0" applyFont="1" applyFill="1" applyBorder="1" applyAlignment="1">
      <alignment horizontal="center" vertical="center"/>
    </xf>
    <xf numFmtId="20" fontId="26" fillId="96" borderId="11" xfId="0" applyNumberFormat="1" applyFont="1" applyFill="1" applyBorder="1" applyAlignment="1">
      <alignment horizontal="center"/>
    </xf>
    <xf numFmtId="20" fontId="26" fillId="96" borderId="11" xfId="0" applyNumberFormat="1" applyFont="1" applyFill="1" applyBorder="1" applyAlignment="1">
      <alignment horizontal="center" vertical="center"/>
    </xf>
    <xf numFmtId="20" fontId="26" fillId="96" borderId="12" xfId="0" applyNumberFormat="1" applyFont="1" applyFill="1" applyBorder="1" applyAlignment="1">
      <alignment horizontal="center"/>
    </xf>
    <xf numFmtId="0" fontId="36" fillId="31" borderId="7" xfId="0" applyFont="1" applyFill="1" applyBorder="1" applyAlignment="1">
      <alignment horizontal="center" vertical="center"/>
    </xf>
    <xf numFmtId="0" fontId="36" fillId="32" borderId="6" xfId="0" applyFont="1" applyFill="1" applyBorder="1" applyAlignment="1">
      <alignment horizontal="center"/>
    </xf>
    <xf numFmtId="0" fontId="36" fillId="0" borderId="6" xfId="0" applyFont="1" applyBorder="1"/>
    <xf numFmtId="165" fontId="36" fillId="32" borderId="6" xfId="0" applyNumberFormat="1" applyFont="1" applyFill="1" applyBorder="1" applyAlignment="1">
      <alignment horizontal="center"/>
    </xf>
    <xf numFmtId="0" fontId="36" fillId="0" borderId="8" xfId="0" applyFont="1" applyBorder="1"/>
    <xf numFmtId="0" fontId="144" fillId="0" borderId="1" xfId="0" applyFont="1" applyBorder="1"/>
    <xf numFmtId="0" fontId="144" fillId="0" borderId="5" xfId="0" applyFont="1" applyBorder="1"/>
    <xf numFmtId="166" fontId="144" fillId="0" borderId="3" xfId="0" applyNumberFormat="1" applyFont="1" applyBorder="1" applyAlignment="1">
      <alignment horizontal="center"/>
    </xf>
    <xf numFmtId="0" fontId="144" fillId="0" borderId="7" xfId="0" applyFont="1" applyBorder="1" applyAlignment="1">
      <alignment horizontal="center"/>
    </xf>
    <xf numFmtId="0" fontId="144" fillId="29" borderId="3" xfId="0" applyFont="1" applyFill="1" applyBorder="1" applyAlignment="1">
      <alignment horizontal="center"/>
    </xf>
    <xf numFmtId="0" fontId="144" fillId="0" borderId="6" xfId="0" applyFont="1" applyBorder="1" applyAlignment="1">
      <alignment horizontal="center"/>
    </xf>
    <xf numFmtId="0" fontId="144" fillId="29" borderId="6" xfId="0" applyFont="1" applyFill="1" applyBorder="1" applyAlignment="1">
      <alignment horizontal="center"/>
    </xf>
    <xf numFmtId="0" fontId="144" fillId="0" borderId="7" xfId="0" applyFont="1" applyBorder="1" applyAlignment="1">
      <alignment horizontal="center" vertical="center"/>
    </xf>
    <xf numFmtId="0" fontId="144" fillId="31" borderId="6" xfId="0" applyFont="1" applyFill="1" applyBorder="1" applyAlignment="1">
      <alignment horizontal="left" vertical="center"/>
    </xf>
    <xf numFmtId="0" fontId="144" fillId="0" borderId="6" xfId="0" applyFont="1" applyBorder="1" applyAlignment="1">
      <alignment horizontal="center" vertical="center"/>
    </xf>
    <xf numFmtId="0" fontId="144" fillId="32" borderId="6" xfId="0" applyFont="1" applyFill="1" applyBorder="1" applyAlignment="1">
      <alignment horizontal="center" vertical="center"/>
    </xf>
    <xf numFmtId="0" fontId="144" fillId="29" borderId="6" xfId="0" applyFont="1" applyFill="1" applyBorder="1" applyAlignment="1">
      <alignment horizontal="center" vertical="center"/>
    </xf>
    <xf numFmtId="0" fontId="144" fillId="31" borderId="6" xfId="0" applyFont="1" applyFill="1" applyBorder="1" applyAlignment="1">
      <alignment horizontal="center" vertical="center"/>
    </xf>
    <xf numFmtId="0" fontId="144" fillId="0" borderId="6" xfId="0" applyFont="1" applyBorder="1" applyAlignment="1">
      <alignment horizontal="left" vertical="center"/>
    </xf>
    <xf numFmtId="0" fontId="161" fillId="32" borderId="6" xfId="0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145" fillId="0" borderId="7" xfId="0" applyFont="1" applyBorder="1" applyAlignment="1">
      <alignment horizontal="center" vertical="center"/>
    </xf>
    <xf numFmtId="0" fontId="162" fillId="0" borderId="6" xfId="0" applyFont="1" applyBorder="1" applyAlignment="1">
      <alignment vertical="center"/>
    </xf>
    <xf numFmtId="0" fontId="144" fillId="3" borderId="6" xfId="0" applyFont="1" applyFill="1" applyBorder="1" applyAlignment="1">
      <alignment horizontal="center" vertical="center"/>
    </xf>
    <xf numFmtId="0" fontId="144" fillId="46" borderId="6" xfId="0" applyFont="1" applyFill="1" applyBorder="1" applyAlignment="1">
      <alignment horizontal="center" vertical="center"/>
    </xf>
    <xf numFmtId="0" fontId="161" fillId="46" borderId="6" xfId="0" applyFont="1" applyFill="1" applyBorder="1" applyAlignment="1">
      <alignment horizontal="center" vertical="center"/>
    </xf>
    <xf numFmtId="0" fontId="144" fillId="17" borderId="6" xfId="0" applyFont="1" applyFill="1" applyBorder="1" applyAlignment="1">
      <alignment horizontal="center" vertical="center"/>
    </xf>
    <xf numFmtId="0" fontId="144" fillId="34" borderId="7" xfId="0" applyFont="1" applyFill="1" applyBorder="1" applyAlignment="1">
      <alignment horizontal="center" vertical="center"/>
    </xf>
    <xf numFmtId="0" fontId="144" fillId="34" borderId="6" xfId="0" applyFont="1" applyFill="1" applyBorder="1" applyAlignment="1">
      <alignment horizontal="right" vertical="center"/>
    </xf>
    <xf numFmtId="0" fontId="144" fillId="35" borderId="6" xfId="0" applyFont="1" applyFill="1" applyBorder="1" applyAlignment="1">
      <alignment horizontal="center" vertical="center"/>
    </xf>
    <xf numFmtId="0" fontId="144" fillId="34" borderId="6" xfId="0" applyFont="1" applyFill="1" applyBorder="1" applyAlignment="1">
      <alignment horizontal="center" vertical="center"/>
    </xf>
    <xf numFmtId="0" fontId="161" fillId="0" borderId="6" xfId="0" applyFont="1" applyBorder="1" applyAlignment="1">
      <alignment horizontal="center" vertical="center"/>
    </xf>
    <xf numFmtId="0" fontId="161" fillId="29" borderId="6" xfId="0" applyFont="1" applyFill="1" applyBorder="1" applyAlignment="1">
      <alignment horizontal="center" vertical="center"/>
    </xf>
    <xf numFmtId="0" fontId="144" fillId="6" borderId="6" xfId="0" applyFont="1" applyFill="1" applyBorder="1" applyAlignment="1">
      <alignment horizontal="center" vertical="center"/>
    </xf>
    <xf numFmtId="0" fontId="144" fillId="28" borderId="6" xfId="0" applyFont="1" applyFill="1" applyBorder="1" applyAlignment="1">
      <alignment horizontal="center" vertical="center"/>
    </xf>
    <xf numFmtId="0" fontId="144" fillId="10" borderId="6" xfId="0" applyFont="1" applyFill="1" applyBorder="1" applyAlignment="1">
      <alignment horizontal="center" vertical="center"/>
    </xf>
    <xf numFmtId="0" fontId="144" fillId="87" borderId="6" xfId="0" applyFont="1" applyFill="1" applyBorder="1" applyAlignment="1">
      <alignment horizontal="center" vertical="center"/>
    </xf>
    <xf numFmtId="0" fontId="163" fillId="0" borderId="7" xfId="0" applyFont="1" applyBorder="1" applyAlignment="1">
      <alignment horizontal="center" vertical="center"/>
    </xf>
    <xf numFmtId="0" fontId="163" fillId="31" borderId="6" xfId="0" applyFont="1" applyFill="1" applyBorder="1" applyAlignment="1">
      <alignment horizontal="left" vertical="center"/>
    </xf>
    <xf numFmtId="0" fontId="144" fillId="6" borderId="7" xfId="0" applyFont="1" applyFill="1" applyBorder="1" applyAlignment="1">
      <alignment horizontal="center" vertical="center"/>
    </xf>
    <xf numFmtId="0" fontId="144" fillId="6" borderId="6" xfId="0" applyFont="1" applyFill="1" applyBorder="1" applyAlignment="1">
      <alignment horizontal="left" vertical="center"/>
    </xf>
    <xf numFmtId="0" fontId="161" fillId="0" borderId="6" xfId="0" applyFont="1" applyBorder="1" applyAlignment="1">
      <alignment horizontal="left" vertical="center"/>
    </xf>
    <xf numFmtId="0" fontId="161" fillId="10" borderId="6" xfId="0" applyFont="1" applyFill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31" borderId="6" xfId="0" applyFont="1" applyFill="1" applyBorder="1" applyAlignment="1">
      <alignment horizontal="center" vertical="center"/>
    </xf>
    <xf numFmtId="0" fontId="164" fillId="0" borderId="6" xfId="0" applyFont="1" applyBorder="1" applyAlignment="1">
      <alignment horizontal="center" vertical="center"/>
    </xf>
    <xf numFmtId="0" fontId="145" fillId="0" borderId="6" xfId="0" applyFont="1" applyBorder="1" applyAlignment="1">
      <alignment horizontal="left" vertical="center"/>
    </xf>
    <xf numFmtId="0" fontId="144" fillId="36" borderId="6" xfId="0" applyFont="1" applyFill="1" applyBorder="1" applyAlignment="1">
      <alignment horizontal="center" vertical="center"/>
    </xf>
    <xf numFmtId="0" fontId="144" fillId="17" borderId="0" xfId="0" applyFont="1" applyFill="1" applyAlignment="1">
      <alignment horizontal="center" vertical="center"/>
    </xf>
    <xf numFmtId="0" fontId="144" fillId="33" borderId="6" xfId="0" applyFont="1" applyFill="1" applyBorder="1" applyAlignment="1">
      <alignment horizontal="center" vertical="center"/>
    </xf>
    <xf numFmtId="0" fontId="144" fillId="34" borderId="7" xfId="0" applyFont="1" applyFill="1" applyBorder="1" applyAlignment="1">
      <alignment horizontal="left" vertical="center"/>
    </xf>
    <xf numFmtId="0" fontId="144" fillId="34" borderId="6" xfId="0" applyFont="1" applyFill="1" applyBorder="1" applyAlignment="1">
      <alignment horizontal="left" vertical="center"/>
    </xf>
    <xf numFmtId="0" fontId="144" fillId="0" borderId="10" xfId="0" applyFont="1" applyBorder="1" applyAlignment="1">
      <alignment horizontal="center" vertical="center"/>
    </xf>
    <xf numFmtId="0" fontId="144" fillId="31" borderId="10" xfId="0" applyFont="1" applyFill="1" applyBorder="1" applyAlignment="1">
      <alignment horizontal="left" vertical="center"/>
    </xf>
    <xf numFmtId="0" fontId="144" fillId="32" borderId="10" xfId="0" applyFont="1" applyFill="1" applyBorder="1" applyAlignment="1">
      <alignment horizontal="center" vertical="center"/>
    </xf>
    <xf numFmtId="0" fontId="144" fillId="31" borderId="10" xfId="0" applyFont="1" applyFill="1" applyBorder="1" applyAlignment="1">
      <alignment horizontal="center" vertical="center"/>
    </xf>
    <xf numFmtId="0" fontId="144" fillId="29" borderId="10" xfId="0" applyFont="1" applyFill="1" applyBorder="1" applyAlignment="1">
      <alignment horizontal="center" vertical="center"/>
    </xf>
    <xf numFmtId="0" fontId="144" fillId="0" borderId="7" xfId="0" applyFont="1" applyBorder="1" applyAlignment="1">
      <alignment horizontal="left" vertical="center"/>
    </xf>
    <xf numFmtId="0" fontId="144" fillId="32" borderId="7" xfId="0" applyFont="1" applyFill="1" applyBorder="1" applyAlignment="1">
      <alignment horizontal="center" vertical="center"/>
    </xf>
    <xf numFmtId="0" fontId="144" fillId="39" borderId="7" xfId="0" applyFont="1" applyFill="1" applyBorder="1" applyAlignment="1">
      <alignment horizontal="center" vertical="center"/>
    </xf>
    <xf numFmtId="0" fontId="145" fillId="32" borderId="7" xfId="0" applyFont="1" applyFill="1" applyBorder="1" applyAlignment="1">
      <alignment horizontal="center" vertical="center"/>
    </xf>
    <xf numFmtId="0" fontId="144" fillId="40" borderId="7" xfId="0" applyFont="1" applyFill="1" applyBorder="1" applyAlignment="1">
      <alignment horizontal="center" vertical="center"/>
    </xf>
    <xf numFmtId="0" fontId="144" fillId="29" borderId="7" xfId="0" applyFont="1" applyFill="1" applyBorder="1" applyAlignment="1">
      <alignment horizontal="center" vertical="center"/>
    </xf>
    <xf numFmtId="0" fontId="144" fillId="41" borderId="6" xfId="0" applyFont="1" applyFill="1" applyBorder="1"/>
    <xf numFmtId="0" fontId="144" fillId="39" borderId="6" xfId="0" applyFont="1" applyFill="1" applyBorder="1" applyAlignment="1">
      <alignment horizontal="left" vertical="center"/>
    </xf>
    <xf numFmtId="0" fontId="144" fillId="37" borderId="6" xfId="0" applyFont="1" applyFill="1" applyBorder="1" applyAlignment="1">
      <alignment horizontal="left"/>
    </xf>
    <xf numFmtId="0" fontId="144" fillId="40" borderId="6" xfId="0" applyFont="1" applyFill="1" applyBorder="1" applyAlignment="1">
      <alignment horizontal="left" vertical="center"/>
    </xf>
    <xf numFmtId="0" fontId="144" fillId="0" borderId="0" xfId="0" applyFont="1" applyAlignment="1">
      <alignment horizontal="center"/>
    </xf>
    <xf numFmtId="0" fontId="144" fillId="0" borderId="2" xfId="0" applyFont="1" applyBorder="1" applyAlignment="1">
      <alignment horizontal="center"/>
    </xf>
    <xf numFmtId="0" fontId="8" fillId="0" borderId="6" xfId="0" applyFont="1" applyBorder="1" applyAlignment="1">
      <alignment vertical="center"/>
    </xf>
    <xf numFmtId="0" fontId="165" fillId="0" borderId="6" xfId="0" applyFont="1" applyBorder="1" applyAlignment="1">
      <alignment vertical="center"/>
    </xf>
    <xf numFmtId="0" fontId="144" fillId="0" borderId="0" xfId="0" applyFont="1" applyAlignment="1">
      <alignment horizontal="center" vertical="center"/>
    </xf>
    <xf numFmtId="0" fontId="145" fillId="10" borderId="6" xfId="0" applyFont="1" applyFill="1" applyBorder="1" applyAlignment="1">
      <alignment horizontal="center" vertical="center"/>
    </xf>
    <xf numFmtId="0" fontId="144" fillId="92" borderId="6" xfId="0" applyFont="1" applyFill="1" applyBorder="1" applyAlignment="1">
      <alignment horizontal="center" vertical="center"/>
    </xf>
    <xf numFmtId="0" fontId="144" fillId="31" borderId="7" xfId="0" applyFont="1" applyFill="1" applyBorder="1" applyAlignment="1">
      <alignment horizontal="center" vertical="center"/>
    </xf>
    <xf numFmtId="0" fontId="144" fillId="0" borderId="6" xfId="0" applyFont="1" applyBorder="1" applyAlignment="1">
      <alignment horizontal="left"/>
    </xf>
    <xf numFmtId="0" fontId="144" fillId="32" borderId="6" xfId="0" applyFont="1" applyFill="1" applyBorder="1" applyAlignment="1">
      <alignment horizontal="center"/>
    </xf>
    <xf numFmtId="0" fontId="144" fillId="0" borderId="6" xfId="0" applyFont="1" applyBorder="1"/>
    <xf numFmtId="165" fontId="144" fillId="32" borderId="6" xfId="0" applyNumberFormat="1" applyFont="1" applyFill="1" applyBorder="1" applyAlignment="1">
      <alignment horizontal="center"/>
    </xf>
    <xf numFmtId="0" fontId="144" fillId="0" borderId="8" xfId="0" applyFont="1" applyBorder="1"/>
    <xf numFmtId="0" fontId="144" fillId="33" borderId="4" xfId="0" applyFont="1" applyFill="1" applyBorder="1"/>
    <xf numFmtId="0" fontId="144" fillId="33" borderId="2" xfId="0" applyFont="1" applyFill="1" applyBorder="1" applyAlignment="1">
      <alignment horizontal="center"/>
    </xf>
    <xf numFmtId="0" fontId="144" fillId="33" borderId="3" xfId="0" applyFont="1" applyFill="1" applyBorder="1" applyAlignment="1">
      <alignment horizontal="center"/>
    </xf>
    <xf numFmtId="0" fontId="144" fillId="33" borderId="15" xfId="0" applyFont="1" applyFill="1" applyBorder="1"/>
    <xf numFmtId="0" fontId="144" fillId="33" borderId="15" xfId="0" applyFont="1" applyFill="1" applyBorder="1" applyAlignment="1">
      <alignment horizontal="center"/>
    </xf>
    <xf numFmtId="0" fontId="144" fillId="0" borderId="0" xfId="0" applyFont="1"/>
    <xf numFmtId="0" fontId="144" fillId="0" borderId="11" xfId="0" applyFont="1" applyBorder="1"/>
    <xf numFmtId="0" fontId="144" fillId="0" borderId="14" xfId="0" applyFont="1" applyBorder="1" applyAlignment="1">
      <alignment horizontal="right"/>
    </xf>
    <xf numFmtId="0" fontId="144" fillId="0" borderId="12" xfId="0" applyFont="1" applyBorder="1" applyAlignment="1">
      <alignment horizontal="left"/>
    </xf>
    <xf numFmtId="0" fontId="144" fillId="0" borderId="8" xfId="0" applyFont="1" applyBorder="1" applyAlignment="1">
      <alignment horizontal="center"/>
    </xf>
    <xf numFmtId="0" fontId="144" fillId="0" borderId="15" xfId="0" applyFont="1" applyBorder="1" applyAlignment="1">
      <alignment horizontal="right"/>
    </xf>
    <xf numFmtId="0" fontId="144" fillId="0" borderId="12" xfId="0" applyFont="1" applyBorder="1"/>
    <xf numFmtId="0" fontId="144" fillId="0" borderId="9" xfId="0" applyFont="1" applyBorder="1" applyAlignment="1">
      <alignment horizontal="center"/>
    </xf>
    <xf numFmtId="0" fontId="144" fillId="0" borderId="4" xfId="0" applyFont="1" applyBorder="1" applyAlignment="1">
      <alignment horizontal="left"/>
    </xf>
    <xf numFmtId="0" fontId="144" fillId="0" borderId="3" xfId="0" applyFont="1" applyBorder="1" applyAlignment="1">
      <alignment horizontal="right"/>
    </xf>
    <xf numFmtId="0" fontId="144" fillId="42" borderId="4" xfId="0" applyFont="1" applyFill="1" applyBorder="1" applyAlignment="1">
      <alignment horizontal="center"/>
    </xf>
    <xf numFmtId="0" fontId="144" fillId="42" borderId="2" xfId="0" applyFont="1" applyFill="1" applyBorder="1" applyAlignment="1">
      <alignment horizontal="center"/>
    </xf>
    <xf numFmtId="0" fontId="144" fillId="42" borderId="3" xfId="0" applyFont="1" applyFill="1" applyBorder="1" applyAlignment="1">
      <alignment horizontal="right"/>
    </xf>
    <xf numFmtId="0" fontId="144" fillId="0" borderId="11" xfId="0" applyFont="1" applyBorder="1" applyAlignment="1">
      <alignment horizontal="left"/>
    </xf>
    <xf numFmtId="0" fontId="166" fillId="43" borderId="2" xfId="0" applyFont="1" applyFill="1" applyBorder="1" applyAlignment="1">
      <alignment horizontal="center"/>
    </xf>
    <xf numFmtId="0" fontId="166" fillId="43" borderId="3" xfId="0" applyFont="1" applyFill="1" applyBorder="1" applyAlignment="1">
      <alignment horizontal="right"/>
    </xf>
    <xf numFmtId="0" fontId="144" fillId="42" borderId="11" xfId="0" applyFont="1" applyFill="1" applyBorder="1" applyAlignment="1">
      <alignment horizontal="center"/>
    </xf>
    <xf numFmtId="2" fontId="144" fillId="42" borderId="0" xfId="0" applyNumberFormat="1" applyFont="1" applyFill="1" applyAlignment="1">
      <alignment horizontal="center"/>
    </xf>
    <xf numFmtId="2" fontId="166" fillId="43" borderId="2" xfId="0" applyNumberFormat="1" applyFont="1" applyFill="1" applyBorder="1" applyAlignment="1">
      <alignment horizontal="center"/>
    </xf>
    <xf numFmtId="2" fontId="166" fillId="43" borderId="3" xfId="0" applyNumberFormat="1" applyFont="1" applyFill="1" applyBorder="1" applyAlignment="1">
      <alignment horizontal="right"/>
    </xf>
    <xf numFmtId="0" fontId="144" fillId="0" borderId="13" xfId="0" applyFont="1" applyBorder="1" applyAlignment="1">
      <alignment horizontal="right"/>
    </xf>
    <xf numFmtId="0" fontId="144" fillId="0" borderId="4" xfId="0" applyFont="1" applyBorder="1"/>
    <xf numFmtId="0" fontId="167" fillId="0" borderId="1" xfId="0" applyFont="1" applyBorder="1"/>
    <xf numFmtId="0" fontId="167" fillId="0" borderId="2" xfId="0" applyFont="1" applyBorder="1" applyAlignment="1">
      <alignment horizontal="center"/>
    </xf>
    <xf numFmtId="0" fontId="167" fillId="0" borderId="5" xfId="0" applyFont="1" applyBorder="1"/>
    <xf numFmtId="166" fontId="167" fillId="0" borderId="3" xfId="0" applyNumberFormat="1" applyFont="1" applyBorder="1" applyAlignment="1">
      <alignment horizontal="center"/>
    </xf>
    <xf numFmtId="0" fontId="167" fillId="0" borderId="7" xfId="0" applyFont="1" applyBorder="1" applyAlignment="1">
      <alignment horizontal="center"/>
    </xf>
    <xf numFmtId="0" fontId="167" fillId="29" borderId="3" xfId="0" applyFont="1" applyFill="1" applyBorder="1" applyAlignment="1">
      <alignment horizontal="center"/>
    </xf>
    <xf numFmtId="0" fontId="167" fillId="0" borderId="6" xfId="0" applyFont="1" applyBorder="1" applyAlignment="1">
      <alignment horizontal="center"/>
    </xf>
    <xf numFmtId="0" fontId="167" fillId="29" borderId="6" xfId="0" applyFont="1" applyFill="1" applyBorder="1" applyAlignment="1">
      <alignment horizontal="center"/>
    </xf>
    <xf numFmtId="0" fontId="167" fillId="0" borderId="7" xfId="0" applyFont="1" applyBorder="1" applyAlignment="1">
      <alignment horizontal="center" vertical="center"/>
    </xf>
    <xf numFmtId="0" fontId="167" fillId="31" borderId="6" xfId="0" applyFont="1" applyFill="1" applyBorder="1" applyAlignment="1">
      <alignment horizontal="left" vertical="center"/>
    </xf>
    <xf numFmtId="0" fontId="167" fillId="0" borderId="6" xfId="0" applyFont="1" applyBorder="1" applyAlignment="1">
      <alignment horizontal="center" vertical="center"/>
    </xf>
    <xf numFmtId="0" fontId="167" fillId="32" borderId="6" xfId="0" applyFont="1" applyFill="1" applyBorder="1" applyAlignment="1">
      <alignment horizontal="center" vertical="center"/>
    </xf>
    <xf numFmtId="0" fontId="167" fillId="29" borderId="6" xfId="0" applyFont="1" applyFill="1" applyBorder="1" applyAlignment="1">
      <alignment horizontal="center" vertical="center"/>
    </xf>
    <xf numFmtId="0" fontId="167" fillId="31" borderId="6" xfId="0" applyFont="1" applyFill="1" applyBorder="1" applyAlignment="1">
      <alignment horizontal="center" vertical="center"/>
    </xf>
    <xf numFmtId="0" fontId="167" fillId="0" borderId="6" xfId="0" applyFont="1" applyBorder="1" applyAlignment="1">
      <alignment horizontal="left" vertical="center"/>
    </xf>
    <xf numFmtId="0" fontId="168" fillId="32" borderId="6" xfId="0" applyFont="1" applyFill="1" applyBorder="1" applyAlignment="1">
      <alignment horizontal="center" vertical="center"/>
    </xf>
    <xf numFmtId="0" fontId="167" fillId="0" borderId="0" xfId="0" applyFont="1" applyAlignment="1">
      <alignment horizontal="left" vertical="center"/>
    </xf>
    <xf numFmtId="0" fontId="169" fillId="0" borderId="6" xfId="0" applyFont="1" applyBorder="1" applyAlignment="1">
      <alignment vertical="center"/>
    </xf>
    <xf numFmtId="0" fontId="167" fillId="3" borderId="6" xfId="0" applyFont="1" applyFill="1" applyBorder="1" applyAlignment="1">
      <alignment horizontal="center" vertical="center"/>
    </xf>
    <xf numFmtId="0" fontId="167" fillId="46" borderId="6" xfId="0" applyFont="1" applyFill="1" applyBorder="1" applyAlignment="1">
      <alignment horizontal="center" vertical="center"/>
    </xf>
    <xf numFmtId="0" fontId="168" fillId="46" borderId="6" xfId="0" applyFont="1" applyFill="1" applyBorder="1" applyAlignment="1">
      <alignment horizontal="center" vertical="center"/>
    </xf>
    <xf numFmtId="0" fontId="167" fillId="17" borderId="6" xfId="0" applyFont="1" applyFill="1" applyBorder="1" applyAlignment="1">
      <alignment horizontal="center" vertical="center"/>
    </xf>
    <xf numFmtId="0" fontId="167" fillId="34" borderId="7" xfId="0" applyFont="1" applyFill="1" applyBorder="1" applyAlignment="1">
      <alignment horizontal="center" vertical="center"/>
    </xf>
    <xf numFmtId="0" fontId="167" fillId="34" borderId="6" xfId="0" applyFont="1" applyFill="1" applyBorder="1" applyAlignment="1">
      <alignment horizontal="right" vertical="center"/>
    </xf>
    <xf numFmtId="0" fontId="167" fillId="35" borderId="6" xfId="0" applyFont="1" applyFill="1" applyBorder="1" applyAlignment="1">
      <alignment horizontal="center" vertical="center"/>
    </xf>
    <xf numFmtId="0" fontId="167" fillId="34" borderId="6" xfId="0" applyFont="1" applyFill="1" applyBorder="1" applyAlignment="1">
      <alignment horizontal="center" vertical="center"/>
    </xf>
    <xf numFmtId="0" fontId="168" fillId="0" borderId="6" xfId="0" applyFont="1" applyBorder="1" applyAlignment="1">
      <alignment horizontal="center" vertical="center"/>
    </xf>
    <xf numFmtId="0" fontId="168" fillId="29" borderId="6" xfId="0" applyFont="1" applyFill="1" applyBorder="1" applyAlignment="1">
      <alignment horizontal="center" vertical="center"/>
    </xf>
    <xf numFmtId="0" fontId="167" fillId="28" borderId="6" xfId="0" applyFont="1" applyFill="1" applyBorder="1" applyAlignment="1">
      <alignment horizontal="center" vertical="center"/>
    </xf>
    <xf numFmtId="0" fontId="167" fillId="10" borderId="6" xfId="0" applyFont="1" applyFill="1" applyBorder="1" applyAlignment="1">
      <alignment horizontal="center" vertical="center"/>
    </xf>
    <xf numFmtId="0" fontId="167" fillId="87" borderId="6" xfId="0" applyFont="1" applyFill="1" applyBorder="1" applyAlignment="1">
      <alignment horizontal="center" vertical="center"/>
    </xf>
    <xf numFmtId="0" fontId="167" fillId="6" borderId="6" xfId="0" applyFont="1" applyFill="1" applyBorder="1" applyAlignment="1">
      <alignment horizontal="center" vertical="center"/>
    </xf>
    <xf numFmtId="0" fontId="170" fillId="0" borderId="7" xfId="0" applyFont="1" applyBorder="1" applyAlignment="1">
      <alignment horizontal="center" vertical="center"/>
    </xf>
    <xf numFmtId="0" fontId="170" fillId="0" borderId="6" xfId="0" applyFont="1" applyBorder="1" applyAlignment="1">
      <alignment horizontal="left" vertical="center"/>
    </xf>
    <xf numFmtId="0" fontId="170" fillId="46" borderId="6" xfId="0" applyFont="1" applyFill="1" applyBorder="1" applyAlignment="1">
      <alignment horizontal="center" vertical="center"/>
    </xf>
    <xf numFmtId="0" fontId="170" fillId="0" borderId="6" xfId="0" applyFont="1" applyBorder="1" applyAlignment="1">
      <alignment horizontal="center" vertical="center"/>
    </xf>
    <xf numFmtId="0" fontId="167" fillId="36" borderId="6" xfId="0" applyFont="1" applyFill="1" applyBorder="1" applyAlignment="1">
      <alignment horizontal="center" vertical="center"/>
    </xf>
    <xf numFmtId="0" fontId="168" fillId="10" borderId="6" xfId="0" applyFont="1" applyFill="1" applyBorder="1" applyAlignment="1">
      <alignment horizontal="center" vertical="center"/>
    </xf>
    <xf numFmtId="0" fontId="170" fillId="31" borderId="6" xfId="0" applyFont="1" applyFill="1" applyBorder="1" applyAlignment="1">
      <alignment horizontal="center" vertical="center"/>
    </xf>
    <xf numFmtId="0" fontId="171" fillId="0" borderId="6" xfId="0" applyFont="1" applyBorder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67" fillId="33" borderId="6" xfId="0" applyFont="1" applyFill="1" applyBorder="1" applyAlignment="1">
      <alignment horizontal="center" vertical="center"/>
    </xf>
    <xf numFmtId="0" fontId="167" fillId="34" borderId="7" xfId="0" applyFont="1" applyFill="1" applyBorder="1" applyAlignment="1">
      <alignment horizontal="left" vertical="center"/>
    </xf>
    <xf numFmtId="0" fontId="167" fillId="34" borderId="6" xfId="0" applyFont="1" applyFill="1" applyBorder="1" applyAlignment="1">
      <alignment horizontal="left" vertical="center"/>
    </xf>
    <xf numFmtId="0" fontId="167" fillId="0" borderId="10" xfId="0" applyFont="1" applyBorder="1" applyAlignment="1">
      <alignment horizontal="center" vertical="center"/>
    </xf>
    <xf numFmtId="0" fontId="167" fillId="31" borderId="10" xfId="0" applyFont="1" applyFill="1" applyBorder="1" applyAlignment="1">
      <alignment horizontal="left" vertical="center"/>
    </xf>
    <xf numFmtId="0" fontId="167" fillId="32" borderId="10" xfId="0" applyFont="1" applyFill="1" applyBorder="1" applyAlignment="1">
      <alignment horizontal="center" vertical="center"/>
    </xf>
    <xf numFmtId="0" fontId="167" fillId="31" borderId="10" xfId="0" applyFont="1" applyFill="1" applyBorder="1" applyAlignment="1">
      <alignment horizontal="center" vertical="center"/>
    </xf>
    <xf numFmtId="0" fontId="167" fillId="29" borderId="10" xfId="0" applyFont="1" applyFill="1" applyBorder="1" applyAlignment="1">
      <alignment horizontal="center" vertical="center"/>
    </xf>
    <xf numFmtId="0" fontId="167" fillId="0" borderId="7" xfId="0" applyFont="1" applyBorder="1" applyAlignment="1">
      <alignment horizontal="left" vertical="center"/>
    </xf>
    <xf numFmtId="0" fontId="167" fillId="32" borderId="7" xfId="0" applyFont="1" applyFill="1" applyBorder="1" applyAlignment="1">
      <alignment horizontal="center" vertical="center"/>
    </xf>
    <xf numFmtId="0" fontId="167" fillId="39" borderId="7" xfId="0" applyFont="1" applyFill="1" applyBorder="1" applyAlignment="1">
      <alignment horizontal="center" vertical="center"/>
    </xf>
    <xf numFmtId="0" fontId="170" fillId="32" borderId="7" xfId="0" applyFont="1" applyFill="1" applyBorder="1" applyAlignment="1">
      <alignment horizontal="center" vertical="center"/>
    </xf>
    <xf numFmtId="0" fontId="167" fillId="40" borderId="7" xfId="0" applyFont="1" applyFill="1" applyBorder="1" applyAlignment="1">
      <alignment horizontal="center" vertical="center"/>
    </xf>
    <xf numFmtId="0" fontId="167" fillId="29" borderId="7" xfId="0" applyFont="1" applyFill="1" applyBorder="1" applyAlignment="1">
      <alignment horizontal="center" vertical="center"/>
    </xf>
    <xf numFmtId="0" fontId="167" fillId="41" borderId="6" xfId="0" applyFont="1" applyFill="1" applyBorder="1"/>
    <xf numFmtId="0" fontId="167" fillId="39" borderId="6" xfId="0" applyFont="1" applyFill="1" applyBorder="1" applyAlignment="1">
      <alignment horizontal="left" vertical="center"/>
    </xf>
    <xf numFmtId="0" fontId="167" fillId="37" borderId="6" xfId="0" applyFont="1" applyFill="1" applyBorder="1" applyAlignment="1">
      <alignment horizontal="left"/>
    </xf>
    <xf numFmtId="0" fontId="167" fillId="40" borderId="6" xfId="0" applyFont="1" applyFill="1" applyBorder="1" applyAlignment="1">
      <alignment horizontal="left" vertical="center"/>
    </xf>
    <xf numFmtId="0" fontId="167" fillId="31" borderId="7" xfId="0" applyFont="1" applyFill="1" applyBorder="1" applyAlignment="1">
      <alignment horizontal="center" vertical="center"/>
    </xf>
    <xf numFmtId="0" fontId="167" fillId="0" borderId="6" xfId="0" applyFont="1" applyBorder="1" applyAlignment="1">
      <alignment horizontal="left"/>
    </xf>
    <xf numFmtId="0" fontId="167" fillId="32" borderId="6" xfId="0" applyFont="1" applyFill="1" applyBorder="1" applyAlignment="1">
      <alignment horizontal="center"/>
    </xf>
    <xf numFmtId="0" fontId="167" fillId="0" borderId="6" xfId="0" applyFont="1" applyBorder="1"/>
    <xf numFmtId="165" fontId="167" fillId="32" borderId="6" xfId="0" applyNumberFormat="1" applyFont="1" applyFill="1" applyBorder="1" applyAlignment="1">
      <alignment horizontal="center"/>
    </xf>
    <xf numFmtId="0" fontId="167" fillId="0" borderId="8" xfId="0" applyFont="1" applyBorder="1"/>
    <xf numFmtId="0" fontId="167" fillId="33" borderId="4" xfId="0" applyFont="1" applyFill="1" applyBorder="1"/>
    <xf numFmtId="0" fontId="167" fillId="33" borderId="2" xfId="0" applyFont="1" applyFill="1" applyBorder="1" applyAlignment="1">
      <alignment horizontal="center"/>
    </xf>
    <xf numFmtId="0" fontId="167" fillId="33" borderId="3" xfId="0" applyFont="1" applyFill="1" applyBorder="1" applyAlignment="1">
      <alignment horizontal="center"/>
    </xf>
    <xf numFmtId="0" fontId="172" fillId="0" borderId="0" xfId="0" applyFont="1"/>
    <xf numFmtId="0" fontId="167" fillId="33" borderId="15" xfId="0" applyFont="1" applyFill="1" applyBorder="1"/>
    <xf numFmtId="0" fontId="167" fillId="33" borderId="15" xfId="0" applyFont="1" applyFill="1" applyBorder="1" applyAlignment="1">
      <alignment horizontal="center"/>
    </xf>
    <xf numFmtId="0" fontId="167" fillId="0" borderId="0" xfId="0" applyFont="1"/>
    <xf numFmtId="0" fontId="167" fillId="0" borderId="11" xfId="0" applyFont="1" applyBorder="1"/>
    <xf numFmtId="0" fontId="167" fillId="0" borderId="0" xfId="0" applyFont="1" applyAlignment="1">
      <alignment horizontal="center"/>
    </xf>
    <xf numFmtId="0" fontId="167" fillId="0" borderId="14" xfId="0" applyFont="1" applyBorder="1" applyAlignment="1">
      <alignment horizontal="right"/>
    </xf>
    <xf numFmtId="0" fontId="167" fillId="0" borderId="12" xfId="0" applyFont="1" applyBorder="1" applyAlignment="1">
      <alignment horizontal="left"/>
    </xf>
    <xf numFmtId="0" fontId="167" fillId="0" borderId="8" xfId="0" applyFont="1" applyBorder="1" applyAlignment="1">
      <alignment horizontal="center"/>
    </xf>
    <xf numFmtId="0" fontId="167" fillId="0" borderId="15" xfId="0" applyFont="1" applyBorder="1" applyAlignment="1">
      <alignment horizontal="right"/>
    </xf>
    <xf numFmtId="0" fontId="167" fillId="0" borderId="12" xfId="0" applyFont="1" applyBorder="1"/>
    <xf numFmtId="0" fontId="167" fillId="0" borderId="9" xfId="0" applyFont="1" applyBorder="1" applyAlignment="1">
      <alignment horizontal="center"/>
    </xf>
    <xf numFmtId="0" fontId="167" fillId="0" borderId="4" xfId="0" applyFont="1" applyBorder="1" applyAlignment="1">
      <alignment horizontal="left"/>
    </xf>
    <xf numFmtId="0" fontId="167" fillId="0" borderId="3" xfId="0" applyFont="1" applyBorder="1" applyAlignment="1">
      <alignment horizontal="right"/>
    </xf>
    <xf numFmtId="0" fontId="167" fillId="42" borderId="4" xfId="0" applyFont="1" applyFill="1" applyBorder="1" applyAlignment="1">
      <alignment horizontal="center"/>
    </xf>
    <xf numFmtId="0" fontId="167" fillId="42" borderId="2" xfId="0" applyFont="1" applyFill="1" applyBorder="1" applyAlignment="1">
      <alignment horizontal="center"/>
    </xf>
    <xf numFmtId="0" fontId="167" fillId="42" borderId="3" xfId="0" applyFont="1" applyFill="1" applyBorder="1" applyAlignment="1">
      <alignment horizontal="right"/>
    </xf>
    <xf numFmtId="0" fontId="167" fillId="0" borderId="11" xfId="0" applyFont="1" applyBorder="1" applyAlignment="1">
      <alignment horizontal="left"/>
    </xf>
    <xf numFmtId="0" fontId="173" fillId="43" borderId="2" xfId="0" applyFont="1" applyFill="1" applyBorder="1" applyAlignment="1">
      <alignment horizontal="center"/>
    </xf>
    <xf numFmtId="0" fontId="173" fillId="43" borderId="3" xfId="0" applyFont="1" applyFill="1" applyBorder="1" applyAlignment="1">
      <alignment horizontal="right"/>
    </xf>
    <xf numFmtId="0" fontId="167" fillId="42" borderId="11" xfId="0" applyFont="1" applyFill="1" applyBorder="1" applyAlignment="1">
      <alignment horizontal="center"/>
    </xf>
    <xf numFmtId="2" fontId="167" fillId="42" borderId="0" xfId="0" applyNumberFormat="1" applyFont="1" applyFill="1" applyAlignment="1">
      <alignment horizontal="center"/>
    </xf>
    <xf numFmtId="2" fontId="173" fillId="43" borderId="2" xfId="0" applyNumberFormat="1" applyFont="1" applyFill="1" applyBorder="1" applyAlignment="1">
      <alignment horizontal="center"/>
    </xf>
    <xf numFmtId="2" fontId="173" fillId="43" borderId="3" xfId="0" applyNumberFormat="1" applyFont="1" applyFill="1" applyBorder="1" applyAlignment="1">
      <alignment horizontal="right"/>
    </xf>
    <xf numFmtId="0" fontId="167" fillId="0" borderId="13" xfId="0" applyFont="1" applyBorder="1" applyAlignment="1">
      <alignment horizontal="right"/>
    </xf>
    <xf numFmtId="0" fontId="167" fillId="0" borderId="4" xfId="0" applyFont="1" applyBorder="1"/>
    <xf numFmtId="0" fontId="26" fillId="10" borderId="6" xfId="0" applyFont="1" applyFill="1" applyBorder="1" applyAlignment="1">
      <alignment vertical="center"/>
    </xf>
    <xf numFmtId="0" fontId="26" fillId="46" borderId="6" xfId="0" applyFont="1" applyFill="1" applyBorder="1" applyAlignment="1">
      <alignment vertical="center"/>
    </xf>
    <xf numFmtId="0" fontId="153" fillId="0" borderId="0" xfId="0" applyFont="1" applyAlignment="1">
      <alignment horizontal="left" vertical="center"/>
    </xf>
    <xf numFmtId="0" fontId="153" fillId="3" borderId="6" xfId="0" applyFont="1" applyFill="1" applyBorder="1" applyAlignment="1">
      <alignment horizontal="center" vertical="center"/>
    </xf>
    <xf numFmtId="0" fontId="154" fillId="46" borderId="6" xfId="0" applyFont="1" applyFill="1" applyBorder="1" applyAlignment="1">
      <alignment horizontal="center" vertical="center"/>
    </xf>
    <xf numFmtId="0" fontId="155" fillId="10" borderId="6" xfId="0" applyFont="1" applyFill="1" applyBorder="1" applyAlignment="1">
      <alignment horizontal="center" vertical="center"/>
    </xf>
    <xf numFmtId="0" fontId="153" fillId="46" borderId="6" xfId="0" applyFont="1" applyFill="1" applyBorder="1" applyAlignment="1">
      <alignment vertical="center"/>
    </xf>
    <xf numFmtId="0" fontId="153" fillId="10" borderId="6" xfId="0" applyFont="1" applyFill="1" applyBorder="1" applyAlignment="1">
      <alignment vertical="center"/>
    </xf>
    <xf numFmtId="0" fontId="175" fillId="0" borderId="0" xfId="0" applyFont="1"/>
    <xf numFmtId="0" fontId="157" fillId="95" borderId="4" xfId="0" applyFont="1" applyFill="1" applyBorder="1" applyAlignment="1">
      <alignment horizontal="center" vertical="center"/>
    </xf>
    <xf numFmtId="0" fontId="157" fillId="95" borderId="3" xfId="0" applyFont="1" applyFill="1" applyBorder="1" applyAlignment="1">
      <alignment horizontal="center" vertical="center"/>
    </xf>
    <xf numFmtId="20" fontId="153" fillId="96" borderId="11" xfId="0" applyNumberFormat="1" applyFont="1" applyFill="1" applyBorder="1" applyAlignment="1">
      <alignment horizontal="center"/>
    </xf>
    <xf numFmtId="0" fontId="175" fillId="0" borderId="14" xfId="0" applyFont="1" applyBorder="1"/>
    <xf numFmtId="20" fontId="153" fillId="96" borderId="11" xfId="0" applyNumberFormat="1" applyFont="1" applyFill="1" applyBorder="1" applyAlignment="1">
      <alignment horizontal="center" vertical="center"/>
    </xf>
    <xf numFmtId="0" fontId="175" fillId="3" borderId="0" xfId="0" applyFont="1" applyFill="1"/>
    <xf numFmtId="20" fontId="153" fillId="96" borderId="12" xfId="0" applyNumberFormat="1" applyFont="1" applyFill="1" applyBorder="1" applyAlignment="1">
      <alignment horizontal="center"/>
    </xf>
    <xf numFmtId="0" fontId="175" fillId="0" borderId="13" xfId="0" applyFont="1" applyBorder="1"/>
    <xf numFmtId="0" fontId="168" fillId="36" borderId="6" xfId="0" applyFont="1" applyFill="1" applyBorder="1" applyAlignment="1">
      <alignment horizontal="center" vertical="center"/>
    </xf>
    <xf numFmtId="0" fontId="167" fillId="46" borderId="6" xfId="0" applyFont="1" applyFill="1" applyBorder="1" applyAlignment="1">
      <alignment vertical="center"/>
    </xf>
    <xf numFmtId="0" fontId="167" fillId="10" borderId="6" xfId="0" applyFont="1" applyFill="1" applyBorder="1" applyAlignment="1">
      <alignment vertical="center"/>
    </xf>
    <xf numFmtId="0" fontId="177" fillId="0" borderId="1" xfId="0" applyFont="1" applyBorder="1"/>
    <xf numFmtId="0" fontId="177" fillId="0" borderId="5" xfId="0" applyFont="1" applyBorder="1"/>
    <xf numFmtId="166" fontId="177" fillId="0" borderId="3" xfId="0" applyNumberFormat="1" applyFont="1" applyBorder="1" applyAlignment="1">
      <alignment horizontal="center"/>
    </xf>
    <xf numFmtId="166" fontId="177" fillId="25" borderId="3" xfId="0" applyNumberFormat="1" applyFont="1" applyFill="1" applyBorder="1" applyAlignment="1">
      <alignment horizontal="center"/>
    </xf>
    <xf numFmtId="0" fontId="177" fillId="0" borderId="7" xfId="0" applyFont="1" applyBorder="1" applyAlignment="1">
      <alignment horizontal="center"/>
    </xf>
    <xf numFmtId="0" fontId="177" fillId="29" borderId="3" xfId="0" applyFont="1" applyFill="1" applyBorder="1" applyAlignment="1">
      <alignment horizontal="center"/>
    </xf>
    <xf numFmtId="0" fontId="177" fillId="0" borderId="6" xfId="0" applyFont="1" applyBorder="1" applyAlignment="1">
      <alignment horizontal="center"/>
    </xf>
    <xf numFmtId="0" fontId="177" fillId="25" borderId="6" xfId="0" applyFont="1" applyFill="1" applyBorder="1" applyAlignment="1">
      <alignment horizontal="center"/>
    </xf>
    <xf numFmtId="0" fontId="177" fillId="29" borderId="6" xfId="0" applyFont="1" applyFill="1" applyBorder="1" applyAlignment="1">
      <alignment horizontal="center"/>
    </xf>
    <xf numFmtId="0" fontId="177" fillId="0" borderId="7" xfId="0" applyFont="1" applyBorder="1" applyAlignment="1">
      <alignment horizontal="center" vertical="center"/>
    </xf>
    <xf numFmtId="0" fontId="177" fillId="31" borderId="6" xfId="0" applyFont="1" applyFill="1" applyBorder="1" applyAlignment="1">
      <alignment horizontal="left" vertical="center"/>
    </xf>
    <xf numFmtId="0" fontId="177" fillId="0" borderId="6" xfId="0" applyFont="1" applyBorder="1" applyAlignment="1">
      <alignment horizontal="center" vertical="center"/>
    </xf>
    <xf numFmtId="0" fontId="177" fillId="32" borderId="6" xfId="0" applyFont="1" applyFill="1" applyBorder="1" applyAlignment="1">
      <alignment horizontal="center" vertical="center"/>
    </xf>
    <xf numFmtId="0" fontId="177" fillId="25" borderId="6" xfId="0" applyFont="1" applyFill="1" applyBorder="1" applyAlignment="1">
      <alignment horizontal="center" vertical="center"/>
    </xf>
    <xf numFmtId="0" fontId="177" fillId="29" borderId="6" xfId="0" applyFont="1" applyFill="1" applyBorder="1" applyAlignment="1">
      <alignment horizontal="center" vertical="center"/>
    </xf>
    <xf numFmtId="0" fontId="177" fillId="31" borderId="6" xfId="0" applyFont="1" applyFill="1" applyBorder="1" applyAlignment="1">
      <alignment horizontal="center" vertical="center"/>
    </xf>
    <xf numFmtId="0" fontId="177" fillId="6" borderId="6" xfId="0" applyFont="1" applyFill="1" applyBorder="1" applyAlignment="1">
      <alignment horizontal="center" vertical="center"/>
    </xf>
    <xf numFmtId="0" fontId="177" fillId="0" borderId="6" xfId="0" applyFont="1" applyBorder="1" applyAlignment="1">
      <alignment horizontal="left" vertical="center"/>
    </xf>
    <xf numFmtId="0" fontId="178" fillId="32" borderId="6" xfId="0" applyFont="1" applyFill="1" applyBorder="1" applyAlignment="1">
      <alignment horizontal="center" vertical="center"/>
    </xf>
    <xf numFmtId="0" fontId="177" fillId="0" borderId="0" xfId="0" applyFont="1" applyAlignment="1">
      <alignment horizontal="left" vertical="center"/>
    </xf>
    <xf numFmtId="0" fontId="179" fillId="0" borderId="6" xfId="0" applyFont="1" applyBorder="1" applyAlignment="1">
      <alignment vertical="center"/>
    </xf>
    <xf numFmtId="0" fontId="177" fillId="3" borderId="6" xfId="0" applyFont="1" applyFill="1" applyBorder="1" applyAlignment="1">
      <alignment horizontal="center" vertical="center"/>
    </xf>
    <xf numFmtId="0" fontId="177" fillId="46" borderId="6" xfId="0" applyFont="1" applyFill="1" applyBorder="1" applyAlignment="1">
      <alignment horizontal="center" vertical="center"/>
    </xf>
    <xf numFmtId="0" fontId="178" fillId="46" borderId="6" xfId="0" applyFont="1" applyFill="1" applyBorder="1" applyAlignment="1">
      <alignment horizontal="center" vertical="center"/>
    </xf>
    <xf numFmtId="0" fontId="177" fillId="17" borderId="6" xfId="0" applyFont="1" applyFill="1" applyBorder="1" applyAlignment="1">
      <alignment horizontal="center" vertical="center"/>
    </xf>
    <xf numFmtId="0" fontId="177" fillId="34" borderId="7" xfId="0" applyFont="1" applyFill="1" applyBorder="1" applyAlignment="1">
      <alignment horizontal="center" vertical="center"/>
    </xf>
    <xf numFmtId="0" fontId="177" fillId="34" borderId="6" xfId="0" applyFont="1" applyFill="1" applyBorder="1" applyAlignment="1">
      <alignment horizontal="right" vertical="center"/>
    </xf>
    <xf numFmtId="0" fontId="177" fillId="35" borderId="6" xfId="0" applyFont="1" applyFill="1" applyBorder="1" applyAlignment="1">
      <alignment horizontal="center" vertical="center"/>
    </xf>
    <xf numFmtId="0" fontId="177" fillId="34" borderId="6" xfId="0" applyFont="1" applyFill="1" applyBorder="1" applyAlignment="1">
      <alignment horizontal="center" vertical="center"/>
    </xf>
    <xf numFmtId="0" fontId="177" fillId="49" borderId="6" xfId="0" applyFont="1" applyFill="1" applyBorder="1" applyAlignment="1">
      <alignment horizontal="center" vertical="center"/>
    </xf>
    <xf numFmtId="0" fontId="178" fillId="0" borderId="6" xfId="0" applyFont="1" applyBorder="1" applyAlignment="1">
      <alignment horizontal="center" vertical="center"/>
    </xf>
    <xf numFmtId="0" fontId="178" fillId="6" borderId="6" xfId="0" applyFont="1" applyFill="1" applyBorder="1" applyAlignment="1">
      <alignment horizontal="center" vertical="center"/>
    </xf>
    <xf numFmtId="0" fontId="178" fillId="29" borderId="6" xfId="0" applyFont="1" applyFill="1" applyBorder="1" applyAlignment="1">
      <alignment horizontal="center" vertical="center"/>
    </xf>
    <xf numFmtId="0" fontId="178" fillId="25" borderId="6" xfId="0" applyFont="1" applyFill="1" applyBorder="1" applyAlignment="1">
      <alignment horizontal="center" vertical="center"/>
    </xf>
    <xf numFmtId="0" fontId="177" fillId="28" borderId="6" xfId="0" applyFont="1" applyFill="1" applyBorder="1" applyAlignment="1">
      <alignment horizontal="center" vertical="center"/>
    </xf>
    <xf numFmtId="0" fontId="177" fillId="10" borderId="6" xfId="0" applyFont="1" applyFill="1" applyBorder="1" applyAlignment="1">
      <alignment horizontal="center" vertical="center"/>
    </xf>
    <xf numFmtId="0" fontId="177" fillId="87" borderId="6" xfId="0" applyFont="1" applyFill="1" applyBorder="1" applyAlignment="1">
      <alignment horizontal="center" vertical="center"/>
    </xf>
    <xf numFmtId="0" fontId="178" fillId="10" borderId="6" xfId="0" applyFont="1" applyFill="1" applyBorder="1" applyAlignment="1">
      <alignment horizontal="center" vertical="center"/>
    </xf>
    <xf numFmtId="0" fontId="177" fillId="0" borderId="0" xfId="0" applyFont="1" applyAlignment="1">
      <alignment horizontal="center" vertical="center"/>
    </xf>
    <xf numFmtId="0" fontId="177" fillId="36" borderId="6" xfId="0" applyFont="1" applyFill="1" applyBorder="1" applyAlignment="1">
      <alignment horizontal="center" vertical="center"/>
    </xf>
    <xf numFmtId="0" fontId="177" fillId="46" borderId="6" xfId="0" applyFont="1" applyFill="1" applyBorder="1" applyAlignment="1">
      <alignment vertical="center"/>
    </xf>
    <xf numFmtId="0" fontId="177" fillId="10" borderId="6" xfId="0" applyFont="1" applyFill="1" applyBorder="1" applyAlignment="1">
      <alignment vertical="center"/>
    </xf>
    <xf numFmtId="0" fontId="177" fillId="33" borderId="6" xfId="0" applyFont="1" applyFill="1" applyBorder="1" applyAlignment="1">
      <alignment horizontal="center" vertical="center"/>
    </xf>
    <xf numFmtId="0" fontId="177" fillId="34" borderId="7" xfId="0" applyFont="1" applyFill="1" applyBorder="1" applyAlignment="1">
      <alignment horizontal="left" vertical="center"/>
    </xf>
    <xf numFmtId="0" fontId="177" fillId="34" borderId="6" xfId="0" applyFont="1" applyFill="1" applyBorder="1" applyAlignment="1">
      <alignment horizontal="left" vertical="center"/>
    </xf>
    <xf numFmtId="0" fontId="177" fillId="0" borderId="10" xfId="0" applyFont="1" applyBorder="1" applyAlignment="1">
      <alignment horizontal="center" vertical="center"/>
    </xf>
    <xf numFmtId="0" fontId="177" fillId="31" borderId="10" xfId="0" applyFont="1" applyFill="1" applyBorder="1" applyAlignment="1">
      <alignment horizontal="left" vertical="center"/>
    </xf>
    <xf numFmtId="0" fontId="177" fillId="32" borderId="10" xfId="0" applyFont="1" applyFill="1" applyBorder="1" applyAlignment="1">
      <alignment horizontal="center" vertical="center"/>
    </xf>
    <xf numFmtId="0" fontId="177" fillId="31" borderId="10" xfId="0" applyFont="1" applyFill="1" applyBorder="1" applyAlignment="1">
      <alignment horizontal="center" vertical="center"/>
    </xf>
    <xf numFmtId="0" fontId="177" fillId="49" borderId="10" xfId="0" applyFont="1" applyFill="1" applyBorder="1" applyAlignment="1">
      <alignment horizontal="center" vertical="center"/>
    </xf>
    <xf numFmtId="0" fontId="177" fillId="29" borderId="10" xfId="0" applyFont="1" applyFill="1" applyBorder="1" applyAlignment="1">
      <alignment horizontal="center" vertical="center"/>
    </xf>
    <xf numFmtId="0" fontId="177" fillId="0" borderId="7" xfId="0" applyFont="1" applyBorder="1" applyAlignment="1">
      <alignment horizontal="left" vertical="center"/>
    </xf>
    <xf numFmtId="0" fontId="177" fillId="32" borderId="7" xfId="0" applyFont="1" applyFill="1" applyBorder="1" applyAlignment="1">
      <alignment horizontal="center" vertical="center"/>
    </xf>
    <xf numFmtId="0" fontId="177" fillId="39" borderId="7" xfId="0" applyFont="1" applyFill="1" applyBorder="1" applyAlignment="1">
      <alignment horizontal="center" vertical="center"/>
    </xf>
    <xf numFmtId="0" fontId="180" fillId="32" borderId="7" xfId="0" applyFont="1" applyFill="1" applyBorder="1" applyAlignment="1">
      <alignment horizontal="center" vertical="center"/>
    </xf>
    <xf numFmtId="0" fontId="177" fillId="49" borderId="7" xfId="0" applyFont="1" applyFill="1" applyBorder="1" applyAlignment="1">
      <alignment horizontal="center" vertical="center"/>
    </xf>
    <xf numFmtId="0" fontId="177" fillId="29" borderId="7" xfId="0" applyFont="1" applyFill="1" applyBorder="1" applyAlignment="1">
      <alignment horizontal="center" vertical="center"/>
    </xf>
    <xf numFmtId="0" fontId="177" fillId="40" borderId="7" xfId="0" applyFont="1" applyFill="1" applyBorder="1" applyAlignment="1">
      <alignment horizontal="center" vertical="center"/>
    </xf>
    <xf numFmtId="0" fontId="177" fillId="41" borderId="6" xfId="0" applyFont="1" applyFill="1" applyBorder="1"/>
    <xf numFmtId="0" fontId="177" fillId="39" borderId="6" xfId="0" applyFont="1" applyFill="1" applyBorder="1" applyAlignment="1">
      <alignment horizontal="left" vertical="center"/>
    </xf>
    <xf numFmtId="0" fontId="177" fillId="37" borderId="6" xfId="0" applyFont="1" applyFill="1" applyBorder="1" applyAlignment="1">
      <alignment horizontal="left"/>
    </xf>
    <xf numFmtId="0" fontId="177" fillId="40" borderId="6" xfId="0" applyFont="1" applyFill="1" applyBorder="1" applyAlignment="1">
      <alignment horizontal="left" vertical="center"/>
    </xf>
    <xf numFmtId="0" fontId="181" fillId="0" borderId="5" xfId="0" applyFont="1" applyBorder="1"/>
    <xf numFmtId="166" fontId="181" fillId="0" borderId="3" xfId="0" applyNumberFormat="1" applyFont="1" applyBorder="1" applyAlignment="1">
      <alignment horizontal="center"/>
    </xf>
    <xf numFmtId="0" fontId="181" fillId="0" borderId="7" xfId="0" applyFont="1" applyBorder="1" applyAlignment="1">
      <alignment horizontal="center"/>
    </xf>
    <xf numFmtId="0" fontId="181" fillId="29" borderId="3" xfId="0" applyFont="1" applyFill="1" applyBorder="1" applyAlignment="1">
      <alignment horizontal="center"/>
    </xf>
    <xf numFmtId="0" fontId="181" fillId="0" borderId="6" xfId="0" applyFont="1" applyBorder="1" applyAlignment="1">
      <alignment horizontal="center"/>
    </xf>
    <xf numFmtId="0" fontId="181" fillId="29" borderId="6" xfId="0" applyFont="1" applyFill="1" applyBorder="1" applyAlignment="1">
      <alignment horizontal="center"/>
    </xf>
    <xf numFmtId="0" fontId="181" fillId="0" borderId="7" xfId="0" applyFont="1" applyBorder="1" applyAlignment="1">
      <alignment horizontal="center" vertical="center"/>
    </xf>
    <xf numFmtId="0" fontId="181" fillId="31" borderId="6" xfId="0" applyFont="1" applyFill="1" applyBorder="1" applyAlignment="1">
      <alignment horizontal="left" vertical="center"/>
    </xf>
    <xf numFmtId="0" fontId="181" fillId="0" borderId="6" xfId="0" applyFont="1" applyBorder="1" applyAlignment="1">
      <alignment horizontal="center" vertical="center"/>
    </xf>
    <xf numFmtId="0" fontId="181" fillId="32" borderId="6" xfId="0" applyFont="1" applyFill="1" applyBorder="1" applyAlignment="1">
      <alignment horizontal="center" vertical="center"/>
    </xf>
    <xf numFmtId="0" fontId="181" fillId="6" borderId="6" xfId="0" applyFont="1" applyFill="1" applyBorder="1" applyAlignment="1">
      <alignment horizontal="center" vertical="center"/>
    </xf>
    <xf numFmtId="0" fontId="181" fillId="29" borderId="6" xfId="0" applyFont="1" applyFill="1" applyBorder="1" applyAlignment="1">
      <alignment horizontal="center" vertical="center"/>
    </xf>
    <xf numFmtId="0" fontId="181" fillId="31" borderId="6" xfId="0" applyFont="1" applyFill="1" applyBorder="1" applyAlignment="1">
      <alignment horizontal="center" vertical="center"/>
    </xf>
    <xf numFmtId="0" fontId="181" fillId="0" borderId="6" xfId="0" applyFont="1" applyBorder="1" applyAlignment="1">
      <alignment horizontal="left" vertical="center"/>
    </xf>
    <xf numFmtId="0" fontId="182" fillId="32" borderId="6" xfId="0" applyFont="1" applyFill="1" applyBorder="1" applyAlignment="1">
      <alignment horizontal="center" vertical="center"/>
    </xf>
    <xf numFmtId="0" fontId="181" fillId="0" borderId="0" xfId="0" applyFont="1" applyAlignment="1">
      <alignment horizontal="left" vertical="center"/>
    </xf>
    <xf numFmtId="0" fontId="183" fillId="0" borderId="6" xfId="0" applyFont="1" applyBorder="1" applyAlignment="1">
      <alignment vertical="center"/>
    </xf>
    <xf numFmtId="0" fontId="181" fillId="3" borderId="6" xfId="0" applyFont="1" applyFill="1" applyBorder="1" applyAlignment="1">
      <alignment horizontal="center" vertical="center"/>
    </xf>
    <xf numFmtId="0" fontId="181" fillId="46" borderId="6" xfId="0" applyFont="1" applyFill="1" applyBorder="1" applyAlignment="1">
      <alignment horizontal="center" vertical="center"/>
    </xf>
    <xf numFmtId="0" fontId="182" fillId="46" borderId="6" xfId="0" applyFont="1" applyFill="1" applyBorder="1" applyAlignment="1">
      <alignment horizontal="center" vertical="center"/>
    </xf>
    <xf numFmtId="0" fontId="181" fillId="17" borderId="6" xfId="0" applyFont="1" applyFill="1" applyBorder="1" applyAlignment="1">
      <alignment horizontal="center" vertical="center"/>
    </xf>
    <xf numFmtId="0" fontId="181" fillId="34" borderId="7" xfId="0" applyFont="1" applyFill="1" applyBorder="1" applyAlignment="1">
      <alignment horizontal="center" vertical="center"/>
    </xf>
    <xf numFmtId="0" fontId="181" fillId="34" borderId="6" xfId="0" applyFont="1" applyFill="1" applyBorder="1" applyAlignment="1">
      <alignment horizontal="right" vertical="center"/>
    </xf>
    <xf numFmtId="0" fontId="181" fillId="35" borderId="6" xfId="0" applyFont="1" applyFill="1" applyBorder="1" applyAlignment="1">
      <alignment horizontal="center" vertical="center"/>
    </xf>
    <xf numFmtId="0" fontId="181" fillId="34" borderId="6" xfId="0" applyFont="1" applyFill="1" applyBorder="1" applyAlignment="1">
      <alignment horizontal="center" vertical="center"/>
    </xf>
    <xf numFmtId="0" fontId="182" fillId="0" borderId="6" xfId="0" applyFont="1" applyBorder="1" applyAlignment="1">
      <alignment horizontal="center" vertical="center"/>
    </xf>
    <xf numFmtId="0" fontId="182" fillId="29" borderId="6" xfId="0" applyFont="1" applyFill="1" applyBorder="1" applyAlignment="1">
      <alignment horizontal="center" vertical="center"/>
    </xf>
    <xf numFmtId="0" fontId="181" fillId="28" borderId="6" xfId="0" applyFont="1" applyFill="1" applyBorder="1" applyAlignment="1">
      <alignment horizontal="center" vertical="center"/>
    </xf>
    <xf numFmtId="0" fontId="181" fillId="10" borderId="6" xfId="0" applyFont="1" applyFill="1" applyBorder="1" applyAlignment="1">
      <alignment horizontal="center" vertical="center"/>
    </xf>
    <xf numFmtId="0" fontId="181" fillId="87" borderId="6" xfId="0" applyFont="1" applyFill="1" applyBorder="1" applyAlignment="1">
      <alignment horizontal="center" vertical="center"/>
    </xf>
    <xf numFmtId="0" fontId="182" fillId="6" borderId="6" xfId="0" applyFont="1" applyFill="1" applyBorder="1" applyAlignment="1">
      <alignment horizontal="center" vertical="center"/>
    </xf>
    <xf numFmtId="0" fontId="182" fillId="10" borderId="6" xfId="0" applyFont="1" applyFill="1" applyBorder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1" fillId="46" borderId="6" xfId="0" applyFont="1" applyFill="1" applyBorder="1" applyAlignment="1">
      <alignment vertical="center"/>
    </xf>
    <xf numFmtId="0" fontId="181" fillId="10" borderId="6" xfId="0" applyFont="1" applyFill="1" applyBorder="1" applyAlignment="1">
      <alignment vertical="center"/>
    </xf>
    <xf numFmtId="0" fontId="181" fillId="33" borderId="6" xfId="0" applyFont="1" applyFill="1" applyBorder="1" applyAlignment="1">
      <alignment horizontal="center" vertical="center"/>
    </xf>
    <xf numFmtId="0" fontId="181" fillId="34" borderId="7" xfId="0" applyFont="1" applyFill="1" applyBorder="1" applyAlignment="1">
      <alignment horizontal="left" vertical="center"/>
    </xf>
    <xf numFmtId="0" fontId="181" fillId="34" borderId="6" xfId="0" applyFont="1" applyFill="1" applyBorder="1" applyAlignment="1">
      <alignment horizontal="left" vertical="center"/>
    </xf>
    <xf numFmtId="0" fontId="181" fillId="0" borderId="10" xfId="0" applyFont="1" applyBorder="1" applyAlignment="1">
      <alignment horizontal="center" vertical="center"/>
    </xf>
    <xf numFmtId="0" fontId="181" fillId="31" borderId="10" xfId="0" applyFont="1" applyFill="1" applyBorder="1" applyAlignment="1">
      <alignment horizontal="left" vertical="center"/>
    </xf>
    <xf numFmtId="0" fontId="181" fillId="32" borderId="10" xfId="0" applyFont="1" applyFill="1" applyBorder="1" applyAlignment="1">
      <alignment horizontal="center" vertical="center"/>
    </xf>
    <xf numFmtId="0" fontId="181" fillId="31" borderId="10" xfId="0" applyFont="1" applyFill="1" applyBorder="1" applyAlignment="1">
      <alignment horizontal="center" vertical="center"/>
    </xf>
    <xf numFmtId="0" fontId="181" fillId="29" borderId="10" xfId="0" applyFont="1" applyFill="1" applyBorder="1" applyAlignment="1">
      <alignment horizontal="center" vertical="center"/>
    </xf>
    <xf numFmtId="0" fontId="181" fillId="0" borderId="7" xfId="0" applyFont="1" applyBorder="1" applyAlignment="1">
      <alignment horizontal="left" vertical="center"/>
    </xf>
    <xf numFmtId="0" fontId="181" fillId="32" borderId="7" xfId="0" applyFont="1" applyFill="1" applyBorder="1" applyAlignment="1">
      <alignment horizontal="center" vertical="center"/>
    </xf>
    <xf numFmtId="0" fontId="181" fillId="39" borderId="7" xfId="0" applyFont="1" applyFill="1" applyBorder="1" applyAlignment="1">
      <alignment horizontal="center" vertical="center"/>
    </xf>
    <xf numFmtId="0" fontId="184" fillId="32" borderId="7" xfId="0" applyFont="1" applyFill="1" applyBorder="1" applyAlignment="1">
      <alignment horizontal="center" vertical="center"/>
    </xf>
    <xf numFmtId="0" fontId="181" fillId="40" borderId="7" xfId="0" applyFont="1" applyFill="1" applyBorder="1" applyAlignment="1">
      <alignment horizontal="center" vertical="center"/>
    </xf>
    <xf numFmtId="0" fontId="181" fillId="29" borderId="7" xfId="0" applyFont="1" applyFill="1" applyBorder="1" applyAlignment="1">
      <alignment horizontal="center" vertical="center"/>
    </xf>
    <xf numFmtId="0" fontId="181" fillId="41" borderId="6" xfId="0" applyFont="1" applyFill="1" applyBorder="1"/>
    <xf numFmtId="0" fontId="181" fillId="39" borderId="6" xfId="0" applyFont="1" applyFill="1" applyBorder="1" applyAlignment="1">
      <alignment horizontal="left" vertical="center"/>
    </xf>
    <xf numFmtId="0" fontId="181" fillId="37" borderId="6" xfId="0" applyFont="1" applyFill="1" applyBorder="1" applyAlignment="1">
      <alignment horizontal="left"/>
    </xf>
    <xf numFmtId="0" fontId="181" fillId="40" borderId="6" xfId="0" applyFont="1" applyFill="1" applyBorder="1" applyAlignment="1">
      <alignment horizontal="left" vertical="center"/>
    </xf>
    <xf numFmtId="0" fontId="181" fillId="31" borderId="7" xfId="0" applyFont="1" applyFill="1" applyBorder="1" applyAlignment="1">
      <alignment horizontal="center" vertical="center"/>
    </xf>
    <xf numFmtId="0" fontId="181" fillId="0" borderId="6" xfId="0" applyFont="1" applyBorder="1" applyAlignment="1">
      <alignment horizontal="left"/>
    </xf>
    <xf numFmtId="0" fontId="181" fillId="32" borderId="6" xfId="0" applyFont="1" applyFill="1" applyBorder="1" applyAlignment="1">
      <alignment horizontal="center"/>
    </xf>
    <xf numFmtId="0" fontId="181" fillId="0" borderId="6" xfId="0" applyFont="1" applyBorder="1"/>
    <xf numFmtId="165" fontId="181" fillId="32" borderId="6" xfId="0" applyNumberFormat="1" applyFont="1" applyFill="1" applyBorder="1" applyAlignment="1">
      <alignment horizontal="center"/>
    </xf>
    <xf numFmtId="0" fontId="181" fillId="0" borderId="8" xfId="0" applyFont="1" applyBorder="1"/>
    <xf numFmtId="0" fontId="181" fillId="33" borderId="4" xfId="0" applyFont="1" applyFill="1" applyBorder="1"/>
    <xf numFmtId="0" fontId="181" fillId="33" borderId="2" xfId="0" applyFont="1" applyFill="1" applyBorder="1" applyAlignment="1">
      <alignment horizontal="center"/>
    </xf>
    <xf numFmtId="0" fontId="181" fillId="33" borderId="3" xfId="0" applyFont="1" applyFill="1" applyBorder="1" applyAlignment="1">
      <alignment horizontal="center"/>
    </xf>
    <xf numFmtId="0" fontId="185" fillId="0" borderId="0" xfId="0" applyFont="1"/>
    <xf numFmtId="0" fontId="181" fillId="33" borderId="15" xfId="0" applyFont="1" applyFill="1" applyBorder="1"/>
    <xf numFmtId="0" fontId="181" fillId="33" borderId="15" xfId="0" applyFont="1" applyFill="1" applyBorder="1" applyAlignment="1">
      <alignment horizontal="center"/>
    </xf>
    <xf numFmtId="0" fontId="181" fillId="0" borderId="0" xfId="0" applyFont="1"/>
    <xf numFmtId="0" fontId="181" fillId="0" borderId="11" xfId="0" applyFont="1" applyBorder="1"/>
    <xf numFmtId="0" fontId="181" fillId="0" borderId="0" xfId="0" applyFont="1" applyAlignment="1">
      <alignment horizontal="center"/>
    </xf>
    <xf numFmtId="0" fontId="181" fillId="0" borderId="14" xfId="0" applyFont="1" applyBorder="1" applyAlignment="1">
      <alignment horizontal="right"/>
    </xf>
    <xf numFmtId="0" fontId="181" fillId="0" borderId="12" xfId="0" applyFont="1" applyBorder="1" applyAlignment="1">
      <alignment horizontal="left"/>
    </xf>
    <xf numFmtId="0" fontId="181" fillId="0" borderId="8" xfId="0" applyFont="1" applyBorder="1" applyAlignment="1">
      <alignment horizontal="center"/>
    </xf>
    <xf numFmtId="0" fontId="181" fillId="0" borderId="15" xfId="0" applyFont="1" applyBorder="1" applyAlignment="1">
      <alignment horizontal="right"/>
    </xf>
    <xf numFmtId="0" fontId="181" fillId="0" borderId="12" xfId="0" applyFont="1" applyBorder="1"/>
    <xf numFmtId="0" fontId="181" fillId="0" borderId="9" xfId="0" applyFont="1" applyBorder="1" applyAlignment="1">
      <alignment horizontal="center"/>
    </xf>
    <xf numFmtId="0" fontId="181" fillId="0" borderId="4" xfId="0" applyFont="1" applyBorder="1" applyAlignment="1">
      <alignment horizontal="left"/>
    </xf>
    <xf numFmtId="0" fontId="181" fillId="0" borderId="2" xfId="0" applyFont="1" applyBorder="1" applyAlignment="1">
      <alignment horizontal="center"/>
    </xf>
    <xf numFmtId="0" fontId="181" fillId="0" borderId="3" xfId="0" applyFont="1" applyBorder="1" applyAlignment="1">
      <alignment horizontal="right"/>
    </xf>
    <xf numFmtId="0" fontId="181" fillId="42" borderId="4" xfId="0" applyFont="1" applyFill="1" applyBorder="1" applyAlignment="1">
      <alignment horizontal="center"/>
    </xf>
    <xf numFmtId="0" fontId="181" fillId="42" borderId="2" xfId="0" applyFont="1" applyFill="1" applyBorder="1" applyAlignment="1">
      <alignment horizontal="center"/>
    </xf>
    <xf numFmtId="0" fontId="181" fillId="42" borderId="3" xfId="0" applyFont="1" applyFill="1" applyBorder="1" applyAlignment="1">
      <alignment horizontal="right"/>
    </xf>
    <xf numFmtId="0" fontId="181" fillId="0" borderId="11" xfId="0" applyFont="1" applyBorder="1" applyAlignment="1">
      <alignment horizontal="left"/>
    </xf>
    <xf numFmtId="0" fontId="186" fillId="43" borderId="2" xfId="0" applyFont="1" applyFill="1" applyBorder="1" applyAlignment="1">
      <alignment horizontal="center"/>
    </xf>
    <xf numFmtId="0" fontId="186" fillId="43" borderId="3" xfId="0" applyFont="1" applyFill="1" applyBorder="1" applyAlignment="1">
      <alignment horizontal="right"/>
    </xf>
    <xf numFmtId="0" fontId="181" fillId="42" borderId="11" xfId="0" applyFont="1" applyFill="1" applyBorder="1" applyAlignment="1">
      <alignment horizontal="center"/>
    </xf>
    <xf numFmtId="2" fontId="181" fillId="42" borderId="0" xfId="0" applyNumberFormat="1" applyFont="1" applyFill="1" applyAlignment="1">
      <alignment horizontal="center"/>
    </xf>
    <xf numFmtId="2" fontId="186" fillId="43" borderId="2" xfId="0" applyNumberFormat="1" applyFont="1" applyFill="1" applyBorder="1" applyAlignment="1">
      <alignment horizontal="center"/>
    </xf>
    <xf numFmtId="2" fontId="186" fillId="43" borderId="3" xfId="0" applyNumberFormat="1" applyFont="1" applyFill="1" applyBorder="1" applyAlignment="1">
      <alignment horizontal="right"/>
    </xf>
    <xf numFmtId="0" fontId="181" fillId="0" borderId="13" xfId="0" applyFont="1" applyBorder="1" applyAlignment="1">
      <alignment horizontal="right"/>
    </xf>
    <xf numFmtId="0" fontId="181" fillId="0" borderId="4" xfId="0" applyFont="1" applyBorder="1"/>
    <xf numFmtId="0" fontId="188" fillId="0" borderId="1" xfId="0" applyFont="1" applyBorder="1"/>
    <xf numFmtId="0" fontId="188" fillId="0" borderId="2" xfId="0" applyFont="1" applyBorder="1" applyAlignment="1">
      <alignment horizontal="center"/>
    </xf>
    <xf numFmtId="0" fontId="188" fillId="0" borderId="5" xfId="0" applyFont="1" applyBorder="1"/>
    <xf numFmtId="166" fontId="188" fillId="0" borderId="3" xfId="0" applyNumberFormat="1" applyFont="1" applyBorder="1" applyAlignment="1">
      <alignment horizontal="center"/>
    </xf>
    <xf numFmtId="0" fontId="188" fillId="0" borderId="7" xfId="0" applyFont="1" applyBorder="1" applyAlignment="1">
      <alignment horizontal="center"/>
    </xf>
    <xf numFmtId="0" fontId="188" fillId="29" borderId="3" xfId="0" applyFont="1" applyFill="1" applyBorder="1" applyAlignment="1">
      <alignment horizontal="center"/>
    </xf>
    <xf numFmtId="0" fontId="188" fillId="0" borderId="6" xfId="0" applyFont="1" applyBorder="1" applyAlignment="1">
      <alignment horizontal="center"/>
    </xf>
    <xf numFmtId="0" fontId="188" fillId="29" borderId="6" xfId="0" applyFont="1" applyFill="1" applyBorder="1" applyAlignment="1">
      <alignment horizontal="center"/>
    </xf>
    <xf numFmtId="0" fontId="188" fillId="0" borderId="7" xfId="0" applyFont="1" applyBorder="1" applyAlignment="1">
      <alignment horizontal="center" vertical="center"/>
    </xf>
    <xf numFmtId="0" fontId="188" fillId="31" borderId="6" xfId="0" applyFont="1" applyFill="1" applyBorder="1" applyAlignment="1">
      <alignment horizontal="left" vertical="center"/>
    </xf>
    <xf numFmtId="0" fontId="188" fillId="0" borderId="6" xfId="0" applyFont="1" applyBorder="1" applyAlignment="1">
      <alignment horizontal="center" vertical="center"/>
    </xf>
    <xf numFmtId="0" fontId="188" fillId="32" borderId="6" xfId="0" applyFont="1" applyFill="1" applyBorder="1" applyAlignment="1">
      <alignment horizontal="center" vertical="center"/>
    </xf>
    <xf numFmtId="0" fontId="188" fillId="6" borderId="6" xfId="0" applyFont="1" applyFill="1" applyBorder="1" applyAlignment="1">
      <alignment horizontal="center" vertical="center"/>
    </xf>
    <xf numFmtId="0" fontId="188" fillId="29" borderId="6" xfId="0" applyFont="1" applyFill="1" applyBorder="1" applyAlignment="1">
      <alignment horizontal="center" vertical="center"/>
    </xf>
    <xf numFmtId="0" fontId="188" fillId="31" borderId="6" xfId="0" applyFont="1" applyFill="1" applyBorder="1" applyAlignment="1">
      <alignment horizontal="center" vertical="center"/>
    </xf>
    <xf numFmtId="0" fontId="188" fillId="0" borderId="6" xfId="0" applyFont="1" applyBorder="1" applyAlignment="1">
      <alignment horizontal="left" vertical="center"/>
    </xf>
    <xf numFmtId="0" fontId="189" fillId="32" borderId="6" xfId="0" applyFont="1" applyFill="1" applyBorder="1" applyAlignment="1">
      <alignment horizontal="center" vertical="center"/>
    </xf>
    <xf numFmtId="0" fontId="188" fillId="0" borderId="0" xfId="0" applyFont="1" applyAlignment="1">
      <alignment horizontal="left" vertical="center"/>
    </xf>
    <xf numFmtId="0" fontId="190" fillId="0" borderId="6" xfId="0" applyFont="1" applyBorder="1" applyAlignment="1">
      <alignment vertical="center"/>
    </xf>
    <xf numFmtId="0" fontId="188" fillId="3" borderId="6" xfId="0" applyFont="1" applyFill="1" applyBorder="1" applyAlignment="1">
      <alignment horizontal="center" vertical="center"/>
    </xf>
    <xf numFmtId="0" fontId="188" fillId="46" borderId="6" xfId="0" applyFont="1" applyFill="1" applyBorder="1" applyAlignment="1">
      <alignment horizontal="center" vertical="center"/>
    </xf>
    <xf numFmtId="0" fontId="189" fillId="46" borderId="6" xfId="0" applyFont="1" applyFill="1" applyBorder="1" applyAlignment="1">
      <alignment horizontal="center" vertical="center"/>
    </xf>
    <xf numFmtId="0" fontId="188" fillId="17" borderId="6" xfId="0" applyFont="1" applyFill="1" applyBorder="1" applyAlignment="1">
      <alignment horizontal="center" vertical="center"/>
    </xf>
    <xf numFmtId="0" fontId="188" fillId="34" borderId="7" xfId="0" applyFont="1" applyFill="1" applyBorder="1" applyAlignment="1">
      <alignment horizontal="center" vertical="center"/>
    </xf>
    <xf numFmtId="0" fontId="188" fillId="34" borderId="6" xfId="0" applyFont="1" applyFill="1" applyBorder="1" applyAlignment="1">
      <alignment horizontal="right" vertical="center"/>
    </xf>
    <xf numFmtId="0" fontId="188" fillId="35" borderId="6" xfId="0" applyFont="1" applyFill="1" applyBorder="1" applyAlignment="1">
      <alignment horizontal="center" vertical="center"/>
    </xf>
    <xf numFmtId="0" fontId="188" fillId="34" borderId="6" xfId="0" applyFont="1" applyFill="1" applyBorder="1" applyAlignment="1">
      <alignment horizontal="center" vertical="center"/>
    </xf>
    <xf numFmtId="0" fontId="189" fillId="0" borderId="6" xfId="0" applyFont="1" applyBorder="1" applyAlignment="1">
      <alignment horizontal="center" vertical="center"/>
    </xf>
    <xf numFmtId="0" fontId="189" fillId="29" borderId="6" xfId="0" applyFont="1" applyFill="1" applyBorder="1" applyAlignment="1">
      <alignment horizontal="center" vertical="center"/>
    </xf>
    <xf numFmtId="0" fontId="188" fillId="28" borderId="6" xfId="0" applyFont="1" applyFill="1" applyBorder="1" applyAlignment="1">
      <alignment horizontal="center" vertical="center"/>
    </xf>
    <xf numFmtId="0" fontId="188" fillId="10" borderId="6" xfId="0" applyFont="1" applyFill="1" applyBorder="1" applyAlignment="1">
      <alignment horizontal="center" vertical="center"/>
    </xf>
    <xf numFmtId="0" fontId="188" fillId="6" borderId="7" xfId="0" applyFont="1" applyFill="1" applyBorder="1" applyAlignment="1">
      <alignment horizontal="center" vertical="center"/>
    </xf>
    <xf numFmtId="0" fontId="188" fillId="6" borderId="6" xfId="0" applyFont="1" applyFill="1" applyBorder="1" applyAlignment="1">
      <alignment horizontal="left" vertical="center"/>
    </xf>
    <xf numFmtId="0" fontId="188" fillId="87" borderId="6" xfId="0" applyFont="1" applyFill="1" applyBorder="1" applyAlignment="1">
      <alignment horizontal="center" vertical="center"/>
    </xf>
    <xf numFmtId="0" fontId="189" fillId="10" borderId="6" xfId="0" applyFont="1" applyFill="1" applyBorder="1" applyAlignment="1">
      <alignment horizontal="center" vertical="center"/>
    </xf>
    <xf numFmtId="0" fontId="188" fillId="0" borderId="0" xfId="0" applyFont="1" applyAlignment="1">
      <alignment horizontal="center" vertical="center"/>
    </xf>
    <xf numFmtId="0" fontId="188" fillId="46" borderId="6" xfId="0" applyFont="1" applyFill="1" applyBorder="1" applyAlignment="1">
      <alignment vertical="center"/>
    </xf>
    <xf numFmtId="0" fontId="188" fillId="10" borderId="6" xfId="0" applyFont="1" applyFill="1" applyBorder="1" applyAlignment="1">
      <alignment vertical="center"/>
    </xf>
    <xf numFmtId="0" fontId="188" fillId="33" borderId="6" xfId="0" applyFont="1" applyFill="1" applyBorder="1" applyAlignment="1">
      <alignment horizontal="center" vertical="center"/>
    </xf>
    <xf numFmtId="0" fontId="188" fillId="34" borderId="7" xfId="0" applyFont="1" applyFill="1" applyBorder="1" applyAlignment="1">
      <alignment horizontal="left" vertical="center"/>
    </xf>
    <xf numFmtId="0" fontId="188" fillId="34" borderId="6" xfId="0" applyFont="1" applyFill="1" applyBorder="1" applyAlignment="1">
      <alignment horizontal="left" vertical="center"/>
    </xf>
    <xf numFmtId="0" fontId="188" fillId="0" borderId="10" xfId="0" applyFont="1" applyBorder="1" applyAlignment="1">
      <alignment horizontal="center" vertical="center"/>
    </xf>
    <xf numFmtId="0" fontId="188" fillId="31" borderId="10" xfId="0" applyFont="1" applyFill="1" applyBorder="1" applyAlignment="1">
      <alignment horizontal="left" vertical="center"/>
    </xf>
    <xf numFmtId="0" fontId="188" fillId="32" borderId="10" xfId="0" applyFont="1" applyFill="1" applyBorder="1" applyAlignment="1">
      <alignment horizontal="center" vertical="center"/>
    </xf>
    <xf numFmtId="0" fontId="188" fillId="31" borderId="10" xfId="0" applyFont="1" applyFill="1" applyBorder="1" applyAlignment="1">
      <alignment horizontal="center" vertical="center"/>
    </xf>
    <xf numFmtId="0" fontId="188" fillId="29" borderId="10" xfId="0" applyFont="1" applyFill="1" applyBorder="1" applyAlignment="1">
      <alignment horizontal="center" vertical="center"/>
    </xf>
    <xf numFmtId="0" fontId="188" fillId="0" borderId="7" xfId="0" applyFont="1" applyBorder="1" applyAlignment="1">
      <alignment horizontal="left" vertical="center"/>
    </xf>
    <xf numFmtId="0" fontId="188" fillId="32" borderId="7" xfId="0" applyFont="1" applyFill="1" applyBorder="1" applyAlignment="1">
      <alignment horizontal="center" vertical="center"/>
    </xf>
    <xf numFmtId="0" fontId="188" fillId="39" borderId="7" xfId="0" applyFont="1" applyFill="1" applyBorder="1" applyAlignment="1">
      <alignment horizontal="center" vertical="center"/>
    </xf>
    <xf numFmtId="0" fontId="191" fillId="32" borderId="7" xfId="0" applyFont="1" applyFill="1" applyBorder="1" applyAlignment="1">
      <alignment horizontal="center" vertical="center"/>
    </xf>
    <xf numFmtId="0" fontId="188" fillId="40" borderId="7" xfId="0" applyFont="1" applyFill="1" applyBorder="1" applyAlignment="1">
      <alignment horizontal="center" vertical="center"/>
    </xf>
    <xf numFmtId="0" fontId="188" fillId="29" borderId="7" xfId="0" applyFont="1" applyFill="1" applyBorder="1" applyAlignment="1">
      <alignment horizontal="center" vertical="center"/>
    </xf>
    <xf numFmtId="0" fontId="188" fillId="41" borderId="6" xfId="0" applyFont="1" applyFill="1" applyBorder="1"/>
    <xf numFmtId="0" fontId="188" fillId="39" borderId="6" xfId="0" applyFont="1" applyFill="1" applyBorder="1" applyAlignment="1">
      <alignment horizontal="left" vertical="center"/>
    </xf>
    <xf numFmtId="0" fontId="188" fillId="37" borderId="6" xfId="0" applyFont="1" applyFill="1" applyBorder="1" applyAlignment="1">
      <alignment horizontal="left"/>
    </xf>
    <xf numFmtId="0" fontId="188" fillId="40" borderId="6" xfId="0" applyFont="1" applyFill="1" applyBorder="1" applyAlignment="1">
      <alignment horizontal="left" vertical="center"/>
    </xf>
    <xf numFmtId="0" fontId="188" fillId="31" borderId="7" xfId="0" applyFont="1" applyFill="1" applyBorder="1" applyAlignment="1">
      <alignment horizontal="center" vertical="center"/>
    </xf>
    <xf numFmtId="0" fontId="188" fillId="0" borderId="6" xfId="0" applyFont="1" applyBorder="1" applyAlignment="1">
      <alignment horizontal="left"/>
    </xf>
    <xf numFmtId="0" fontId="188" fillId="32" borderId="6" xfId="0" applyFont="1" applyFill="1" applyBorder="1" applyAlignment="1">
      <alignment horizontal="center"/>
    </xf>
    <xf numFmtId="0" fontId="188" fillId="0" borderId="6" xfId="0" applyFont="1" applyBorder="1"/>
    <xf numFmtId="165" fontId="188" fillId="32" borderId="6" xfId="0" applyNumberFormat="1" applyFont="1" applyFill="1" applyBorder="1" applyAlignment="1">
      <alignment horizontal="center"/>
    </xf>
    <xf numFmtId="0" fontId="188" fillId="0" borderId="8" xfId="0" applyFont="1" applyBorder="1"/>
    <xf numFmtId="0" fontId="188" fillId="33" borderId="4" xfId="0" applyFont="1" applyFill="1" applyBorder="1"/>
    <xf numFmtId="0" fontId="188" fillId="33" borderId="2" xfId="0" applyFont="1" applyFill="1" applyBorder="1" applyAlignment="1">
      <alignment horizontal="center"/>
    </xf>
    <xf numFmtId="0" fontId="188" fillId="33" borderId="3" xfId="0" applyFont="1" applyFill="1" applyBorder="1" applyAlignment="1">
      <alignment horizontal="center"/>
    </xf>
    <xf numFmtId="0" fontId="192" fillId="0" borderId="0" xfId="0" applyFont="1"/>
    <xf numFmtId="0" fontId="188" fillId="33" borderId="15" xfId="0" applyFont="1" applyFill="1" applyBorder="1"/>
    <xf numFmtId="0" fontId="188" fillId="33" borderId="15" xfId="0" applyFont="1" applyFill="1" applyBorder="1" applyAlignment="1">
      <alignment horizontal="center"/>
    </xf>
    <xf numFmtId="0" fontId="188" fillId="0" borderId="0" xfId="0" applyFont="1"/>
    <xf numFmtId="0" fontId="188" fillId="0" borderId="11" xfId="0" applyFont="1" applyBorder="1"/>
    <xf numFmtId="0" fontId="188" fillId="0" borderId="0" xfId="0" applyFont="1" applyAlignment="1">
      <alignment horizontal="center"/>
    </xf>
    <xf numFmtId="0" fontId="188" fillId="0" borderId="14" xfId="0" applyFont="1" applyBorder="1" applyAlignment="1">
      <alignment horizontal="right"/>
    </xf>
    <xf numFmtId="0" fontId="188" fillId="0" borderId="12" xfId="0" applyFont="1" applyBorder="1" applyAlignment="1">
      <alignment horizontal="left"/>
    </xf>
    <xf numFmtId="0" fontId="188" fillId="0" borderId="8" xfId="0" applyFont="1" applyBorder="1" applyAlignment="1">
      <alignment horizontal="center"/>
    </xf>
    <xf numFmtId="0" fontId="188" fillId="0" borderId="15" xfId="0" applyFont="1" applyBorder="1" applyAlignment="1">
      <alignment horizontal="right"/>
    </xf>
    <xf numFmtId="0" fontId="188" fillId="0" borderId="12" xfId="0" applyFont="1" applyBorder="1"/>
    <xf numFmtId="0" fontId="188" fillId="0" borderId="9" xfId="0" applyFont="1" applyBorder="1" applyAlignment="1">
      <alignment horizontal="center"/>
    </xf>
    <xf numFmtId="0" fontId="188" fillId="0" borderId="4" xfId="0" applyFont="1" applyBorder="1" applyAlignment="1">
      <alignment horizontal="left"/>
    </xf>
    <xf numFmtId="0" fontId="188" fillId="0" borderId="3" xfId="0" applyFont="1" applyBorder="1" applyAlignment="1">
      <alignment horizontal="right"/>
    </xf>
    <xf numFmtId="0" fontId="188" fillId="42" borderId="4" xfId="0" applyFont="1" applyFill="1" applyBorder="1" applyAlignment="1">
      <alignment horizontal="left"/>
    </xf>
    <xf numFmtId="0" fontId="188" fillId="42" borderId="2" xfId="0" applyFont="1" applyFill="1" applyBorder="1" applyAlignment="1">
      <alignment horizontal="center"/>
    </xf>
    <xf numFmtId="0" fontId="188" fillId="42" borderId="3" xfId="0" applyFont="1" applyFill="1" applyBorder="1" applyAlignment="1">
      <alignment horizontal="right"/>
    </xf>
    <xf numFmtId="0" fontId="188" fillId="0" borderId="11" xfId="0" applyFont="1" applyBorder="1" applyAlignment="1">
      <alignment horizontal="left"/>
    </xf>
    <xf numFmtId="0" fontId="193" fillId="43" borderId="2" xfId="0" applyFont="1" applyFill="1" applyBorder="1" applyAlignment="1">
      <alignment horizontal="center"/>
    </xf>
    <xf numFmtId="0" fontId="193" fillId="43" borderId="3" xfId="0" applyFont="1" applyFill="1" applyBorder="1" applyAlignment="1">
      <alignment horizontal="right"/>
    </xf>
    <xf numFmtId="0" fontId="188" fillId="42" borderId="11" xfId="0" applyFont="1" applyFill="1" applyBorder="1" applyAlignment="1">
      <alignment horizontal="center"/>
    </xf>
    <xf numFmtId="2" fontId="188" fillId="42" borderId="0" xfId="0" applyNumberFormat="1" applyFont="1" applyFill="1" applyAlignment="1">
      <alignment horizontal="center"/>
    </xf>
    <xf numFmtId="2" fontId="193" fillId="43" borderId="2" xfId="0" applyNumberFormat="1" applyFont="1" applyFill="1" applyBorder="1" applyAlignment="1">
      <alignment horizontal="center"/>
    </xf>
    <xf numFmtId="2" fontId="193" fillId="43" borderId="3" xfId="0" applyNumberFormat="1" applyFont="1" applyFill="1" applyBorder="1" applyAlignment="1">
      <alignment horizontal="right"/>
    </xf>
    <xf numFmtId="0" fontId="188" fillId="0" borderId="13" xfId="0" applyFont="1" applyBorder="1" applyAlignment="1">
      <alignment horizontal="right"/>
    </xf>
    <xf numFmtId="0" fontId="188" fillId="0" borderId="4" xfId="0" applyFont="1" applyBorder="1"/>
    <xf numFmtId="0" fontId="177" fillId="0" borderId="2" xfId="0" applyFont="1" applyBorder="1" applyAlignment="1">
      <alignment horizontal="center"/>
    </xf>
    <xf numFmtId="0" fontId="177" fillId="31" borderId="7" xfId="0" applyFont="1" applyFill="1" applyBorder="1" applyAlignment="1">
      <alignment horizontal="center" vertical="center"/>
    </xf>
    <xf numFmtId="0" fontId="177" fillId="0" borderId="6" xfId="0" applyFont="1" applyBorder="1" applyAlignment="1">
      <alignment horizontal="left"/>
    </xf>
    <xf numFmtId="0" fontId="177" fillId="32" borderId="6" xfId="0" applyFont="1" applyFill="1" applyBorder="1" applyAlignment="1">
      <alignment horizontal="center"/>
    </xf>
    <xf numFmtId="0" fontId="177" fillId="0" borderId="6" xfId="0" applyFont="1" applyBorder="1"/>
    <xf numFmtId="165" fontId="177" fillId="32" borderId="6" xfId="0" applyNumberFormat="1" applyFont="1" applyFill="1" applyBorder="1" applyAlignment="1">
      <alignment horizontal="center"/>
    </xf>
    <xf numFmtId="0" fontId="177" fillId="0" borderId="8" xfId="0" applyFont="1" applyBorder="1"/>
    <xf numFmtId="0" fontId="177" fillId="33" borderId="4" xfId="0" applyFont="1" applyFill="1" applyBorder="1"/>
    <xf numFmtId="0" fontId="177" fillId="33" borderId="2" xfId="0" applyFont="1" applyFill="1" applyBorder="1" applyAlignment="1">
      <alignment horizontal="center"/>
    </xf>
    <xf numFmtId="0" fontId="177" fillId="33" borderId="3" xfId="0" applyFont="1" applyFill="1" applyBorder="1" applyAlignment="1">
      <alignment horizontal="center"/>
    </xf>
    <xf numFmtId="0" fontId="194" fillId="0" borderId="0" xfId="0" applyFont="1"/>
    <xf numFmtId="0" fontId="177" fillId="33" borderId="15" xfId="0" applyFont="1" applyFill="1" applyBorder="1"/>
    <xf numFmtId="0" fontId="177" fillId="33" borderId="15" xfId="0" applyFont="1" applyFill="1" applyBorder="1" applyAlignment="1">
      <alignment horizontal="center"/>
    </xf>
    <xf numFmtId="0" fontId="177" fillId="0" borderId="0" xfId="0" applyFont="1"/>
    <xf numFmtId="0" fontId="177" fillId="0" borderId="11" xfId="0" applyFont="1" applyBorder="1"/>
    <xf numFmtId="0" fontId="177" fillId="0" borderId="0" xfId="0" applyFont="1" applyAlignment="1">
      <alignment horizontal="center"/>
    </xf>
    <xf numFmtId="0" fontId="177" fillId="0" borderId="14" xfId="0" applyFont="1" applyBorder="1" applyAlignment="1">
      <alignment horizontal="right"/>
    </xf>
    <xf numFmtId="0" fontId="177" fillId="0" borderId="12" xfId="0" applyFont="1" applyBorder="1" applyAlignment="1">
      <alignment horizontal="left"/>
    </xf>
    <xf numFmtId="0" fontId="177" fillId="0" borderId="8" xfId="0" applyFont="1" applyBorder="1" applyAlignment="1">
      <alignment horizontal="center"/>
    </xf>
    <xf numFmtId="0" fontId="177" fillId="0" borderId="15" xfId="0" applyFont="1" applyBorder="1" applyAlignment="1">
      <alignment horizontal="right"/>
    </xf>
    <xf numFmtId="0" fontId="177" fillId="0" borderId="12" xfId="0" applyFont="1" applyBorder="1"/>
    <xf numFmtId="0" fontId="177" fillId="0" borderId="9" xfId="0" applyFont="1" applyBorder="1" applyAlignment="1">
      <alignment horizontal="center"/>
    </xf>
    <xf numFmtId="0" fontId="177" fillId="0" borderId="4" xfId="0" applyFont="1" applyBorder="1" applyAlignment="1">
      <alignment horizontal="left"/>
    </xf>
    <xf numFmtId="0" fontId="177" fillId="0" borderId="3" xfId="0" applyFont="1" applyBorder="1" applyAlignment="1">
      <alignment horizontal="right"/>
    </xf>
    <xf numFmtId="0" fontId="177" fillId="42" borderId="4" xfId="0" applyFont="1" applyFill="1" applyBorder="1" applyAlignment="1">
      <alignment horizontal="center"/>
    </xf>
    <xf numFmtId="0" fontId="177" fillId="42" borderId="2" xfId="0" applyFont="1" applyFill="1" applyBorder="1" applyAlignment="1">
      <alignment horizontal="center"/>
    </xf>
    <xf numFmtId="0" fontId="177" fillId="42" borderId="3" xfId="0" applyFont="1" applyFill="1" applyBorder="1" applyAlignment="1">
      <alignment horizontal="right"/>
    </xf>
    <xf numFmtId="0" fontId="177" fillId="0" borderId="11" xfId="0" applyFont="1" applyBorder="1" applyAlignment="1">
      <alignment horizontal="left"/>
    </xf>
    <xf numFmtId="0" fontId="195" fillId="43" borderId="2" xfId="0" applyFont="1" applyFill="1" applyBorder="1" applyAlignment="1">
      <alignment horizontal="center"/>
    </xf>
    <xf numFmtId="0" fontId="195" fillId="43" borderId="3" xfId="0" applyFont="1" applyFill="1" applyBorder="1" applyAlignment="1">
      <alignment horizontal="right"/>
    </xf>
    <xf numFmtId="0" fontId="177" fillId="42" borderId="11" xfId="0" applyFont="1" applyFill="1" applyBorder="1" applyAlignment="1">
      <alignment horizontal="center"/>
    </xf>
    <xf numFmtId="2" fontId="177" fillId="42" borderId="0" xfId="0" applyNumberFormat="1" applyFont="1" applyFill="1" applyAlignment="1">
      <alignment horizontal="center"/>
    </xf>
    <xf numFmtId="2" fontId="195" fillId="43" borderId="2" xfId="0" applyNumberFormat="1" applyFont="1" applyFill="1" applyBorder="1" applyAlignment="1">
      <alignment horizontal="center"/>
    </xf>
    <xf numFmtId="2" fontId="195" fillId="43" borderId="3" xfId="0" applyNumberFormat="1" applyFont="1" applyFill="1" applyBorder="1" applyAlignment="1">
      <alignment horizontal="right"/>
    </xf>
    <xf numFmtId="0" fontId="177" fillId="0" borderId="13" xfId="0" applyFont="1" applyBorder="1" applyAlignment="1">
      <alignment horizontal="right"/>
    </xf>
    <xf numFmtId="0" fontId="177" fillId="0" borderId="4" xfId="0" applyFont="1" applyBorder="1"/>
    <xf numFmtId="0" fontId="196" fillId="0" borderId="1" xfId="0" applyFont="1" applyBorder="1"/>
    <xf numFmtId="0" fontId="196" fillId="0" borderId="5" xfId="0" applyFont="1" applyBorder="1"/>
    <xf numFmtId="166" fontId="196" fillId="0" borderId="3" xfId="0" applyNumberFormat="1" applyFont="1" applyBorder="1" applyAlignment="1">
      <alignment horizontal="center"/>
    </xf>
    <xf numFmtId="166" fontId="196" fillId="90" borderId="3" xfId="0" applyNumberFormat="1" applyFont="1" applyFill="1" applyBorder="1" applyAlignment="1">
      <alignment horizontal="center"/>
    </xf>
    <xf numFmtId="0" fontId="196" fillId="0" borderId="7" xfId="0" applyFont="1" applyBorder="1" applyAlignment="1">
      <alignment horizontal="center"/>
    </xf>
    <xf numFmtId="0" fontId="196" fillId="29" borderId="3" xfId="0" applyFont="1" applyFill="1" applyBorder="1" applyAlignment="1">
      <alignment horizontal="center"/>
    </xf>
    <xf numFmtId="0" fontId="196" fillId="0" borderId="6" xfId="0" applyFont="1" applyBorder="1" applyAlignment="1">
      <alignment horizontal="center"/>
    </xf>
    <xf numFmtId="0" fontId="196" fillId="90" borderId="6" xfId="0" applyFont="1" applyFill="1" applyBorder="1" applyAlignment="1">
      <alignment horizontal="center"/>
    </xf>
    <xf numFmtId="0" fontId="196" fillId="29" borderId="6" xfId="0" applyFont="1" applyFill="1" applyBorder="1" applyAlignment="1">
      <alignment horizontal="center"/>
    </xf>
    <xf numFmtId="0" fontId="196" fillId="0" borderId="7" xfId="0" applyFont="1" applyBorder="1" applyAlignment="1">
      <alignment horizontal="center" vertical="center"/>
    </xf>
    <xf numFmtId="0" fontId="196" fillId="31" borderId="6" xfId="0" applyFont="1" applyFill="1" applyBorder="1" applyAlignment="1">
      <alignment horizontal="left" vertical="center"/>
    </xf>
    <xf numFmtId="0" fontId="196" fillId="0" borderId="6" xfId="0" applyFont="1" applyBorder="1" applyAlignment="1">
      <alignment horizontal="center" vertical="center"/>
    </xf>
    <xf numFmtId="0" fontId="196" fillId="32" borderId="6" xfId="0" applyFont="1" applyFill="1" applyBorder="1" applyAlignment="1">
      <alignment horizontal="center" vertical="center"/>
    </xf>
    <xf numFmtId="0" fontId="196" fillId="6" borderId="6" xfId="0" applyFont="1" applyFill="1" applyBorder="1" applyAlignment="1">
      <alignment horizontal="center" vertical="center"/>
    </xf>
    <xf numFmtId="0" fontId="196" fillId="29" borderId="6" xfId="0" applyFont="1" applyFill="1" applyBorder="1" applyAlignment="1">
      <alignment horizontal="center" vertical="center"/>
    </xf>
    <xf numFmtId="0" fontId="196" fillId="31" borderId="6" xfId="0" applyFont="1" applyFill="1" applyBorder="1" applyAlignment="1">
      <alignment horizontal="center" vertical="center"/>
    </xf>
    <xf numFmtId="0" fontId="196" fillId="90" borderId="6" xfId="0" applyFont="1" applyFill="1" applyBorder="1" applyAlignment="1">
      <alignment horizontal="center" vertical="center"/>
    </xf>
    <xf numFmtId="0" fontId="196" fillId="0" borderId="6" xfId="0" applyFont="1" applyBorder="1" applyAlignment="1">
      <alignment horizontal="left" vertical="center"/>
    </xf>
    <xf numFmtId="0" fontId="197" fillId="32" borderId="6" xfId="0" applyFont="1" applyFill="1" applyBorder="1" applyAlignment="1">
      <alignment horizontal="center" vertical="center"/>
    </xf>
    <xf numFmtId="0" fontId="196" fillId="6" borderId="7" xfId="0" applyFont="1" applyFill="1" applyBorder="1" applyAlignment="1">
      <alignment horizontal="center" vertical="center"/>
    </xf>
    <xf numFmtId="0" fontId="196" fillId="6" borderId="0" xfId="0" applyFont="1" applyFill="1" applyAlignment="1">
      <alignment horizontal="left" vertical="center"/>
    </xf>
    <xf numFmtId="0" fontId="196" fillId="36" borderId="6" xfId="0" applyFont="1" applyFill="1" applyBorder="1" applyAlignment="1">
      <alignment horizontal="center" vertical="center"/>
    </xf>
    <xf numFmtId="0" fontId="197" fillId="36" borderId="6" xfId="0" applyFont="1" applyFill="1" applyBorder="1" applyAlignment="1">
      <alignment horizontal="center" vertical="center"/>
    </xf>
    <xf numFmtId="0" fontId="196" fillId="0" borderId="0" xfId="0" applyFont="1" applyAlignment="1">
      <alignment horizontal="left" vertical="center"/>
    </xf>
    <xf numFmtId="0" fontId="198" fillId="0" borderId="6" xfId="0" applyFont="1" applyBorder="1" applyAlignment="1">
      <alignment vertical="center"/>
    </xf>
    <xf numFmtId="0" fontId="196" fillId="3" borderId="6" xfId="0" applyFont="1" applyFill="1" applyBorder="1" applyAlignment="1">
      <alignment horizontal="center" vertical="center"/>
    </xf>
    <xf numFmtId="0" fontId="196" fillId="46" borderId="6" xfId="0" applyFont="1" applyFill="1" applyBorder="1" applyAlignment="1">
      <alignment horizontal="center" vertical="center"/>
    </xf>
    <xf numFmtId="0" fontId="197" fillId="46" borderId="6" xfId="0" applyFont="1" applyFill="1" applyBorder="1" applyAlignment="1">
      <alignment horizontal="center" vertical="center"/>
    </xf>
    <xf numFmtId="0" fontId="196" fillId="17" borderId="6" xfId="0" applyFont="1" applyFill="1" applyBorder="1" applyAlignment="1">
      <alignment horizontal="center" vertical="center"/>
    </xf>
    <xf numFmtId="0" fontId="196" fillId="34" borderId="7" xfId="0" applyFont="1" applyFill="1" applyBorder="1" applyAlignment="1">
      <alignment horizontal="center" vertical="center"/>
    </xf>
    <xf numFmtId="0" fontId="196" fillId="34" borderId="6" xfId="0" applyFont="1" applyFill="1" applyBorder="1" applyAlignment="1">
      <alignment horizontal="right" vertical="center"/>
    </xf>
    <xf numFmtId="0" fontId="196" fillId="35" borderId="6" xfId="0" applyFont="1" applyFill="1" applyBorder="1" applyAlignment="1">
      <alignment horizontal="center" vertical="center"/>
    </xf>
    <xf numFmtId="0" fontId="196" fillId="34" borderId="6" xfId="0" applyFont="1" applyFill="1" applyBorder="1" applyAlignment="1">
      <alignment horizontal="center" vertical="center"/>
    </xf>
    <xf numFmtId="0" fontId="196" fillId="91" borderId="6" xfId="0" applyFont="1" applyFill="1" applyBorder="1" applyAlignment="1">
      <alignment horizontal="center" vertical="center"/>
    </xf>
    <xf numFmtId="0" fontId="197" fillId="0" borderId="6" xfId="0" applyFont="1" applyBorder="1" applyAlignment="1">
      <alignment horizontal="center" vertical="center"/>
    </xf>
    <xf numFmtId="0" fontId="197" fillId="90" borderId="6" xfId="0" applyFont="1" applyFill="1" applyBorder="1" applyAlignment="1">
      <alignment horizontal="center" vertical="center"/>
    </xf>
    <xf numFmtId="0" fontId="197" fillId="29" borderId="6" xfId="0" applyFont="1" applyFill="1" applyBorder="1" applyAlignment="1">
      <alignment horizontal="center" vertical="center"/>
    </xf>
    <xf numFmtId="0" fontId="196" fillId="28" borderId="6" xfId="0" applyFont="1" applyFill="1" applyBorder="1" applyAlignment="1">
      <alignment horizontal="center" vertical="center"/>
    </xf>
    <xf numFmtId="0" fontId="196" fillId="10" borderId="6" xfId="0" applyFont="1" applyFill="1" applyBorder="1" applyAlignment="1">
      <alignment horizontal="center" vertical="center"/>
    </xf>
    <xf numFmtId="0" fontId="196" fillId="87" borderId="6" xfId="0" applyFont="1" applyFill="1" applyBorder="1" applyAlignment="1">
      <alignment horizontal="center" vertical="center"/>
    </xf>
    <xf numFmtId="0" fontId="197" fillId="10" borderId="6" xfId="0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46" borderId="6" xfId="0" applyFont="1" applyFill="1" applyBorder="1" applyAlignment="1">
      <alignment vertical="center"/>
    </xf>
    <xf numFmtId="0" fontId="196" fillId="10" borderId="6" xfId="0" applyFont="1" applyFill="1" applyBorder="1" applyAlignment="1">
      <alignment vertical="center"/>
    </xf>
    <xf numFmtId="0" fontId="196" fillId="33" borderId="6" xfId="0" applyFont="1" applyFill="1" applyBorder="1" applyAlignment="1">
      <alignment horizontal="center" vertical="center"/>
    </xf>
    <xf numFmtId="0" fontId="196" fillId="34" borderId="7" xfId="0" applyFont="1" applyFill="1" applyBorder="1" applyAlignment="1">
      <alignment horizontal="left" vertical="center"/>
    </xf>
    <xf numFmtId="0" fontId="196" fillId="34" borderId="6" xfId="0" applyFont="1" applyFill="1" applyBorder="1" applyAlignment="1">
      <alignment horizontal="left" vertical="center"/>
    </xf>
    <xf numFmtId="0" fontId="196" fillId="0" borderId="10" xfId="0" applyFont="1" applyBorder="1" applyAlignment="1">
      <alignment horizontal="center" vertical="center"/>
    </xf>
    <xf numFmtId="0" fontId="196" fillId="31" borderId="10" xfId="0" applyFont="1" applyFill="1" applyBorder="1" applyAlignment="1">
      <alignment horizontal="left" vertical="center"/>
    </xf>
    <xf numFmtId="0" fontId="196" fillId="32" borderId="10" xfId="0" applyFont="1" applyFill="1" applyBorder="1" applyAlignment="1">
      <alignment horizontal="center" vertical="center"/>
    </xf>
    <xf numFmtId="0" fontId="196" fillId="31" borderId="10" xfId="0" applyFont="1" applyFill="1" applyBorder="1" applyAlignment="1">
      <alignment horizontal="center" vertical="center"/>
    </xf>
    <xf numFmtId="0" fontId="196" fillId="90" borderId="10" xfId="0" applyFont="1" applyFill="1" applyBorder="1" applyAlignment="1">
      <alignment horizontal="center" vertical="center"/>
    </xf>
    <xf numFmtId="0" fontId="196" fillId="29" borderId="10" xfId="0" applyFont="1" applyFill="1" applyBorder="1" applyAlignment="1">
      <alignment horizontal="center" vertical="center"/>
    </xf>
    <xf numFmtId="0" fontId="196" fillId="0" borderId="7" xfId="0" applyFont="1" applyBorder="1" applyAlignment="1">
      <alignment horizontal="left" vertical="center"/>
    </xf>
    <xf numFmtId="0" fontId="196" fillId="32" borderId="7" xfId="0" applyFont="1" applyFill="1" applyBorder="1" applyAlignment="1">
      <alignment horizontal="center" vertical="center"/>
    </xf>
    <xf numFmtId="0" fontId="196" fillId="39" borderId="7" xfId="0" applyFont="1" applyFill="1" applyBorder="1" applyAlignment="1">
      <alignment horizontal="center" vertical="center"/>
    </xf>
    <xf numFmtId="0" fontId="196" fillId="90" borderId="7" xfId="0" applyFont="1" applyFill="1" applyBorder="1" applyAlignment="1">
      <alignment horizontal="center" vertical="center"/>
    </xf>
    <xf numFmtId="0" fontId="199" fillId="32" borderId="7" xfId="0" applyFont="1" applyFill="1" applyBorder="1" applyAlignment="1">
      <alignment horizontal="center" vertical="center"/>
    </xf>
    <xf numFmtId="0" fontId="196" fillId="40" borderId="7" xfId="0" applyFont="1" applyFill="1" applyBorder="1" applyAlignment="1">
      <alignment horizontal="center" vertical="center"/>
    </xf>
    <xf numFmtId="0" fontId="196" fillId="29" borderId="7" xfId="0" applyFont="1" applyFill="1" applyBorder="1" applyAlignment="1">
      <alignment horizontal="center" vertical="center"/>
    </xf>
    <xf numFmtId="0" fontId="196" fillId="41" borderId="6" xfId="0" applyFont="1" applyFill="1" applyBorder="1"/>
    <xf numFmtId="0" fontId="196" fillId="39" borderId="6" xfId="0" applyFont="1" applyFill="1" applyBorder="1" applyAlignment="1">
      <alignment horizontal="left" vertical="center"/>
    </xf>
    <xf numFmtId="0" fontId="196" fillId="37" borderId="6" xfId="0" applyFont="1" applyFill="1" applyBorder="1" applyAlignment="1">
      <alignment horizontal="left"/>
    </xf>
    <xf numFmtId="0" fontId="196" fillId="40" borderId="6" xfId="0" applyFont="1" applyFill="1" applyBorder="1" applyAlignment="1">
      <alignment horizontal="left" vertical="center"/>
    </xf>
    <xf numFmtId="0" fontId="177" fillId="6" borderId="7" xfId="0" applyFont="1" applyFill="1" applyBorder="1" applyAlignment="1">
      <alignment horizontal="center" vertical="center"/>
    </xf>
    <xf numFmtId="0" fontId="177" fillId="6" borderId="6" xfId="0" applyFont="1" applyFill="1" applyBorder="1" applyAlignment="1">
      <alignment horizontal="left" vertical="center"/>
    </xf>
    <xf numFmtId="0" fontId="178" fillId="36" borderId="6" xfId="0" applyFont="1" applyFill="1" applyBorder="1" applyAlignment="1">
      <alignment horizontal="center" vertical="center"/>
    </xf>
    <xf numFmtId="0" fontId="26" fillId="36" borderId="6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vertical="center"/>
    </xf>
    <xf numFmtId="0" fontId="86" fillId="17" borderId="6" xfId="0" applyFont="1" applyFill="1" applyBorder="1" applyAlignment="1">
      <alignment horizontal="center" vertical="center"/>
    </xf>
    <xf numFmtId="0" fontId="196" fillId="36" borderId="6" xfId="0" applyFont="1" applyFill="1" applyBorder="1" applyAlignment="1">
      <alignment horizontal="left" vertical="center"/>
    </xf>
    <xf numFmtId="0" fontId="196" fillId="6" borderId="6" xfId="0" applyFont="1" applyFill="1" applyBorder="1" applyAlignment="1">
      <alignment horizontal="left" vertical="center"/>
    </xf>
    <xf numFmtId="0" fontId="197" fillId="6" borderId="6" xfId="0" applyFont="1" applyFill="1" applyBorder="1" applyAlignment="1">
      <alignment horizontal="center" vertical="center"/>
    </xf>
    <xf numFmtId="0" fontId="197" fillId="17" borderId="6" xfId="0" applyFont="1" applyFill="1" applyBorder="1" applyAlignment="1">
      <alignment horizontal="center" vertical="center"/>
    </xf>
    <xf numFmtId="0" fontId="199" fillId="0" borderId="6" xfId="0" applyFont="1" applyBorder="1" applyAlignment="1">
      <alignment horizontal="center" vertical="center"/>
    </xf>
    <xf numFmtId="0" fontId="199" fillId="10" borderId="6" xfId="0" applyFont="1" applyFill="1" applyBorder="1" applyAlignment="1">
      <alignment horizontal="center" vertical="center"/>
    </xf>
    <xf numFmtId="0" fontId="199" fillId="0" borderId="7" xfId="0" applyFont="1" applyBorder="1" applyAlignment="1">
      <alignment horizontal="center" vertical="center"/>
    </xf>
    <xf numFmtId="0" fontId="199" fillId="0" borderId="6" xfId="0" applyFont="1" applyBorder="1" applyAlignment="1">
      <alignment horizontal="left" vertical="center"/>
    </xf>
    <xf numFmtId="0" fontId="196" fillId="36" borderId="7" xfId="0" applyFont="1" applyFill="1" applyBorder="1" applyAlignment="1">
      <alignment horizontal="center" vertical="center"/>
    </xf>
    <xf numFmtId="0" fontId="196" fillId="0" borderId="0" xfId="0" applyFont="1" applyAlignment="1">
      <alignment horizontal="center"/>
    </xf>
    <xf numFmtId="0" fontId="196" fillId="0" borderId="2" xfId="0" applyFont="1" applyBorder="1" applyAlignment="1">
      <alignment horizontal="center"/>
    </xf>
    <xf numFmtId="0" fontId="199" fillId="32" borderId="6" xfId="0" applyFont="1" applyFill="1" applyBorder="1" applyAlignment="1">
      <alignment horizontal="center" vertical="center"/>
    </xf>
    <xf numFmtId="0" fontId="196" fillId="92" borderId="6" xfId="0" applyFont="1" applyFill="1" applyBorder="1" applyAlignment="1">
      <alignment horizontal="center" vertical="center"/>
    </xf>
    <xf numFmtId="0" fontId="196" fillId="31" borderId="7" xfId="0" applyFont="1" applyFill="1" applyBorder="1" applyAlignment="1">
      <alignment horizontal="center" vertical="center"/>
    </xf>
    <xf numFmtId="0" fontId="196" fillId="0" borderId="6" xfId="0" applyFont="1" applyBorder="1" applyAlignment="1">
      <alignment horizontal="left"/>
    </xf>
    <xf numFmtId="0" fontId="196" fillId="32" borderId="6" xfId="0" applyFont="1" applyFill="1" applyBorder="1" applyAlignment="1">
      <alignment horizontal="center"/>
    </xf>
    <xf numFmtId="0" fontId="196" fillId="0" borderId="6" xfId="0" applyFont="1" applyBorder="1"/>
    <xf numFmtId="165" fontId="196" fillId="32" borderId="6" xfId="0" applyNumberFormat="1" applyFont="1" applyFill="1" applyBorder="1" applyAlignment="1">
      <alignment horizontal="center"/>
    </xf>
    <xf numFmtId="0" fontId="196" fillId="0" borderId="8" xfId="0" applyFont="1" applyBorder="1"/>
    <xf numFmtId="0" fontId="196" fillId="33" borderId="4" xfId="0" applyFont="1" applyFill="1" applyBorder="1"/>
    <xf numFmtId="0" fontId="196" fillId="33" borderId="2" xfId="0" applyFont="1" applyFill="1" applyBorder="1" applyAlignment="1">
      <alignment horizontal="center"/>
    </xf>
    <xf numFmtId="0" fontId="196" fillId="33" borderId="3" xfId="0" applyFont="1" applyFill="1" applyBorder="1" applyAlignment="1">
      <alignment horizontal="center"/>
    </xf>
    <xf numFmtId="0" fontId="202" fillId="0" borderId="0" xfId="0" applyFont="1"/>
    <xf numFmtId="0" fontId="196" fillId="33" borderId="15" xfId="0" applyFont="1" applyFill="1" applyBorder="1"/>
    <xf numFmtId="0" fontId="196" fillId="33" borderId="15" xfId="0" applyFont="1" applyFill="1" applyBorder="1" applyAlignment="1">
      <alignment horizontal="center"/>
    </xf>
    <xf numFmtId="0" fontId="196" fillId="0" borderId="0" xfId="0" applyFont="1"/>
    <xf numFmtId="0" fontId="196" fillId="0" borderId="11" xfId="0" applyFont="1" applyBorder="1"/>
    <xf numFmtId="0" fontId="196" fillId="0" borderId="14" xfId="0" applyFont="1" applyBorder="1" applyAlignment="1">
      <alignment horizontal="right"/>
    </xf>
    <xf numFmtId="0" fontId="196" fillId="0" borderId="12" xfId="0" applyFont="1" applyBorder="1" applyAlignment="1">
      <alignment horizontal="left"/>
    </xf>
    <xf numFmtId="0" fontId="196" fillId="0" borderId="8" xfId="0" applyFont="1" applyBorder="1" applyAlignment="1">
      <alignment horizontal="center"/>
    </xf>
    <xf numFmtId="0" fontId="196" fillId="0" borderId="15" xfId="0" applyFont="1" applyBorder="1" applyAlignment="1">
      <alignment horizontal="right"/>
    </xf>
    <xf numFmtId="0" fontId="196" fillId="0" borderId="12" xfId="0" applyFont="1" applyBorder="1"/>
    <xf numFmtId="0" fontId="196" fillId="0" borderId="9" xfId="0" applyFont="1" applyBorder="1" applyAlignment="1">
      <alignment horizontal="center"/>
    </xf>
    <xf numFmtId="0" fontId="196" fillId="0" borderId="4" xfId="0" applyFont="1" applyBorder="1" applyAlignment="1">
      <alignment horizontal="left"/>
    </xf>
    <xf numFmtId="0" fontId="196" fillId="0" borderId="3" xfId="0" applyFont="1" applyBorder="1" applyAlignment="1">
      <alignment horizontal="right"/>
    </xf>
    <xf numFmtId="0" fontId="196" fillId="42" borderId="4" xfId="0" applyFont="1" applyFill="1" applyBorder="1" applyAlignment="1">
      <alignment horizontal="center"/>
    </xf>
    <xf numFmtId="0" fontId="196" fillId="42" borderId="2" xfId="0" applyFont="1" applyFill="1" applyBorder="1" applyAlignment="1">
      <alignment horizontal="center"/>
    </xf>
    <xf numFmtId="0" fontId="196" fillId="42" borderId="3" xfId="0" applyFont="1" applyFill="1" applyBorder="1" applyAlignment="1">
      <alignment horizontal="right"/>
    </xf>
    <xf numFmtId="0" fontId="196" fillId="0" borderId="11" xfId="0" applyFont="1" applyBorder="1" applyAlignment="1">
      <alignment horizontal="left"/>
    </xf>
    <xf numFmtId="0" fontId="203" fillId="43" borderId="2" xfId="0" applyFont="1" applyFill="1" applyBorder="1" applyAlignment="1">
      <alignment horizontal="center"/>
    </xf>
    <xf numFmtId="0" fontId="203" fillId="43" borderId="3" xfId="0" applyFont="1" applyFill="1" applyBorder="1" applyAlignment="1">
      <alignment horizontal="right"/>
    </xf>
    <xf numFmtId="0" fontId="196" fillId="42" borderId="11" xfId="0" applyFont="1" applyFill="1" applyBorder="1" applyAlignment="1">
      <alignment horizontal="center"/>
    </xf>
    <xf numFmtId="2" fontId="196" fillId="42" borderId="0" xfId="0" applyNumberFormat="1" applyFont="1" applyFill="1" applyAlignment="1">
      <alignment horizontal="center"/>
    </xf>
    <xf numFmtId="2" fontId="203" fillId="43" borderId="2" xfId="0" applyNumberFormat="1" applyFont="1" applyFill="1" applyBorder="1" applyAlignment="1">
      <alignment horizontal="center"/>
    </xf>
    <xf numFmtId="2" fontId="203" fillId="43" borderId="3" xfId="0" applyNumberFormat="1" applyFont="1" applyFill="1" applyBorder="1" applyAlignment="1">
      <alignment horizontal="right"/>
    </xf>
    <xf numFmtId="0" fontId="196" fillId="0" borderId="13" xfId="0" applyFont="1" applyBorder="1" applyAlignment="1">
      <alignment horizontal="right"/>
    </xf>
    <xf numFmtId="0" fontId="196" fillId="0" borderId="4" xfId="0" applyFont="1" applyBorder="1"/>
    <xf numFmtId="166" fontId="26" fillId="18" borderId="3" xfId="0" applyNumberFormat="1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 vertical="center"/>
    </xf>
    <xf numFmtId="0" fontId="26" fillId="97" borderId="6" xfId="0" applyFont="1" applyFill="1" applyBorder="1" applyAlignment="1">
      <alignment horizontal="center" vertical="center"/>
    </xf>
    <xf numFmtId="0" fontId="86" fillId="18" borderId="6" xfId="0" applyFont="1" applyFill="1" applyBorder="1" applyAlignment="1">
      <alignment horizontal="center" vertical="center"/>
    </xf>
    <xf numFmtId="0" fontId="87" fillId="18" borderId="6" xfId="0" applyFont="1" applyFill="1" applyBorder="1" applyAlignment="1">
      <alignment horizontal="center" vertical="center"/>
    </xf>
    <xf numFmtId="0" fontId="26" fillId="97" borderId="10" xfId="0" applyFont="1" applyFill="1" applyBorder="1" applyAlignment="1">
      <alignment horizontal="center" vertical="center"/>
    </xf>
    <xf numFmtId="0" fontId="26" fillId="97" borderId="7" xfId="0" applyFont="1" applyFill="1" applyBorder="1" applyAlignment="1">
      <alignment horizontal="center" vertical="center"/>
    </xf>
    <xf numFmtId="0" fontId="26" fillId="36" borderId="6" xfId="0" applyFont="1" applyFill="1" applyBorder="1" applyAlignment="1">
      <alignment horizontal="center" vertical="center"/>
    </xf>
    <xf numFmtId="0" fontId="87" fillId="6" borderId="7" xfId="0" applyFont="1" applyFill="1" applyBorder="1" applyAlignment="1">
      <alignment horizontal="center" vertical="center"/>
    </xf>
    <xf numFmtId="0" fontId="87" fillId="6" borderId="6" xfId="0" applyFont="1" applyFill="1" applyBorder="1" applyAlignment="1">
      <alignment horizontal="left" vertical="center"/>
    </xf>
    <xf numFmtId="0" fontId="87" fillId="29" borderId="6" xfId="0" applyFont="1" applyFill="1" applyBorder="1" applyAlignment="1">
      <alignment horizontal="center" vertical="center"/>
    </xf>
    <xf numFmtId="0" fontId="26" fillId="24" borderId="6" xfId="0" applyFont="1" applyFill="1" applyBorder="1" applyAlignment="1">
      <alignment horizontal="center" vertical="center"/>
    </xf>
    <xf numFmtId="0" fontId="26" fillId="24" borderId="10" xfId="0" applyFont="1" applyFill="1" applyBorder="1" applyAlignment="1">
      <alignment horizontal="center" vertical="center"/>
    </xf>
    <xf numFmtId="0" fontId="86" fillId="36" borderId="6" xfId="0" applyFont="1" applyFill="1" applyBorder="1" applyAlignment="1">
      <alignment horizontal="center" vertical="center"/>
    </xf>
    <xf numFmtId="0" fontId="26" fillId="98" borderId="6" xfId="0" applyFont="1" applyFill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26" fillId="24" borderId="7" xfId="0" applyFont="1" applyFill="1" applyBorder="1" applyAlignment="1">
      <alignment horizontal="center" vertical="center"/>
    </xf>
    <xf numFmtId="0" fontId="26" fillId="36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6" fillId="36" borderId="7" xfId="0" applyFont="1" applyFill="1" applyBorder="1" applyAlignment="1">
      <alignment horizontal="center" vertical="center"/>
    </xf>
    <xf numFmtId="0" fontId="0" fillId="10" borderId="0" xfId="0" applyFill="1"/>
    <xf numFmtId="0" fontId="87" fillId="0" borderId="0" xfId="0" applyFont="1" applyAlignment="1">
      <alignment horizontal="left" vertical="center"/>
    </xf>
    <xf numFmtId="166" fontId="26" fillId="25" borderId="3" xfId="0" applyNumberFormat="1" applyFont="1" applyFill="1" applyBorder="1" applyAlignment="1">
      <alignment horizontal="center"/>
    </xf>
    <xf numFmtId="0" fontId="26" fillId="25" borderId="6" xfId="0" applyFont="1" applyFill="1" applyBorder="1" applyAlignment="1">
      <alignment horizontal="center"/>
    </xf>
    <xf numFmtId="0" fontId="26" fillId="25" borderId="6" xfId="0" applyFont="1" applyFill="1" applyBorder="1" applyAlignment="1">
      <alignment horizontal="center" vertical="center"/>
    </xf>
    <xf numFmtId="0" fontId="26" fillId="49" borderId="6" xfId="0" applyFont="1" applyFill="1" applyBorder="1" applyAlignment="1">
      <alignment horizontal="center" vertical="center"/>
    </xf>
    <xf numFmtId="0" fontId="86" fillId="25" borderId="6" xfId="0" applyFont="1" applyFill="1" applyBorder="1" applyAlignment="1">
      <alignment horizontal="center" vertical="center"/>
    </xf>
    <xf numFmtId="0" fontId="26" fillId="25" borderId="10" xfId="0" applyFont="1" applyFill="1" applyBorder="1" applyAlignment="1">
      <alignment horizontal="center" vertical="center"/>
    </xf>
    <xf numFmtId="0" fontId="26" fillId="25" borderId="7" xfId="0" applyFont="1" applyFill="1" applyBorder="1" applyAlignment="1">
      <alignment horizontal="center" vertical="center"/>
    </xf>
    <xf numFmtId="0" fontId="86" fillId="6" borderId="6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6" fillId="49" borderId="6" xfId="0" applyFont="1" applyFill="1" applyBorder="1" applyAlignment="1">
      <alignment horizontal="center"/>
    </xf>
    <xf numFmtId="165" fontId="26" fillId="49" borderId="6" xfId="0" applyNumberFormat="1" applyFont="1" applyFill="1" applyBorder="1" applyAlignment="1">
      <alignment horizontal="center"/>
    </xf>
    <xf numFmtId="0" fontId="26" fillId="18" borderId="7" xfId="0" applyFont="1" applyFill="1" applyBorder="1" applyAlignment="1">
      <alignment horizontal="center" vertical="center"/>
    </xf>
    <xf numFmtId="166" fontId="26" fillId="50" borderId="3" xfId="0" applyNumberFormat="1" applyFont="1" applyFill="1" applyBorder="1" applyAlignment="1">
      <alignment horizontal="center"/>
    </xf>
    <xf numFmtId="0" fontId="26" fillId="50" borderId="6" xfId="0" applyFont="1" applyFill="1" applyBorder="1" applyAlignment="1">
      <alignment horizontal="center"/>
    </xf>
    <xf numFmtId="0" fontId="26" fillId="50" borderId="6" xfId="0" applyFont="1" applyFill="1" applyBorder="1" applyAlignment="1">
      <alignment horizontal="center" vertical="center"/>
    </xf>
    <xf numFmtId="0" fontId="26" fillId="51" borderId="6" xfId="0" applyFont="1" applyFill="1" applyBorder="1" applyAlignment="1">
      <alignment horizontal="center" vertical="center"/>
    </xf>
    <xf numFmtId="0" fontId="86" fillId="50" borderId="6" xfId="0" applyFont="1" applyFill="1" applyBorder="1" applyAlignment="1">
      <alignment horizontal="center" vertical="center"/>
    </xf>
    <xf numFmtId="0" fontId="26" fillId="50" borderId="10" xfId="0" applyFont="1" applyFill="1" applyBorder="1" applyAlignment="1">
      <alignment horizontal="center" vertical="center"/>
    </xf>
    <xf numFmtId="0" fontId="26" fillId="50" borderId="7" xfId="0" applyFont="1" applyFill="1" applyBorder="1" applyAlignment="1">
      <alignment horizontal="center" vertical="center"/>
    </xf>
    <xf numFmtId="0" fontId="26" fillId="46" borderId="4" xfId="0" applyFont="1" applyFill="1" applyBorder="1" applyAlignment="1">
      <alignment horizontal="center" vertical="center"/>
    </xf>
    <xf numFmtId="0" fontId="26" fillId="32" borderId="4" xfId="0" applyFont="1" applyFill="1" applyBorder="1" applyAlignment="1">
      <alignment horizontal="center" vertical="center"/>
    </xf>
    <xf numFmtId="20" fontId="26" fillId="96" borderId="0" xfId="0" applyNumberFormat="1" applyFont="1" applyFill="1" applyAlignment="1">
      <alignment horizontal="center" vertical="center"/>
    </xf>
    <xf numFmtId="20" fontId="26" fillId="96" borderId="0" xfId="0" applyNumberFormat="1" applyFont="1" applyFill="1" applyAlignment="1">
      <alignment horizontal="center"/>
    </xf>
    <xf numFmtId="0" fontId="0" fillId="0" borderId="9" xfId="0" applyBorder="1"/>
    <xf numFmtId="0" fontId="87" fillId="28" borderId="6" xfId="0" applyFont="1" applyFill="1" applyBorder="1" applyAlignment="1">
      <alignment horizontal="center" vertical="center"/>
    </xf>
    <xf numFmtId="0" fontId="26" fillId="29" borderId="4" xfId="0" applyFont="1" applyFill="1" applyBorder="1" applyAlignment="1">
      <alignment horizontal="center" vertical="center"/>
    </xf>
    <xf numFmtId="0" fontId="0" fillId="0" borderId="6" xfId="0" applyBorder="1"/>
    <xf numFmtId="0" fontId="0" fillId="3" borderId="6" xfId="0" applyFill="1" applyBorder="1"/>
    <xf numFmtId="0" fontId="87" fillId="46" borderId="6" xfId="0" applyFont="1" applyFill="1" applyBorder="1" applyAlignment="1">
      <alignment horizontal="center" vertical="center"/>
    </xf>
    <xf numFmtId="0" fontId="0" fillId="0" borderId="5" xfId="0" applyBorder="1"/>
    <xf numFmtId="0" fontId="86" fillId="27" borderId="6" xfId="0" applyFont="1" applyFill="1" applyBorder="1" applyAlignment="1">
      <alignment horizontal="center" vertical="center"/>
    </xf>
    <xf numFmtId="0" fontId="86" fillId="87" borderId="6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49" borderId="10" xfId="0" applyFont="1" applyFill="1" applyBorder="1" applyAlignment="1">
      <alignment horizontal="center" vertical="center"/>
    </xf>
    <xf numFmtId="0" fontId="26" fillId="49" borderId="7" xfId="0" applyFont="1" applyFill="1" applyBorder="1" applyAlignment="1">
      <alignment horizontal="center" vertical="center"/>
    </xf>
    <xf numFmtId="0" fontId="86" fillId="3" borderId="6" xfId="0" applyFont="1" applyFill="1" applyBorder="1" applyAlignment="1">
      <alignment horizontal="center" vertical="center"/>
    </xf>
    <xf numFmtId="0" fontId="107" fillId="0" borderId="5" xfId="0" applyFont="1" applyBorder="1"/>
    <xf numFmtId="166" fontId="107" fillId="0" borderId="3" xfId="0" applyNumberFormat="1" applyFont="1" applyBorder="1" applyAlignment="1">
      <alignment horizontal="center"/>
    </xf>
    <xf numFmtId="166" fontId="107" fillId="25" borderId="3" xfId="0" applyNumberFormat="1" applyFont="1" applyFill="1" applyBorder="1" applyAlignment="1">
      <alignment horizontal="center"/>
    </xf>
    <xf numFmtId="0" fontId="107" fillId="0" borderId="7" xfId="0" applyFont="1" applyBorder="1" applyAlignment="1">
      <alignment horizontal="center"/>
    </xf>
    <xf numFmtId="0" fontId="107" fillId="29" borderId="3" xfId="0" applyFont="1" applyFill="1" applyBorder="1" applyAlignment="1">
      <alignment horizontal="center"/>
    </xf>
    <xf numFmtId="0" fontId="107" fillId="0" borderId="6" xfId="0" applyFont="1" applyBorder="1" applyAlignment="1">
      <alignment horizontal="center"/>
    </xf>
    <xf numFmtId="0" fontId="107" fillId="49" borderId="3" xfId="0" applyFont="1" applyFill="1" applyBorder="1" applyAlignment="1">
      <alignment horizontal="center"/>
    </xf>
    <xf numFmtId="0" fontId="107" fillId="29" borderId="6" xfId="0" applyFont="1" applyFill="1" applyBorder="1" applyAlignment="1">
      <alignment horizontal="center"/>
    </xf>
    <xf numFmtId="0" fontId="107" fillId="0" borderId="7" xfId="0" applyFont="1" applyBorder="1" applyAlignment="1">
      <alignment horizontal="center" vertical="center"/>
    </xf>
    <xf numFmtId="0" fontId="107" fillId="31" borderId="6" xfId="0" applyFont="1" applyFill="1" applyBorder="1" applyAlignment="1">
      <alignment horizontal="left" vertical="center"/>
    </xf>
    <xf numFmtId="0" fontId="107" fillId="0" borderId="6" xfId="0" applyFont="1" applyBorder="1" applyAlignment="1">
      <alignment horizontal="center" vertical="center"/>
    </xf>
    <xf numFmtId="0" fontId="107" fillId="32" borderId="6" xfId="0" applyFont="1" applyFill="1" applyBorder="1" applyAlignment="1">
      <alignment horizontal="center" vertical="center"/>
    </xf>
    <xf numFmtId="0" fontId="107" fillId="6" borderId="6" xfId="0" applyFont="1" applyFill="1" applyBorder="1" applyAlignment="1">
      <alignment horizontal="center" vertical="center"/>
    </xf>
    <xf numFmtId="0" fontId="107" fillId="49" borderId="6" xfId="0" applyFont="1" applyFill="1" applyBorder="1" applyAlignment="1">
      <alignment horizontal="center" vertical="center"/>
    </xf>
    <xf numFmtId="0" fontId="107" fillId="29" borderId="6" xfId="0" applyFont="1" applyFill="1" applyBorder="1" applyAlignment="1">
      <alignment horizontal="center" vertical="center"/>
    </xf>
    <xf numFmtId="0" fontId="107" fillId="0" borderId="6" xfId="0" applyFont="1" applyBorder="1" applyAlignment="1">
      <alignment horizontal="left" vertical="center"/>
    </xf>
    <xf numFmtId="0" fontId="107" fillId="31" borderId="6" xfId="0" applyFont="1" applyFill="1" applyBorder="1" applyAlignment="1">
      <alignment horizontal="center" vertical="center"/>
    </xf>
    <xf numFmtId="0" fontId="107" fillId="36" borderId="6" xfId="0" applyFont="1" applyFill="1" applyBorder="1" applyAlignment="1">
      <alignment horizontal="center" vertical="center"/>
    </xf>
    <xf numFmtId="0" fontId="204" fillId="32" borderId="6" xfId="0" applyFont="1" applyFill="1" applyBorder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17" borderId="6" xfId="0" applyFont="1" applyFill="1" applyBorder="1" applyAlignment="1">
      <alignment horizontal="center" vertical="center"/>
    </xf>
    <xf numFmtId="0" fontId="205" fillId="0" borderId="6" xfId="0" applyFont="1" applyBorder="1" applyAlignment="1">
      <alignment vertical="center"/>
    </xf>
    <xf numFmtId="0" fontId="107" fillId="3" borderId="6" xfId="0" applyFont="1" applyFill="1" applyBorder="1" applyAlignment="1">
      <alignment horizontal="center" vertical="center"/>
    </xf>
    <xf numFmtId="0" fontId="107" fillId="46" borderId="6" xfId="0" applyFont="1" applyFill="1" applyBorder="1" applyAlignment="1">
      <alignment horizontal="center" vertical="center"/>
    </xf>
    <xf numFmtId="0" fontId="204" fillId="46" borderId="6" xfId="0" applyFont="1" applyFill="1" applyBorder="1" applyAlignment="1">
      <alignment horizontal="center" vertical="center"/>
    </xf>
    <xf numFmtId="0" fontId="107" fillId="46" borderId="4" xfId="0" applyFont="1" applyFill="1" applyBorder="1" applyAlignment="1">
      <alignment horizontal="center" vertical="center"/>
    </xf>
    <xf numFmtId="0" fontId="107" fillId="34" borderId="7" xfId="0" applyFont="1" applyFill="1" applyBorder="1" applyAlignment="1">
      <alignment horizontal="center" vertical="center"/>
    </xf>
    <xf numFmtId="0" fontId="107" fillId="34" borderId="6" xfId="0" applyFont="1" applyFill="1" applyBorder="1" applyAlignment="1">
      <alignment horizontal="right" vertical="center"/>
    </xf>
    <xf numFmtId="0" fontId="107" fillId="35" borderId="6" xfId="0" applyFont="1" applyFill="1" applyBorder="1" applyAlignment="1">
      <alignment horizontal="center" vertical="center"/>
    </xf>
    <xf numFmtId="0" fontId="107" fillId="34" borderId="6" xfId="0" applyFont="1" applyFill="1" applyBorder="1" applyAlignment="1">
      <alignment horizontal="center" vertical="center"/>
    </xf>
    <xf numFmtId="0" fontId="204" fillId="0" borderId="6" xfId="0" applyFont="1" applyBorder="1" applyAlignment="1">
      <alignment horizontal="center" vertical="center"/>
    </xf>
    <xf numFmtId="0" fontId="204" fillId="49" borderId="6" xfId="0" applyFont="1" applyFill="1" applyBorder="1" applyAlignment="1">
      <alignment horizontal="center" vertical="center"/>
    </xf>
    <xf numFmtId="0" fontId="204" fillId="29" borderId="6" xfId="0" applyFont="1" applyFill="1" applyBorder="1" applyAlignment="1">
      <alignment horizontal="center" vertical="center"/>
    </xf>
    <xf numFmtId="0" fontId="204" fillId="87" borderId="6" xfId="0" applyFont="1" applyFill="1" applyBorder="1" applyAlignment="1">
      <alignment horizontal="center" vertical="center"/>
    </xf>
    <xf numFmtId="0" fontId="204" fillId="17" borderId="6" xfId="0" applyFont="1" applyFill="1" applyBorder="1" applyAlignment="1">
      <alignment horizontal="center" vertical="center"/>
    </xf>
    <xf numFmtId="0" fontId="204" fillId="6" borderId="6" xfId="0" applyFont="1" applyFill="1" applyBorder="1" applyAlignment="1">
      <alignment horizontal="center" vertical="center"/>
    </xf>
    <xf numFmtId="0" fontId="204" fillId="36" borderId="6" xfId="0" applyFont="1" applyFill="1" applyBorder="1" applyAlignment="1">
      <alignment horizontal="center" vertical="center"/>
    </xf>
    <xf numFmtId="0" fontId="107" fillId="87" borderId="6" xfId="0" applyFont="1" applyFill="1" applyBorder="1" applyAlignment="1">
      <alignment horizontal="center" vertical="center"/>
    </xf>
    <xf numFmtId="0" fontId="107" fillId="28" borderId="6" xfId="0" applyFont="1" applyFill="1" applyBorder="1" applyAlignment="1">
      <alignment horizontal="center" vertical="center"/>
    </xf>
    <xf numFmtId="0" fontId="107" fillId="25" borderId="6" xfId="0" applyFont="1" applyFill="1" applyBorder="1" applyAlignment="1">
      <alignment horizontal="center" vertical="center"/>
    </xf>
    <xf numFmtId="0" fontId="107" fillId="10" borderId="6" xfId="0" applyFont="1" applyFill="1" applyBorder="1" applyAlignment="1">
      <alignment horizontal="center" vertical="center"/>
    </xf>
    <xf numFmtId="0" fontId="204" fillId="10" borderId="6" xfId="0" applyFont="1" applyFill="1" applyBorder="1" applyAlignment="1">
      <alignment horizontal="center" vertical="center"/>
    </xf>
    <xf numFmtId="0" fontId="204" fillId="3" borderId="6" xfId="0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3" borderId="7" xfId="0" applyFont="1" applyFill="1" applyBorder="1" applyAlignment="1">
      <alignment horizontal="center" vertical="center"/>
    </xf>
    <xf numFmtId="0" fontId="107" fillId="33" borderId="6" xfId="0" applyFont="1" applyFill="1" applyBorder="1" applyAlignment="1">
      <alignment horizontal="center" vertical="center"/>
    </xf>
    <xf numFmtId="0" fontId="107" fillId="34" borderId="7" xfId="0" applyFont="1" applyFill="1" applyBorder="1" applyAlignment="1">
      <alignment horizontal="left" vertical="center"/>
    </xf>
    <xf numFmtId="0" fontId="107" fillId="34" borderId="6" xfId="0" applyFont="1" applyFill="1" applyBorder="1" applyAlignment="1">
      <alignment horizontal="left" vertical="center"/>
    </xf>
    <xf numFmtId="0" fontId="107" fillId="0" borderId="10" xfId="0" applyFont="1" applyBorder="1" applyAlignment="1">
      <alignment horizontal="center" vertical="center"/>
    </xf>
    <xf numFmtId="0" fontId="107" fillId="31" borderId="10" xfId="0" applyFont="1" applyFill="1" applyBorder="1" applyAlignment="1">
      <alignment horizontal="left" vertical="center"/>
    </xf>
    <xf numFmtId="0" fontId="107" fillId="32" borderId="10" xfId="0" applyFont="1" applyFill="1" applyBorder="1" applyAlignment="1">
      <alignment horizontal="center" vertical="center"/>
    </xf>
    <xf numFmtId="0" fontId="107" fillId="31" borderId="10" xfId="0" applyFont="1" applyFill="1" applyBorder="1" applyAlignment="1">
      <alignment horizontal="center" vertical="center"/>
    </xf>
    <xf numFmtId="0" fontId="107" fillId="49" borderId="10" xfId="0" applyFont="1" applyFill="1" applyBorder="1" applyAlignment="1">
      <alignment horizontal="center" vertical="center"/>
    </xf>
    <xf numFmtId="0" fontId="107" fillId="29" borderId="10" xfId="0" applyFont="1" applyFill="1" applyBorder="1" applyAlignment="1">
      <alignment horizontal="center" vertical="center"/>
    </xf>
    <xf numFmtId="0" fontId="107" fillId="0" borderId="7" xfId="0" applyFont="1" applyBorder="1" applyAlignment="1">
      <alignment horizontal="left" vertical="center"/>
    </xf>
    <xf numFmtId="0" fontId="107" fillId="32" borderId="7" xfId="0" applyFont="1" applyFill="1" applyBorder="1" applyAlignment="1">
      <alignment horizontal="center" vertical="center"/>
    </xf>
    <xf numFmtId="0" fontId="107" fillId="39" borderId="7" xfId="0" applyFont="1" applyFill="1" applyBorder="1" applyAlignment="1">
      <alignment horizontal="center" vertical="center"/>
    </xf>
    <xf numFmtId="0" fontId="107" fillId="49" borderId="7" xfId="0" applyFont="1" applyFill="1" applyBorder="1" applyAlignment="1">
      <alignment horizontal="center" vertical="center"/>
    </xf>
    <xf numFmtId="0" fontId="126" fillId="32" borderId="7" xfId="0" applyFont="1" applyFill="1" applyBorder="1" applyAlignment="1">
      <alignment horizontal="center" vertical="center"/>
    </xf>
    <xf numFmtId="0" fontId="107" fillId="40" borderId="7" xfId="0" applyFont="1" applyFill="1" applyBorder="1" applyAlignment="1">
      <alignment horizontal="center" vertical="center"/>
    </xf>
    <xf numFmtId="0" fontId="107" fillId="29" borderId="7" xfId="0" applyFont="1" applyFill="1" applyBorder="1" applyAlignment="1">
      <alignment horizontal="center" vertical="center"/>
    </xf>
    <xf numFmtId="0" fontId="107" fillId="41" borderId="6" xfId="0" applyFont="1" applyFill="1" applyBorder="1"/>
    <xf numFmtId="0" fontId="107" fillId="39" borderId="6" xfId="0" applyFont="1" applyFill="1" applyBorder="1" applyAlignment="1">
      <alignment horizontal="left" vertical="center"/>
    </xf>
    <xf numFmtId="0" fontId="107" fillId="37" borderId="6" xfId="0" applyFont="1" applyFill="1" applyBorder="1" applyAlignment="1">
      <alignment horizontal="left"/>
    </xf>
    <xf numFmtId="0" fontId="107" fillId="40" borderId="6" xfId="0" applyFont="1" applyFill="1" applyBorder="1" applyAlignment="1">
      <alignment horizontal="left" vertical="center"/>
    </xf>
    <xf numFmtId="0" fontId="26" fillId="92" borderId="6" xfId="0" applyFont="1" applyFill="1" applyBorder="1" applyAlignment="1">
      <alignment horizontal="center" vertical="center"/>
    </xf>
    <xf numFmtId="0" fontId="87" fillId="3" borderId="6" xfId="0" applyFont="1" applyFill="1" applyBorder="1" applyAlignment="1">
      <alignment horizontal="center" vertical="center"/>
    </xf>
    <xf numFmtId="0" fontId="26" fillId="99" borderId="6" xfId="0" applyFont="1" applyFill="1" applyBorder="1" applyAlignment="1">
      <alignment horizontal="center" vertical="center"/>
    </xf>
    <xf numFmtId="0" fontId="177" fillId="99" borderId="6" xfId="0" applyFont="1" applyFill="1" applyBorder="1" applyAlignment="1">
      <alignment horizontal="center" vertical="center"/>
    </xf>
    <xf numFmtId="0" fontId="179" fillId="6" borderId="6" xfId="0" applyFont="1" applyFill="1" applyBorder="1" applyAlignment="1">
      <alignment vertical="center"/>
    </xf>
    <xf numFmtId="0" fontId="177" fillId="46" borderId="4" xfId="0" applyFont="1" applyFill="1" applyBorder="1" applyAlignment="1">
      <alignment horizontal="center" vertical="center"/>
    </xf>
    <xf numFmtId="0" fontId="177" fillId="32" borderId="4" xfId="0" applyFont="1" applyFill="1" applyBorder="1" applyAlignment="1">
      <alignment horizontal="center" vertical="center"/>
    </xf>
    <xf numFmtId="0" fontId="178" fillId="87" borderId="6" xfId="0" applyFont="1" applyFill="1" applyBorder="1" applyAlignment="1">
      <alignment horizontal="center" vertical="center"/>
    </xf>
    <xf numFmtId="0" fontId="178" fillId="17" borderId="6" xfId="0" applyFont="1" applyFill="1" applyBorder="1" applyAlignment="1">
      <alignment horizontal="center" vertical="center"/>
    </xf>
    <xf numFmtId="0" fontId="180" fillId="0" borderId="7" xfId="0" applyFont="1" applyBorder="1" applyAlignment="1">
      <alignment horizontal="center" vertical="center"/>
    </xf>
    <xf numFmtId="0" fontId="180" fillId="0" borderId="6" xfId="0" applyFont="1" applyBorder="1" applyAlignment="1">
      <alignment horizontal="left" vertical="center"/>
    </xf>
    <xf numFmtId="0" fontId="178" fillId="3" borderId="6" xfId="0" applyFont="1" applyFill="1" applyBorder="1" applyAlignment="1">
      <alignment horizontal="center" vertical="center"/>
    </xf>
    <xf numFmtId="0" fontId="177" fillId="3" borderId="7" xfId="0" applyFont="1" applyFill="1" applyBorder="1" applyAlignment="1">
      <alignment horizontal="center" vertical="center"/>
    </xf>
    <xf numFmtId="0" fontId="26" fillId="100" borderId="6" xfId="0" applyFont="1" applyFill="1" applyBorder="1" applyAlignment="1">
      <alignment horizontal="center"/>
    </xf>
    <xf numFmtId="165" fontId="26" fillId="100" borderId="6" xfId="0" applyNumberFormat="1" applyFont="1" applyFill="1" applyBorder="1" applyAlignment="1">
      <alignment horizontal="center"/>
    </xf>
    <xf numFmtId="0" fontId="206" fillId="0" borderId="5" xfId="0" applyFont="1" applyBorder="1"/>
    <xf numFmtId="166" fontId="206" fillId="0" borderId="3" xfId="0" applyNumberFormat="1" applyFont="1" applyBorder="1" applyAlignment="1">
      <alignment horizontal="center"/>
    </xf>
    <xf numFmtId="166" fontId="206" fillId="89" borderId="3" xfId="0" applyNumberFormat="1" applyFont="1" applyFill="1" applyBorder="1" applyAlignment="1">
      <alignment horizontal="center"/>
    </xf>
    <xf numFmtId="0" fontId="206" fillId="0" borderId="7" xfId="0" applyFont="1" applyBorder="1" applyAlignment="1">
      <alignment horizontal="center"/>
    </xf>
    <xf numFmtId="0" fontId="206" fillId="29" borderId="3" xfId="0" applyFont="1" applyFill="1" applyBorder="1" applyAlignment="1">
      <alignment horizontal="center"/>
    </xf>
    <xf numFmtId="0" fontId="206" fillId="89" borderId="6" xfId="0" applyFont="1" applyFill="1" applyBorder="1" applyAlignment="1">
      <alignment horizontal="center"/>
    </xf>
    <xf numFmtId="0" fontId="206" fillId="0" borderId="6" xfId="0" applyFont="1" applyBorder="1" applyAlignment="1">
      <alignment horizontal="center"/>
    </xf>
    <xf numFmtId="0" fontId="206" fillId="29" borderId="6" xfId="0" applyFont="1" applyFill="1" applyBorder="1" applyAlignment="1">
      <alignment horizontal="center"/>
    </xf>
    <xf numFmtId="0" fontId="206" fillId="0" borderId="7" xfId="0" applyFont="1" applyBorder="1" applyAlignment="1">
      <alignment horizontal="center" vertical="center"/>
    </xf>
    <xf numFmtId="0" fontId="206" fillId="31" borderId="6" xfId="0" applyFont="1" applyFill="1" applyBorder="1" applyAlignment="1">
      <alignment horizontal="left" vertical="center"/>
    </xf>
    <xf numFmtId="0" fontId="206" fillId="0" borderId="6" xfId="0" applyFont="1" applyBorder="1" applyAlignment="1">
      <alignment horizontal="center" vertical="center"/>
    </xf>
    <xf numFmtId="0" fontId="206" fillId="32" borderId="6" xfId="0" applyFont="1" applyFill="1" applyBorder="1" applyAlignment="1">
      <alignment horizontal="center" vertical="center"/>
    </xf>
    <xf numFmtId="0" fontId="206" fillId="89" borderId="6" xfId="0" applyFont="1" applyFill="1" applyBorder="1" applyAlignment="1">
      <alignment horizontal="center" vertical="center"/>
    </xf>
    <xf numFmtId="0" fontId="206" fillId="29" borderId="6" xfId="0" applyFont="1" applyFill="1" applyBorder="1" applyAlignment="1">
      <alignment horizontal="center" vertical="center"/>
    </xf>
    <xf numFmtId="0" fontId="206" fillId="0" borderId="6" xfId="0" applyFont="1" applyBorder="1" applyAlignment="1">
      <alignment horizontal="left" vertical="center"/>
    </xf>
    <xf numFmtId="0" fontId="206" fillId="31" borderId="6" xfId="0" applyFont="1" applyFill="1" applyBorder="1" applyAlignment="1">
      <alignment horizontal="center" vertical="center"/>
    </xf>
    <xf numFmtId="0" fontId="206" fillId="6" borderId="6" xfId="0" applyFont="1" applyFill="1" applyBorder="1" applyAlignment="1">
      <alignment horizontal="center" vertical="center"/>
    </xf>
    <xf numFmtId="0" fontId="206" fillId="36" borderId="6" xfId="0" applyFont="1" applyFill="1" applyBorder="1" applyAlignment="1">
      <alignment horizontal="center" vertical="center"/>
    </xf>
    <xf numFmtId="0" fontId="207" fillId="32" borderId="6" xfId="0" applyFont="1" applyFill="1" applyBorder="1" applyAlignment="1">
      <alignment horizontal="center" vertical="center"/>
    </xf>
    <xf numFmtId="0" fontId="206" fillId="46" borderId="6" xfId="0" applyFont="1" applyFill="1" applyBorder="1" applyAlignment="1">
      <alignment horizontal="center" vertical="center"/>
    </xf>
    <xf numFmtId="0" fontId="206" fillId="99" borderId="6" xfId="0" applyFont="1" applyFill="1" applyBorder="1" applyAlignment="1">
      <alignment horizontal="center" vertical="center"/>
    </xf>
    <xf numFmtId="0" fontId="206" fillId="0" borderId="0" xfId="0" applyFont="1" applyAlignment="1">
      <alignment horizontal="left" vertical="center"/>
    </xf>
    <xf numFmtId="0" fontId="206" fillId="17" borderId="6" xfId="0" applyFont="1" applyFill="1" applyBorder="1" applyAlignment="1">
      <alignment horizontal="center" vertical="center"/>
    </xf>
    <xf numFmtId="0" fontId="208" fillId="0" borderId="6" xfId="0" applyFont="1" applyBorder="1" applyAlignment="1">
      <alignment vertical="center"/>
    </xf>
    <xf numFmtId="0" fontId="206" fillId="3" borderId="6" xfId="0" applyFont="1" applyFill="1" applyBorder="1" applyAlignment="1">
      <alignment horizontal="center" vertical="center"/>
    </xf>
    <xf numFmtId="0" fontId="207" fillId="46" borderId="6" xfId="0" applyFont="1" applyFill="1" applyBorder="1" applyAlignment="1">
      <alignment horizontal="center" vertical="center"/>
    </xf>
    <xf numFmtId="0" fontId="206" fillId="46" borderId="4" xfId="0" applyFont="1" applyFill="1" applyBorder="1" applyAlignment="1">
      <alignment horizontal="center" vertical="center"/>
    </xf>
    <xf numFmtId="0" fontId="206" fillId="32" borderId="4" xfId="0" applyFont="1" applyFill="1" applyBorder="1" applyAlignment="1">
      <alignment horizontal="center" vertical="center"/>
    </xf>
    <xf numFmtId="0" fontId="206" fillId="34" borderId="7" xfId="0" applyFont="1" applyFill="1" applyBorder="1" applyAlignment="1">
      <alignment horizontal="center" vertical="center"/>
    </xf>
    <xf numFmtId="0" fontId="206" fillId="34" borderId="6" xfId="0" applyFont="1" applyFill="1" applyBorder="1" applyAlignment="1">
      <alignment horizontal="right" vertical="center"/>
    </xf>
    <xf numFmtId="0" fontId="206" fillId="35" borderId="6" xfId="0" applyFont="1" applyFill="1" applyBorder="1" applyAlignment="1">
      <alignment horizontal="center" vertical="center"/>
    </xf>
    <xf numFmtId="0" fontId="206" fillId="34" borderId="6" xfId="0" applyFont="1" applyFill="1" applyBorder="1" applyAlignment="1">
      <alignment horizontal="center" vertical="center"/>
    </xf>
    <xf numFmtId="0" fontId="206" fillId="100" borderId="6" xfId="0" applyFont="1" applyFill="1" applyBorder="1" applyAlignment="1">
      <alignment horizontal="center" vertical="center"/>
    </xf>
    <xf numFmtId="0" fontId="207" fillId="89" borderId="6" xfId="0" applyFont="1" applyFill="1" applyBorder="1" applyAlignment="1">
      <alignment horizontal="center" vertical="center"/>
    </xf>
    <xf numFmtId="0" fontId="207" fillId="0" borderId="6" xfId="0" applyFont="1" applyBorder="1" applyAlignment="1">
      <alignment horizontal="center" vertical="center"/>
    </xf>
    <xf numFmtId="0" fontId="207" fillId="29" borderId="6" xfId="0" applyFont="1" applyFill="1" applyBorder="1" applyAlignment="1">
      <alignment horizontal="center" vertical="center"/>
    </xf>
    <xf numFmtId="0" fontId="207" fillId="87" borderId="6" xfId="0" applyFont="1" applyFill="1" applyBorder="1" applyAlignment="1">
      <alignment horizontal="center" vertical="center"/>
    </xf>
    <xf numFmtId="0" fontId="207" fillId="17" borderId="6" xfId="0" applyFont="1" applyFill="1" applyBorder="1" applyAlignment="1">
      <alignment horizontal="center" vertical="center"/>
    </xf>
    <xf numFmtId="0" fontId="206" fillId="87" borderId="6" xfId="0" applyFont="1" applyFill="1" applyBorder="1" applyAlignment="1">
      <alignment horizontal="center" vertical="center"/>
    </xf>
    <xf numFmtId="0" fontId="206" fillId="10" borderId="6" xfId="0" applyFont="1" applyFill="1" applyBorder="1" applyAlignment="1">
      <alignment horizontal="center" vertical="center"/>
    </xf>
    <xf numFmtId="0" fontId="209" fillId="0" borderId="7" xfId="0" applyFont="1" applyBorder="1" applyAlignment="1">
      <alignment horizontal="center" vertical="center"/>
    </xf>
    <xf numFmtId="0" fontId="209" fillId="0" borderId="6" xfId="0" applyFont="1" applyBorder="1" applyAlignment="1">
      <alignment horizontal="left" vertical="center"/>
    </xf>
    <xf numFmtId="0" fontId="209" fillId="32" borderId="6" xfId="0" applyFont="1" applyFill="1" applyBorder="1" applyAlignment="1">
      <alignment horizontal="center" vertical="center"/>
    </xf>
    <xf numFmtId="0" fontId="209" fillId="89" borderId="6" xfId="0" applyFont="1" applyFill="1" applyBorder="1" applyAlignment="1">
      <alignment horizontal="center" vertical="center"/>
    </xf>
    <xf numFmtId="0" fontId="209" fillId="3" borderId="6" xfId="0" applyFont="1" applyFill="1" applyBorder="1" applyAlignment="1">
      <alignment horizontal="center" vertical="center"/>
    </xf>
    <xf numFmtId="0" fontId="209" fillId="0" borderId="6" xfId="0" applyFont="1" applyBorder="1" applyAlignment="1">
      <alignment horizontal="center" vertical="center"/>
    </xf>
    <xf numFmtId="0" fontId="209" fillId="29" borderId="6" xfId="0" applyFont="1" applyFill="1" applyBorder="1" applyAlignment="1">
      <alignment horizontal="center" vertical="center"/>
    </xf>
    <xf numFmtId="0" fontId="206" fillId="46" borderId="6" xfId="0" applyFont="1" applyFill="1" applyBorder="1" applyAlignment="1">
      <alignment vertical="center"/>
    </xf>
    <xf numFmtId="0" fontId="206" fillId="0" borderId="0" xfId="0" applyFont="1" applyAlignment="1">
      <alignment horizontal="center" vertical="center"/>
    </xf>
    <xf numFmtId="0" fontId="206" fillId="3" borderId="7" xfId="0" applyFont="1" applyFill="1" applyBorder="1" applyAlignment="1">
      <alignment horizontal="center" vertical="center"/>
    </xf>
    <xf numFmtId="0" fontId="206" fillId="33" borderId="6" xfId="0" applyFont="1" applyFill="1" applyBorder="1" applyAlignment="1">
      <alignment horizontal="center" vertical="center"/>
    </xf>
    <xf numFmtId="0" fontId="206" fillId="34" borderId="7" xfId="0" applyFont="1" applyFill="1" applyBorder="1" applyAlignment="1">
      <alignment horizontal="left" vertical="center"/>
    </xf>
    <xf numFmtId="0" fontId="206" fillId="34" borderId="6" xfId="0" applyFont="1" applyFill="1" applyBorder="1" applyAlignment="1">
      <alignment horizontal="left" vertical="center"/>
    </xf>
    <xf numFmtId="0" fontId="206" fillId="0" borderId="10" xfId="0" applyFont="1" applyBorder="1" applyAlignment="1">
      <alignment horizontal="center" vertical="center"/>
    </xf>
    <xf numFmtId="0" fontId="206" fillId="31" borderId="10" xfId="0" applyFont="1" applyFill="1" applyBorder="1" applyAlignment="1">
      <alignment horizontal="left" vertical="center"/>
    </xf>
    <xf numFmtId="0" fontId="206" fillId="32" borderId="10" xfId="0" applyFont="1" applyFill="1" applyBorder="1" applyAlignment="1">
      <alignment horizontal="center" vertical="center"/>
    </xf>
    <xf numFmtId="0" fontId="206" fillId="100" borderId="10" xfId="0" applyFont="1" applyFill="1" applyBorder="1" applyAlignment="1">
      <alignment horizontal="center" vertical="center"/>
    </xf>
    <xf numFmtId="0" fontId="206" fillId="31" borderId="10" xfId="0" applyFont="1" applyFill="1" applyBorder="1" applyAlignment="1">
      <alignment horizontal="center" vertical="center"/>
    </xf>
    <xf numFmtId="0" fontId="206" fillId="29" borderId="10" xfId="0" applyFont="1" applyFill="1" applyBorder="1" applyAlignment="1">
      <alignment horizontal="center" vertical="center"/>
    </xf>
    <xf numFmtId="0" fontId="206" fillId="0" borderId="7" xfId="0" applyFont="1" applyBorder="1" applyAlignment="1">
      <alignment horizontal="left" vertical="center"/>
    </xf>
    <xf numFmtId="0" fontId="206" fillId="32" borderId="7" xfId="0" applyFont="1" applyFill="1" applyBorder="1" applyAlignment="1">
      <alignment horizontal="center" vertical="center"/>
    </xf>
    <xf numFmtId="0" fontId="206" fillId="100" borderId="7" xfId="0" applyFont="1" applyFill="1" applyBorder="1" applyAlignment="1">
      <alignment horizontal="center" vertical="center"/>
    </xf>
    <xf numFmtId="0" fontId="209" fillId="32" borderId="7" xfId="0" applyFont="1" applyFill="1" applyBorder="1" applyAlignment="1">
      <alignment horizontal="center" vertical="center"/>
    </xf>
    <xf numFmtId="0" fontId="206" fillId="40" borderId="7" xfId="0" applyFont="1" applyFill="1" applyBorder="1" applyAlignment="1">
      <alignment horizontal="center" vertical="center"/>
    </xf>
    <xf numFmtId="0" fontId="206" fillId="29" borderId="7" xfId="0" applyFont="1" applyFill="1" applyBorder="1" applyAlignment="1">
      <alignment horizontal="center" vertical="center"/>
    </xf>
    <xf numFmtId="0" fontId="206" fillId="39" borderId="7" xfId="0" applyFont="1" applyFill="1" applyBorder="1" applyAlignment="1">
      <alignment horizontal="center" vertical="center"/>
    </xf>
    <xf numFmtId="0" fontId="206" fillId="41" borderId="6" xfId="0" applyFont="1" applyFill="1" applyBorder="1"/>
    <xf numFmtId="0" fontId="206" fillId="39" borderId="6" xfId="0" applyFont="1" applyFill="1" applyBorder="1" applyAlignment="1">
      <alignment horizontal="left" vertical="center"/>
    </xf>
    <xf numFmtId="0" fontId="206" fillId="37" borderId="6" xfId="0" applyFont="1" applyFill="1" applyBorder="1" applyAlignment="1">
      <alignment horizontal="left"/>
    </xf>
    <xf numFmtId="0" fontId="206" fillId="40" borderId="6" xfId="0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211" fillId="0" borderId="6" xfId="0" applyFont="1" applyBorder="1" applyAlignment="1">
      <alignment vertical="center"/>
    </xf>
    <xf numFmtId="0" fontId="46" fillId="3" borderId="6" xfId="0" applyFont="1" applyFill="1" applyBorder="1" applyAlignment="1">
      <alignment horizontal="center" vertical="center"/>
    </xf>
    <xf numFmtId="0" fontId="48" fillId="46" borderId="6" xfId="0" applyFont="1" applyFill="1" applyBorder="1" applyAlignment="1">
      <alignment horizontal="center" vertical="center"/>
    </xf>
    <xf numFmtId="0" fontId="48" fillId="36" borderId="6" xfId="0" applyFont="1" applyFill="1" applyBorder="1" applyAlignment="1">
      <alignment horizontal="center" vertical="center"/>
    </xf>
    <xf numFmtId="0" fontId="48" fillId="87" borderId="6" xfId="0" applyFont="1" applyFill="1" applyBorder="1" applyAlignment="1">
      <alignment horizontal="center" vertical="center"/>
    </xf>
    <xf numFmtId="0" fontId="51" fillId="92" borderId="6" xfId="0" applyFont="1" applyFill="1" applyBorder="1" applyAlignment="1">
      <alignment horizontal="center" vertical="center"/>
    </xf>
    <xf numFmtId="0" fontId="212" fillId="0" borderId="7" xfId="0" applyFont="1" applyBorder="1" applyAlignment="1">
      <alignment horizontal="center" vertical="center"/>
    </xf>
    <xf numFmtId="0" fontId="212" fillId="0" borderId="6" xfId="0" applyFont="1" applyBorder="1" applyAlignment="1">
      <alignment horizontal="left" vertical="center"/>
    </xf>
    <xf numFmtId="0" fontId="46" fillId="46" borderId="6" xfId="0" applyFont="1" applyFill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46" fillId="3" borderId="7" xfId="0" applyFont="1" applyFill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50" fillId="0" borderId="18" xfId="0" applyFont="1" applyBorder="1" applyAlignment="1">
      <alignment vertical="center"/>
    </xf>
    <xf numFmtId="0" fontId="50" fillId="0" borderId="19" xfId="0" applyFont="1" applyBorder="1" applyAlignment="1">
      <alignment vertical="center"/>
    </xf>
    <xf numFmtId="0" fontId="26" fillId="0" borderId="0" xfId="0" applyFont="1" applyAlignment="1">
      <alignment horizontal="center"/>
    </xf>
    <xf numFmtId="0" fontId="210" fillId="0" borderId="9" xfId="0" applyFont="1" applyBorder="1" applyAlignment="1">
      <alignment horizontal="center"/>
    </xf>
    <xf numFmtId="0" fontId="46" fillId="0" borderId="4" xfId="0" applyFont="1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0" fillId="0" borderId="0" xfId="0" applyFont="1" applyAlignment="1">
      <alignment horizontal="center"/>
    </xf>
    <xf numFmtId="0" fontId="70" fillId="52" borderId="0" xfId="0" applyFont="1" applyFill="1" applyAlignment="1">
      <alignment horizontal="center"/>
    </xf>
    <xf numFmtId="0" fontId="85" fillId="0" borderId="9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177" fillId="0" borderId="4" xfId="0" applyFont="1" applyBorder="1" applyAlignment="1">
      <alignment horizontal="center"/>
    </xf>
    <xf numFmtId="0" fontId="177" fillId="0" borderId="2" xfId="0" applyFont="1" applyBorder="1" applyAlignment="1">
      <alignment horizontal="center"/>
    </xf>
    <xf numFmtId="0" fontId="177" fillId="0" borderId="3" xfId="0" applyFont="1" applyBorder="1" applyAlignment="1">
      <alignment horizontal="center"/>
    </xf>
    <xf numFmtId="0" fontId="177" fillId="0" borderId="0" xfId="0" applyFont="1" applyAlignment="1">
      <alignment horizontal="center"/>
    </xf>
    <xf numFmtId="0" fontId="200" fillId="0" borderId="9" xfId="0" applyFont="1" applyBorder="1" applyAlignment="1">
      <alignment horizontal="center"/>
    </xf>
    <xf numFmtId="0" fontId="196" fillId="0" borderId="4" xfId="0" applyFont="1" applyBorder="1" applyAlignment="1">
      <alignment horizontal="center"/>
    </xf>
    <xf numFmtId="0" fontId="196" fillId="0" borderId="2" xfId="0" applyFont="1" applyBorder="1" applyAlignment="1">
      <alignment horizontal="center"/>
    </xf>
    <xf numFmtId="0" fontId="196" fillId="0" borderId="3" xfId="0" applyFont="1" applyBorder="1" applyAlignment="1">
      <alignment horizontal="center"/>
    </xf>
    <xf numFmtId="0" fontId="196" fillId="0" borderId="0" xfId="0" applyFont="1" applyAlignment="1">
      <alignment horizontal="center"/>
    </xf>
    <xf numFmtId="0" fontId="201" fillId="0" borderId="9" xfId="0" applyFont="1" applyBorder="1" applyAlignment="1">
      <alignment horizontal="center"/>
    </xf>
    <xf numFmtId="0" fontId="181" fillId="0" borderId="0" xfId="0" applyFont="1" applyAlignment="1">
      <alignment horizontal="center"/>
    </xf>
    <xf numFmtId="0" fontId="187" fillId="0" borderId="9" xfId="0" applyFont="1" applyBorder="1" applyAlignment="1">
      <alignment horizontal="center"/>
    </xf>
    <xf numFmtId="0" fontId="188" fillId="0" borderId="4" xfId="0" applyFont="1" applyBorder="1" applyAlignment="1">
      <alignment horizontal="center"/>
    </xf>
    <xf numFmtId="0" fontId="188" fillId="0" borderId="2" xfId="0" applyFont="1" applyBorder="1" applyAlignment="1">
      <alignment horizontal="center"/>
    </xf>
    <xf numFmtId="0" fontId="188" fillId="0" borderId="3" xfId="0" applyFont="1" applyBorder="1" applyAlignment="1">
      <alignment horizontal="center"/>
    </xf>
    <xf numFmtId="0" fontId="153" fillId="0" borderId="4" xfId="0" applyFont="1" applyBorder="1" applyAlignment="1">
      <alignment horizontal="center"/>
    </xf>
    <xf numFmtId="0" fontId="153" fillId="0" borderId="2" xfId="0" applyFont="1" applyBorder="1" applyAlignment="1">
      <alignment horizontal="center"/>
    </xf>
    <xf numFmtId="0" fontId="153" fillId="0" borderId="3" xfId="0" applyFont="1" applyBorder="1" applyAlignment="1">
      <alignment horizontal="center"/>
    </xf>
    <xf numFmtId="0" fontId="167" fillId="0" borderId="0" xfId="0" applyFont="1" applyAlignment="1">
      <alignment horizontal="center"/>
    </xf>
    <xf numFmtId="0" fontId="176" fillId="0" borderId="9" xfId="0" applyFont="1" applyBorder="1" applyAlignment="1">
      <alignment horizontal="center"/>
    </xf>
    <xf numFmtId="0" fontId="167" fillId="0" borderId="4" xfId="0" applyFont="1" applyBorder="1" applyAlignment="1">
      <alignment horizontal="center"/>
    </xf>
    <xf numFmtId="0" fontId="167" fillId="0" borderId="2" xfId="0" applyFont="1" applyBorder="1" applyAlignment="1">
      <alignment horizontal="center"/>
    </xf>
    <xf numFmtId="0" fontId="167" fillId="0" borderId="3" xfId="0" applyFont="1" applyBorder="1" applyAlignment="1">
      <alignment horizontal="center"/>
    </xf>
    <xf numFmtId="0" fontId="153" fillId="0" borderId="0" xfId="0" applyFont="1" applyAlignment="1">
      <alignment horizontal="center"/>
    </xf>
    <xf numFmtId="0" fontId="174" fillId="0" borderId="9" xfId="0" applyFont="1" applyBorder="1" applyAlignment="1">
      <alignment horizontal="center"/>
    </xf>
    <xf numFmtId="0" fontId="107" fillId="0" borderId="0" xfId="0" applyFont="1" applyAlignment="1">
      <alignment horizontal="center"/>
    </xf>
    <xf numFmtId="0" fontId="115" fillId="0" borderId="9" xfId="0" applyFont="1" applyBorder="1" applyAlignment="1">
      <alignment horizontal="center"/>
    </xf>
    <xf numFmtId="0" fontId="144" fillId="0" borderId="4" xfId="0" applyFont="1" applyBorder="1" applyAlignment="1">
      <alignment horizontal="center"/>
    </xf>
    <xf numFmtId="0" fontId="144" fillId="0" borderId="2" xfId="0" applyFont="1" applyBorder="1" applyAlignment="1">
      <alignment horizontal="center"/>
    </xf>
    <xf numFmtId="0" fontId="144" fillId="0" borderId="3" xfId="0" applyFont="1" applyBorder="1" applyAlignment="1">
      <alignment horizontal="center"/>
    </xf>
    <xf numFmtId="0" fontId="144" fillId="0" borderId="0" xfId="0" applyFont="1" applyAlignment="1">
      <alignment horizontal="center"/>
    </xf>
    <xf numFmtId="0" fontId="160" fillId="0" borderId="9" xfId="0" applyFont="1" applyBorder="1" applyAlignment="1">
      <alignment horizontal="center"/>
    </xf>
    <xf numFmtId="0" fontId="117" fillId="0" borderId="0" xfId="0" applyFont="1" applyAlignment="1">
      <alignment horizontal="center"/>
    </xf>
    <xf numFmtId="0" fontId="118" fillId="0" borderId="9" xfId="0" applyFont="1" applyBorder="1" applyAlignment="1">
      <alignment horizontal="center"/>
    </xf>
    <xf numFmtId="0" fontId="141" fillId="0" borderId="0" xfId="0" applyFont="1" applyAlignment="1">
      <alignment horizontal="center"/>
    </xf>
    <xf numFmtId="0" fontId="143" fillId="0" borderId="9" xfId="0" applyFont="1" applyBorder="1" applyAlignment="1">
      <alignment horizontal="center"/>
    </xf>
    <xf numFmtId="0" fontId="147" fillId="0" borderId="4" xfId="0" applyFont="1" applyBorder="1" applyAlignment="1">
      <alignment horizontal="center"/>
    </xf>
    <xf numFmtId="0" fontId="147" fillId="0" borderId="2" xfId="0" applyFont="1" applyBorder="1" applyAlignment="1">
      <alignment horizontal="center"/>
    </xf>
    <xf numFmtId="0" fontId="147" fillId="0" borderId="3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0" borderId="9" xfId="0" applyFont="1" applyBorder="1" applyAlignment="1">
      <alignment horizontal="center"/>
    </xf>
    <xf numFmtId="0" fontId="134" fillId="0" borderId="4" xfId="0" applyFont="1" applyBorder="1" applyAlignment="1">
      <alignment horizontal="center"/>
    </xf>
    <xf numFmtId="0" fontId="134" fillId="0" borderId="2" xfId="0" applyFont="1" applyBorder="1" applyAlignment="1">
      <alignment horizontal="center"/>
    </xf>
    <xf numFmtId="0" fontId="134" fillId="0" borderId="3" xfId="0" applyFont="1" applyBorder="1" applyAlignment="1">
      <alignment horizontal="center"/>
    </xf>
    <xf numFmtId="0" fontId="72" fillId="0" borderId="0" xfId="0" applyFont="1" applyAlignment="1">
      <alignment horizontal="center"/>
    </xf>
    <xf numFmtId="0" fontId="73" fillId="0" borderId="9" xfId="0" applyFont="1" applyBorder="1" applyAlignment="1">
      <alignment horizontal="center"/>
    </xf>
    <xf numFmtId="0" fontId="100" fillId="0" borderId="4" xfId="0" applyFont="1" applyBorder="1" applyAlignment="1">
      <alignment horizontal="center"/>
    </xf>
    <xf numFmtId="0" fontId="100" fillId="0" borderId="2" xfId="0" applyFont="1" applyBorder="1" applyAlignment="1">
      <alignment horizontal="center"/>
    </xf>
    <xf numFmtId="0" fontId="100" fillId="0" borderId="3" xfId="0" applyFont="1" applyBorder="1" applyAlignment="1">
      <alignment horizontal="center"/>
    </xf>
    <xf numFmtId="0" fontId="108" fillId="0" borderId="4" xfId="0" applyFont="1" applyBorder="1" applyAlignment="1">
      <alignment horizontal="center"/>
    </xf>
    <xf numFmtId="0" fontId="108" fillId="0" borderId="2" xfId="0" applyFont="1" applyBorder="1" applyAlignment="1">
      <alignment horizontal="center"/>
    </xf>
    <xf numFmtId="0" fontId="108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108" fillId="0" borderId="0" xfId="0" applyFont="1" applyAlignment="1">
      <alignment horizontal="center"/>
    </xf>
    <xf numFmtId="0" fontId="109" fillId="0" borderId="9" xfId="0" applyFont="1" applyBorder="1" applyAlignment="1">
      <alignment horizontal="center"/>
    </xf>
    <xf numFmtId="0" fontId="117" fillId="0" borderId="4" xfId="0" applyFont="1" applyBorder="1" applyAlignment="1">
      <alignment horizontal="center"/>
    </xf>
    <xf numFmtId="0" fontId="117" fillId="0" borderId="2" xfId="0" applyFont="1" applyBorder="1" applyAlignment="1">
      <alignment horizontal="center"/>
    </xf>
    <xf numFmtId="0" fontId="117" fillId="0" borderId="3" xfId="0" applyFont="1" applyBorder="1" applyAlignment="1">
      <alignment horizontal="center"/>
    </xf>
    <xf numFmtId="0" fontId="100" fillId="0" borderId="0" xfId="0" applyFont="1" applyAlignment="1">
      <alignment horizontal="center"/>
    </xf>
    <xf numFmtId="0" fontId="101" fillId="0" borderId="9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57" fillId="0" borderId="9" xfId="0" applyFont="1" applyBorder="1" applyAlignment="1">
      <alignment horizontal="center"/>
    </xf>
    <xf numFmtId="0" fontId="72" fillId="0" borderId="4" xfId="0" applyFont="1" applyBorder="1" applyAlignment="1">
      <alignment horizontal="center"/>
    </xf>
    <xf numFmtId="0" fontId="72" fillId="0" borderId="2" xfId="0" applyFont="1" applyBorder="1" applyAlignment="1">
      <alignment horizontal="center"/>
    </xf>
    <xf numFmtId="0" fontId="72" fillId="0" borderId="3" xfId="0" applyFont="1" applyBorder="1" applyAlignment="1">
      <alignment horizontal="center"/>
    </xf>
    <xf numFmtId="0" fontId="91" fillId="0" borderId="9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67" fillId="0" borderId="4" xfId="0" applyFont="1" applyBorder="1" applyAlignment="1">
      <alignment horizontal="center"/>
    </xf>
    <xf numFmtId="0" fontId="67" fillId="0" borderId="2" xfId="0" applyFont="1" applyBorder="1" applyAlignment="1">
      <alignment horizontal="center"/>
    </xf>
    <xf numFmtId="0" fontId="67" fillId="0" borderId="3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7" fillId="0" borderId="9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14" fontId="10" fillId="0" borderId="9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5" fillId="0" borderId="0" xfId="0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26" fillId="0" borderId="6" xfId="0" applyFont="1" applyFill="1" applyBorder="1" applyAlignment="1">
      <alignment horizontal="left" vertical="center"/>
    </xf>
    <xf numFmtId="0" fontId="26" fillId="0" borderId="6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85684E4C-DB84-47A8-8A7C-805DC203F4F7}"/>
    <cellStyle name="Style 1" xfId="1" xr:uid="{00000000-0005-0000-0000-000001000000}"/>
    <cellStyle name="Style 2" xfId="2" xr:uid="{00000000-0005-0000-0000-000002000000}"/>
  </cellStyles>
  <dxfs count="119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microsoft.com/office/2017/10/relationships/person" Target="persons/person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DuganB01/Downloads/Master%20Schedule%20as%20of%208.10.26_Sam%20Edits.xlsx" TargetMode="External"/><Relationship Id="rId2" Type="http://schemas.openxmlformats.org/officeDocument/2006/relationships/externalLinkPath" Target="file:///C:\Users\DuganB01\Downloads\Master%20Schedule%20as%20of%208.10.26_Sam%20Edits.xlsx" TargetMode="External"/><Relationship Id="rId1" Type="http://schemas.openxmlformats.org/officeDocument/2006/relationships/externalLinkPath" Target="/Users/DuganB01/Downloads/Master%20Schedule%20as%20of%208.10.26_Sam%20Edi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Master"/>
      <sheetName val="HEATMAP"/>
      <sheetName val="Master 8.10.26"/>
      <sheetName val="8.9-8.22"/>
      <sheetName val="7.26-8.8"/>
      <sheetName val="7.12-7.25"/>
      <sheetName val="6.28-7.11"/>
      <sheetName val="6.14-6.27"/>
      <sheetName val="5.31-6.13"/>
      <sheetName val="5.17-5.30"/>
      <sheetName val="5.3-5.16"/>
      <sheetName val="4.19-5.2"/>
      <sheetName val="4.5-4.18"/>
      <sheetName val="3.22-4.4"/>
      <sheetName val="3.8-3.21"/>
      <sheetName val="2.22-3.7"/>
      <sheetName val="2.8-2.21"/>
      <sheetName val="1.25-2.7"/>
      <sheetName val="12.28-1.10"/>
      <sheetName val="12.14-12.27"/>
      <sheetName val="11.30-12.13"/>
      <sheetName val="11.16-11.29"/>
      <sheetName val="11.2-11.15"/>
      <sheetName val="10.19-11.1"/>
      <sheetName val="10.5-10.18 updated"/>
      <sheetName val="10.5-10.18"/>
      <sheetName val="9.21-10.4"/>
      <sheetName val="9.7-9.20"/>
      <sheetName val="MASTER 8.20.25 "/>
      <sheetName val="8.24-9.6"/>
      <sheetName val="8.10-8.23"/>
      <sheetName val="7.27-8.9 Printable"/>
      <sheetName val="Previous Master"/>
      <sheetName val="7.13-7.26"/>
      <sheetName val="6.29-7.12"/>
      <sheetName val="6.15-6.28"/>
      <sheetName val="6.1-6.14"/>
      <sheetName val="5.18-5.31"/>
      <sheetName val="5.4-5.17"/>
      <sheetName val="4.20-5.3"/>
      <sheetName val="Old Master"/>
      <sheetName val="4.6-4.19"/>
      <sheetName val="3.23-4.5"/>
      <sheetName val=" 3.9-3.22 "/>
      <sheetName val="Master as of 2.17.25"/>
      <sheetName val="2.23-3.8"/>
      <sheetName val="2.9-2.22"/>
      <sheetName val="1.26-2.8 Edit"/>
      <sheetName val="1.26-2.8"/>
      <sheetName val="1.12-1.25"/>
      <sheetName val="12.29-1.11"/>
      <sheetName val="12.1-12.14"/>
      <sheetName val="11.17-11.30"/>
      <sheetName val="11.3-11.16"/>
      <sheetName val="10.20-11.2"/>
      <sheetName val="10.6-10.19"/>
      <sheetName val="9.22-10.5"/>
      <sheetName val="9.8-9.21"/>
      <sheetName val="8.25-9.7"/>
      <sheetName val="8.11-8.24"/>
      <sheetName val="7.28-8.10"/>
      <sheetName val="7.14-7.27"/>
      <sheetName val="6.30-7.13"/>
      <sheetName val="6.16-6.29"/>
      <sheetName val="Master as of 5.28.24 "/>
      <sheetName val="6.2-6.15"/>
      <sheetName val="5.19-6.1"/>
      <sheetName val="5.5-5.18"/>
      <sheetName val="4.21-5.4"/>
      <sheetName val="4.7-4.20"/>
      <sheetName val="3.24-4.6"/>
      <sheetName val="3.10-2.23"/>
      <sheetName val="2.25-3.9"/>
      <sheetName val="2.11-2.24"/>
      <sheetName val="1.28-2.10"/>
      <sheetName val="1.14-.1.27"/>
      <sheetName val="12.31-1.13"/>
      <sheetName val="12.17-12.30"/>
      <sheetName val="12.3-12.16"/>
      <sheetName val="11.19-12.2"/>
      <sheetName val="11.5-11.18"/>
      <sheetName val="10.22-11.4"/>
      <sheetName val="10.8-10.21"/>
      <sheetName val="9.24-10.7"/>
      <sheetName val="9.10-9.23"/>
      <sheetName val="8.27-9.9"/>
      <sheetName val="8.13-8.26"/>
      <sheetName val="7.30-8.12"/>
      <sheetName val="7.16-7.29"/>
      <sheetName val="7.2-7.15"/>
      <sheetName val="6.18-7.1"/>
      <sheetName val="6.4-6.17"/>
      <sheetName val="5.20-6.3"/>
      <sheetName val="5.7-5.20"/>
      <sheetName val="4.23-5.6"/>
      <sheetName val="4.9-4.21"/>
      <sheetName val="3.26-4.9"/>
      <sheetName val="3.12-3.25"/>
      <sheetName val="2.26-3.11"/>
      <sheetName val="2.12-2.25"/>
      <sheetName val="1.29-2.11"/>
      <sheetName val="1.15-1.28"/>
      <sheetName val="1.1-1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61">
          <cell r="E61">
            <v>3</v>
          </cell>
          <cell r="F61">
            <v>5</v>
          </cell>
          <cell r="G61">
            <v>4</v>
          </cell>
          <cell r="H61">
            <v>6</v>
          </cell>
          <cell r="I61">
            <v>5</v>
          </cell>
          <cell r="J61">
            <v>5</v>
          </cell>
          <cell r="K61">
            <v>3</v>
          </cell>
          <cell r="L61">
            <v>3</v>
          </cell>
          <cell r="M61">
            <v>4</v>
          </cell>
          <cell r="N61">
            <v>5</v>
          </cell>
          <cell r="O61">
            <v>5</v>
          </cell>
          <cell r="P61">
            <v>6</v>
          </cell>
          <cell r="Q61">
            <v>5</v>
          </cell>
          <cell r="R61">
            <v>3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"/>
  <sheetViews>
    <sheetView topLeftCell="A35" zoomScale="75" zoomScaleNormal="75" workbookViewId="0">
      <selection activeCell="C40" sqref="C40"/>
    </sheetView>
  </sheetViews>
  <sheetFormatPr defaultColWidth="9.1796875" defaultRowHeight="14.5" x14ac:dyDescent="0.35"/>
  <cols>
    <col min="1" max="1" width="15" style="1" customWidth="1"/>
    <col min="2" max="2" width="19.7265625" style="1" bestFit="1" customWidth="1"/>
    <col min="3" max="3" width="27.1796875" style="1" customWidth="1"/>
    <col min="4" max="4" width="5.1796875" style="1" customWidth="1"/>
    <col min="5" max="18" width="8.453125" style="1" customWidth="1"/>
    <col min="19" max="16384" width="9.1796875" style="1"/>
  </cols>
  <sheetData>
    <row r="1" spans="1:18" ht="18" customHeight="1" x14ac:dyDescent="0.35">
      <c r="A1" s="2605" t="s">
        <v>0</v>
      </c>
      <c r="B1" s="2605"/>
      <c r="C1" s="2605"/>
      <c r="D1" s="2605"/>
      <c r="E1" s="2605"/>
      <c r="F1" s="2605"/>
      <c r="G1" s="2605"/>
      <c r="H1" s="2605"/>
      <c r="I1" s="2605"/>
      <c r="J1" s="2605"/>
      <c r="K1" s="2605"/>
      <c r="L1" s="2605"/>
      <c r="M1" s="2605"/>
      <c r="N1" s="2605"/>
      <c r="O1" s="2605"/>
      <c r="P1" s="2605"/>
      <c r="Q1" s="2605"/>
      <c r="R1" s="2605"/>
    </row>
    <row r="2" spans="1:18" ht="18" customHeight="1" x14ac:dyDescent="0.35">
      <c r="A2" s="2605" t="s">
        <v>1</v>
      </c>
      <c r="B2" s="2605"/>
      <c r="C2" s="2605"/>
      <c r="D2" s="2605"/>
      <c r="E2" s="2605"/>
      <c r="F2" s="2605"/>
      <c r="G2" s="2605"/>
      <c r="H2" s="2605"/>
      <c r="I2" s="2605"/>
      <c r="J2" s="2605"/>
      <c r="K2" s="2605"/>
      <c r="L2" s="2605"/>
      <c r="M2" s="2605"/>
      <c r="N2" s="2605"/>
      <c r="O2" s="2605"/>
      <c r="P2" s="2605"/>
      <c r="Q2" s="2605"/>
      <c r="R2" s="2605"/>
    </row>
    <row r="3" spans="1:18" ht="18" customHeight="1" x14ac:dyDescent="0.35">
      <c r="A3" s="2"/>
      <c r="B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8" customHeight="1" x14ac:dyDescent="0.35">
      <c r="A4" s="4"/>
      <c r="B4" s="4"/>
      <c r="C4" s="4"/>
      <c r="D4" s="4"/>
      <c r="E4" s="2606" t="s">
        <v>2</v>
      </c>
      <c r="F4" s="2606"/>
      <c r="G4" s="2606"/>
      <c r="H4" s="2606"/>
      <c r="I4" s="2606"/>
      <c r="J4" s="2606"/>
      <c r="K4" s="2607"/>
      <c r="L4" s="2608" t="s">
        <v>3</v>
      </c>
      <c r="M4" s="2606"/>
      <c r="N4" s="2606"/>
      <c r="O4" s="2606"/>
      <c r="P4" s="2606"/>
      <c r="Q4" s="2606"/>
      <c r="R4" s="2607"/>
    </row>
    <row r="5" spans="1:18" s="8" customFormat="1" ht="18" customHeight="1" x14ac:dyDescent="0.35">
      <c r="A5" s="5"/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s="14" customFormat="1" ht="18" customHeight="1" x14ac:dyDescent="0.35">
      <c r="A6" s="9" t="s">
        <v>4</v>
      </c>
      <c r="B6" s="9" t="s">
        <v>5</v>
      </c>
      <c r="C6" s="9" t="s">
        <v>6</v>
      </c>
      <c r="D6" s="9" t="s">
        <v>7</v>
      </c>
      <c r="E6" s="10" t="s">
        <v>8</v>
      </c>
      <c r="F6" s="11" t="s">
        <v>9</v>
      </c>
      <c r="G6" s="11" t="s">
        <v>10</v>
      </c>
      <c r="H6" s="11" t="s">
        <v>11</v>
      </c>
      <c r="I6" s="11" t="s">
        <v>10</v>
      </c>
      <c r="J6" s="11" t="s">
        <v>12</v>
      </c>
      <c r="K6" s="12" t="s">
        <v>8</v>
      </c>
      <c r="L6" s="12" t="s">
        <v>8</v>
      </c>
      <c r="M6" s="13" t="s">
        <v>9</v>
      </c>
      <c r="N6" s="11" t="s">
        <v>10</v>
      </c>
      <c r="O6" s="11" t="s">
        <v>11</v>
      </c>
      <c r="P6" s="11" t="s">
        <v>10</v>
      </c>
      <c r="Q6" s="11" t="s">
        <v>12</v>
      </c>
      <c r="R6" s="12" t="s">
        <v>8</v>
      </c>
    </row>
    <row r="7" spans="1:18" s="19" customFormat="1" ht="18" customHeight="1" x14ac:dyDescent="0.25">
      <c r="A7" s="15" t="s">
        <v>13</v>
      </c>
      <c r="B7" s="15" t="s">
        <v>14</v>
      </c>
      <c r="C7" s="16" t="s">
        <v>15</v>
      </c>
      <c r="D7" s="17">
        <v>40</v>
      </c>
      <c r="E7" s="18"/>
      <c r="F7" s="17">
        <v>8</v>
      </c>
      <c r="G7" s="17">
        <v>8</v>
      </c>
      <c r="H7" s="17">
        <v>8</v>
      </c>
      <c r="I7" s="17">
        <v>8</v>
      </c>
      <c r="J7" s="17">
        <v>8</v>
      </c>
      <c r="K7" s="18"/>
      <c r="L7" s="18"/>
      <c r="M7" s="17">
        <v>8</v>
      </c>
      <c r="N7" s="17">
        <v>8</v>
      </c>
      <c r="O7" s="17">
        <v>8</v>
      </c>
      <c r="P7" s="17">
        <v>8</v>
      </c>
      <c r="Q7" s="17">
        <v>8</v>
      </c>
      <c r="R7" s="18"/>
    </row>
    <row r="8" spans="1:18" s="19" customFormat="1" ht="18" customHeight="1" x14ac:dyDescent="0.25">
      <c r="A8" s="15" t="s">
        <v>13</v>
      </c>
      <c r="B8" s="15" t="s">
        <v>14</v>
      </c>
      <c r="C8" s="16" t="s">
        <v>16</v>
      </c>
      <c r="D8" s="17">
        <v>40</v>
      </c>
      <c r="E8" s="18"/>
      <c r="F8" s="17">
        <v>8</v>
      </c>
      <c r="G8" s="17">
        <v>8</v>
      </c>
      <c r="H8" s="17">
        <v>8</v>
      </c>
      <c r="I8" s="17">
        <v>8</v>
      </c>
      <c r="J8" s="17">
        <v>8</v>
      </c>
      <c r="K8" s="18"/>
      <c r="L8" s="18"/>
      <c r="M8" s="17">
        <v>8</v>
      </c>
      <c r="N8" s="17">
        <v>8</v>
      </c>
      <c r="O8" s="17">
        <v>8</v>
      </c>
      <c r="P8" s="17">
        <v>8</v>
      </c>
      <c r="Q8" s="17">
        <v>8</v>
      </c>
      <c r="R8" s="18"/>
    </row>
    <row r="9" spans="1:18" s="19" customFormat="1" ht="18" customHeight="1" x14ac:dyDescent="0.25">
      <c r="A9" s="15" t="s">
        <v>13</v>
      </c>
      <c r="B9" s="15" t="s">
        <v>14</v>
      </c>
      <c r="C9" s="20" t="s">
        <v>17</v>
      </c>
      <c r="D9" s="17">
        <v>40</v>
      </c>
      <c r="E9" s="18"/>
      <c r="F9" s="17">
        <v>8</v>
      </c>
      <c r="G9" s="17">
        <v>8</v>
      </c>
      <c r="H9" s="17">
        <v>8</v>
      </c>
      <c r="I9" s="17">
        <v>8</v>
      </c>
      <c r="J9" s="17">
        <v>8</v>
      </c>
      <c r="K9" s="18"/>
      <c r="L9" s="18"/>
      <c r="M9" s="17">
        <v>8</v>
      </c>
      <c r="N9" s="17">
        <v>8</v>
      </c>
      <c r="O9" s="17">
        <v>8</v>
      </c>
      <c r="P9" s="17">
        <v>8</v>
      </c>
      <c r="Q9" s="17">
        <v>8</v>
      </c>
      <c r="R9" s="18"/>
    </row>
    <row r="10" spans="1:18" s="19" customFormat="1" ht="18" customHeight="1" x14ac:dyDescent="0.25">
      <c r="A10" s="15" t="s">
        <v>13</v>
      </c>
      <c r="B10" s="15" t="s">
        <v>14</v>
      </c>
      <c r="C10" s="20" t="s">
        <v>18</v>
      </c>
      <c r="D10" s="17">
        <v>40</v>
      </c>
      <c r="E10" s="18"/>
      <c r="F10" s="17">
        <v>8</v>
      </c>
      <c r="G10" s="17">
        <v>8</v>
      </c>
      <c r="H10" s="17">
        <v>8</v>
      </c>
      <c r="I10" s="17">
        <v>8</v>
      </c>
      <c r="J10" s="17">
        <v>8</v>
      </c>
      <c r="K10" s="18"/>
      <c r="L10" s="18"/>
      <c r="M10" s="17">
        <v>8</v>
      </c>
      <c r="N10" s="17">
        <v>8</v>
      </c>
      <c r="O10" s="17">
        <v>8</v>
      </c>
      <c r="P10" s="17">
        <v>8</v>
      </c>
      <c r="Q10" s="17">
        <v>8</v>
      </c>
      <c r="R10" s="18"/>
    </row>
    <row r="11" spans="1:18" s="19" customFormat="1" ht="18" customHeight="1" x14ac:dyDescent="0.25">
      <c r="A11" s="15" t="s">
        <v>13</v>
      </c>
      <c r="B11" s="15" t="s">
        <v>14</v>
      </c>
      <c r="C11" s="20" t="s">
        <v>19</v>
      </c>
      <c r="D11" s="17">
        <v>40</v>
      </c>
      <c r="E11" s="18"/>
      <c r="F11" s="17">
        <v>8</v>
      </c>
      <c r="G11" s="17">
        <v>8</v>
      </c>
      <c r="H11" s="17">
        <v>8</v>
      </c>
      <c r="I11" s="17">
        <v>8</v>
      </c>
      <c r="J11" s="17"/>
      <c r="K11" s="21">
        <v>8</v>
      </c>
      <c r="L11" s="21">
        <v>8</v>
      </c>
      <c r="M11" s="17"/>
      <c r="N11" s="17">
        <v>8</v>
      </c>
      <c r="O11" s="17">
        <v>8</v>
      </c>
      <c r="P11" s="17">
        <v>8</v>
      </c>
      <c r="Q11" s="17">
        <v>8</v>
      </c>
      <c r="R11" s="18"/>
    </row>
    <row r="12" spans="1:18" s="19" customFormat="1" ht="18" customHeight="1" x14ac:dyDescent="0.25">
      <c r="A12" s="15" t="s">
        <v>13</v>
      </c>
      <c r="B12" s="15" t="s">
        <v>14</v>
      </c>
      <c r="C12" s="20" t="s">
        <v>20</v>
      </c>
      <c r="D12" s="17">
        <v>40</v>
      </c>
      <c r="E12" s="21">
        <v>8</v>
      </c>
      <c r="F12" s="17"/>
      <c r="G12" s="17">
        <v>8</v>
      </c>
      <c r="H12" s="17">
        <v>8</v>
      </c>
      <c r="I12" s="17">
        <v>8</v>
      </c>
      <c r="J12" s="17">
        <v>8</v>
      </c>
      <c r="K12" s="18"/>
      <c r="L12" s="18"/>
      <c r="M12" s="17">
        <v>8</v>
      </c>
      <c r="N12" s="17">
        <v>8</v>
      </c>
      <c r="O12" s="17">
        <v>8</v>
      </c>
      <c r="P12" s="17">
        <v>8</v>
      </c>
      <c r="Q12" s="17"/>
      <c r="R12" s="21">
        <v>8</v>
      </c>
    </row>
    <row r="13" spans="1:18" s="19" customFormat="1" ht="18" customHeight="1" x14ac:dyDescent="0.25">
      <c r="A13" s="15" t="s">
        <v>13</v>
      </c>
      <c r="B13" s="15" t="s">
        <v>14</v>
      </c>
      <c r="C13" s="20" t="s">
        <v>21</v>
      </c>
      <c r="D13" s="17">
        <v>40</v>
      </c>
      <c r="E13" s="21">
        <v>8</v>
      </c>
      <c r="F13" s="17">
        <v>8</v>
      </c>
      <c r="G13" s="17"/>
      <c r="H13" s="17">
        <v>8</v>
      </c>
      <c r="I13" s="17">
        <v>8</v>
      </c>
      <c r="J13" s="17">
        <v>8</v>
      </c>
      <c r="K13" s="18"/>
      <c r="L13" s="18"/>
      <c r="M13" s="17">
        <v>8</v>
      </c>
      <c r="N13" s="17">
        <v>8</v>
      </c>
      <c r="O13" s="17">
        <v>8</v>
      </c>
      <c r="P13" s="17"/>
      <c r="Q13" s="17">
        <v>8</v>
      </c>
      <c r="R13" s="21">
        <v>8</v>
      </c>
    </row>
    <row r="14" spans="1:18" s="19" customFormat="1" ht="18" customHeight="1" x14ac:dyDescent="0.25">
      <c r="A14" s="15" t="s">
        <v>13</v>
      </c>
      <c r="B14" s="15" t="s">
        <v>14</v>
      </c>
      <c r="C14" s="20" t="s">
        <v>22</v>
      </c>
      <c r="D14" s="17">
        <v>40</v>
      </c>
      <c r="E14" s="18"/>
      <c r="F14" s="17">
        <v>8</v>
      </c>
      <c r="G14" s="17">
        <v>8</v>
      </c>
      <c r="H14" s="17">
        <v>8</v>
      </c>
      <c r="I14" s="17"/>
      <c r="J14" s="17">
        <v>8</v>
      </c>
      <c r="K14" s="21">
        <v>8</v>
      </c>
      <c r="L14" s="21">
        <v>8</v>
      </c>
      <c r="M14" s="17">
        <v>8</v>
      </c>
      <c r="N14" s="17">
        <v>8</v>
      </c>
      <c r="O14" s="17"/>
      <c r="P14" s="17">
        <v>8</v>
      </c>
      <c r="Q14" s="17">
        <v>8</v>
      </c>
      <c r="R14" s="18"/>
    </row>
    <row r="15" spans="1:18" s="19" customFormat="1" ht="18" customHeight="1" x14ac:dyDescent="0.25">
      <c r="A15" s="15" t="s">
        <v>13</v>
      </c>
      <c r="B15" s="15" t="s">
        <v>14</v>
      </c>
      <c r="C15" s="20" t="s">
        <v>23</v>
      </c>
      <c r="D15" s="17">
        <v>40</v>
      </c>
      <c r="E15" s="18"/>
      <c r="F15" s="17">
        <v>8</v>
      </c>
      <c r="G15" s="17">
        <v>8</v>
      </c>
      <c r="H15" s="17"/>
      <c r="I15" s="17">
        <v>8</v>
      </c>
      <c r="J15" s="17">
        <v>8</v>
      </c>
      <c r="K15" s="21">
        <v>8</v>
      </c>
      <c r="L15" s="21">
        <v>8</v>
      </c>
      <c r="M15" s="17">
        <v>8</v>
      </c>
      <c r="N15" s="17"/>
      <c r="O15" s="17">
        <v>8</v>
      </c>
      <c r="P15" s="17">
        <v>8</v>
      </c>
      <c r="Q15" s="17">
        <v>8</v>
      </c>
      <c r="R15" s="18"/>
    </row>
    <row r="16" spans="1:18" s="19" customFormat="1" ht="18" customHeight="1" x14ac:dyDescent="0.25">
      <c r="A16" s="15" t="s">
        <v>13</v>
      </c>
      <c r="B16" s="15" t="s">
        <v>14</v>
      </c>
      <c r="C16" s="20" t="s">
        <v>24</v>
      </c>
      <c r="D16" s="17">
        <v>40</v>
      </c>
      <c r="E16" s="18"/>
      <c r="F16" s="17"/>
      <c r="G16" s="17">
        <v>8</v>
      </c>
      <c r="H16" s="17">
        <v>8</v>
      </c>
      <c r="I16" s="17">
        <v>8</v>
      </c>
      <c r="J16" s="17"/>
      <c r="K16" s="18"/>
      <c r="L16" s="18"/>
      <c r="M16" s="17"/>
      <c r="N16" s="17">
        <v>8</v>
      </c>
      <c r="O16" s="17">
        <v>8</v>
      </c>
      <c r="P16" s="17">
        <v>8</v>
      </c>
      <c r="Q16" s="17"/>
      <c r="R16" s="18"/>
    </row>
    <row r="17" spans="1:18" s="19" customFormat="1" ht="18" customHeight="1" x14ac:dyDescent="0.25">
      <c r="A17" s="22"/>
      <c r="B17" s="22"/>
      <c r="C17" s="23" t="s">
        <v>25</v>
      </c>
      <c r="D17" s="24"/>
      <c r="E17" s="24"/>
      <c r="F17" s="24">
        <f>COUNT(F7:F16)</f>
        <v>8</v>
      </c>
      <c r="G17" s="24">
        <f>COUNT(G7:G16)</f>
        <v>9</v>
      </c>
      <c r="H17" s="24">
        <f>COUNT(H7:H16)</f>
        <v>9</v>
      </c>
      <c r="I17" s="24">
        <f>COUNT(I7:I16)</f>
        <v>9</v>
      </c>
      <c r="J17" s="24">
        <f>COUNT(J7:J16)</f>
        <v>8</v>
      </c>
      <c r="K17" s="24"/>
      <c r="L17" s="24"/>
      <c r="M17" s="24">
        <f>COUNT(M7:M16)</f>
        <v>8</v>
      </c>
      <c r="N17" s="24">
        <f>COUNT(N7:N16)</f>
        <v>9</v>
      </c>
      <c r="O17" s="24">
        <f>COUNT(O7:O16)</f>
        <v>9</v>
      </c>
      <c r="P17" s="24">
        <f>COUNT(P7:P16)</f>
        <v>9</v>
      </c>
      <c r="Q17" s="24">
        <f>COUNT(Q7:Q16)</f>
        <v>8</v>
      </c>
      <c r="R17" s="24"/>
    </row>
    <row r="18" spans="1:18" s="19" customFormat="1" ht="18" customHeight="1" x14ac:dyDescent="0.25">
      <c r="A18" s="15" t="s">
        <v>13</v>
      </c>
      <c r="B18" s="15" t="s">
        <v>26</v>
      </c>
      <c r="C18" s="16" t="s">
        <v>27</v>
      </c>
      <c r="D18" s="17">
        <v>24</v>
      </c>
      <c r="E18" s="18"/>
      <c r="F18" s="17"/>
      <c r="G18" s="17">
        <v>8</v>
      </c>
      <c r="H18" s="17"/>
      <c r="I18" s="17">
        <v>8</v>
      </c>
      <c r="J18" s="17"/>
      <c r="K18" s="21">
        <v>8</v>
      </c>
      <c r="L18" s="21">
        <v>8</v>
      </c>
      <c r="M18" s="17"/>
      <c r="N18" s="17">
        <v>8</v>
      </c>
      <c r="O18" s="17"/>
      <c r="P18" s="17">
        <v>8</v>
      </c>
      <c r="Q18" s="17"/>
      <c r="R18" s="18"/>
    </row>
    <row r="19" spans="1:18" s="19" customFormat="1" ht="18" customHeight="1" x14ac:dyDescent="0.25">
      <c r="A19" s="15" t="s">
        <v>13</v>
      </c>
      <c r="B19" s="15" t="s">
        <v>26</v>
      </c>
      <c r="C19" s="25" t="s">
        <v>28</v>
      </c>
      <c r="D19" s="17">
        <v>32</v>
      </c>
      <c r="E19" s="21">
        <v>8</v>
      </c>
      <c r="F19" s="17">
        <v>8</v>
      </c>
      <c r="G19" s="17"/>
      <c r="H19" s="17">
        <v>8</v>
      </c>
      <c r="I19" s="17"/>
      <c r="J19" s="17">
        <v>8</v>
      </c>
      <c r="K19" s="18"/>
      <c r="L19" s="18"/>
      <c r="M19" s="17">
        <v>8</v>
      </c>
      <c r="N19" s="17"/>
      <c r="O19" s="17">
        <v>8</v>
      </c>
      <c r="P19" s="17"/>
      <c r="Q19" s="17">
        <v>8</v>
      </c>
      <c r="R19" s="21">
        <v>8</v>
      </c>
    </row>
    <row r="20" spans="1:18" s="19" customFormat="1" ht="18" customHeight="1" x14ac:dyDescent="0.25">
      <c r="A20" s="22"/>
      <c r="B20" s="22"/>
      <c r="C20" s="23" t="s">
        <v>29</v>
      </c>
      <c r="D20" s="24"/>
      <c r="E20" s="24"/>
      <c r="F20" s="24">
        <f>COUNT(F7:F16,F18:F19)</f>
        <v>9</v>
      </c>
      <c r="G20" s="24">
        <f t="shared" ref="G20:Q20" si="0">COUNT(G7:G16,G18:G19)</f>
        <v>10</v>
      </c>
      <c r="H20" s="24">
        <f t="shared" si="0"/>
        <v>10</v>
      </c>
      <c r="I20" s="24">
        <f t="shared" si="0"/>
        <v>10</v>
      </c>
      <c r="J20" s="24">
        <f t="shared" si="0"/>
        <v>9</v>
      </c>
      <c r="K20" s="24"/>
      <c r="L20" s="24"/>
      <c r="M20" s="24">
        <f t="shared" si="0"/>
        <v>9</v>
      </c>
      <c r="N20" s="24">
        <f t="shared" si="0"/>
        <v>10</v>
      </c>
      <c r="O20" s="24">
        <f t="shared" si="0"/>
        <v>10</v>
      </c>
      <c r="P20" s="24">
        <f t="shared" si="0"/>
        <v>10</v>
      </c>
      <c r="Q20" s="24">
        <f t="shared" si="0"/>
        <v>9</v>
      </c>
      <c r="R20" s="24"/>
    </row>
    <row r="21" spans="1:18" s="19" customFormat="1" ht="18" customHeight="1" x14ac:dyDescent="0.25">
      <c r="A21" s="15" t="s">
        <v>13</v>
      </c>
      <c r="B21" s="15" t="s">
        <v>30</v>
      </c>
      <c r="C21" s="16" t="s">
        <v>31</v>
      </c>
      <c r="D21" s="17">
        <v>32</v>
      </c>
      <c r="E21" s="21">
        <v>8</v>
      </c>
      <c r="F21" s="17">
        <v>8</v>
      </c>
      <c r="G21" s="17"/>
      <c r="H21" s="17">
        <v>8</v>
      </c>
      <c r="I21" s="17"/>
      <c r="J21" s="17">
        <v>8</v>
      </c>
      <c r="K21" s="18"/>
      <c r="L21" s="18"/>
      <c r="M21" s="17">
        <v>8</v>
      </c>
      <c r="N21" s="17"/>
      <c r="O21" s="17">
        <v>8</v>
      </c>
      <c r="P21" s="17"/>
      <c r="Q21" s="17">
        <v>8</v>
      </c>
      <c r="R21" s="21">
        <v>8</v>
      </c>
    </row>
    <row r="22" spans="1:18" s="19" customFormat="1" ht="18" customHeight="1" x14ac:dyDescent="0.25">
      <c r="A22" s="15" t="s">
        <v>13</v>
      </c>
      <c r="B22" s="15" t="s">
        <v>30</v>
      </c>
      <c r="C22" s="20" t="s">
        <v>32</v>
      </c>
      <c r="D22" s="17">
        <v>40</v>
      </c>
      <c r="E22" s="18"/>
      <c r="F22" s="17">
        <v>8</v>
      </c>
      <c r="G22" s="17">
        <v>8</v>
      </c>
      <c r="H22" s="17"/>
      <c r="I22" s="17">
        <v>8</v>
      </c>
      <c r="J22" s="17">
        <v>8</v>
      </c>
      <c r="K22" s="26">
        <v>8</v>
      </c>
      <c r="L22" s="26">
        <v>8</v>
      </c>
      <c r="M22" s="17"/>
      <c r="N22" s="17">
        <v>8</v>
      </c>
      <c r="O22" s="17">
        <v>8</v>
      </c>
      <c r="P22" s="17">
        <v>8</v>
      </c>
      <c r="Q22" s="17">
        <v>8</v>
      </c>
      <c r="R22" s="18"/>
    </row>
    <row r="23" spans="1:18" s="19" customFormat="1" ht="18" customHeight="1" x14ac:dyDescent="0.25">
      <c r="A23" s="22"/>
      <c r="B23" s="22"/>
      <c r="C23" s="27" t="s">
        <v>33</v>
      </c>
      <c r="D23" s="24"/>
      <c r="E23" s="24"/>
      <c r="F23" s="24">
        <f>COUNT(F7:F16,F18:F19,F21:F22)</f>
        <v>11</v>
      </c>
      <c r="G23" s="24">
        <f>COUNT(G7:G16,G18:G19,G21:G22)</f>
        <v>11</v>
      </c>
      <c r="H23" s="24">
        <f>COUNT(H7:H16,H18:H19,H21:H22)</f>
        <v>11</v>
      </c>
      <c r="I23" s="24">
        <f>COUNT(I7:I16,I18:I19,I21:I22)</f>
        <v>11</v>
      </c>
      <c r="J23" s="24">
        <f>COUNT(J7:J16,J18:J19,J21:J22)</f>
        <v>11</v>
      </c>
      <c r="K23" s="24"/>
      <c r="L23" s="24"/>
      <c r="M23" s="24">
        <f>COUNT(M7:M16,M18:M19,M21:M22)</f>
        <v>10</v>
      </c>
      <c r="N23" s="24">
        <f>COUNT(N7:N16,N18:N19,N21:N22)</f>
        <v>11</v>
      </c>
      <c r="O23" s="24">
        <f>COUNT(O7:O16,O18:O19,O21:O22)</f>
        <v>12</v>
      </c>
      <c r="P23" s="24">
        <f>COUNT(P7:P16,P18:P19,P21:P22)</f>
        <v>11</v>
      </c>
      <c r="Q23" s="24">
        <f>COUNT(Q7:Q16,Q18:Q19,Q21:Q22)</f>
        <v>11</v>
      </c>
      <c r="R23" s="24"/>
    </row>
    <row r="24" spans="1:18" s="19" customFormat="1" ht="18" customHeight="1" x14ac:dyDescent="0.25">
      <c r="A24" s="15" t="s">
        <v>13</v>
      </c>
      <c r="B24" s="15" t="s">
        <v>34</v>
      </c>
      <c r="C24" s="16" t="s">
        <v>35</v>
      </c>
      <c r="D24" s="17">
        <v>80</v>
      </c>
      <c r="E24" s="26">
        <v>8</v>
      </c>
      <c r="F24" s="17"/>
      <c r="G24" s="17">
        <v>8</v>
      </c>
      <c r="H24" s="17">
        <v>8</v>
      </c>
      <c r="I24" s="17">
        <v>8</v>
      </c>
      <c r="J24" s="17">
        <v>8</v>
      </c>
      <c r="K24" s="18"/>
      <c r="L24" s="18"/>
      <c r="M24" s="17">
        <v>8</v>
      </c>
      <c r="N24" s="17">
        <v>8</v>
      </c>
      <c r="O24" s="17">
        <v>8</v>
      </c>
      <c r="P24" s="17">
        <v>8</v>
      </c>
      <c r="Q24" s="17"/>
      <c r="R24" s="26">
        <v>8</v>
      </c>
    </row>
    <row r="25" spans="1:18" s="19" customFormat="1" ht="18" customHeight="1" x14ac:dyDescent="0.25">
      <c r="A25" s="15" t="s">
        <v>13</v>
      </c>
      <c r="B25" s="15" t="s">
        <v>34</v>
      </c>
      <c r="C25" s="16" t="s">
        <v>36</v>
      </c>
      <c r="D25" s="17">
        <v>80</v>
      </c>
      <c r="E25" s="18"/>
      <c r="F25" s="17">
        <v>8</v>
      </c>
      <c r="G25" s="17">
        <v>8</v>
      </c>
      <c r="H25" s="17">
        <v>8</v>
      </c>
      <c r="I25" s="17"/>
      <c r="J25" s="17">
        <v>8</v>
      </c>
      <c r="K25" s="28">
        <v>8</v>
      </c>
      <c r="L25" s="28">
        <v>8</v>
      </c>
      <c r="M25" s="17"/>
      <c r="N25" s="17">
        <v>8</v>
      </c>
      <c r="O25" s="17">
        <v>8</v>
      </c>
      <c r="P25" s="17">
        <v>8</v>
      </c>
      <c r="Q25" s="17">
        <v>8</v>
      </c>
      <c r="R25" s="18"/>
    </row>
    <row r="26" spans="1:18" s="19" customFormat="1" ht="18" customHeight="1" x14ac:dyDescent="0.25">
      <c r="A26" s="15" t="s">
        <v>13</v>
      </c>
      <c r="B26" s="15" t="s">
        <v>34</v>
      </c>
      <c r="C26" s="16" t="s">
        <v>37</v>
      </c>
      <c r="D26" s="17">
        <v>24</v>
      </c>
      <c r="E26" s="18"/>
      <c r="F26" s="17">
        <v>8</v>
      </c>
      <c r="G26" s="17"/>
      <c r="H26" s="17"/>
      <c r="I26" s="17">
        <v>8</v>
      </c>
      <c r="J26" s="17"/>
      <c r="K26" s="28">
        <v>8</v>
      </c>
      <c r="L26" s="28">
        <v>8</v>
      </c>
      <c r="M26" s="17">
        <v>8</v>
      </c>
      <c r="N26" s="17"/>
      <c r="O26" s="17"/>
      <c r="P26" s="17"/>
      <c r="Q26" s="17">
        <v>8</v>
      </c>
      <c r="R26" s="18"/>
    </row>
    <row r="27" spans="1:18" s="19" customFormat="1" ht="18" customHeight="1" x14ac:dyDescent="0.25">
      <c r="A27" s="22"/>
      <c r="B27" s="22"/>
      <c r="C27" s="27" t="s">
        <v>38</v>
      </c>
      <c r="D27" s="24"/>
      <c r="E27" s="24"/>
      <c r="F27" s="24">
        <f>COUNT(F7:F16,F18:F19,F21:F22,F24:F26)</f>
        <v>13</v>
      </c>
      <c r="G27" s="24">
        <f>COUNT(G7:G16,G18:G19,G21:G22,G24:G26)</f>
        <v>13</v>
      </c>
      <c r="H27" s="24">
        <f>COUNT(H7:H16,H18:H19,H21:H22,H24:H26)</f>
        <v>13</v>
      </c>
      <c r="I27" s="24">
        <f>COUNT(I7:I16,I18:I19,I21:I22,I24:I26)</f>
        <v>13</v>
      </c>
      <c r="J27" s="24">
        <f>COUNT(J7:J16,J18:J19,J21:J22,J24:J26)</f>
        <v>13</v>
      </c>
      <c r="K27" s="24"/>
      <c r="L27" s="24"/>
      <c r="M27" s="24">
        <f>COUNT(M7:M16,M18:M19,M21:M22,M24:M26)</f>
        <v>12</v>
      </c>
      <c r="N27" s="24">
        <f>COUNT(N7:N16,N18:N19,N21:N22,N24:N26)</f>
        <v>13</v>
      </c>
      <c r="O27" s="24">
        <f>COUNT(O7:O16,O18:O19,O21:O22,O24:O26)</f>
        <v>14</v>
      </c>
      <c r="P27" s="24">
        <f>COUNT(P7:P16,P18:P19,P21:P22,P24:P26)</f>
        <v>13</v>
      </c>
      <c r="Q27" s="24">
        <f>COUNT(Q7:Q16,Q18:Q19,Q21:Q22,Q24:Q26)</f>
        <v>13</v>
      </c>
      <c r="R27" s="24"/>
    </row>
    <row r="28" spans="1:18" s="2" customFormat="1" ht="18" customHeight="1" x14ac:dyDescent="0.35">
      <c r="A28" s="15" t="s">
        <v>13</v>
      </c>
      <c r="B28" s="15" t="s">
        <v>39</v>
      </c>
      <c r="C28" s="16" t="s">
        <v>40</v>
      </c>
      <c r="D28" s="17">
        <v>40</v>
      </c>
      <c r="E28" s="29">
        <v>8</v>
      </c>
      <c r="F28" s="17"/>
      <c r="G28" s="17">
        <v>8</v>
      </c>
      <c r="H28" s="17">
        <v>8</v>
      </c>
      <c r="I28" s="17">
        <v>8</v>
      </c>
      <c r="J28" s="17">
        <v>8</v>
      </c>
      <c r="K28" s="30"/>
      <c r="L28" s="30"/>
      <c r="M28" s="17">
        <v>8</v>
      </c>
      <c r="N28" s="17">
        <v>8</v>
      </c>
      <c r="O28" s="17">
        <v>8</v>
      </c>
      <c r="P28" s="17">
        <v>8</v>
      </c>
      <c r="Q28" s="17"/>
      <c r="R28" s="29">
        <v>8</v>
      </c>
    </row>
    <row r="29" spans="1:18" s="2" customFormat="1" ht="18" customHeight="1" x14ac:dyDescent="0.35">
      <c r="A29" s="15" t="s">
        <v>13</v>
      </c>
      <c r="B29" s="15" t="s">
        <v>39</v>
      </c>
      <c r="C29" s="25" t="s">
        <v>28</v>
      </c>
      <c r="D29" s="17">
        <v>32</v>
      </c>
      <c r="E29" s="28">
        <v>8</v>
      </c>
      <c r="F29" s="17"/>
      <c r="G29" s="17"/>
      <c r="H29" s="17">
        <v>8</v>
      </c>
      <c r="I29" s="17">
        <v>8</v>
      </c>
      <c r="J29" s="17">
        <v>8</v>
      </c>
      <c r="K29" s="30"/>
      <c r="L29" s="30"/>
      <c r="M29" s="17">
        <v>8</v>
      </c>
      <c r="N29" s="17">
        <v>8</v>
      </c>
      <c r="O29" s="17"/>
      <c r="P29" s="17"/>
      <c r="Q29" s="17">
        <v>8</v>
      </c>
      <c r="R29" s="28">
        <v>8</v>
      </c>
    </row>
    <row r="30" spans="1:18" s="19" customFormat="1" ht="18" customHeight="1" x14ac:dyDescent="0.25">
      <c r="A30" s="15" t="s">
        <v>13</v>
      </c>
      <c r="B30" s="15" t="s">
        <v>39</v>
      </c>
      <c r="C30" s="16" t="s">
        <v>41</v>
      </c>
      <c r="D30" s="17">
        <v>32</v>
      </c>
      <c r="E30" s="18"/>
      <c r="F30" s="17">
        <v>8</v>
      </c>
      <c r="G30" s="17">
        <v>8</v>
      </c>
      <c r="H30" s="17"/>
      <c r="I30" s="17">
        <v>8</v>
      </c>
      <c r="J30" s="17"/>
      <c r="K30" s="29">
        <v>8</v>
      </c>
      <c r="L30" s="29">
        <v>8</v>
      </c>
      <c r="M30" s="17">
        <v>8</v>
      </c>
      <c r="N30" s="17"/>
      <c r="O30" s="17">
        <v>8</v>
      </c>
      <c r="P30" s="17"/>
      <c r="Q30" s="17">
        <v>8</v>
      </c>
      <c r="R30" s="18"/>
    </row>
    <row r="31" spans="1:18" s="19" customFormat="1" ht="18" customHeight="1" x14ac:dyDescent="0.25">
      <c r="A31" s="15" t="s">
        <v>13</v>
      </c>
      <c r="B31" s="15" t="s">
        <v>39</v>
      </c>
      <c r="C31" s="16" t="s">
        <v>42</v>
      </c>
      <c r="D31" s="17">
        <v>16</v>
      </c>
      <c r="E31" s="29">
        <v>8</v>
      </c>
      <c r="F31" s="17"/>
      <c r="G31" s="31"/>
      <c r="H31" s="17"/>
      <c r="I31" s="17"/>
      <c r="J31" s="17"/>
      <c r="K31" s="29">
        <v>8</v>
      </c>
      <c r="L31" s="29">
        <v>8</v>
      </c>
      <c r="M31" s="17"/>
      <c r="N31" s="17"/>
      <c r="O31" s="17"/>
      <c r="P31" s="31"/>
      <c r="Q31" s="17"/>
      <c r="R31" s="29">
        <v>8</v>
      </c>
    </row>
    <row r="32" spans="1:18" s="19" customFormat="1" ht="18" customHeight="1" x14ac:dyDescent="0.25">
      <c r="A32" s="15" t="s">
        <v>13</v>
      </c>
      <c r="B32" s="15" t="s">
        <v>39</v>
      </c>
      <c r="C32" s="16" t="s">
        <v>43</v>
      </c>
      <c r="D32" s="17">
        <v>16</v>
      </c>
      <c r="E32" s="29">
        <v>8</v>
      </c>
      <c r="F32" s="17"/>
      <c r="G32" s="17"/>
      <c r="H32" s="17"/>
      <c r="I32" s="17"/>
      <c r="J32" s="17"/>
      <c r="K32" s="29">
        <v>8</v>
      </c>
      <c r="L32" s="29">
        <v>8</v>
      </c>
      <c r="M32" s="17"/>
      <c r="N32" s="17"/>
      <c r="O32" s="17"/>
      <c r="P32" s="17"/>
      <c r="Q32" s="17"/>
      <c r="R32" s="29">
        <v>8</v>
      </c>
    </row>
    <row r="33" spans="1:18" ht="18" customHeight="1" x14ac:dyDescent="0.35">
      <c r="A33" s="22"/>
      <c r="B33" s="32"/>
      <c r="C33" s="33" t="s">
        <v>44</v>
      </c>
      <c r="D33" s="34"/>
      <c r="E33" s="24"/>
      <c r="F33" s="35">
        <f>COUNT(F7:F16,F18:F19,F21:F22,F24:F26,F28:F32)</f>
        <v>14</v>
      </c>
      <c r="G33" s="35">
        <f>COUNT(G7:G16,G18:G19,G21:G22,G24:G26,G28:G32)</f>
        <v>15</v>
      </c>
      <c r="H33" s="35">
        <f>COUNT(H7:H16,H18:H19,H21:H22,H24:H26,H28:H32)</f>
        <v>15</v>
      </c>
      <c r="I33" s="35">
        <f>COUNT(I7:I16,I18:I19,I21:I22,I24:I26,I28:I32)</f>
        <v>16</v>
      </c>
      <c r="J33" s="35">
        <f>COUNT(J7:J16,J18:J19,J21:J22,J24:J26,J28:J32)</f>
        <v>15</v>
      </c>
      <c r="K33" s="35"/>
      <c r="L33" s="35"/>
      <c r="M33" s="35">
        <f>COUNT(M7:M16,M18:M19,M21:M22,M24:M26,M28:M32)</f>
        <v>15</v>
      </c>
      <c r="N33" s="35">
        <f>COUNT(N7:N16,N18:N19,N21:N22,N24:N26,N28:N32)</f>
        <v>15</v>
      </c>
      <c r="O33" s="35">
        <f>COUNT(O7:O16,O18:O19,O21:O22,O24:O26,O28:O32)</f>
        <v>16</v>
      </c>
      <c r="P33" s="35">
        <f>COUNT(P7:P16,P18:P19,P21:P22,P24:P26,P28:P32)</f>
        <v>14</v>
      </c>
      <c r="Q33" s="35">
        <f>COUNT(Q7:Q16,Q18:Q19,Q21:Q22,Q24:Q26,Q28:Q32)</f>
        <v>15</v>
      </c>
      <c r="R33" s="35"/>
    </row>
    <row r="34" spans="1:18" ht="18" customHeight="1" x14ac:dyDescent="0.35">
      <c r="A34" s="15" t="s">
        <v>13</v>
      </c>
      <c r="B34" s="36" t="s">
        <v>45</v>
      </c>
      <c r="C34" s="37" t="s">
        <v>46</v>
      </c>
      <c r="D34" s="36">
        <v>26</v>
      </c>
      <c r="E34" s="28">
        <v>8</v>
      </c>
      <c r="F34" s="38">
        <v>6</v>
      </c>
      <c r="G34" s="38">
        <v>6</v>
      </c>
      <c r="H34" s="38"/>
      <c r="I34" s="38">
        <v>6</v>
      </c>
      <c r="J34" s="38"/>
      <c r="K34" s="39"/>
      <c r="L34" s="39"/>
      <c r="M34" s="38">
        <v>6</v>
      </c>
      <c r="N34" s="38">
        <v>6</v>
      </c>
      <c r="O34" s="38"/>
      <c r="P34" s="38">
        <v>6</v>
      </c>
      <c r="Q34" s="38"/>
      <c r="R34" s="40">
        <v>8</v>
      </c>
    </row>
    <row r="35" spans="1:18" ht="18" customHeight="1" x14ac:dyDescent="0.35">
      <c r="A35" s="15" t="s">
        <v>13</v>
      </c>
      <c r="B35" s="36" t="s">
        <v>45</v>
      </c>
      <c r="C35" s="37" t="s">
        <v>47</v>
      </c>
      <c r="D35" s="36">
        <v>26</v>
      </c>
      <c r="E35" s="41"/>
      <c r="F35" s="38">
        <v>6</v>
      </c>
      <c r="G35" s="38"/>
      <c r="H35" s="38">
        <v>6</v>
      </c>
      <c r="I35" s="38"/>
      <c r="J35" s="38">
        <v>6</v>
      </c>
      <c r="K35" s="39">
        <v>8</v>
      </c>
      <c r="L35" s="39">
        <v>8</v>
      </c>
      <c r="M35" s="38"/>
      <c r="N35" s="38">
        <v>6</v>
      </c>
      <c r="O35" s="38">
        <v>6</v>
      </c>
      <c r="P35" s="38"/>
      <c r="Q35" s="38">
        <v>6</v>
      </c>
      <c r="R35" s="39"/>
    </row>
    <row r="36" spans="1:18" ht="18" customHeight="1" x14ac:dyDescent="0.35">
      <c r="A36" s="15" t="s">
        <v>13</v>
      </c>
      <c r="B36" s="36" t="s">
        <v>45</v>
      </c>
      <c r="C36" s="37" t="s">
        <v>48</v>
      </c>
      <c r="D36" s="36">
        <v>28</v>
      </c>
      <c r="E36" s="29">
        <v>8</v>
      </c>
      <c r="F36" s="38">
        <v>6</v>
      </c>
      <c r="G36" s="38"/>
      <c r="H36" s="38">
        <v>6</v>
      </c>
      <c r="I36" s="38"/>
      <c r="J36" s="38"/>
      <c r="K36" s="42">
        <v>8</v>
      </c>
      <c r="L36" s="42">
        <v>8</v>
      </c>
      <c r="M36" s="38">
        <v>6</v>
      </c>
      <c r="N36" s="38"/>
      <c r="O36" s="38">
        <v>6</v>
      </c>
      <c r="P36" s="38"/>
      <c r="Q36" s="38"/>
      <c r="R36" s="42">
        <v>8</v>
      </c>
    </row>
    <row r="37" spans="1:18" ht="18" customHeight="1" x14ac:dyDescent="0.35">
      <c r="A37" s="15" t="s">
        <v>13</v>
      </c>
      <c r="B37" s="36" t="s">
        <v>49</v>
      </c>
      <c r="C37" s="25" t="s">
        <v>28</v>
      </c>
      <c r="D37" s="36">
        <v>32</v>
      </c>
      <c r="E37" s="43">
        <v>8</v>
      </c>
      <c r="F37" s="38"/>
      <c r="G37" s="38">
        <v>8</v>
      </c>
      <c r="H37" s="38"/>
      <c r="I37" s="38">
        <v>8</v>
      </c>
      <c r="J37" s="38">
        <v>8</v>
      </c>
      <c r="K37" s="39"/>
      <c r="L37" s="39"/>
      <c r="M37" s="38">
        <v>8</v>
      </c>
      <c r="N37" s="38"/>
      <c r="O37" s="38"/>
      <c r="P37" s="38">
        <v>8</v>
      </c>
      <c r="Q37" s="38">
        <v>8</v>
      </c>
      <c r="R37" s="44">
        <v>8</v>
      </c>
    </row>
    <row r="38" spans="1:18" ht="18" customHeight="1" x14ac:dyDescent="0.35">
      <c r="A38" s="15" t="s">
        <v>13</v>
      </c>
      <c r="B38" s="36" t="s">
        <v>49</v>
      </c>
      <c r="C38" s="37" t="s">
        <v>50</v>
      </c>
      <c r="D38" s="36">
        <v>40</v>
      </c>
      <c r="E38" s="41"/>
      <c r="F38" s="38">
        <v>8</v>
      </c>
      <c r="G38" s="38">
        <v>8</v>
      </c>
      <c r="H38" s="38">
        <v>8</v>
      </c>
      <c r="I38" s="38"/>
      <c r="J38" s="38">
        <v>8</v>
      </c>
      <c r="K38" s="44">
        <v>8</v>
      </c>
      <c r="L38" s="44">
        <v>8</v>
      </c>
      <c r="M38" s="38"/>
      <c r="N38" s="38">
        <v>8</v>
      </c>
      <c r="O38" s="38">
        <v>8</v>
      </c>
      <c r="P38" s="38">
        <v>8</v>
      </c>
      <c r="Q38" s="38">
        <v>8</v>
      </c>
      <c r="R38" s="39"/>
    </row>
    <row r="39" spans="1:18" ht="18" customHeight="1" x14ac:dyDescent="0.35">
      <c r="A39" s="22"/>
      <c r="B39" s="32"/>
      <c r="C39" s="33" t="s">
        <v>51</v>
      </c>
      <c r="D39" s="34"/>
      <c r="E39" s="24"/>
      <c r="F39" s="35">
        <f>COUNT(F18:F19,F21:F22,F24:F26,F28:F32,F34:F38)</f>
        <v>10</v>
      </c>
      <c r="G39" s="35">
        <f>COUNT(G18:G19,G21:G22,G24:G26,G28:G32,G34:G38)</f>
        <v>9</v>
      </c>
      <c r="H39" s="35">
        <f>COUNT(H18:H19,H21:H22,H24:H26,H28:H32,H34:H38)</f>
        <v>9</v>
      </c>
      <c r="I39" s="35">
        <f>COUNT(I18:I19,I21:I22,I24:I26,I28:I32,I34:I38)</f>
        <v>9</v>
      </c>
      <c r="J39" s="35">
        <f>COUNT(J18:J19,J21:J22,J24:J26,J28:J32,J34:J38)</f>
        <v>10</v>
      </c>
      <c r="K39" s="35"/>
      <c r="L39" s="35"/>
      <c r="M39" s="35">
        <f>COUNT(M18:M19,M21:M22,M24:M26,M28:M32,M34:M38)</f>
        <v>10</v>
      </c>
      <c r="N39" s="35">
        <f>COUNT(N18:N19,N21:N22,N24:N26,N28:N32,N34:N38)</f>
        <v>9</v>
      </c>
      <c r="O39" s="35">
        <f>COUNT(O18:O19,O21:O22,O24:O26,O28:O32,O34:O38)</f>
        <v>10</v>
      </c>
      <c r="P39" s="35">
        <f>COUNT(P18:P19,P21:P22,P24:P26,P28:P32,P34:P38)</f>
        <v>8</v>
      </c>
      <c r="Q39" s="35">
        <f>COUNT(Q18:Q19,Q21:Q22,Q24:Q26,Q28:Q32,Q34:Q38)</f>
        <v>10</v>
      </c>
      <c r="R39" s="35"/>
    </row>
    <row r="40" spans="1:18" ht="18" customHeight="1" x14ac:dyDescent="0.35">
      <c r="A40" s="15" t="s">
        <v>13</v>
      </c>
      <c r="B40" s="36" t="s">
        <v>52</v>
      </c>
      <c r="C40" s="37" t="s">
        <v>53</v>
      </c>
      <c r="D40" s="36">
        <v>23</v>
      </c>
      <c r="E40" s="29">
        <v>8</v>
      </c>
      <c r="F40" s="38"/>
      <c r="G40" s="38">
        <v>5</v>
      </c>
      <c r="H40" s="38"/>
      <c r="I40" s="38">
        <v>5</v>
      </c>
      <c r="J40" s="38">
        <v>5</v>
      </c>
      <c r="K40" s="39"/>
      <c r="L40" s="39"/>
      <c r="M40" s="38"/>
      <c r="N40" s="38">
        <v>5</v>
      </c>
      <c r="O40" s="38"/>
      <c r="P40" s="38">
        <v>5</v>
      </c>
      <c r="Q40" s="38">
        <v>5</v>
      </c>
      <c r="R40" s="42">
        <v>8</v>
      </c>
    </row>
    <row r="41" spans="1:18" ht="18" customHeight="1" x14ac:dyDescent="0.35">
      <c r="A41" s="15" t="s">
        <v>13</v>
      </c>
      <c r="B41" s="36" t="s">
        <v>52</v>
      </c>
      <c r="C41" s="37" t="s">
        <v>54</v>
      </c>
      <c r="D41" s="36">
        <v>23</v>
      </c>
      <c r="E41" s="41"/>
      <c r="F41" s="38">
        <v>5</v>
      </c>
      <c r="G41" s="38"/>
      <c r="H41" s="38">
        <v>5</v>
      </c>
      <c r="I41" s="38"/>
      <c r="J41" s="38">
        <v>5</v>
      </c>
      <c r="K41" s="42">
        <v>8</v>
      </c>
      <c r="L41" s="42">
        <v>8</v>
      </c>
      <c r="M41" s="38">
        <v>5</v>
      </c>
      <c r="N41" s="38"/>
      <c r="O41" s="38">
        <v>5</v>
      </c>
      <c r="P41" s="38"/>
      <c r="Q41" s="38">
        <v>5</v>
      </c>
      <c r="R41" s="39"/>
    </row>
    <row r="42" spans="1:18" ht="18" customHeight="1" x14ac:dyDescent="0.35">
      <c r="A42" s="22"/>
      <c r="B42" s="32"/>
      <c r="C42" s="33" t="s">
        <v>55</v>
      </c>
      <c r="D42" s="34"/>
      <c r="E42" s="24"/>
      <c r="F42" s="35">
        <f>COUNT(F24:F26,F28:F32,F34:F38,F40:F41)</f>
        <v>8</v>
      </c>
      <c r="G42" s="35">
        <f>COUNT(G24:G26,G28:G32,G34:G38,G40:G41)</f>
        <v>8</v>
      </c>
      <c r="H42" s="35">
        <f>COUNT(H24:H26,H28:H32,H34:H38,H40:H41)</f>
        <v>8</v>
      </c>
      <c r="I42" s="35">
        <f>COUNT(I24:I26,I28:I32,I34:I38,I40:I41)</f>
        <v>8</v>
      </c>
      <c r="J42" s="35">
        <f>COUNT(J24:J26,J28:J32,J34:J38,J40:J41)</f>
        <v>9</v>
      </c>
      <c r="K42" s="35"/>
      <c r="L42" s="35"/>
      <c r="M42" s="35">
        <f>COUNT(M24:M26,M28:M32,M34:M38,M40:M41)</f>
        <v>9</v>
      </c>
      <c r="N42" s="35">
        <f>COUNT(N24:N26,N28:N32,N34:N38,N40:N41)</f>
        <v>8</v>
      </c>
      <c r="O42" s="35">
        <f>COUNT(O24:O26,O28:O32,O34:O38,O40:O41)</f>
        <v>8</v>
      </c>
      <c r="P42" s="35">
        <f>COUNT(P24:P26,P28:P32,P34:P38,P40:P41)</f>
        <v>7</v>
      </c>
      <c r="Q42" s="35">
        <f>COUNT(Q24:Q26,Q28:Q32,Q34:Q38,Q40:Q41)</f>
        <v>9</v>
      </c>
      <c r="R42" s="35"/>
    </row>
    <row r="43" spans="1:18" ht="18" customHeight="1" x14ac:dyDescent="0.35">
      <c r="A43" s="45" t="s">
        <v>56</v>
      </c>
      <c r="B43" s="36" t="s">
        <v>57</v>
      </c>
      <c r="C43" s="37" t="s">
        <v>58</v>
      </c>
      <c r="D43" s="36">
        <v>80</v>
      </c>
      <c r="E43" s="41"/>
      <c r="F43" s="38">
        <v>8</v>
      </c>
      <c r="G43" s="38">
        <v>8</v>
      </c>
      <c r="H43" s="38">
        <v>8</v>
      </c>
      <c r="I43" s="38">
        <v>8</v>
      </c>
      <c r="J43" s="38">
        <v>8</v>
      </c>
      <c r="K43" s="39"/>
      <c r="L43" s="39"/>
      <c r="M43" s="38">
        <v>8</v>
      </c>
      <c r="N43" s="38">
        <v>8</v>
      </c>
      <c r="O43" s="38">
        <v>8</v>
      </c>
      <c r="P43" s="38">
        <v>8</v>
      </c>
      <c r="Q43" s="38">
        <v>8</v>
      </c>
      <c r="R43" s="39"/>
    </row>
    <row r="44" spans="1:18" ht="18" customHeight="1" x14ac:dyDescent="0.35">
      <c r="A44" s="45" t="s">
        <v>56</v>
      </c>
      <c r="B44" s="36" t="s">
        <v>26</v>
      </c>
      <c r="C44" s="37" t="s">
        <v>59</v>
      </c>
      <c r="D44" s="36">
        <v>32</v>
      </c>
      <c r="E44" s="41"/>
      <c r="F44" s="38">
        <v>8</v>
      </c>
      <c r="G44" s="38"/>
      <c r="H44" s="38">
        <v>8</v>
      </c>
      <c r="I44" s="38"/>
      <c r="J44" s="38">
        <v>8</v>
      </c>
      <c r="K44" s="40">
        <v>8</v>
      </c>
      <c r="L44" s="40">
        <v>8</v>
      </c>
      <c r="M44" s="38">
        <v>8</v>
      </c>
      <c r="N44" s="38"/>
      <c r="O44" s="38">
        <v>8</v>
      </c>
      <c r="P44" s="38"/>
      <c r="Q44" s="38">
        <v>8</v>
      </c>
      <c r="R44" s="39"/>
    </row>
    <row r="45" spans="1:18" ht="18" customHeight="1" x14ac:dyDescent="0.35">
      <c r="A45" s="45" t="s">
        <v>56</v>
      </c>
      <c r="B45" s="36" t="s">
        <v>26</v>
      </c>
      <c r="C45" s="46" t="s">
        <v>28</v>
      </c>
      <c r="D45" s="36">
        <v>24</v>
      </c>
      <c r="E45" s="41"/>
      <c r="F45" s="38"/>
      <c r="G45" s="38">
        <v>8</v>
      </c>
      <c r="H45" s="38"/>
      <c r="I45" s="38">
        <v>8</v>
      </c>
      <c r="J45" s="38"/>
      <c r="K45" s="47">
        <v>8</v>
      </c>
      <c r="L45" s="39"/>
      <c r="M45" s="38"/>
      <c r="N45" s="38">
        <v>8</v>
      </c>
      <c r="O45" s="38"/>
      <c r="P45" s="38">
        <v>8</v>
      </c>
      <c r="Q45" s="38"/>
      <c r="R45" s="47">
        <v>8</v>
      </c>
    </row>
    <row r="46" spans="1:18" ht="18" customHeight="1" x14ac:dyDescent="0.35">
      <c r="A46" s="45" t="s">
        <v>56</v>
      </c>
      <c r="B46" s="36" t="s">
        <v>60</v>
      </c>
      <c r="C46" s="37" t="s">
        <v>61</v>
      </c>
      <c r="D46" s="36">
        <v>32</v>
      </c>
      <c r="E46" s="21">
        <v>8</v>
      </c>
      <c r="F46" s="38"/>
      <c r="G46" s="38">
        <v>8</v>
      </c>
      <c r="H46" s="38">
        <v>8</v>
      </c>
      <c r="I46" s="38">
        <v>8</v>
      </c>
      <c r="J46" s="38"/>
      <c r="K46" s="39"/>
      <c r="L46" s="47">
        <v>8</v>
      </c>
      <c r="M46" s="38"/>
      <c r="N46" s="38">
        <v>8</v>
      </c>
      <c r="O46" s="38">
        <v>8</v>
      </c>
      <c r="P46" s="38">
        <v>8</v>
      </c>
      <c r="Q46" s="38"/>
      <c r="R46" s="39"/>
    </row>
    <row r="47" spans="1:18" ht="18" customHeight="1" x14ac:dyDescent="0.35">
      <c r="A47" s="45" t="s">
        <v>56</v>
      </c>
      <c r="B47" s="36" t="s">
        <v>60</v>
      </c>
      <c r="C47" s="37" t="s">
        <v>62</v>
      </c>
      <c r="D47" s="36">
        <v>40</v>
      </c>
      <c r="E47" s="28">
        <v>8</v>
      </c>
      <c r="F47" s="38">
        <v>8</v>
      </c>
      <c r="G47" s="38">
        <v>8</v>
      </c>
      <c r="H47" s="38">
        <v>8</v>
      </c>
      <c r="I47" s="38"/>
      <c r="J47" s="38">
        <v>8</v>
      </c>
      <c r="K47" s="39"/>
      <c r="L47" s="39"/>
      <c r="M47" s="38">
        <v>8</v>
      </c>
      <c r="N47" s="38"/>
      <c r="O47" s="38">
        <v>8</v>
      </c>
      <c r="P47" s="38">
        <v>8</v>
      </c>
      <c r="Q47" s="38">
        <v>8</v>
      </c>
      <c r="R47" s="40">
        <v>8</v>
      </c>
    </row>
    <row r="48" spans="1:18" ht="18" customHeight="1" x14ac:dyDescent="0.35">
      <c r="A48" s="45" t="s">
        <v>56</v>
      </c>
      <c r="B48" s="48" t="s">
        <v>63</v>
      </c>
      <c r="C48" s="16" t="s">
        <v>64</v>
      </c>
      <c r="D48" s="49">
        <v>32</v>
      </c>
      <c r="E48" s="29">
        <v>8</v>
      </c>
      <c r="F48" s="49">
        <v>8</v>
      </c>
      <c r="G48" s="49">
        <v>8</v>
      </c>
      <c r="H48" s="49">
        <v>8</v>
      </c>
      <c r="I48" s="49"/>
      <c r="J48" s="49"/>
      <c r="K48" s="39"/>
      <c r="L48" s="39"/>
      <c r="M48" s="49">
        <v>8</v>
      </c>
      <c r="N48" s="49">
        <v>8</v>
      </c>
      <c r="O48" s="49">
        <v>8</v>
      </c>
      <c r="P48" s="49"/>
      <c r="Q48" s="49"/>
      <c r="R48" s="42">
        <v>8</v>
      </c>
    </row>
    <row r="49" spans="1:18" ht="18" customHeight="1" x14ac:dyDescent="0.35">
      <c r="A49" s="45" t="s">
        <v>56</v>
      </c>
      <c r="B49" s="48" t="s">
        <v>63</v>
      </c>
      <c r="C49" s="50" t="s">
        <v>65</v>
      </c>
      <c r="D49" s="49">
        <v>32</v>
      </c>
      <c r="E49" s="51">
        <v>8</v>
      </c>
      <c r="F49" s="49"/>
      <c r="G49" s="49"/>
      <c r="H49" s="49"/>
      <c r="I49" s="49">
        <v>8</v>
      </c>
      <c r="J49" s="49">
        <v>8</v>
      </c>
      <c r="K49" s="51">
        <v>8</v>
      </c>
      <c r="L49" s="51">
        <v>8</v>
      </c>
      <c r="M49" s="49"/>
      <c r="N49" s="49"/>
      <c r="O49" s="49"/>
      <c r="P49" s="49">
        <v>8</v>
      </c>
      <c r="Q49" s="49">
        <v>8</v>
      </c>
      <c r="R49" s="51">
        <v>8</v>
      </c>
    </row>
    <row r="50" spans="1:18" ht="18" customHeight="1" x14ac:dyDescent="0.35">
      <c r="A50" s="45" t="s">
        <v>56</v>
      </c>
      <c r="B50" s="48" t="s">
        <v>66</v>
      </c>
      <c r="C50" s="37" t="s">
        <v>67</v>
      </c>
      <c r="D50" s="49">
        <v>23</v>
      </c>
      <c r="E50" s="41"/>
      <c r="F50" s="49">
        <v>5</v>
      </c>
      <c r="G50" s="49"/>
      <c r="H50" s="49">
        <v>5</v>
      </c>
      <c r="I50" s="49"/>
      <c r="J50" s="49">
        <v>5</v>
      </c>
      <c r="K50" s="42">
        <v>8</v>
      </c>
      <c r="L50" s="42">
        <v>8</v>
      </c>
      <c r="M50" s="49">
        <v>5</v>
      </c>
      <c r="N50" s="49"/>
      <c r="O50" s="49">
        <v>5</v>
      </c>
      <c r="P50" s="49"/>
      <c r="Q50" s="49">
        <v>5</v>
      </c>
      <c r="R50" s="39"/>
    </row>
    <row r="51" spans="1:18" ht="18" customHeight="1" x14ac:dyDescent="0.35">
      <c r="A51" s="45" t="s">
        <v>56</v>
      </c>
      <c r="B51" s="48" t="s">
        <v>68</v>
      </c>
      <c r="C51" s="50" t="s">
        <v>69</v>
      </c>
      <c r="D51" s="49">
        <v>40</v>
      </c>
      <c r="E51" s="41"/>
      <c r="F51" s="49">
        <v>8</v>
      </c>
      <c r="G51" s="49">
        <v>8</v>
      </c>
      <c r="H51" s="49">
        <v>8</v>
      </c>
      <c r="I51" s="49">
        <v>8</v>
      </c>
      <c r="J51" s="49">
        <v>8</v>
      </c>
      <c r="K51" s="39"/>
      <c r="L51" s="39"/>
      <c r="M51" s="49">
        <v>8</v>
      </c>
      <c r="N51" s="49">
        <v>8</v>
      </c>
      <c r="O51" s="49">
        <v>8</v>
      </c>
      <c r="P51" s="49">
        <v>8</v>
      </c>
      <c r="Q51" s="49">
        <v>8</v>
      </c>
      <c r="R51" s="39"/>
    </row>
    <row r="52" spans="1:18" ht="18" customHeight="1" x14ac:dyDescent="0.35">
      <c r="A52" s="45" t="s">
        <v>56</v>
      </c>
      <c r="B52" s="48" t="s">
        <v>70</v>
      </c>
      <c r="C52" s="50" t="s">
        <v>71</v>
      </c>
      <c r="D52" s="49">
        <v>40</v>
      </c>
      <c r="E52" s="41"/>
      <c r="F52" s="49">
        <v>8</v>
      </c>
      <c r="G52" s="49">
        <v>8</v>
      </c>
      <c r="H52" s="49">
        <v>8</v>
      </c>
      <c r="I52" s="49">
        <v>8</v>
      </c>
      <c r="J52" s="49">
        <v>8</v>
      </c>
      <c r="K52" s="39"/>
      <c r="L52" s="39"/>
      <c r="M52" s="49">
        <v>8</v>
      </c>
      <c r="N52" s="49">
        <v>8</v>
      </c>
      <c r="O52" s="49">
        <v>8</v>
      </c>
      <c r="P52" s="49">
        <v>8</v>
      </c>
      <c r="Q52" s="49">
        <v>8</v>
      </c>
      <c r="R52" s="39"/>
    </row>
    <row r="53" spans="1:18" ht="18" customHeight="1" x14ac:dyDescent="0.35">
      <c r="A53" s="45" t="s">
        <v>56</v>
      </c>
      <c r="B53" s="48" t="s">
        <v>70</v>
      </c>
      <c r="C53" s="50" t="s">
        <v>24</v>
      </c>
      <c r="D53" s="49">
        <v>16</v>
      </c>
      <c r="E53" s="52">
        <v>8</v>
      </c>
      <c r="F53" s="49"/>
      <c r="G53" s="49"/>
      <c r="H53" s="49"/>
      <c r="I53" s="49"/>
      <c r="J53" s="49"/>
      <c r="K53" s="52">
        <v>8</v>
      </c>
      <c r="L53" s="52">
        <v>8</v>
      </c>
      <c r="M53" s="49"/>
      <c r="N53" s="49"/>
      <c r="O53" s="49"/>
      <c r="P53" s="49"/>
      <c r="Q53" s="49"/>
      <c r="R53" s="52">
        <v>8</v>
      </c>
    </row>
    <row r="54" spans="1:18" ht="18" customHeight="1" x14ac:dyDescent="0.35">
      <c r="A54" s="45"/>
      <c r="B54" s="48"/>
      <c r="C54" s="50"/>
      <c r="D54" s="49"/>
      <c r="E54" s="41"/>
      <c r="F54" s="49"/>
      <c r="G54" s="49"/>
      <c r="H54" s="49"/>
      <c r="I54" s="49"/>
      <c r="J54" s="49"/>
      <c r="K54" s="41"/>
      <c r="L54" s="41"/>
      <c r="M54" s="49"/>
      <c r="N54" s="49"/>
      <c r="O54" s="49"/>
      <c r="P54" s="49"/>
      <c r="Q54" s="49"/>
      <c r="R54" s="41"/>
    </row>
    <row r="55" spans="1:18" ht="18" customHeight="1" x14ac:dyDescent="0.35">
      <c r="A55" s="45"/>
      <c r="B55" s="53" t="s">
        <v>72</v>
      </c>
      <c r="C55" s="50"/>
      <c r="D55" s="49"/>
      <c r="E55" s="41"/>
      <c r="F55" s="49"/>
      <c r="G55" s="49"/>
      <c r="H55" s="49"/>
      <c r="I55" s="49"/>
      <c r="J55" s="49"/>
      <c r="K55" s="41"/>
      <c r="L55" s="41"/>
      <c r="M55" s="49"/>
      <c r="N55" s="49"/>
      <c r="O55" s="49"/>
      <c r="P55" s="49"/>
      <c r="Q55" s="49"/>
      <c r="R55" s="41"/>
    </row>
    <row r="56" spans="1:18" ht="18" customHeight="1" x14ac:dyDescent="0.35">
      <c r="A56" s="45"/>
      <c r="B56" s="54" t="s">
        <v>14</v>
      </c>
      <c r="C56" s="50"/>
      <c r="D56" s="49"/>
      <c r="E56" s="41"/>
      <c r="F56" s="49"/>
      <c r="G56" s="49"/>
      <c r="H56" s="49"/>
      <c r="I56" s="49"/>
      <c r="J56" s="49"/>
      <c r="K56" s="41"/>
      <c r="L56" s="41"/>
      <c r="M56" s="49"/>
      <c r="N56" s="49"/>
      <c r="O56" s="49"/>
      <c r="P56" s="49"/>
      <c r="Q56" s="49"/>
      <c r="R56" s="41"/>
    </row>
    <row r="57" spans="1:18" ht="18" customHeight="1" x14ac:dyDescent="0.35">
      <c r="A57" s="45"/>
      <c r="B57" s="55" t="s">
        <v>26</v>
      </c>
      <c r="C57" s="50"/>
      <c r="D57" s="49"/>
      <c r="E57" s="41"/>
      <c r="F57" s="49"/>
      <c r="G57" s="49"/>
      <c r="H57" s="49"/>
      <c r="I57" s="49"/>
      <c r="J57" s="49"/>
      <c r="K57" s="41"/>
      <c r="L57" s="41"/>
      <c r="M57" s="49"/>
      <c r="N57" s="49"/>
      <c r="O57" s="49"/>
      <c r="P57" s="49"/>
      <c r="Q57" s="49"/>
      <c r="R57" s="41"/>
    </row>
    <row r="58" spans="1:18" ht="18" customHeight="1" x14ac:dyDescent="0.35">
      <c r="A58" s="45"/>
      <c r="B58" s="56" t="s">
        <v>30</v>
      </c>
      <c r="C58" s="50"/>
      <c r="D58" s="49"/>
      <c r="E58" s="41"/>
      <c r="F58" s="49"/>
      <c r="G58" s="49"/>
      <c r="H58" s="49"/>
      <c r="I58" s="49"/>
      <c r="J58" s="49"/>
      <c r="K58" s="41"/>
      <c r="L58" s="41"/>
      <c r="M58" s="49"/>
      <c r="N58" s="49"/>
      <c r="O58" s="49"/>
      <c r="P58" s="49"/>
      <c r="Q58" s="49"/>
      <c r="R58" s="41"/>
    </row>
    <row r="59" spans="1:18" ht="18" customHeight="1" x14ac:dyDescent="0.35">
      <c r="A59" s="45"/>
      <c r="B59" s="57" t="s">
        <v>34</v>
      </c>
      <c r="C59" s="50"/>
      <c r="D59" s="49"/>
      <c r="E59" s="41"/>
      <c r="F59" s="49"/>
      <c r="G59" s="49"/>
      <c r="H59" s="49"/>
      <c r="I59" s="49"/>
      <c r="J59" s="49"/>
      <c r="K59" s="41"/>
      <c r="L59" s="41"/>
      <c r="M59" s="49"/>
      <c r="N59" s="49"/>
      <c r="O59" s="49"/>
      <c r="P59" s="49"/>
      <c r="Q59" s="49"/>
      <c r="R59" s="41"/>
    </row>
    <row r="60" spans="1:18" ht="18" customHeight="1" x14ac:dyDescent="0.35">
      <c r="A60" s="45"/>
      <c r="B60" s="58" t="s">
        <v>39</v>
      </c>
      <c r="C60" s="50"/>
      <c r="D60" s="49"/>
      <c r="E60" s="41"/>
      <c r="F60" s="49"/>
      <c r="G60" s="49"/>
      <c r="H60" s="49"/>
      <c r="I60" s="49"/>
      <c r="J60" s="49"/>
      <c r="K60" s="41"/>
      <c r="L60" s="41"/>
      <c r="M60" s="49"/>
      <c r="N60" s="49"/>
      <c r="O60" s="49"/>
      <c r="P60" s="49"/>
      <c r="Q60" s="49"/>
      <c r="R60" s="41"/>
    </row>
    <row r="61" spans="1:18" ht="18" customHeight="1" x14ac:dyDescent="0.35">
      <c r="A61" s="45"/>
      <c r="B61" s="59" t="s">
        <v>73</v>
      </c>
      <c r="C61" s="50"/>
      <c r="D61" s="49"/>
      <c r="E61" s="41"/>
      <c r="F61" s="49"/>
      <c r="G61" s="49"/>
      <c r="H61" s="49"/>
      <c r="I61" s="49"/>
      <c r="J61" s="49"/>
      <c r="K61" s="41"/>
      <c r="L61" s="41"/>
      <c r="M61" s="49"/>
      <c r="N61" s="49"/>
      <c r="O61" s="49"/>
      <c r="P61" s="49"/>
      <c r="Q61" s="49"/>
      <c r="R61" s="41"/>
    </row>
    <row r="62" spans="1:18" ht="18" customHeight="1" x14ac:dyDescent="0.35">
      <c r="A62" s="45"/>
      <c r="B62" s="60" t="s">
        <v>70</v>
      </c>
      <c r="C62" s="50"/>
      <c r="D62" s="49"/>
      <c r="E62" s="41"/>
      <c r="F62" s="49"/>
      <c r="G62" s="49"/>
      <c r="H62" s="49"/>
      <c r="I62" s="49"/>
      <c r="J62" s="49"/>
      <c r="K62" s="41"/>
      <c r="L62" s="41"/>
      <c r="M62" s="49"/>
      <c r="N62" s="49"/>
      <c r="O62" s="49"/>
      <c r="P62" s="49"/>
      <c r="Q62" s="49"/>
      <c r="R62" s="41"/>
    </row>
    <row r="63" spans="1:18" ht="18" customHeight="1" x14ac:dyDescent="0.35">
      <c r="A63" s="45"/>
      <c r="B63" s="48"/>
      <c r="C63" s="50"/>
      <c r="D63" s="49"/>
      <c r="E63" s="41"/>
      <c r="F63" s="49"/>
      <c r="G63" s="49"/>
      <c r="H63" s="49"/>
      <c r="I63" s="49"/>
      <c r="J63" s="49"/>
      <c r="K63" s="41"/>
      <c r="L63" s="41"/>
      <c r="M63" s="49"/>
      <c r="N63" s="49"/>
      <c r="O63" s="49"/>
      <c r="P63" s="49"/>
      <c r="Q63" s="49"/>
      <c r="R63" s="41"/>
    </row>
    <row r="64" spans="1:18" ht="18" customHeight="1" x14ac:dyDescent="0.35">
      <c r="A64" s="45"/>
      <c r="B64" s="48"/>
      <c r="C64" s="50"/>
      <c r="D64" s="49"/>
      <c r="E64" s="41"/>
      <c r="F64" s="49"/>
      <c r="G64" s="49"/>
      <c r="H64" s="49"/>
      <c r="I64" s="49"/>
      <c r="J64" s="49"/>
      <c r="K64" s="41"/>
      <c r="L64" s="41"/>
      <c r="M64" s="49"/>
      <c r="N64" s="49"/>
      <c r="O64" s="49"/>
      <c r="P64" s="49"/>
      <c r="Q64" s="49"/>
      <c r="R64" s="41"/>
    </row>
    <row r="65" spans="1:18" ht="18" customHeight="1" x14ac:dyDescent="0.35">
      <c r="A65" s="45"/>
      <c r="B65" s="61"/>
      <c r="C65" s="50"/>
      <c r="D65" s="62"/>
      <c r="E65" s="39">
        <f t="shared" ref="E65:R65" si="1">SUM(E7:E16,E18:E19,E21:E22,E24:E26,E28:E32,E34:E38,E40:E41,E43:E53)</f>
        <v>144</v>
      </c>
      <c r="F65" s="39">
        <f t="shared" si="1"/>
        <v>196</v>
      </c>
      <c r="G65" s="39">
        <f t="shared" si="1"/>
        <v>203</v>
      </c>
      <c r="H65" s="39">
        <f t="shared" si="1"/>
        <v>206</v>
      </c>
      <c r="I65" s="39">
        <f t="shared" si="1"/>
        <v>195</v>
      </c>
      <c r="J65" s="39">
        <f t="shared" si="1"/>
        <v>205</v>
      </c>
      <c r="K65" s="39">
        <f t="shared" si="1"/>
        <v>152</v>
      </c>
      <c r="L65" s="39">
        <f t="shared" si="1"/>
        <v>152</v>
      </c>
      <c r="M65" s="39">
        <f t="shared" si="1"/>
        <v>198</v>
      </c>
      <c r="N65" s="39">
        <f t="shared" si="1"/>
        <v>193</v>
      </c>
      <c r="O65" s="39">
        <f t="shared" si="1"/>
        <v>214</v>
      </c>
      <c r="P65" s="39">
        <f t="shared" si="1"/>
        <v>195</v>
      </c>
      <c r="Q65" s="39">
        <f t="shared" si="1"/>
        <v>205</v>
      </c>
      <c r="R65" s="39">
        <f t="shared" si="1"/>
        <v>144</v>
      </c>
    </row>
    <row r="66" spans="1:18" ht="18" customHeight="1" x14ac:dyDescent="0.35">
      <c r="A66" s="50"/>
      <c r="B66" s="63"/>
      <c r="C66" s="11"/>
      <c r="D66" s="62"/>
      <c r="E66" s="64">
        <f t="shared" ref="E66:R66" si="2">E65/8</f>
        <v>18</v>
      </c>
      <c r="F66" s="64">
        <f t="shared" si="2"/>
        <v>24.5</v>
      </c>
      <c r="G66" s="64">
        <f t="shared" si="2"/>
        <v>25.375</v>
      </c>
      <c r="H66" s="64">
        <f t="shared" si="2"/>
        <v>25.75</v>
      </c>
      <c r="I66" s="64">
        <f t="shared" si="2"/>
        <v>24.375</v>
      </c>
      <c r="J66" s="64">
        <f t="shared" si="2"/>
        <v>25.625</v>
      </c>
      <c r="K66" s="64">
        <f t="shared" si="2"/>
        <v>19</v>
      </c>
      <c r="L66" s="64">
        <f t="shared" si="2"/>
        <v>19</v>
      </c>
      <c r="M66" s="64">
        <f t="shared" si="2"/>
        <v>24.75</v>
      </c>
      <c r="N66" s="64">
        <f t="shared" si="2"/>
        <v>24.125</v>
      </c>
      <c r="O66" s="64">
        <f t="shared" si="2"/>
        <v>26.75</v>
      </c>
      <c r="P66" s="64">
        <f t="shared" si="2"/>
        <v>24.375</v>
      </c>
      <c r="Q66" s="64">
        <f t="shared" si="2"/>
        <v>25.625</v>
      </c>
      <c r="R66" s="64">
        <f t="shared" si="2"/>
        <v>18</v>
      </c>
    </row>
    <row r="67" spans="1:18" ht="18" customHeight="1" x14ac:dyDescent="0.35">
      <c r="A67" s="65"/>
      <c r="B67" s="65"/>
      <c r="C67" s="65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</row>
    <row r="68" spans="1:18" s="2" customFormat="1" ht="18" customHeight="1" x14ac:dyDescent="0.35">
      <c r="D68" s="14"/>
      <c r="E68" s="14"/>
      <c r="F68" s="14"/>
      <c r="G68" s="67"/>
      <c r="H68" s="67"/>
      <c r="I68" s="67"/>
      <c r="J68" s="14" t="s">
        <v>74</v>
      </c>
      <c r="K68" s="68">
        <f>SUM(E65+F65+G65+H65+I65+J65+K65)/40</f>
        <v>32.524999999999999</v>
      </c>
      <c r="L68" s="69"/>
      <c r="M68" s="69"/>
      <c r="N68" s="69"/>
      <c r="O68" s="69"/>
      <c r="P68" s="70"/>
      <c r="Q68" s="69" t="s">
        <v>74</v>
      </c>
      <c r="R68" s="68">
        <f>SUM(L65+M65+N65+O65+P65+Q65+R65)/40</f>
        <v>32.524999999999999</v>
      </c>
    </row>
    <row r="69" spans="1:18" ht="18" customHeight="1" x14ac:dyDescent="0.35"/>
    <row r="70" spans="1:18" ht="18" customHeight="1" x14ac:dyDescent="0.35">
      <c r="A70" s="2"/>
      <c r="B70" s="2"/>
      <c r="D70" s="2"/>
      <c r="K70" s="2"/>
      <c r="R70" s="2"/>
    </row>
    <row r="71" spans="1:18" ht="18" customHeight="1" x14ac:dyDescent="0.35"/>
    <row r="72" spans="1:18" ht="18" customHeight="1" x14ac:dyDescent="0.35">
      <c r="D72" s="71"/>
      <c r="E72" s="2"/>
    </row>
    <row r="73" spans="1:18" ht="18" customHeight="1" x14ac:dyDescent="0.35">
      <c r="D73" s="71"/>
      <c r="E73" s="2"/>
    </row>
    <row r="74" spans="1:18" ht="18" customHeight="1" x14ac:dyDescent="0.35">
      <c r="D74" s="71"/>
      <c r="E74" s="2"/>
    </row>
    <row r="75" spans="1:18" ht="18" customHeight="1" x14ac:dyDescent="0.35">
      <c r="D75" s="71"/>
    </row>
    <row r="77" spans="1:18" ht="18" customHeight="1" x14ac:dyDescent="0.35">
      <c r="G77" s="71"/>
      <c r="H77" s="2605"/>
      <c r="I77" s="2605"/>
    </row>
    <row r="78" spans="1:18" ht="18" customHeight="1" x14ac:dyDescent="0.35">
      <c r="G78" s="71"/>
      <c r="H78" s="2604"/>
      <c r="I78" s="2604"/>
    </row>
  </sheetData>
  <mergeCells count="6">
    <mergeCell ref="H78:I78"/>
    <mergeCell ref="A1:R1"/>
    <mergeCell ref="A2:R2"/>
    <mergeCell ref="E4:K4"/>
    <mergeCell ref="L4:R4"/>
    <mergeCell ref="H77:I7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8"/>
  <sheetViews>
    <sheetView topLeftCell="A25" zoomScale="75" zoomScaleNormal="75" workbookViewId="0">
      <selection activeCell="A25" sqref="A1:XFD1048576"/>
    </sheetView>
  </sheetViews>
  <sheetFormatPr defaultColWidth="9.1796875" defaultRowHeight="14.5" x14ac:dyDescent="0.35"/>
  <cols>
    <col min="1" max="1" width="15" style="1" customWidth="1"/>
    <col min="2" max="2" width="19.7265625" style="1" bestFit="1" customWidth="1"/>
    <col min="3" max="3" width="27.1796875" style="1" customWidth="1"/>
    <col min="4" max="4" width="5.1796875" style="1" customWidth="1"/>
    <col min="5" max="18" width="8.453125" style="1" customWidth="1"/>
    <col min="19" max="32" width="9.1796875" style="1" customWidth="1"/>
    <col min="33" max="16384" width="9.1796875" style="1"/>
  </cols>
  <sheetData>
    <row r="1" spans="1:32" ht="18" customHeight="1" x14ac:dyDescent="0.35">
      <c r="A1" s="2605" t="s">
        <v>0</v>
      </c>
      <c r="B1" s="2605"/>
      <c r="C1" s="2605"/>
      <c r="D1" s="2605"/>
      <c r="E1" s="2605"/>
      <c r="F1" s="2605"/>
      <c r="G1" s="2605"/>
      <c r="H1" s="2605"/>
      <c r="I1" s="2605"/>
      <c r="J1" s="2605"/>
      <c r="K1" s="2605"/>
      <c r="L1" s="2605"/>
      <c r="M1" s="2605"/>
      <c r="N1" s="2605"/>
      <c r="O1" s="2605"/>
      <c r="P1" s="2605"/>
      <c r="Q1" s="2605"/>
      <c r="R1" s="2605"/>
    </row>
    <row r="2" spans="1:32" ht="18" customHeight="1" x14ac:dyDescent="0.35">
      <c r="A2" s="2605" t="s">
        <v>1</v>
      </c>
      <c r="B2" s="2605"/>
      <c r="C2" s="2605"/>
      <c r="D2" s="2605"/>
      <c r="E2" s="2605"/>
      <c r="F2" s="2605"/>
      <c r="G2" s="2605"/>
      <c r="H2" s="2605"/>
      <c r="I2" s="2605"/>
      <c r="J2" s="2605"/>
      <c r="K2" s="2605"/>
      <c r="L2" s="2605"/>
      <c r="M2" s="2605"/>
      <c r="N2" s="2605"/>
      <c r="O2" s="2605"/>
      <c r="P2" s="2605"/>
      <c r="Q2" s="2605"/>
      <c r="R2" s="2605"/>
    </row>
    <row r="3" spans="1:32" ht="18" customHeight="1" x14ac:dyDescent="0.35">
      <c r="A3" s="2609" t="s">
        <v>86</v>
      </c>
      <c r="B3" s="2609"/>
      <c r="C3" s="2609"/>
      <c r="D3" s="2609"/>
      <c r="E3" s="2609"/>
      <c r="F3" s="2609"/>
      <c r="G3" s="2609"/>
      <c r="H3" s="2609"/>
      <c r="I3" s="2609"/>
      <c r="J3" s="2609"/>
      <c r="K3" s="2609"/>
      <c r="L3" s="2609"/>
      <c r="M3" s="2609"/>
      <c r="N3" s="2609"/>
      <c r="O3" s="2609"/>
      <c r="P3" s="2609"/>
      <c r="Q3" s="2609"/>
      <c r="R3" s="2609"/>
    </row>
    <row r="4" spans="1:32" ht="18" customHeight="1" x14ac:dyDescent="0.35">
      <c r="A4" s="4"/>
      <c r="B4" s="4"/>
      <c r="C4" s="4"/>
      <c r="D4" s="4"/>
      <c r="E4" s="2606" t="s">
        <v>2</v>
      </c>
      <c r="F4" s="2606"/>
      <c r="G4" s="2606"/>
      <c r="H4" s="2606"/>
      <c r="I4" s="2606"/>
      <c r="J4" s="2606"/>
      <c r="K4" s="2607"/>
      <c r="L4" s="2608" t="s">
        <v>3</v>
      </c>
      <c r="M4" s="2606"/>
      <c r="N4" s="2606"/>
      <c r="O4" s="2606"/>
      <c r="P4" s="2606"/>
      <c r="Q4" s="2606"/>
      <c r="R4" s="2607"/>
      <c r="S4" s="2606" t="s">
        <v>80</v>
      </c>
      <c r="T4" s="2606"/>
      <c r="U4" s="2606"/>
      <c r="V4" s="2606"/>
      <c r="W4" s="2606"/>
      <c r="X4" s="2606"/>
      <c r="Y4" s="2607"/>
      <c r="Z4" s="2608" t="s">
        <v>81</v>
      </c>
      <c r="AA4" s="2606"/>
      <c r="AB4" s="2606"/>
      <c r="AC4" s="2606"/>
      <c r="AD4" s="2606"/>
      <c r="AE4" s="2606"/>
      <c r="AF4" s="2607"/>
    </row>
    <row r="5" spans="1:32" s="8" customFormat="1" ht="18" customHeight="1" x14ac:dyDescent="0.35">
      <c r="A5" s="5"/>
      <c r="B5" s="5"/>
      <c r="C5" s="5"/>
      <c r="D5" s="5"/>
      <c r="E5" s="6"/>
      <c r="F5" s="6"/>
      <c r="G5" s="7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s="14" customFormat="1" ht="18" customHeight="1" x14ac:dyDescent="0.35">
      <c r="A6" s="9" t="s">
        <v>4</v>
      </c>
      <c r="B6" s="9" t="s">
        <v>5</v>
      </c>
      <c r="C6" s="9" t="s">
        <v>6</v>
      </c>
      <c r="D6" s="9" t="s">
        <v>7</v>
      </c>
      <c r="E6" s="10" t="s">
        <v>8</v>
      </c>
      <c r="F6" s="11" t="s">
        <v>9</v>
      </c>
      <c r="G6" s="11" t="s">
        <v>10</v>
      </c>
      <c r="H6" s="11" t="s">
        <v>11</v>
      </c>
      <c r="I6" s="11" t="s">
        <v>10</v>
      </c>
      <c r="J6" s="11" t="s">
        <v>12</v>
      </c>
      <c r="K6" s="12" t="s">
        <v>8</v>
      </c>
      <c r="L6" s="12" t="s">
        <v>8</v>
      </c>
      <c r="M6" s="13" t="s">
        <v>9</v>
      </c>
      <c r="N6" s="11" t="s">
        <v>10</v>
      </c>
      <c r="O6" s="11" t="s">
        <v>11</v>
      </c>
      <c r="P6" s="11" t="s">
        <v>10</v>
      </c>
      <c r="Q6" s="11" t="s">
        <v>12</v>
      </c>
      <c r="R6" s="12" t="s">
        <v>8</v>
      </c>
      <c r="S6" s="10" t="s">
        <v>8</v>
      </c>
      <c r="T6" s="11" t="s">
        <v>9</v>
      </c>
      <c r="U6" s="11" t="s">
        <v>10</v>
      </c>
      <c r="V6" s="11" t="s">
        <v>11</v>
      </c>
      <c r="W6" s="11" t="s">
        <v>10</v>
      </c>
      <c r="X6" s="11" t="s">
        <v>12</v>
      </c>
      <c r="Y6" s="12" t="s">
        <v>8</v>
      </c>
      <c r="Z6" s="12" t="s">
        <v>8</v>
      </c>
      <c r="AA6" s="13" t="s">
        <v>9</v>
      </c>
      <c r="AB6" s="11" t="s">
        <v>10</v>
      </c>
      <c r="AC6" s="11" t="s">
        <v>11</v>
      </c>
      <c r="AD6" s="11" t="s">
        <v>10</v>
      </c>
      <c r="AE6" s="11" t="s">
        <v>12</v>
      </c>
      <c r="AF6" s="12" t="s">
        <v>8</v>
      </c>
    </row>
    <row r="7" spans="1:32" s="19" customFormat="1" ht="18" customHeight="1" x14ac:dyDescent="0.25">
      <c r="A7" s="15" t="s">
        <v>13</v>
      </c>
      <c r="B7" s="15" t="s">
        <v>14</v>
      </c>
      <c r="C7" s="16" t="s">
        <v>15</v>
      </c>
      <c r="D7" s="17">
        <v>40</v>
      </c>
      <c r="E7" s="18"/>
      <c r="F7" s="17">
        <v>8</v>
      </c>
      <c r="G7" s="17">
        <v>8</v>
      </c>
      <c r="H7" s="17">
        <v>8</v>
      </c>
      <c r="I7" s="17">
        <v>8</v>
      </c>
      <c r="J7" s="17">
        <v>8</v>
      </c>
      <c r="K7" s="18"/>
      <c r="L7" s="18"/>
      <c r="M7" s="17">
        <v>8</v>
      </c>
      <c r="N7" s="17">
        <v>8</v>
      </c>
      <c r="O7" s="17">
        <v>8</v>
      </c>
      <c r="P7" s="17">
        <v>8</v>
      </c>
      <c r="Q7" s="17">
        <v>8</v>
      </c>
      <c r="R7" s="18"/>
      <c r="S7" s="18"/>
      <c r="T7" s="17">
        <v>8</v>
      </c>
      <c r="U7" s="17">
        <v>8</v>
      </c>
      <c r="V7" s="17">
        <v>8</v>
      </c>
      <c r="W7" s="17">
        <v>8</v>
      </c>
      <c r="X7" s="17">
        <v>8</v>
      </c>
      <c r="Y7" s="18"/>
      <c r="Z7" s="18"/>
      <c r="AA7" s="17">
        <v>8</v>
      </c>
      <c r="AB7" s="17">
        <v>8</v>
      </c>
      <c r="AC7" s="17">
        <v>8</v>
      </c>
      <c r="AD7" s="17">
        <v>8</v>
      </c>
      <c r="AE7" s="17">
        <v>8</v>
      </c>
      <c r="AF7" s="18"/>
    </row>
    <row r="8" spans="1:32" s="19" customFormat="1" ht="18" customHeight="1" x14ac:dyDescent="0.25">
      <c r="A8" s="15" t="s">
        <v>13</v>
      </c>
      <c r="B8" s="15" t="s">
        <v>14</v>
      </c>
      <c r="C8" s="16" t="s">
        <v>16</v>
      </c>
      <c r="D8" s="17">
        <v>40</v>
      </c>
      <c r="E8" s="18"/>
      <c r="F8" s="17">
        <v>8</v>
      </c>
      <c r="G8" s="17">
        <v>8</v>
      </c>
      <c r="H8" s="17">
        <v>8</v>
      </c>
      <c r="I8" s="17">
        <v>8</v>
      </c>
      <c r="J8" s="17">
        <v>8</v>
      </c>
      <c r="K8" s="18"/>
      <c r="L8" s="18"/>
      <c r="M8" s="17">
        <v>8</v>
      </c>
      <c r="N8" s="17">
        <v>8</v>
      </c>
      <c r="O8" s="17">
        <v>8</v>
      </c>
      <c r="P8" s="17">
        <v>8</v>
      </c>
      <c r="Q8" s="17">
        <v>8</v>
      </c>
      <c r="R8" s="18"/>
      <c r="S8" s="18"/>
      <c r="T8" s="17">
        <v>8</v>
      </c>
      <c r="U8" s="17">
        <v>8</v>
      </c>
      <c r="V8" s="17">
        <v>8</v>
      </c>
      <c r="W8" s="17">
        <v>8</v>
      </c>
      <c r="X8" s="17">
        <v>8</v>
      </c>
      <c r="Y8" s="18"/>
      <c r="Z8" s="18"/>
      <c r="AA8" s="17">
        <v>8</v>
      </c>
      <c r="AB8" s="17">
        <v>8</v>
      </c>
      <c r="AC8" s="17">
        <v>8</v>
      </c>
      <c r="AD8" s="17">
        <v>8</v>
      </c>
      <c r="AE8" s="17">
        <v>8</v>
      </c>
      <c r="AF8" s="18"/>
    </row>
    <row r="9" spans="1:32" s="19" customFormat="1" ht="18" customHeight="1" x14ac:dyDescent="0.25">
      <c r="A9" s="15" t="s">
        <v>13</v>
      </c>
      <c r="B9" s="15" t="s">
        <v>14</v>
      </c>
      <c r="C9" s="20" t="s">
        <v>17</v>
      </c>
      <c r="D9" s="17">
        <v>40</v>
      </c>
      <c r="E9" s="18"/>
      <c r="F9" s="17">
        <v>8</v>
      </c>
      <c r="G9" s="17">
        <v>8</v>
      </c>
      <c r="H9" s="17">
        <v>8</v>
      </c>
      <c r="I9" s="17">
        <v>8</v>
      </c>
      <c r="J9" s="17">
        <v>8</v>
      </c>
      <c r="K9" s="18"/>
      <c r="L9" s="18"/>
      <c r="M9" s="17">
        <v>8</v>
      </c>
      <c r="N9" s="17">
        <v>8</v>
      </c>
      <c r="O9" s="17">
        <v>8</v>
      </c>
      <c r="P9" s="17">
        <v>8</v>
      </c>
      <c r="Q9" s="17">
        <v>8</v>
      </c>
      <c r="R9" s="18"/>
      <c r="S9" s="18"/>
      <c r="T9" s="17">
        <v>8</v>
      </c>
      <c r="U9" s="17">
        <v>8</v>
      </c>
      <c r="V9" s="17">
        <v>8</v>
      </c>
      <c r="W9" s="17">
        <v>8</v>
      </c>
      <c r="X9" s="17">
        <v>8</v>
      </c>
      <c r="Y9" s="18"/>
      <c r="Z9" s="18"/>
      <c r="AA9" s="17">
        <v>8</v>
      </c>
      <c r="AB9" s="17">
        <v>8</v>
      </c>
      <c r="AC9" s="17">
        <v>8</v>
      </c>
      <c r="AD9" s="17">
        <v>8</v>
      </c>
      <c r="AE9" s="17">
        <v>8</v>
      </c>
      <c r="AF9" s="18"/>
    </row>
    <row r="10" spans="1:32" s="19" customFormat="1" ht="18" customHeight="1" x14ac:dyDescent="0.25">
      <c r="A10" s="15" t="s">
        <v>13</v>
      </c>
      <c r="B10" s="15" t="s">
        <v>14</v>
      </c>
      <c r="C10" s="20" t="s">
        <v>18</v>
      </c>
      <c r="D10" s="17">
        <v>40</v>
      </c>
      <c r="E10" s="18"/>
      <c r="F10" s="17">
        <v>8</v>
      </c>
      <c r="G10" s="17">
        <v>8</v>
      </c>
      <c r="H10" s="17">
        <v>8</v>
      </c>
      <c r="I10" s="17">
        <v>8</v>
      </c>
      <c r="J10" s="17">
        <v>8</v>
      </c>
      <c r="K10" s="18"/>
      <c r="L10" s="18"/>
      <c r="M10" s="17">
        <v>8</v>
      </c>
      <c r="N10" s="17">
        <v>8</v>
      </c>
      <c r="O10" s="17">
        <v>8</v>
      </c>
      <c r="P10" s="17">
        <v>8</v>
      </c>
      <c r="Q10" s="17">
        <v>8</v>
      </c>
      <c r="R10" s="18"/>
      <c r="S10" s="18"/>
      <c r="T10" s="17">
        <v>8</v>
      </c>
      <c r="U10" s="17">
        <v>8</v>
      </c>
      <c r="V10" s="17">
        <v>8</v>
      </c>
      <c r="W10" s="17">
        <v>8</v>
      </c>
      <c r="X10" s="17">
        <v>8</v>
      </c>
      <c r="Y10" s="18"/>
      <c r="Z10" s="18"/>
      <c r="AA10" s="17">
        <v>8</v>
      </c>
      <c r="AB10" s="17">
        <v>8</v>
      </c>
      <c r="AC10" s="17">
        <v>8</v>
      </c>
      <c r="AD10" s="17">
        <v>8</v>
      </c>
      <c r="AE10" s="17">
        <v>8</v>
      </c>
      <c r="AF10" s="18"/>
    </row>
    <row r="11" spans="1:32" s="19" customFormat="1" ht="18" customHeight="1" x14ac:dyDescent="0.25">
      <c r="A11" s="45" t="s">
        <v>13</v>
      </c>
      <c r="B11" s="15" t="s">
        <v>14</v>
      </c>
      <c r="C11" s="20" t="s">
        <v>19</v>
      </c>
      <c r="D11" s="17">
        <v>40</v>
      </c>
      <c r="E11" s="18"/>
      <c r="F11" s="17">
        <v>8</v>
      </c>
      <c r="G11" s="17">
        <v>8</v>
      </c>
      <c r="H11" s="17">
        <v>8</v>
      </c>
      <c r="I11" s="17">
        <v>8</v>
      </c>
      <c r="J11" s="17"/>
      <c r="K11" s="21">
        <v>8</v>
      </c>
      <c r="L11" s="21">
        <v>8</v>
      </c>
      <c r="M11" s="17">
        <v>8</v>
      </c>
      <c r="N11" s="17"/>
      <c r="O11" s="17">
        <v>8</v>
      </c>
      <c r="P11" s="17">
        <v>8</v>
      </c>
      <c r="Q11" s="17">
        <v>8</v>
      </c>
      <c r="R11" s="18"/>
      <c r="S11" s="18"/>
      <c r="T11" s="17">
        <v>8</v>
      </c>
      <c r="U11" s="17">
        <v>8</v>
      </c>
      <c r="V11" s="17">
        <v>8</v>
      </c>
      <c r="W11" s="17">
        <v>8</v>
      </c>
      <c r="X11" s="17"/>
      <c r="Y11" s="21">
        <v>8</v>
      </c>
      <c r="Z11" s="21">
        <v>8</v>
      </c>
      <c r="AA11" s="17">
        <v>8</v>
      </c>
      <c r="AB11" s="17"/>
      <c r="AC11" s="17">
        <v>8</v>
      </c>
      <c r="AD11" s="17">
        <v>8</v>
      </c>
      <c r="AE11" s="17">
        <v>8</v>
      </c>
      <c r="AF11" s="18"/>
    </row>
    <row r="12" spans="1:32" s="19" customFormat="1" ht="18" customHeight="1" x14ac:dyDescent="0.35">
      <c r="A12" s="15" t="s">
        <v>13</v>
      </c>
      <c r="B12" s="15" t="s">
        <v>14</v>
      </c>
      <c r="C12" s="37" t="s">
        <v>79</v>
      </c>
      <c r="D12" s="17">
        <v>40</v>
      </c>
      <c r="E12" s="21">
        <v>8</v>
      </c>
      <c r="F12" s="17">
        <v>8</v>
      </c>
      <c r="G12" s="17">
        <v>8</v>
      </c>
      <c r="H12" s="17"/>
      <c r="I12" s="17">
        <v>8</v>
      </c>
      <c r="J12" s="17">
        <v>8</v>
      </c>
      <c r="K12" s="30"/>
      <c r="L12" s="30"/>
      <c r="M12" s="17">
        <v>8</v>
      </c>
      <c r="N12" s="17">
        <v>8</v>
      </c>
      <c r="O12" s="17">
        <v>8</v>
      </c>
      <c r="P12" s="17">
        <v>8</v>
      </c>
      <c r="Q12" s="17"/>
      <c r="R12" s="21">
        <v>8</v>
      </c>
      <c r="S12" s="21">
        <v>8</v>
      </c>
      <c r="T12" s="17">
        <v>8</v>
      </c>
      <c r="U12" s="17">
        <v>8</v>
      </c>
      <c r="V12" s="17"/>
      <c r="W12" s="17">
        <v>8</v>
      </c>
      <c r="X12" s="17">
        <v>8</v>
      </c>
      <c r="Y12" s="30"/>
      <c r="Z12" s="30"/>
      <c r="AA12" s="17">
        <v>8</v>
      </c>
      <c r="AB12" s="17">
        <v>8</v>
      </c>
      <c r="AC12" s="17">
        <v>8</v>
      </c>
      <c r="AD12" s="17">
        <v>8</v>
      </c>
      <c r="AE12" s="17"/>
      <c r="AF12" s="21">
        <v>8</v>
      </c>
    </row>
    <row r="13" spans="1:32" s="19" customFormat="1" ht="18" customHeight="1" x14ac:dyDescent="0.25">
      <c r="A13" s="15" t="s">
        <v>13</v>
      </c>
      <c r="B13" s="15" t="s">
        <v>14</v>
      </c>
      <c r="C13" s="20" t="s">
        <v>21</v>
      </c>
      <c r="D13" s="17">
        <v>40</v>
      </c>
      <c r="E13" s="21">
        <v>8</v>
      </c>
      <c r="F13" s="17">
        <v>8</v>
      </c>
      <c r="G13" s="17"/>
      <c r="H13" s="17">
        <v>8</v>
      </c>
      <c r="I13" s="17">
        <v>8</v>
      </c>
      <c r="J13" s="17">
        <v>8</v>
      </c>
      <c r="K13" s="30"/>
      <c r="L13" s="30"/>
      <c r="M13" s="17">
        <v>8</v>
      </c>
      <c r="N13" s="17">
        <v>8</v>
      </c>
      <c r="O13" s="17">
        <v>8</v>
      </c>
      <c r="P13" s="17"/>
      <c r="Q13" s="17">
        <v>8</v>
      </c>
      <c r="R13" s="21">
        <v>8</v>
      </c>
      <c r="S13" s="21">
        <v>8</v>
      </c>
      <c r="T13" s="17">
        <v>8</v>
      </c>
      <c r="U13" s="17"/>
      <c r="V13" s="17">
        <v>8</v>
      </c>
      <c r="W13" s="17">
        <v>8</v>
      </c>
      <c r="X13" s="17">
        <v>8</v>
      </c>
      <c r="Y13" s="30"/>
      <c r="Z13" s="30"/>
      <c r="AA13" s="17">
        <v>8</v>
      </c>
      <c r="AB13" s="17">
        <v>8</v>
      </c>
      <c r="AC13" s="17">
        <v>8</v>
      </c>
      <c r="AD13" s="17"/>
      <c r="AE13" s="17">
        <v>8</v>
      </c>
      <c r="AF13" s="21">
        <v>8</v>
      </c>
    </row>
    <row r="14" spans="1:32" s="19" customFormat="1" ht="18" customHeight="1" x14ac:dyDescent="0.25">
      <c r="A14" s="15" t="s">
        <v>13</v>
      </c>
      <c r="B14" s="15" t="s">
        <v>14</v>
      </c>
      <c r="C14" s="20" t="s">
        <v>32</v>
      </c>
      <c r="D14" s="17">
        <v>40</v>
      </c>
      <c r="E14" s="30"/>
      <c r="F14" s="17">
        <v>8</v>
      </c>
      <c r="G14" s="17">
        <v>8</v>
      </c>
      <c r="H14" s="17">
        <v>8</v>
      </c>
      <c r="I14" s="17"/>
      <c r="J14" s="17">
        <v>8</v>
      </c>
      <c r="K14" s="21">
        <v>8</v>
      </c>
      <c r="L14" s="30"/>
      <c r="M14" s="17">
        <v>8</v>
      </c>
      <c r="N14" s="17">
        <v>8</v>
      </c>
      <c r="O14" s="17"/>
      <c r="P14" s="17">
        <v>8</v>
      </c>
      <c r="Q14" s="17">
        <v>8</v>
      </c>
      <c r="R14" s="21">
        <v>8</v>
      </c>
      <c r="S14" s="30"/>
      <c r="T14" s="17">
        <v>8</v>
      </c>
      <c r="U14" s="17">
        <v>8</v>
      </c>
      <c r="V14" s="17">
        <v>8</v>
      </c>
      <c r="W14" s="17"/>
      <c r="X14" s="17">
        <v>8</v>
      </c>
      <c r="Y14" s="21">
        <v>8</v>
      </c>
      <c r="Z14" s="30"/>
      <c r="AA14" s="17">
        <v>8</v>
      </c>
      <c r="AB14" s="17">
        <v>8</v>
      </c>
      <c r="AC14" s="17"/>
      <c r="AD14" s="17">
        <v>8</v>
      </c>
      <c r="AE14" s="17">
        <v>8</v>
      </c>
      <c r="AF14" s="21">
        <v>8</v>
      </c>
    </row>
    <row r="15" spans="1:32" s="19" customFormat="1" ht="18" customHeight="1" x14ac:dyDescent="0.25">
      <c r="A15" s="15" t="s">
        <v>13</v>
      </c>
      <c r="B15" s="15" t="s">
        <v>14</v>
      </c>
      <c r="C15" s="20" t="s">
        <v>23</v>
      </c>
      <c r="D15" s="17">
        <v>40</v>
      </c>
      <c r="E15" s="21">
        <v>8</v>
      </c>
      <c r="F15" s="17"/>
      <c r="G15" s="17"/>
      <c r="H15" s="17">
        <v>8</v>
      </c>
      <c r="I15" s="17">
        <v>8</v>
      </c>
      <c r="J15" s="17">
        <v>8</v>
      </c>
      <c r="K15" s="21">
        <v>8</v>
      </c>
      <c r="L15" s="21">
        <v>8</v>
      </c>
      <c r="M15" s="17"/>
      <c r="N15" s="17"/>
      <c r="O15" s="17">
        <v>8</v>
      </c>
      <c r="P15" s="17">
        <v>8</v>
      </c>
      <c r="Q15" s="17">
        <v>8</v>
      </c>
      <c r="R15" s="21">
        <v>8</v>
      </c>
      <c r="S15" s="21">
        <v>8</v>
      </c>
      <c r="T15" s="17"/>
      <c r="U15" s="17"/>
      <c r="V15" s="17">
        <v>8</v>
      </c>
      <c r="W15" s="17">
        <v>8</v>
      </c>
      <c r="X15" s="17">
        <v>8</v>
      </c>
      <c r="Y15" s="21">
        <v>8</v>
      </c>
      <c r="Z15" s="21">
        <v>8</v>
      </c>
      <c r="AA15" s="17"/>
      <c r="AB15" s="17"/>
      <c r="AC15" s="17">
        <v>8</v>
      </c>
      <c r="AD15" s="17">
        <v>8</v>
      </c>
      <c r="AE15" s="17">
        <v>8</v>
      </c>
      <c r="AF15" s="21">
        <v>8</v>
      </c>
    </row>
    <row r="16" spans="1:32" s="19" customFormat="1" ht="18" customHeight="1" x14ac:dyDescent="0.25">
      <c r="A16" s="15" t="s">
        <v>13</v>
      </c>
      <c r="B16" s="15" t="s">
        <v>14</v>
      </c>
      <c r="C16" s="20" t="s">
        <v>24</v>
      </c>
      <c r="D16" s="17">
        <v>40</v>
      </c>
      <c r="E16" s="30"/>
      <c r="F16" s="17"/>
      <c r="G16" s="17">
        <v>8</v>
      </c>
      <c r="H16" s="17">
        <v>8</v>
      </c>
      <c r="I16" s="17">
        <v>8</v>
      </c>
      <c r="J16" s="17"/>
      <c r="K16" s="18"/>
      <c r="L16" s="18"/>
      <c r="M16" s="17"/>
      <c r="N16" s="17">
        <v>8</v>
      </c>
      <c r="O16" s="17">
        <v>8</v>
      </c>
      <c r="P16" s="17">
        <v>8</v>
      </c>
      <c r="Q16" s="17"/>
      <c r="R16" s="18"/>
      <c r="S16" s="30"/>
      <c r="T16" s="17"/>
      <c r="U16" s="17">
        <v>8</v>
      </c>
      <c r="V16" s="17">
        <v>8</v>
      </c>
      <c r="W16" s="17">
        <v>8</v>
      </c>
      <c r="X16" s="17"/>
      <c r="Y16" s="18"/>
      <c r="Z16" s="18"/>
      <c r="AA16" s="17"/>
      <c r="AB16" s="17">
        <v>8</v>
      </c>
      <c r="AC16" s="17">
        <v>8</v>
      </c>
      <c r="AD16" s="17">
        <v>8</v>
      </c>
      <c r="AE16" s="17"/>
      <c r="AF16" s="18"/>
    </row>
    <row r="17" spans="1:32" s="19" customFormat="1" ht="18" customHeight="1" x14ac:dyDescent="0.25">
      <c r="A17" s="22"/>
      <c r="B17" s="22"/>
      <c r="C17" s="23" t="s">
        <v>25</v>
      </c>
      <c r="D17" s="24"/>
      <c r="E17" s="24"/>
      <c r="F17" s="24">
        <f>COUNT(F7:F16)</f>
        <v>8</v>
      </c>
      <c r="G17" s="24">
        <f t="shared" ref="G17:Q17" si="0">COUNT(G7:G16)</f>
        <v>8</v>
      </c>
      <c r="H17" s="24">
        <f t="shared" si="0"/>
        <v>9</v>
      </c>
      <c r="I17" s="24">
        <f t="shared" si="0"/>
        <v>9</v>
      </c>
      <c r="J17" s="24">
        <f t="shared" si="0"/>
        <v>8</v>
      </c>
      <c r="K17" s="24"/>
      <c r="L17" s="24"/>
      <c r="M17" s="24">
        <f t="shared" si="0"/>
        <v>8</v>
      </c>
      <c r="N17" s="24">
        <f t="shared" si="0"/>
        <v>8</v>
      </c>
      <c r="O17" s="24">
        <f t="shared" si="0"/>
        <v>9</v>
      </c>
      <c r="P17" s="24">
        <f t="shared" si="0"/>
        <v>9</v>
      </c>
      <c r="Q17" s="24">
        <f t="shared" si="0"/>
        <v>8</v>
      </c>
      <c r="R17" s="24"/>
      <c r="S17" s="24"/>
      <c r="T17" s="24">
        <f>COUNT(T7:T16)</f>
        <v>8</v>
      </c>
      <c r="U17" s="24">
        <f>COUNT(U7:U16)</f>
        <v>8</v>
      </c>
      <c r="V17" s="24">
        <f>COUNT(V7:V16)</f>
        <v>9</v>
      </c>
      <c r="W17" s="24">
        <f>COUNT(W7:W16)</f>
        <v>9</v>
      </c>
      <c r="X17" s="24">
        <f>COUNT(X7:X16)</f>
        <v>8</v>
      </c>
      <c r="Y17" s="24"/>
      <c r="Z17" s="24"/>
      <c r="AA17" s="24">
        <f>COUNT(AA7:AA16)</f>
        <v>8</v>
      </c>
      <c r="AB17" s="24">
        <f>COUNT(AB7:AB16)</f>
        <v>8</v>
      </c>
      <c r="AC17" s="24">
        <f>COUNT(AC7:AC16)</f>
        <v>9</v>
      </c>
      <c r="AD17" s="24">
        <f>COUNT(AD7:AD16)</f>
        <v>9</v>
      </c>
      <c r="AE17" s="24">
        <f>COUNT(AE7:AE16)</f>
        <v>8</v>
      </c>
      <c r="AF17" s="24"/>
    </row>
    <row r="18" spans="1:32" s="19" customFormat="1" ht="18" customHeight="1" x14ac:dyDescent="0.25">
      <c r="A18" s="45" t="s">
        <v>13</v>
      </c>
      <c r="B18" s="15" t="s">
        <v>26</v>
      </c>
      <c r="C18" s="16" t="s">
        <v>84</v>
      </c>
      <c r="D18" s="17">
        <v>32</v>
      </c>
      <c r="E18" s="21">
        <v>8</v>
      </c>
      <c r="F18" s="17"/>
      <c r="G18" s="17">
        <v>8</v>
      </c>
      <c r="H18" s="17"/>
      <c r="I18" s="17">
        <v>8</v>
      </c>
      <c r="J18" s="17"/>
      <c r="K18" s="21">
        <v>8</v>
      </c>
      <c r="L18" s="21">
        <v>8</v>
      </c>
      <c r="M18" s="17"/>
      <c r="N18" s="17">
        <v>8</v>
      </c>
      <c r="O18" s="17"/>
      <c r="P18" s="17">
        <v>8</v>
      </c>
      <c r="Q18" s="17"/>
      <c r="R18" s="21">
        <v>8</v>
      </c>
      <c r="S18" s="21">
        <v>8</v>
      </c>
      <c r="T18" s="17"/>
      <c r="U18" s="17">
        <v>8</v>
      </c>
      <c r="V18" s="17"/>
      <c r="W18" s="17">
        <v>8</v>
      </c>
      <c r="X18" s="17"/>
      <c r="Y18" s="21">
        <v>8</v>
      </c>
      <c r="Z18" s="21">
        <v>8</v>
      </c>
      <c r="AA18" s="17"/>
      <c r="AB18" s="17">
        <v>8</v>
      </c>
      <c r="AC18" s="17"/>
      <c r="AD18" s="17">
        <v>8</v>
      </c>
      <c r="AE18" s="17"/>
      <c r="AF18" s="21">
        <v>8</v>
      </c>
    </row>
    <row r="19" spans="1:32" s="19" customFormat="1" ht="18" customHeight="1" x14ac:dyDescent="0.25">
      <c r="A19" s="15" t="s">
        <v>13</v>
      </c>
      <c r="B19" s="15" t="s">
        <v>26</v>
      </c>
      <c r="C19" s="25" t="s">
        <v>28</v>
      </c>
      <c r="D19" s="17">
        <v>24</v>
      </c>
      <c r="E19" s="30"/>
      <c r="F19" s="17">
        <v>8</v>
      </c>
      <c r="G19" s="17"/>
      <c r="H19" s="17"/>
      <c r="I19" s="17"/>
      <c r="J19" s="17">
        <v>8</v>
      </c>
      <c r="K19" s="21">
        <v>8</v>
      </c>
      <c r="L19" s="21">
        <v>8</v>
      </c>
      <c r="M19" s="17">
        <v>8</v>
      </c>
      <c r="N19" s="17"/>
      <c r="O19" s="17"/>
      <c r="P19" s="17"/>
      <c r="Q19" s="17">
        <v>8</v>
      </c>
      <c r="R19" s="30"/>
      <c r="S19" s="30"/>
      <c r="T19" s="17">
        <v>8</v>
      </c>
      <c r="U19" s="17"/>
      <c r="V19" s="17"/>
      <c r="W19" s="17"/>
      <c r="X19" s="17">
        <v>8</v>
      </c>
      <c r="Y19" s="21">
        <v>8</v>
      </c>
      <c r="Z19" s="21">
        <v>8</v>
      </c>
      <c r="AA19" s="17">
        <v>8</v>
      </c>
      <c r="AB19" s="17"/>
      <c r="AC19" s="17"/>
      <c r="AD19" s="17"/>
      <c r="AE19" s="17">
        <v>8</v>
      </c>
      <c r="AF19" s="30"/>
    </row>
    <row r="20" spans="1:32" s="19" customFormat="1" ht="18" customHeight="1" x14ac:dyDescent="0.25">
      <c r="A20" s="22"/>
      <c r="B20" s="22"/>
      <c r="C20" s="23" t="s">
        <v>29</v>
      </c>
      <c r="D20" s="24"/>
      <c r="E20" s="24"/>
      <c r="F20" s="24">
        <f>COUNT(F7:F16,F18:F19)</f>
        <v>9</v>
      </c>
      <c r="G20" s="24">
        <f t="shared" ref="G20:Q20" si="1">COUNT(G7:G16,G18:G19)</f>
        <v>9</v>
      </c>
      <c r="H20" s="24">
        <f t="shared" si="1"/>
        <v>9</v>
      </c>
      <c r="I20" s="24">
        <f t="shared" si="1"/>
        <v>10</v>
      </c>
      <c r="J20" s="24">
        <f t="shared" si="1"/>
        <v>9</v>
      </c>
      <c r="K20" s="24"/>
      <c r="L20" s="24"/>
      <c r="M20" s="24">
        <f t="shared" si="1"/>
        <v>9</v>
      </c>
      <c r="N20" s="24">
        <f t="shared" si="1"/>
        <v>9</v>
      </c>
      <c r="O20" s="24">
        <f t="shared" si="1"/>
        <v>9</v>
      </c>
      <c r="P20" s="24">
        <f t="shared" si="1"/>
        <v>10</v>
      </c>
      <c r="Q20" s="24">
        <f t="shared" si="1"/>
        <v>9</v>
      </c>
      <c r="R20" s="24"/>
      <c r="S20" s="24"/>
      <c r="T20" s="24">
        <f>COUNT(T7:T16,T18:T19)</f>
        <v>9</v>
      </c>
      <c r="U20" s="24">
        <f>COUNT(U7:U16,U18:U19)</f>
        <v>9</v>
      </c>
      <c r="V20" s="24">
        <f>COUNT(V7:V16,V18:V19)</f>
        <v>9</v>
      </c>
      <c r="W20" s="24">
        <f>COUNT(W7:W16,W18:W19)</f>
        <v>10</v>
      </c>
      <c r="X20" s="24">
        <f>COUNT(X7:X16,X18:X19)</f>
        <v>9</v>
      </c>
      <c r="Y20" s="24"/>
      <c r="Z20" s="24"/>
      <c r="AA20" s="24">
        <f>COUNT(AA7:AA16,AA18:AA19)</f>
        <v>9</v>
      </c>
      <c r="AB20" s="24">
        <f>COUNT(AB7:AB16,AB18:AB19)</f>
        <v>9</v>
      </c>
      <c r="AC20" s="24">
        <f>COUNT(AC7:AC16,AC18:AC19)</f>
        <v>9</v>
      </c>
      <c r="AD20" s="24">
        <f>COUNT(AD7:AD16,AD18:AD19)</f>
        <v>10</v>
      </c>
      <c r="AE20" s="24">
        <f>COUNT(AE7:AE16,AE18:AE19)</f>
        <v>9</v>
      </c>
      <c r="AF20" s="24"/>
    </row>
    <row r="21" spans="1:32" s="19" customFormat="1" ht="18" customHeight="1" x14ac:dyDescent="0.25">
      <c r="A21" s="45" t="s">
        <v>13</v>
      </c>
      <c r="B21" s="15" t="s">
        <v>30</v>
      </c>
      <c r="C21" s="16" t="s">
        <v>31</v>
      </c>
      <c r="D21" s="17">
        <v>32</v>
      </c>
      <c r="E21" s="21">
        <v>8</v>
      </c>
      <c r="F21" s="17">
        <v>8</v>
      </c>
      <c r="G21" s="17"/>
      <c r="H21" s="17">
        <v>8</v>
      </c>
      <c r="I21" s="17"/>
      <c r="J21" s="17">
        <v>8</v>
      </c>
      <c r="K21" s="30"/>
      <c r="L21" s="21">
        <v>8</v>
      </c>
      <c r="M21" s="17">
        <v>8</v>
      </c>
      <c r="N21" s="17"/>
      <c r="O21" s="17">
        <v>8</v>
      </c>
      <c r="P21" s="17"/>
      <c r="Q21" s="17">
        <v>8</v>
      </c>
      <c r="R21" s="30"/>
      <c r="S21" s="21">
        <v>8</v>
      </c>
      <c r="T21" s="17">
        <v>8</v>
      </c>
      <c r="U21" s="17"/>
      <c r="V21" s="17">
        <v>8</v>
      </c>
      <c r="W21" s="17"/>
      <c r="X21" s="17">
        <v>8</v>
      </c>
      <c r="Y21" s="30"/>
      <c r="Z21" s="21">
        <v>8</v>
      </c>
      <c r="AA21" s="17">
        <v>8</v>
      </c>
      <c r="AB21" s="17"/>
      <c r="AC21" s="17">
        <v>8</v>
      </c>
      <c r="AD21" s="17"/>
      <c r="AE21" s="17">
        <v>8</v>
      </c>
      <c r="AF21" s="30"/>
    </row>
    <row r="22" spans="1:32" s="19" customFormat="1" ht="18" customHeight="1" x14ac:dyDescent="0.25">
      <c r="A22" s="15" t="s">
        <v>13</v>
      </c>
      <c r="B22" s="15" t="s">
        <v>30</v>
      </c>
      <c r="C22" s="25" t="s">
        <v>28</v>
      </c>
      <c r="D22" s="17">
        <v>40</v>
      </c>
      <c r="E22" s="18"/>
      <c r="F22" s="17">
        <v>8</v>
      </c>
      <c r="G22" s="17">
        <v>8</v>
      </c>
      <c r="H22" s="17"/>
      <c r="I22" s="17">
        <v>8</v>
      </c>
      <c r="J22" s="17">
        <v>8</v>
      </c>
      <c r="K22" s="21">
        <v>8</v>
      </c>
      <c r="L22" s="30"/>
      <c r="M22" s="17"/>
      <c r="N22" s="17">
        <v>8</v>
      </c>
      <c r="O22" s="17">
        <v>8</v>
      </c>
      <c r="P22" s="17">
        <v>8</v>
      </c>
      <c r="Q22" s="17">
        <v>8</v>
      </c>
      <c r="R22" s="21">
        <v>8</v>
      </c>
      <c r="S22" s="18"/>
      <c r="T22" s="17">
        <v>8</v>
      </c>
      <c r="U22" s="17">
        <v>8</v>
      </c>
      <c r="V22" s="17"/>
      <c r="W22" s="17">
        <v>8</v>
      </c>
      <c r="X22" s="17">
        <v>8</v>
      </c>
      <c r="Y22" s="21">
        <v>8</v>
      </c>
      <c r="Z22" s="30"/>
      <c r="AA22" s="17"/>
      <c r="AB22" s="17">
        <v>8</v>
      </c>
      <c r="AC22" s="17">
        <v>8</v>
      </c>
      <c r="AD22" s="17">
        <v>8</v>
      </c>
      <c r="AE22" s="17">
        <v>8</v>
      </c>
      <c r="AF22" s="21">
        <v>8</v>
      </c>
    </row>
    <row r="23" spans="1:32" s="19" customFormat="1" ht="18" customHeight="1" x14ac:dyDescent="0.25">
      <c r="A23" s="22"/>
      <c r="B23" s="22"/>
      <c r="C23" s="27" t="s">
        <v>33</v>
      </c>
      <c r="D23" s="24"/>
      <c r="E23" s="24"/>
      <c r="F23" s="24">
        <f>COUNT(F7:F16,F18:F19,F21:F22)</f>
        <v>11</v>
      </c>
      <c r="G23" s="24">
        <f t="shared" ref="G23:Q23" si="2">COUNT(G7:G16,G18:G19,G21:G22)</f>
        <v>10</v>
      </c>
      <c r="H23" s="24">
        <f t="shared" si="2"/>
        <v>10</v>
      </c>
      <c r="I23" s="24">
        <f t="shared" si="2"/>
        <v>11</v>
      </c>
      <c r="J23" s="24">
        <f t="shared" si="2"/>
        <v>11</v>
      </c>
      <c r="K23" s="24"/>
      <c r="L23" s="24"/>
      <c r="M23" s="24">
        <f t="shared" si="2"/>
        <v>10</v>
      </c>
      <c r="N23" s="24">
        <f t="shared" si="2"/>
        <v>10</v>
      </c>
      <c r="O23" s="24">
        <f t="shared" si="2"/>
        <v>11</v>
      </c>
      <c r="P23" s="24">
        <f t="shared" si="2"/>
        <v>11</v>
      </c>
      <c r="Q23" s="24">
        <f t="shared" si="2"/>
        <v>11</v>
      </c>
      <c r="R23" s="24"/>
      <c r="S23" s="24"/>
      <c r="T23" s="24">
        <f>COUNT(T7:T16,T18:T19,T21:T22)</f>
        <v>11</v>
      </c>
      <c r="U23" s="24">
        <f>COUNT(U7:U16,U18:U19,U21:U22)</f>
        <v>10</v>
      </c>
      <c r="V23" s="24">
        <f>COUNT(V7:V16,V18:V19,V21:V22)</f>
        <v>10</v>
      </c>
      <c r="W23" s="24">
        <f>COUNT(W7:W16,W18:W19,W21:W22)</f>
        <v>11</v>
      </c>
      <c r="X23" s="24">
        <f>COUNT(X7:X16,X18:X19,X21:X22)</f>
        <v>11</v>
      </c>
      <c r="Y23" s="24"/>
      <c r="Z23" s="24"/>
      <c r="AA23" s="24">
        <f>COUNT(AA7:AA16,AA18:AA19,AA21:AA22)</f>
        <v>10</v>
      </c>
      <c r="AB23" s="24">
        <f>COUNT(AB7:AB16,AB18:AB19,AB21:AB22)</f>
        <v>10</v>
      </c>
      <c r="AC23" s="24">
        <f>COUNT(AC7:AC16,AC18:AC19,AC21:AC22)</f>
        <v>11</v>
      </c>
      <c r="AD23" s="24">
        <f>COUNT(AD7:AD16,AD18:AD19,AD21:AD22)</f>
        <v>11</v>
      </c>
      <c r="AE23" s="24">
        <f>COUNT(AE7:AE16,AE18:AE19,AE21:AE22)</f>
        <v>11</v>
      </c>
      <c r="AF23" s="24"/>
    </row>
    <row r="24" spans="1:32" s="19" customFormat="1" ht="18" customHeight="1" x14ac:dyDescent="0.25">
      <c r="A24" s="45" t="s">
        <v>13</v>
      </c>
      <c r="B24" s="15" t="s">
        <v>34</v>
      </c>
      <c r="C24" s="16" t="s">
        <v>35</v>
      </c>
      <c r="D24" s="17">
        <v>40</v>
      </c>
      <c r="E24" s="28">
        <v>8</v>
      </c>
      <c r="F24" s="17"/>
      <c r="G24" s="17">
        <v>8</v>
      </c>
      <c r="H24" s="17">
        <v>8</v>
      </c>
      <c r="I24" s="17">
        <v>8</v>
      </c>
      <c r="J24" s="17">
        <v>8</v>
      </c>
      <c r="K24" s="30"/>
      <c r="L24" s="30"/>
      <c r="M24" s="17">
        <v>8</v>
      </c>
      <c r="N24" s="17">
        <v>8</v>
      </c>
      <c r="O24" s="17">
        <v>8</v>
      </c>
      <c r="P24" s="17">
        <v>8</v>
      </c>
      <c r="Q24" s="17"/>
      <c r="R24" s="28">
        <v>8</v>
      </c>
      <c r="S24" s="28">
        <v>8</v>
      </c>
      <c r="T24" s="17"/>
      <c r="U24" s="17">
        <v>8</v>
      </c>
      <c r="V24" s="17">
        <v>8</v>
      </c>
      <c r="W24" s="17">
        <v>8</v>
      </c>
      <c r="X24" s="17">
        <v>8</v>
      </c>
      <c r="Y24" s="30"/>
      <c r="Z24" s="30"/>
      <c r="AA24" s="17">
        <v>8</v>
      </c>
      <c r="AB24" s="17">
        <v>8</v>
      </c>
      <c r="AC24" s="17">
        <v>8</v>
      </c>
      <c r="AD24" s="17">
        <v>8</v>
      </c>
      <c r="AE24" s="17"/>
      <c r="AF24" s="28">
        <v>8</v>
      </c>
    </row>
    <row r="25" spans="1:32" s="19" customFormat="1" ht="18" customHeight="1" x14ac:dyDescent="0.25">
      <c r="A25" s="15" t="s">
        <v>13</v>
      </c>
      <c r="B25" s="15" t="s">
        <v>34</v>
      </c>
      <c r="C25" s="16" t="s">
        <v>36</v>
      </c>
      <c r="D25" s="17">
        <v>40</v>
      </c>
      <c r="E25" s="18"/>
      <c r="F25" s="17">
        <v>8</v>
      </c>
      <c r="G25" s="17">
        <v>8</v>
      </c>
      <c r="H25" s="17">
        <v>8</v>
      </c>
      <c r="I25" s="17"/>
      <c r="J25" s="17">
        <v>8</v>
      </c>
      <c r="K25" s="28">
        <v>8</v>
      </c>
      <c r="L25" s="28">
        <v>8</v>
      </c>
      <c r="M25" s="17"/>
      <c r="N25" s="17">
        <v>8</v>
      </c>
      <c r="O25" s="17">
        <v>8</v>
      </c>
      <c r="P25" s="17">
        <v>8</v>
      </c>
      <c r="Q25" s="17">
        <v>8</v>
      </c>
      <c r="R25" s="18"/>
      <c r="S25" s="18"/>
      <c r="T25" s="17">
        <v>8</v>
      </c>
      <c r="U25" s="17">
        <v>8</v>
      </c>
      <c r="V25" s="17">
        <v>8</v>
      </c>
      <c r="W25" s="17"/>
      <c r="X25" s="17">
        <v>8</v>
      </c>
      <c r="Y25" s="28">
        <v>8</v>
      </c>
      <c r="Z25" s="28">
        <v>8</v>
      </c>
      <c r="AA25" s="17"/>
      <c r="AB25" s="17">
        <v>8</v>
      </c>
      <c r="AC25" s="17">
        <v>8</v>
      </c>
      <c r="AD25" s="17">
        <v>8</v>
      </c>
      <c r="AE25" s="17">
        <v>8</v>
      </c>
      <c r="AF25" s="18"/>
    </row>
    <row r="26" spans="1:32" s="19" customFormat="1" ht="18" customHeight="1" x14ac:dyDescent="0.25">
      <c r="A26" s="45" t="s">
        <v>13</v>
      </c>
      <c r="B26" s="15" t="s">
        <v>34</v>
      </c>
      <c r="C26" s="16" t="s">
        <v>37</v>
      </c>
      <c r="D26" s="17">
        <v>24</v>
      </c>
      <c r="E26" s="18"/>
      <c r="F26" s="17">
        <v>8</v>
      </c>
      <c r="G26" s="17"/>
      <c r="H26" s="17">
        <v>8</v>
      </c>
      <c r="I26" s="17">
        <v>8</v>
      </c>
      <c r="J26" s="17"/>
      <c r="K26" s="30"/>
      <c r="L26" s="29">
        <v>8</v>
      </c>
      <c r="M26" s="17">
        <v>8</v>
      </c>
      <c r="N26" s="17"/>
      <c r="O26" s="17"/>
      <c r="P26" s="17"/>
      <c r="Q26" s="17">
        <v>8</v>
      </c>
      <c r="R26" s="18"/>
      <c r="S26" s="18"/>
      <c r="T26" s="17">
        <v>8</v>
      </c>
      <c r="U26" s="17"/>
      <c r="V26" s="17">
        <v>8</v>
      </c>
      <c r="W26" s="17">
        <v>8</v>
      </c>
      <c r="X26" s="17"/>
      <c r="Y26" s="30"/>
      <c r="Z26" s="29">
        <v>8</v>
      </c>
      <c r="AA26" s="17">
        <v>8</v>
      </c>
      <c r="AB26" s="17"/>
      <c r="AC26" s="17"/>
      <c r="AD26" s="17"/>
      <c r="AE26" s="17">
        <v>8</v>
      </c>
      <c r="AF26" s="18"/>
    </row>
    <row r="27" spans="1:32" s="19" customFormat="1" ht="18" customHeight="1" x14ac:dyDescent="0.25">
      <c r="A27" s="22"/>
      <c r="B27" s="22"/>
      <c r="C27" s="27" t="s">
        <v>38</v>
      </c>
      <c r="D27" s="24"/>
      <c r="E27" s="24"/>
      <c r="F27" s="24">
        <f>COUNT(F7:F16,F18:F19,F21:F22,F24:F26)</f>
        <v>13</v>
      </c>
      <c r="G27" s="24">
        <f t="shared" ref="G27:Q27" si="3">COUNT(G7:G16,G18:G19,G21:G22,G24:G26)</f>
        <v>12</v>
      </c>
      <c r="H27" s="24">
        <f t="shared" si="3"/>
        <v>13</v>
      </c>
      <c r="I27" s="24">
        <f t="shared" si="3"/>
        <v>13</v>
      </c>
      <c r="J27" s="24">
        <f t="shared" si="3"/>
        <v>13</v>
      </c>
      <c r="K27" s="24"/>
      <c r="L27" s="24"/>
      <c r="M27" s="24">
        <f t="shared" si="3"/>
        <v>12</v>
      </c>
      <c r="N27" s="24">
        <f t="shared" si="3"/>
        <v>12</v>
      </c>
      <c r="O27" s="24">
        <f t="shared" si="3"/>
        <v>13</v>
      </c>
      <c r="P27" s="24">
        <f t="shared" si="3"/>
        <v>13</v>
      </c>
      <c r="Q27" s="24">
        <f t="shared" si="3"/>
        <v>13</v>
      </c>
      <c r="R27" s="24"/>
      <c r="S27" s="24"/>
      <c r="T27" s="24">
        <f>COUNT(T7:T16,T18:T19,T21:T22,T24:T26)</f>
        <v>13</v>
      </c>
      <c r="U27" s="24">
        <f>COUNT(U7:U16,U18:U19,U21:U22,U24:U26)</f>
        <v>12</v>
      </c>
      <c r="V27" s="24">
        <f>COUNT(V7:V16,V18:V19,V21:V22,V24:V26)</f>
        <v>13</v>
      </c>
      <c r="W27" s="24">
        <f>COUNT(W7:W16,W18:W19,W21:W22,W24:W26)</f>
        <v>13</v>
      </c>
      <c r="X27" s="24">
        <f>COUNT(X7:X16,X18:X19,X21:X22,X24:X26)</f>
        <v>13</v>
      </c>
      <c r="Y27" s="24"/>
      <c r="Z27" s="24"/>
      <c r="AA27" s="24">
        <f>COUNT(AA7:AA16,AA18:AA19,AA21:AA22,AA24:AA26)</f>
        <v>12</v>
      </c>
      <c r="AB27" s="24">
        <f>COUNT(AB7:AB16,AB18:AB19,AB21:AB22,AB24:AB26)</f>
        <v>12</v>
      </c>
      <c r="AC27" s="24">
        <f>COUNT(AC7:AC16,AC18:AC19,AC21:AC22,AC24:AC26)</f>
        <v>13</v>
      </c>
      <c r="AD27" s="24">
        <f>COUNT(AD7:AD16,AD18:AD19,AD21:AD22,AD24:AD26)</f>
        <v>13</v>
      </c>
      <c r="AE27" s="24">
        <f>COUNT(AE7:AE16,AE18:AE19,AE21:AE22,AE24:AE26)</f>
        <v>13</v>
      </c>
      <c r="AF27" s="24"/>
    </row>
    <row r="28" spans="1:32" s="2" customFormat="1" ht="18" customHeight="1" x14ac:dyDescent="0.35">
      <c r="A28" s="15" t="s">
        <v>13</v>
      </c>
      <c r="B28" s="15" t="s">
        <v>39</v>
      </c>
      <c r="C28" s="16" t="s">
        <v>40</v>
      </c>
      <c r="D28" s="17">
        <v>40</v>
      </c>
      <c r="E28" s="30"/>
      <c r="F28" s="17">
        <v>8</v>
      </c>
      <c r="G28" s="17">
        <v>8</v>
      </c>
      <c r="H28" s="17">
        <v>8</v>
      </c>
      <c r="I28" s="31">
        <v>8</v>
      </c>
      <c r="J28" s="17"/>
      <c r="K28" s="29">
        <v>8</v>
      </c>
      <c r="L28" s="30"/>
      <c r="M28" s="17">
        <v>8</v>
      </c>
      <c r="N28" s="17">
        <v>8</v>
      </c>
      <c r="O28" s="17">
        <v>8</v>
      </c>
      <c r="P28" s="17">
        <v>8</v>
      </c>
      <c r="Q28" s="17"/>
      <c r="R28" s="29">
        <v>8</v>
      </c>
      <c r="S28" s="30"/>
      <c r="T28" s="17">
        <v>8</v>
      </c>
      <c r="U28" s="17">
        <v>8</v>
      </c>
      <c r="V28" s="17">
        <v>8</v>
      </c>
      <c r="W28" s="31">
        <v>8</v>
      </c>
      <c r="X28" s="17"/>
      <c r="Y28" s="29">
        <v>8</v>
      </c>
      <c r="Z28" s="30"/>
      <c r="AA28" s="17">
        <v>8</v>
      </c>
      <c r="AB28" s="17">
        <v>8</v>
      </c>
      <c r="AC28" s="17">
        <v>8</v>
      </c>
      <c r="AD28" s="17">
        <v>8</v>
      </c>
      <c r="AE28" s="17"/>
      <c r="AF28" s="29">
        <v>8</v>
      </c>
    </row>
    <row r="29" spans="1:32" s="19" customFormat="1" ht="18" customHeight="1" x14ac:dyDescent="0.25">
      <c r="A29" s="15" t="s">
        <v>13</v>
      </c>
      <c r="B29" s="15" t="s">
        <v>39</v>
      </c>
      <c r="C29" s="16" t="s">
        <v>41</v>
      </c>
      <c r="D29" s="17">
        <v>32</v>
      </c>
      <c r="E29" s="30"/>
      <c r="F29" s="17"/>
      <c r="G29" s="17">
        <v>8</v>
      </c>
      <c r="H29" s="17"/>
      <c r="I29" s="17">
        <v>8</v>
      </c>
      <c r="J29" s="17">
        <v>8</v>
      </c>
      <c r="K29" s="21">
        <v>8</v>
      </c>
      <c r="L29" s="30"/>
      <c r="M29" s="17"/>
      <c r="N29" s="17">
        <v>8</v>
      </c>
      <c r="O29" s="17"/>
      <c r="P29" s="17">
        <v>8</v>
      </c>
      <c r="Q29" s="17">
        <v>8</v>
      </c>
      <c r="R29" s="29">
        <v>8</v>
      </c>
      <c r="S29" s="30"/>
      <c r="T29" s="17"/>
      <c r="U29" s="17">
        <v>8</v>
      </c>
      <c r="V29" s="17"/>
      <c r="W29" s="17">
        <v>8</v>
      </c>
      <c r="X29" s="17">
        <v>8</v>
      </c>
      <c r="Y29" s="21">
        <v>8</v>
      </c>
      <c r="Z29" s="30"/>
      <c r="AA29" s="17"/>
      <c r="AB29" s="17">
        <v>8</v>
      </c>
      <c r="AC29" s="17"/>
      <c r="AD29" s="17">
        <v>8</v>
      </c>
      <c r="AE29" s="17">
        <v>8</v>
      </c>
      <c r="AF29" s="29">
        <v>8</v>
      </c>
    </row>
    <row r="30" spans="1:32" s="19" customFormat="1" ht="18" customHeight="1" x14ac:dyDescent="0.25">
      <c r="A30" s="15" t="s">
        <v>13</v>
      </c>
      <c r="B30" s="15" t="s">
        <v>39</v>
      </c>
      <c r="C30" s="16" t="s">
        <v>42</v>
      </c>
      <c r="D30" s="17">
        <v>16</v>
      </c>
      <c r="E30" s="29">
        <v>8</v>
      </c>
      <c r="F30" s="17"/>
      <c r="G30" s="31"/>
      <c r="H30" s="17"/>
      <c r="I30" s="17"/>
      <c r="J30" s="17"/>
      <c r="K30" s="29">
        <v>8</v>
      </c>
      <c r="L30" s="29">
        <v>8</v>
      </c>
      <c r="M30" s="17"/>
      <c r="N30" s="17"/>
      <c r="O30" s="17"/>
      <c r="P30" s="31"/>
      <c r="Q30" s="17"/>
      <c r="R30" s="29">
        <v>8</v>
      </c>
      <c r="S30" s="29">
        <v>8</v>
      </c>
      <c r="T30" s="17"/>
      <c r="U30" s="31"/>
      <c r="V30" s="17"/>
      <c r="W30" s="17"/>
      <c r="X30" s="17"/>
      <c r="Y30" s="29">
        <v>8</v>
      </c>
      <c r="Z30" s="29">
        <v>8</v>
      </c>
      <c r="AA30" s="17"/>
      <c r="AB30" s="17"/>
      <c r="AC30" s="17"/>
      <c r="AD30" s="31"/>
      <c r="AE30" s="17"/>
      <c r="AF30" s="29">
        <v>8</v>
      </c>
    </row>
    <row r="31" spans="1:32" s="19" customFormat="1" ht="18" customHeight="1" x14ac:dyDescent="0.25">
      <c r="A31" s="15" t="s">
        <v>13</v>
      </c>
      <c r="B31" s="15" t="s">
        <v>39</v>
      </c>
      <c r="C31" s="16" t="s">
        <v>43</v>
      </c>
      <c r="D31" s="17">
        <v>40</v>
      </c>
      <c r="E31" s="29">
        <v>8</v>
      </c>
      <c r="F31" s="17"/>
      <c r="G31" s="17">
        <v>8</v>
      </c>
      <c r="H31" s="17">
        <v>8</v>
      </c>
      <c r="I31" s="17">
        <v>8</v>
      </c>
      <c r="J31" s="17"/>
      <c r="K31" s="29">
        <v>8</v>
      </c>
      <c r="L31" s="29">
        <v>8</v>
      </c>
      <c r="M31" s="17">
        <v>8</v>
      </c>
      <c r="N31" s="17">
        <v>8</v>
      </c>
      <c r="O31" s="17"/>
      <c r="P31" s="17"/>
      <c r="Q31" s="17">
        <v>8</v>
      </c>
      <c r="R31" s="29">
        <v>8</v>
      </c>
      <c r="S31" s="29">
        <v>8</v>
      </c>
      <c r="T31" s="17"/>
      <c r="U31" s="17">
        <v>8</v>
      </c>
      <c r="V31" s="17">
        <v>8</v>
      </c>
      <c r="W31" s="17">
        <v>8</v>
      </c>
      <c r="X31" s="17"/>
      <c r="Y31" s="29">
        <v>8</v>
      </c>
      <c r="Z31" s="29">
        <v>8</v>
      </c>
      <c r="AA31" s="17">
        <v>8</v>
      </c>
      <c r="AB31" s="17">
        <v>8</v>
      </c>
      <c r="AC31" s="17"/>
      <c r="AD31" s="17"/>
      <c r="AE31" s="17">
        <v>8</v>
      </c>
      <c r="AF31" s="29">
        <v>8</v>
      </c>
    </row>
    <row r="32" spans="1:32" ht="18" customHeight="1" x14ac:dyDescent="0.35">
      <c r="A32" s="22"/>
      <c r="B32" s="32"/>
      <c r="C32" s="33" t="s">
        <v>44</v>
      </c>
      <c r="D32" s="34"/>
      <c r="E32" s="24"/>
      <c r="F32" s="35">
        <f>COUNT(F7:F16,F18:F19,F21:F22,F24:F26,F28:F31)</f>
        <v>14</v>
      </c>
      <c r="G32" s="35">
        <f t="shared" ref="G32:Q32" si="4">COUNT(G7:G16,G18:G19,G21:G22,G24:G26,G28:G31)</f>
        <v>15</v>
      </c>
      <c r="H32" s="35">
        <f t="shared" si="4"/>
        <v>15</v>
      </c>
      <c r="I32" s="35">
        <f t="shared" si="4"/>
        <v>16</v>
      </c>
      <c r="J32" s="35">
        <f t="shared" si="4"/>
        <v>14</v>
      </c>
      <c r="K32" s="35"/>
      <c r="L32" s="35"/>
      <c r="M32" s="35">
        <f t="shared" si="4"/>
        <v>14</v>
      </c>
      <c r="N32" s="35">
        <f t="shared" si="4"/>
        <v>15</v>
      </c>
      <c r="O32" s="35">
        <f t="shared" si="4"/>
        <v>14</v>
      </c>
      <c r="P32" s="35">
        <f t="shared" si="4"/>
        <v>15</v>
      </c>
      <c r="Q32" s="35">
        <f t="shared" si="4"/>
        <v>15</v>
      </c>
      <c r="R32" s="35"/>
      <c r="S32" s="24"/>
      <c r="T32" s="35">
        <f>COUNT(T7:T16,T18:T19,T21:T22,T24:T26,T28:T31)</f>
        <v>14</v>
      </c>
      <c r="U32" s="35">
        <f>COUNT(U7:U16,U18:U19,U21:U22,U24:U26,U28:U31)</f>
        <v>15</v>
      </c>
      <c r="V32" s="35">
        <f>COUNT(V7:V16,V18:V19,V21:V22,V24:V26,V28:V31)</f>
        <v>15</v>
      </c>
      <c r="W32" s="35">
        <f>COUNT(W7:W16,W18:W19,W21:W22,W24:W26,W28:W31)</f>
        <v>16</v>
      </c>
      <c r="X32" s="35">
        <f>COUNT(X7:X16,X18:X19,X21:X22,X24:X26,X28:X31)</f>
        <v>14</v>
      </c>
      <c r="Y32" s="35"/>
      <c r="Z32" s="35"/>
      <c r="AA32" s="35">
        <f>COUNT(AA7:AA16,AA18:AA19,AA21:AA22,AA24:AA26,AA28:AA31)</f>
        <v>14</v>
      </c>
      <c r="AB32" s="35">
        <f>COUNT(AB7:AB16,AB18:AB19,AB21:AB22,AB24:AB26,AB28:AB31)</f>
        <v>15</v>
      </c>
      <c r="AC32" s="35">
        <f>COUNT(AC7:AC16,AC18:AC19,AC21:AC22,AC24:AC26,AC28:AC31)</f>
        <v>14</v>
      </c>
      <c r="AD32" s="35">
        <f>COUNT(AD7:AD16,AD18:AD19,AD21:AD22,AD24:AD26,AD28:AD31)</f>
        <v>15</v>
      </c>
      <c r="AE32" s="35">
        <f>COUNT(AE7:AE16,AE18:AE19,AE21:AE22,AE24:AE26,AE28:AE31)</f>
        <v>15</v>
      </c>
      <c r="AF32" s="35"/>
    </row>
    <row r="33" spans="1:32" ht="18" customHeight="1" x14ac:dyDescent="0.35">
      <c r="A33" s="45" t="s">
        <v>13</v>
      </c>
      <c r="B33" s="36" t="s">
        <v>45</v>
      </c>
      <c r="C33" s="37" t="s">
        <v>46</v>
      </c>
      <c r="D33" s="36">
        <v>26</v>
      </c>
      <c r="E33" s="21">
        <v>8</v>
      </c>
      <c r="F33" s="38">
        <v>6</v>
      </c>
      <c r="G33" s="38">
        <v>6</v>
      </c>
      <c r="H33" s="38"/>
      <c r="I33" s="38">
        <v>6</v>
      </c>
      <c r="J33" s="38"/>
      <c r="K33" s="73"/>
      <c r="L33" s="47">
        <v>8</v>
      </c>
      <c r="M33" s="38">
        <v>6</v>
      </c>
      <c r="N33" s="38">
        <v>6</v>
      </c>
      <c r="O33" s="38"/>
      <c r="P33" s="38">
        <v>6</v>
      </c>
      <c r="Q33" s="38"/>
      <c r="R33" s="73"/>
      <c r="S33" s="21">
        <v>8</v>
      </c>
      <c r="T33" s="38">
        <v>6</v>
      </c>
      <c r="U33" s="38">
        <v>6</v>
      </c>
      <c r="V33" s="38"/>
      <c r="W33" s="38">
        <v>6</v>
      </c>
      <c r="X33" s="38"/>
      <c r="Y33" s="73"/>
      <c r="Z33" s="47">
        <v>8</v>
      </c>
      <c r="AA33" s="38">
        <v>6</v>
      </c>
      <c r="AB33" s="38">
        <v>6</v>
      </c>
      <c r="AC33" s="38"/>
      <c r="AD33" s="38">
        <v>6</v>
      </c>
      <c r="AE33" s="38"/>
      <c r="AF33" s="73"/>
    </row>
    <row r="34" spans="1:32" ht="18" customHeight="1" x14ac:dyDescent="0.35">
      <c r="A34" s="15" t="s">
        <v>13</v>
      </c>
      <c r="B34" s="36" t="s">
        <v>45</v>
      </c>
      <c r="C34" s="37" t="s">
        <v>47</v>
      </c>
      <c r="D34" s="36">
        <v>26</v>
      </c>
      <c r="E34" s="47">
        <v>8</v>
      </c>
      <c r="F34" s="38">
        <v>6</v>
      </c>
      <c r="G34" s="38"/>
      <c r="H34" s="38">
        <v>6</v>
      </c>
      <c r="I34" s="38"/>
      <c r="J34" s="38">
        <v>6</v>
      </c>
      <c r="K34" s="73"/>
      <c r="L34" s="73"/>
      <c r="M34" s="38"/>
      <c r="N34" s="38">
        <v>6</v>
      </c>
      <c r="O34" s="38">
        <v>6</v>
      </c>
      <c r="P34" s="38"/>
      <c r="Q34" s="38">
        <v>6</v>
      </c>
      <c r="R34" s="47">
        <v>8</v>
      </c>
      <c r="S34" s="47">
        <v>8</v>
      </c>
      <c r="T34" s="38">
        <v>6</v>
      </c>
      <c r="U34" s="38"/>
      <c r="V34" s="38">
        <v>6</v>
      </c>
      <c r="W34" s="38"/>
      <c r="X34" s="38">
        <v>6</v>
      </c>
      <c r="Y34" s="73"/>
      <c r="Z34" s="73"/>
      <c r="AA34" s="38"/>
      <c r="AB34" s="38">
        <v>6</v>
      </c>
      <c r="AC34" s="38">
        <v>6</v>
      </c>
      <c r="AD34" s="38"/>
      <c r="AE34" s="38">
        <v>6</v>
      </c>
      <c r="AF34" s="47">
        <v>8</v>
      </c>
    </row>
    <row r="35" spans="1:32" ht="18" customHeight="1" x14ac:dyDescent="0.35">
      <c r="A35" s="15" t="s">
        <v>13</v>
      </c>
      <c r="B35" s="36" t="s">
        <v>45</v>
      </c>
      <c r="C35" s="37" t="s">
        <v>48</v>
      </c>
      <c r="D35" s="36">
        <v>28</v>
      </c>
      <c r="E35" s="43">
        <v>8</v>
      </c>
      <c r="F35" s="38">
        <v>6</v>
      </c>
      <c r="G35" s="38"/>
      <c r="H35" s="38">
        <v>6</v>
      </c>
      <c r="I35" s="38"/>
      <c r="J35" s="38"/>
      <c r="K35" s="44">
        <v>8</v>
      </c>
      <c r="L35" s="44">
        <v>8</v>
      </c>
      <c r="M35" s="38">
        <v>6</v>
      </c>
      <c r="N35" s="38"/>
      <c r="O35" s="38">
        <v>6</v>
      </c>
      <c r="P35" s="38"/>
      <c r="Q35" s="38"/>
      <c r="R35" s="44">
        <v>8</v>
      </c>
      <c r="S35" s="43">
        <v>8</v>
      </c>
      <c r="T35" s="38">
        <v>6</v>
      </c>
      <c r="U35" s="38"/>
      <c r="V35" s="38">
        <v>6</v>
      </c>
      <c r="W35" s="38"/>
      <c r="X35" s="38"/>
      <c r="Y35" s="44">
        <v>8</v>
      </c>
      <c r="Z35" s="44">
        <v>8</v>
      </c>
      <c r="AA35" s="38">
        <v>6</v>
      </c>
      <c r="AB35" s="38"/>
      <c r="AC35" s="38">
        <v>6</v>
      </c>
      <c r="AD35" s="38"/>
      <c r="AE35" s="38"/>
      <c r="AF35" s="44">
        <v>8</v>
      </c>
    </row>
    <row r="36" spans="1:32" ht="18" customHeight="1" x14ac:dyDescent="0.35">
      <c r="A36" s="15" t="s">
        <v>13</v>
      </c>
      <c r="B36" s="36" t="s">
        <v>49</v>
      </c>
      <c r="C36" s="72" t="s">
        <v>67</v>
      </c>
      <c r="D36" s="36">
        <v>32</v>
      </c>
      <c r="E36" s="29">
        <v>8</v>
      </c>
      <c r="F36" s="38"/>
      <c r="G36" s="38">
        <v>8</v>
      </c>
      <c r="H36" s="38"/>
      <c r="I36" s="38">
        <v>8</v>
      </c>
      <c r="J36" s="38">
        <v>8</v>
      </c>
      <c r="K36" s="73"/>
      <c r="L36" s="73"/>
      <c r="M36" s="38">
        <v>8</v>
      </c>
      <c r="N36" s="38"/>
      <c r="O36" s="38"/>
      <c r="P36" s="38">
        <v>8</v>
      </c>
      <c r="Q36" s="38">
        <v>8</v>
      </c>
      <c r="R36" s="42">
        <v>8</v>
      </c>
      <c r="S36" s="29">
        <v>8</v>
      </c>
      <c r="T36" s="38"/>
      <c r="U36" s="38">
        <v>8</v>
      </c>
      <c r="V36" s="38"/>
      <c r="W36" s="38">
        <v>8</v>
      </c>
      <c r="X36" s="38">
        <v>8</v>
      </c>
      <c r="Y36" s="73"/>
      <c r="Z36" s="73"/>
      <c r="AA36" s="38">
        <v>8</v>
      </c>
      <c r="AB36" s="38"/>
      <c r="AC36" s="38"/>
      <c r="AD36" s="38">
        <v>8</v>
      </c>
      <c r="AE36" s="38">
        <v>8</v>
      </c>
      <c r="AF36" s="42">
        <v>8</v>
      </c>
    </row>
    <row r="37" spans="1:32" ht="18" customHeight="1" x14ac:dyDescent="0.35">
      <c r="A37" s="22"/>
      <c r="B37" s="32"/>
      <c r="C37" s="33" t="s">
        <v>51</v>
      </c>
      <c r="D37" s="34"/>
      <c r="E37" s="24"/>
      <c r="F37" s="35">
        <f>COUNT(F18:F19,F21:F22,F24:F26,F28:F31,F33:F36)</f>
        <v>9</v>
      </c>
      <c r="G37" s="35">
        <f t="shared" ref="G37:Q37" si="5">COUNT(G18:G19,G21:G22,G24:G26,G28:G31,G33:G36)</f>
        <v>9</v>
      </c>
      <c r="H37" s="35">
        <f t="shared" si="5"/>
        <v>8</v>
      </c>
      <c r="I37" s="35">
        <f t="shared" si="5"/>
        <v>9</v>
      </c>
      <c r="J37" s="35">
        <f t="shared" si="5"/>
        <v>8</v>
      </c>
      <c r="K37" s="35"/>
      <c r="L37" s="35"/>
      <c r="M37" s="35">
        <f t="shared" si="5"/>
        <v>9</v>
      </c>
      <c r="N37" s="35">
        <f t="shared" si="5"/>
        <v>9</v>
      </c>
      <c r="O37" s="35">
        <f t="shared" si="5"/>
        <v>7</v>
      </c>
      <c r="P37" s="35">
        <f t="shared" si="5"/>
        <v>8</v>
      </c>
      <c r="Q37" s="35">
        <f t="shared" si="5"/>
        <v>9</v>
      </c>
      <c r="R37" s="35"/>
      <c r="S37" s="24"/>
      <c r="T37" s="35">
        <f>COUNT(T18:T19,T21:T22,T24:T26,T28:T31,T33:T36)</f>
        <v>9</v>
      </c>
      <c r="U37" s="35">
        <f>COUNT(U18:U19,U21:U22,U24:U26,U28:U31,U33:U36)</f>
        <v>9</v>
      </c>
      <c r="V37" s="35">
        <f>COUNT(V18:V19,V21:V22,V24:V26,V28:V31,V33:V36)</f>
        <v>8</v>
      </c>
      <c r="W37" s="35">
        <f>COUNT(W18:W19,W21:W22,W24:W26,W28:W31,W33:W36)</f>
        <v>9</v>
      </c>
      <c r="X37" s="35">
        <f>COUNT(X18:X19,X21:X22,X24:X26,X28:X31,X33:X36)</f>
        <v>8</v>
      </c>
      <c r="Y37" s="35"/>
      <c r="Z37" s="35"/>
      <c r="AA37" s="35">
        <f>COUNT(AA18:AA19,AA21:AA22,AA24:AA26,AA28:AA31,AA33:AA36)</f>
        <v>9</v>
      </c>
      <c r="AB37" s="35">
        <f>COUNT(AB18:AB19,AB21:AB22,AB24:AB26,AB28:AB31,AB33:AB36)</f>
        <v>9</v>
      </c>
      <c r="AC37" s="35">
        <f>COUNT(AC18:AC19,AC21:AC22,AC24:AC26,AC28:AC31,AC33:AC36)</f>
        <v>7</v>
      </c>
      <c r="AD37" s="35">
        <f>COUNT(AD18:AD19,AD21:AD22,AD24:AD26,AD28:AD31,AD33:AD36)</f>
        <v>8</v>
      </c>
      <c r="AE37" s="35">
        <f>COUNT(AE18:AE19,AE21:AE22,AE24:AE26,AE28:AE31,AE33:AE36)</f>
        <v>9</v>
      </c>
      <c r="AF37" s="35"/>
    </row>
    <row r="38" spans="1:32" ht="18" customHeight="1" x14ac:dyDescent="0.35">
      <c r="A38" s="15" t="s">
        <v>13</v>
      </c>
      <c r="B38" s="36" t="s">
        <v>52</v>
      </c>
      <c r="C38" s="20" t="s">
        <v>83</v>
      </c>
      <c r="D38" s="36">
        <v>23</v>
      </c>
      <c r="E38" s="29">
        <v>8</v>
      </c>
      <c r="F38" s="38"/>
      <c r="G38" s="38">
        <v>5</v>
      </c>
      <c r="H38" s="38"/>
      <c r="I38" s="38">
        <v>5</v>
      </c>
      <c r="J38" s="38"/>
      <c r="K38" s="73"/>
      <c r="L38" s="47">
        <v>8</v>
      </c>
      <c r="M38" s="38"/>
      <c r="N38" s="38">
        <v>5</v>
      </c>
      <c r="O38" s="38"/>
      <c r="P38" s="38">
        <v>5</v>
      </c>
      <c r="Q38" s="38"/>
      <c r="R38" s="73"/>
      <c r="S38" s="29">
        <v>8</v>
      </c>
      <c r="T38" s="38"/>
      <c r="U38" s="38">
        <v>5</v>
      </c>
      <c r="V38" s="38"/>
      <c r="W38" s="38">
        <v>5</v>
      </c>
      <c r="X38" s="38"/>
      <c r="Y38" s="73"/>
      <c r="Z38" s="47">
        <v>8</v>
      </c>
      <c r="AA38" s="38"/>
      <c r="AB38" s="38">
        <v>5</v>
      </c>
      <c r="AC38" s="38"/>
      <c r="AD38" s="38">
        <v>5</v>
      </c>
      <c r="AE38" s="38"/>
      <c r="AF38" s="73"/>
    </row>
    <row r="39" spans="1:32" ht="18" customHeight="1" x14ac:dyDescent="0.35">
      <c r="A39" s="15" t="s">
        <v>13</v>
      </c>
      <c r="B39" s="36" t="s">
        <v>52</v>
      </c>
      <c r="C39" s="37" t="s">
        <v>54</v>
      </c>
      <c r="D39" s="36">
        <v>23</v>
      </c>
      <c r="E39" s="30"/>
      <c r="F39" s="38">
        <v>5</v>
      </c>
      <c r="G39" s="38"/>
      <c r="H39" s="38">
        <v>5</v>
      </c>
      <c r="I39" s="38"/>
      <c r="J39" s="38">
        <v>5</v>
      </c>
      <c r="K39" s="42">
        <v>8</v>
      </c>
      <c r="L39" s="42">
        <v>8</v>
      </c>
      <c r="M39" s="38">
        <v>5</v>
      </c>
      <c r="N39" s="38"/>
      <c r="O39" s="38">
        <v>5</v>
      </c>
      <c r="P39" s="38"/>
      <c r="Q39" s="38">
        <v>5</v>
      </c>
      <c r="R39" s="73"/>
      <c r="S39" s="30"/>
      <c r="T39" s="38">
        <v>5</v>
      </c>
      <c r="U39" s="38"/>
      <c r="V39" s="38">
        <v>5</v>
      </c>
      <c r="W39" s="38"/>
      <c r="X39" s="38">
        <v>5</v>
      </c>
      <c r="Y39" s="42">
        <v>8</v>
      </c>
      <c r="Z39" s="42">
        <v>8</v>
      </c>
      <c r="AA39" s="38">
        <v>5</v>
      </c>
      <c r="AB39" s="38"/>
      <c r="AC39" s="38">
        <v>5</v>
      </c>
      <c r="AD39" s="38"/>
      <c r="AE39" s="38">
        <v>5</v>
      </c>
      <c r="AF39" s="73"/>
    </row>
    <row r="40" spans="1:32" ht="18" customHeight="1" x14ac:dyDescent="0.35">
      <c r="A40" s="45" t="s">
        <v>13</v>
      </c>
      <c r="B40" s="36" t="s">
        <v>85</v>
      </c>
      <c r="C40" s="37" t="s">
        <v>50</v>
      </c>
      <c r="D40" s="36">
        <v>36</v>
      </c>
      <c r="E40" s="30"/>
      <c r="F40" s="38">
        <v>7</v>
      </c>
      <c r="G40" s="38">
        <v>7</v>
      </c>
      <c r="H40" s="38">
        <v>7</v>
      </c>
      <c r="I40" s="38"/>
      <c r="J40" s="38">
        <v>7</v>
      </c>
      <c r="K40" s="42">
        <v>8</v>
      </c>
      <c r="L40" s="42">
        <v>8</v>
      </c>
      <c r="M40" s="38"/>
      <c r="N40" s="38">
        <v>7</v>
      </c>
      <c r="O40" s="38">
        <v>7</v>
      </c>
      <c r="P40" s="38">
        <v>7</v>
      </c>
      <c r="Q40" s="38">
        <v>7</v>
      </c>
      <c r="R40" s="73"/>
      <c r="S40" s="30"/>
      <c r="T40" s="38">
        <v>7</v>
      </c>
      <c r="U40" s="38">
        <v>7</v>
      </c>
      <c r="V40" s="38">
        <v>7</v>
      </c>
      <c r="W40" s="38"/>
      <c r="X40" s="38">
        <v>7</v>
      </c>
      <c r="Y40" s="42">
        <v>8</v>
      </c>
      <c r="Z40" s="42">
        <v>8</v>
      </c>
      <c r="AA40" s="38"/>
      <c r="AB40" s="38">
        <v>7</v>
      </c>
      <c r="AC40" s="38">
        <v>7</v>
      </c>
      <c r="AD40" s="38">
        <v>7</v>
      </c>
      <c r="AE40" s="38">
        <v>7</v>
      </c>
      <c r="AF40" s="73"/>
    </row>
    <row r="41" spans="1:32" ht="18" customHeight="1" x14ac:dyDescent="0.35">
      <c r="A41" s="22"/>
      <c r="B41" s="32"/>
      <c r="C41" s="33" t="s">
        <v>55</v>
      </c>
      <c r="D41" s="34"/>
      <c r="E41" s="24"/>
      <c r="F41" s="35">
        <f>COUNT(F24:F26,F28:F31,F33:F36,F38:F40)</f>
        <v>8</v>
      </c>
      <c r="G41" s="35">
        <f t="shared" ref="G41:Q41" si="6">COUNT(G24:G26,G28:G31,G33:G36,G38:G40)</f>
        <v>9</v>
      </c>
      <c r="H41" s="35">
        <f t="shared" si="6"/>
        <v>9</v>
      </c>
      <c r="I41" s="35">
        <f t="shared" si="6"/>
        <v>8</v>
      </c>
      <c r="J41" s="35">
        <f t="shared" si="6"/>
        <v>7</v>
      </c>
      <c r="K41" s="35"/>
      <c r="L41" s="35"/>
      <c r="M41" s="35">
        <f t="shared" si="6"/>
        <v>8</v>
      </c>
      <c r="N41" s="35">
        <f t="shared" si="6"/>
        <v>9</v>
      </c>
      <c r="O41" s="35">
        <f t="shared" si="6"/>
        <v>7</v>
      </c>
      <c r="P41" s="35">
        <f t="shared" si="6"/>
        <v>8</v>
      </c>
      <c r="Q41" s="35">
        <f t="shared" si="6"/>
        <v>8</v>
      </c>
      <c r="R41" s="35"/>
      <c r="S41" s="24"/>
      <c r="T41" s="35">
        <f>COUNT(T24:T26,T28:T31,T33:T36,T38:T40)</f>
        <v>8</v>
      </c>
      <c r="U41" s="35">
        <f>COUNT(U24:U26,U28:U31,U33:U36,U38:U40)</f>
        <v>9</v>
      </c>
      <c r="V41" s="35">
        <f>COUNT(V24:V26,V28:V31,V33:V36,V38:V40)</f>
        <v>9</v>
      </c>
      <c r="W41" s="35">
        <f>COUNT(W24:W26,W28:W31,W33:W36,W38:W40)</f>
        <v>8</v>
      </c>
      <c r="X41" s="35">
        <f>COUNT(X24:X26,X28:X31,X33:X36,X38:X40)</f>
        <v>7</v>
      </c>
      <c r="Y41" s="35"/>
      <c r="Z41" s="35"/>
      <c r="AA41" s="35">
        <f>COUNT(AA24:AA26,AA28:AA31,AA33:AA36,AA38:AA40)</f>
        <v>8</v>
      </c>
      <c r="AB41" s="35">
        <f>COUNT(AB24:AB26,AB28:AB31,AB33:AB36,AB38:AB40)</f>
        <v>9</v>
      </c>
      <c r="AC41" s="35">
        <f>COUNT(AC24:AC26,AC28:AC31,AC33:AC36,AC38:AC40)</f>
        <v>7</v>
      </c>
      <c r="AD41" s="35">
        <f>COUNT(AD24:AD26,AD28:AD31,AD33:AD36,AD38:AD40)</f>
        <v>8</v>
      </c>
      <c r="AE41" s="35">
        <f>COUNT(AE24:AE26,AE28:AE31,AE33:AE36,AE38:AE40)</f>
        <v>8</v>
      </c>
      <c r="AF41" s="35"/>
    </row>
    <row r="42" spans="1:32" ht="18" customHeight="1" x14ac:dyDescent="0.35">
      <c r="A42" s="45" t="s">
        <v>56</v>
      </c>
      <c r="B42" s="36" t="s">
        <v>57</v>
      </c>
      <c r="C42" s="37" t="s">
        <v>58</v>
      </c>
      <c r="D42" s="36">
        <v>80</v>
      </c>
      <c r="E42" s="30"/>
      <c r="F42" s="38">
        <v>8</v>
      </c>
      <c r="G42" s="38">
        <v>8</v>
      </c>
      <c r="H42" s="38">
        <v>8</v>
      </c>
      <c r="I42" s="38">
        <v>8</v>
      </c>
      <c r="J42" s="38">
        <v>8</v>
      </c>
      <c r="K42" s="73"/>
      <c r="L42" s="73"/>
      <c r="M42" s="38">
        <v>8</v>
      </c>
      <c r="N42" s="38">
        <v>8</v>
      </c>
      <c r="O42" s="38">
        <v>8</v>
      </c>
      <c r="P42" s="38">
        <v>8</v>
      </c>
      <c r="Q42" s="38">
        <v>8</v>
      </c>
      <c r="R42" s="73"/>
      <c r="S42" s="30"/>
      <c r="T42" s="38">
        <v>8</v>
      </c>
      <c r="U42" s="38">
        <v>8</v>
      </c>
      <c r="V42" s="38">
        <v>8</v>
      </c>
      <c r="W42" s="38">
        <v>8</v>
      </c>
      <c r="X42" s="38">
        <v>8</v>
      </c>
      <c r="Y42" s="73"/>
      <c r="Z42" s="73"/>
      <c r="AA42" s="38">
        <v>8</v>
      </c>
      <c r="AB42" s="38">
        <v>8</v>
      </c>
      <c r="AC42" s="38">
        <v>8</v>
      </c>
      <c r="AD42" s="38">
        <v>8</v>
      </c>
      <c r="AE42" s="38">
        <v>8</v>
      </c>
      <c r="AF42" s="73"/>
    </row>
    <row r="43" spans="1:32" ht="18" customHeight="1" x14ac:dyDescent="0.35">
      <c r="A43" s="45" t="s">
        <v>56</v>
      </c>
      <c r="B43" s="36" t="s">
        <v>26</v>
      </c>
      <c r="C43" s="37" t="s">
        <v>59</v>
      </c>
      <c r="D43" s="36">
        <v>32</v>
      </c>
      <c r="E43" s="30"/>
      <c r="F43" s="38">
        <v>8</v>
      </c>
      <c r="G43" s="38"/>
      <c r="H43" s="38">
        <v>8</v>
      </c>
      <c r="I43" s="38"/>
      <c r="J43" s="38">
        <v>8</v>
      </c>
      <c r="K43" s="40">
        <v>8</v>
      </c>
      <c r="L43" s="40">
        <v>8</v>
      </c>
      <c r="M43" s="38">
        <v>8</v>
      </c>
      <c r="N43" s="38"/>
      <c r="O43" s="38">
        <v>8</v>
      </c>
      <c r="P43" s="38"/>
      <c r="Q43" s="38">
        <v>8</v>
      </c>
      <c r="R43" s="73"/>
      <c r="S43" s="30"/>
      <c r="T43" s="38">
        <v>8</v>
      </c>
      <c r="U43" s="38"/>
      <c r="V43" s="38">
        <v>8</v>
      </c>
      <c r="W43" s="38"/>
      <c r="X43" s="38">
        <v>8</v>
      </c>
      <c r="Y43" s="40">
        <v>8</v>
      </c>
      <c r="Z43" s="40">
        <v>8</v>
      </c>
      <c r="AA43" s="38">
        <v>8</v>
      </c>
      <c r="AB43" s="38"/>
      <c r="AC43" s="38">
        <v>8</v>
      </c>
      <c r="AD43" s="38"/>
      <c r="AE43" s="38">
        <v>8</v>
      </c>
      <c r="AF43" s="73"/>
    </row>
    <row r="44" spans="1:32" ht="18" customHeight="1" x14ac:dyDescent="0.35">
      <c r="A44" s="45" t="s">
        <v>56</v>
      </c>
      <c r="B44" s="36" t="s">
        <v>26</v>
      </c>
      <c r="C44" s="37" t="s">
        <v>27</v>
      </c>
      <c r="D44" s="36">
        <v>24</v>
      </c>
      <c r="E44" s="30"/>
      <c r="F44" s="38"/>
      <c r="G44" s="38">
        <v>8</v>
      </c>
      <c r="H44" s="38"/>
      <c r="I44" s="38">
        <v>8</v>
      </c>
      <c r="J44" s="38"/>
      <c r="K44" s="47">
        <v>8</v>
      </c>
      <c r="L44" s="73"/>
      <c r="M44" s="38"/>
      <c r="N44" s="38">
        <v>8</v>
      </c>
      <c r="O44" s="38"/>
      <c r="P44" s="38">
        <v>8</v>
      </c>
      <c r="Q44" s="38"/>
      <c r="R44" s="47">
        <v>8</v>
      </c>
      <c r="S44" s="30"/>
      <c r="T44" s="38"/>
      <c r="U44" s="38">
        <v>8</v>
      </c>
      <c r="V44" s="38"/>
      <c r="W44" s="38">
        <v>8</v>
      </c>
      <c r="X44" s="38"/>
      <c r="Y44" s="47">
        <v>8</v>
      </c>
      <c r="Z44" s="73"/>
      <c r="AA44" s="38"/>
      <c r="AB44" s="38">
        <v>8</v>
      </c>
      <c r="AC44" s="38"/>
      <c r="AD44" s="38">
        <v>8</v>
      </c>
      <c r="AE44" s="38"/>
      <c r="AF44" s="47">
        <v>8</v>
      </c>
    </row>
    <row r="45" spans="1:32" ht="18" customHeight="1" x14ac:dyDescent="0.35">
      <c r="A45" s="45" t="s">
        <v>56</v>
      </c>
      <c r="B45" s="36" t="s">
        <v>60</v>
      </c>
      <c r="C45" s="37" t="s">
        <v>61</v>
      </c>
      <c r="D45" s="36">
        <v>32</v>
      </c>
      <c r="E45" s="21">
        <v>8</v>
      </c>
      <c r="F45" s="38"/>
      <c r="G45" s="38">
        <v>8</v>
      </c>
      <c r="H45" s="38">
        <v>8</v>
      </c>
      <c r="I45" s="38">
        <v>8</v>
      </c>
      <c r="J45" s="38"/>
      <c r="K45" s="73"/>
      <c r="L45" s="47">
        <v>8</v>
      </c>
      <c r="M45" s="38"/>
      <c r="N45" s="38">
        <v>8</v>
      </c>
      <c r="O45" s="38">
        <v>8</v>
      </c>
      <c r="P45" s="38">
        <v>8</v>
      </c>
      <c r="Q45" s="38"/>
      <c r="R45" s="73"/>
      <c r="S45" s="21">
        <v>8</v>
      </c>
      <c r="T45" s="38"/>
      <c r="U45" s="38">
        <v>8</v>
      </c>
      <c r="V45" s="38">
        <v>8</v>
      </c>
      <c r="W45" s="38">
        <v>8</v>
      </c>
      <c r="X45" s="38"/>
      <c r="Y45" s="73"/>
      <c r="Z45" s="47">
        <v>8</v>
      </c>
      <c r="AA45" s="38"/>
      <c r="AB45" s="38">
        <v>8</v>
      </c>
      <c r="AC45" s="38">
        <v>8</v>
      </c>
      <c r="AD45" s="38">
        <v>8</v>
      </c>
      <c r="AE45" s="38"/>
      <c r="AF45" s="73"/>
    </row>
    <row r="46" spans="1:32" ht="18" customHeight="1" x14ac:dyDescent="0.35">
      <c r="A46" s="45" t="s">
        <v>56</v>
      </c>
      <c r="B46" s="36" t="s">
        <v>60</v>
      </c>
      <c r="C46" s="46" t="s">
        <v>28</v>
      </c>
      <c r="D46" s="36">
        <v>40</v>
      </c>
      <c r="E46" s="28">
        <v>8</v>
      </c>
      <c r="F46" s="38">
        <v>8</v>
      </c>
      <c r="G46" s="38"/>
      <c r="H46" s="38">
        <v>8</v>
      </c>
      <c r="I46" s="38">
        <v>8</v>
      </c>
      <c r="J46" s="38">
        <v>8</v>
      </c>
      <c r="K46" s="73"/>
      <c r="L46" s="73"/>
      <c r="M46" s="38">
        <v>8</v>
      </c>
      <c r="N46" s="38">
        <v>8</v>
      </c>
      <c r="O46" s="38"/>
      <c r="P46" s="38">
        <v>8</v>
      </c>
      <c r="Q46" s="38">
        <v>8</v>
      </c>
      <c r="R46" s="40">
        <v>8</v>
      </c>
      <c r="S46" s="28">
        <v>8</v>
      </c>
      <c r="T46" s="38">
        <v>8</v>
      </c>
      <c r="U46" s="38"/>
      <c r="V46" s="38">
        <v>8</v>
      </c>
      <c r="W46" s="38">
        <v>8</v>
      </c>
      <c r="X46" s="38">
        <v>8</v>
      </c>
      <c r="Y46" s="73"/>
      <c r="Z46" s="73"/>
      <c r="AA46" s="38">
        <v>8</v>
      </c>
      <c r="AB46" s="38">
        <v>8</v>
      </c>
      <c r="AC46" s="38"/>
      <c r="AD46" s="38">
        <v>8</v>
      </c>
      <c r="AE46" s="38">
        <v>8</v>
      </c>
      <c r="AF46" s="40">
        <v>8</v>
      </c>
    </row>
    <row r="47" spans="1:32" ht="18" customHeight="1" x14ac:dyDescent="0.35">
      <c r="A47" s="45" t="s">
        <v>56</v>
      </c>
      <c r="B47" s="48" t="s">
        <v>60</v>
      </c>
      <c r="C47" s="37" t="s">
        <v>64</v>
      </c>
      <c r="D47" s="49">
        <v>32</v>
      </c>
      <c r="E47" s="29">
        <v>8</v>
      </c>
      <c r="F47" s="49">
        <v>8</v>
      </c>
      <c r="G47" s="49">
        <v>8</v>
      </c>
      <c r="H47" s="49">
        <v>8</v>
      </c>
      <c r="I47" s="49"/>
      <c r="J47" s="49"/>
      <c r="K47" s="73"/>
      <c r="L47" s="29">
        <v>8</v>
      </c>
      <c r="M47" s="49">
        <v>8</v>
      </c>
      <c r="N47" s="49">
        <v>8</v>
      </c>
      <c r="O47" s="49">
        <v>8</v>
      </c>
      <c r="P47" s="49"/>
      <c r="Q47" s="49"/>
      <c r="R47" s="73"/>
      <c r="S47" s="29">
        <v>8</v>
      </c>
      <c r="T47" s="49">
        <v>8</v>
      </c>
      <c r="U47" s="49">
        <v>8</v>
      </c>
      <c r="V47" s="49">
        <v>8</v>
      </c>
      <c r="W47" s="49"/>
      <c r="X47" s="49"/>
      <c r="Y47" s="73"/>
      <c r="Z47" s="29">
        <v>8</v>
      </c>
      <c r="AA47" s="49">
        <v>8</v>
      </c>
      <c r="AB47" s="49">
        <v>8</v>
      </c>
      <c r="AC47" s="49">
        <v>8</v>
      </c>
      <c r="AD47" s="49"/>
      <c r="AE47" s="49"/>
      <c r="AF47" s="73"/>
    </row>
    <row r="48" spans="1:32" ht="18" customHeight="1" x14ac:dyDescent="0.35">
      <c r="A48" s="45" t="s">
        <v>56</v>
      </c>
      <c r="B48" s="36" t="s">
        <v>75</v>
      </c>
      <c r="C48" s="50" t="s">
        <v>65</v>
      </c>
      <c r="D48" s="49">
        <v>26</v>
      </c>
      <c r="E48" s="30"/>
      <c r="F48" s="49">
        <v>6</v>
      </c>
      <c r="G48" s="49"/>
      <c r="H48" s="49"/>
      <c r="I48" s="49">
        <v>6</v>
      </c>
      <c r="J48" s="49">
        <v>6</v>
      </c>
      <c r="K48" s="51">
        <v>8</v>
      </c>
      <c r="L48" s="30"/>
      <c r="M48" s="49"/>
      <c r="N48" s="49">
        <v>6</v>
      </c>
      <c r="O48" s="49"/>
      <c r="P48" s="49">
        <v>6</v>
      </c>
      <c r="Q48" s="49">
        <v>6</v>
      </c>
      <c r="R48" s="51">
        <v>8</v>
      </c>
      <c r="S48" s="30"/>
      <c r="T48" s="49">
        <v>6</v>
      </c>
      <c r="U48" s="49"/>
      <c r="V48" s="49"/>
      <c r="W48" s="49">
        <v>6</v>
      </c>
      <c r="X48" s="49">
        <v>6</v>
      </c>
      <c r="Y48" s="51">
        <v>8</v>
      </c>
      <c r="Z48" s="30"/>
      <c r="AA48" s="49"/>
      <c r="AB48" s="49">
        <v>6</v>
      </c>
      <c r="AC48" s="49"/>
      <c r="AD48" s="49">
        <v>6</v>
      </c>
      <c r="AE48" s="49">
        <v>6</v>
      </c>
      <c r="AF48" s="51">
        <v>8</v>
      </c>
    </row>
    <row r="49" spans="1:32" ht="18" customHeight="1" x14ac:dyDescent="0.35">
      <c r="A49" s="45" t="s">
        <v>56</v>
      </c>
      <c r="B49" s="36" t="s">
        <v>75</v>
      </c>
      <c r="C49" s="37" t="s">
        <v>82</v>
      </c>
      <c r="D49" s="49"/>
      <c r="E49" s="51">
        <v>8</v>
      </c>
      <c r="F49" s="49"/>
      <c r="G49" s="49">
        <v>6</v>
      </c>
      <c r="H49" s="49">
        <v>6</v>
      </c>
      <c r="I49" s="49"/>
      <c r="J49" s="49"/>
      <c r="K49" s="30"/>
      <c r="L49" s="51">
        <v>8</v>
      </c>
      <c r="M49" s="49">
        <v>6</v>
      </c>
      <c r="N49" s="49"/>
      <c r="O49" s="49">
        <v>6</v>
      </c>
      <c r="P49" s="49"/>
      <c r="Q49" s="49"/>
      <c r="R49" s="73"/>
      <c r="S49" s="51">
        <v>8</v>
      </c>
      <c r="T49" s="49"/>
      <c r="U49" s="49">
        <v>6</v>
      </c>
      <c r="V49" s="49">
        <v>6</v>
      </c>
      <c r="W49" s="49"/>
      <c r="X49" s="49"/>
      <c r="Y49" s="30"/>
      <c r="Z49" s="51">
        <v>8</v>
      </c>
      <c r="AA49" s="49">
        <v>6</v>
      </c>
      <c r="AB49" s="49"/>
      <c r="AC49" s="49">
        <v>6</v>
      </c>
      <c r="AD49" s="49"/>
      <c r="AE49" s="49"/>
      <c r="AF49" s="73"/>
    </row>
    <row r="50" spans="1:32" ht="18" customHeight="1" x14ac:dyDescent="0.35">
      <c r="A50" s="45" t="s">
        <v>56</v>
      </c>
      <c r="B50" s="48" t="s">
        <v>76</v>
      </c>
      <c r="C50" s="50" t="s">
        <v>69</v>
      </c>
      <c r="D50" s="49">
        <v>40</v>
      </c>
      <c r="E50" s="30"/>
      <c r="F50" s="49">
        <v>8</v>
      </c>
      <c r="G50" s="49">
        <v>8</v>
      </c>
      <c r="H50" s="49">
        <v>8</v>
      </c>
      <c r="I50" s="49">
        <v>8</v>
      </c>
      <c r="J50" s="49">
        <v>8</v>
      </c>
      <c r="K50" s="73"/>
      <c r="L50" s="73"/>
      <c r="M50" s="49">
        <v>8</v>
      </c>
      <c r="N50" s="49">
        <v>8</v>
      </c>
      <c r="O50" s="49">
        <v>8</v>
      </c>
      <c r="P50" s="49">
        <v>8</v>
      </c>
      <c r="Q50" s="49">
        <v>8</v>
      </c>
      <c r="R50" s="73"/>
      <c r="S50" s="30"/>
      <c r="T50" s="49">
        <v>8</v>
      </c>
      <c r="U50" s="49">
        <v>8</v>
      </c>
      <c r="V50" s="49">
        <v>8</v>
      </c>
      <c r="W50" s="49">
        <v>8</v>
      </c>
      <c r="X50" s="49">
        <v>8</v>
      </c>
      <c r="Y50" s="73"/>
      <c r="Z50" s="73"/>
      <c r="AA50" s="49">
        <v>8</v>
      </c>
      <c r="AB50" s="49">
        <v>8</v>
      </c>
      <c r="AC50" s="49">
        <v>8</v>
      </c>
      <c r="AD50" s="49">
        <v>8</v>
      </c>
      <c r="AE50" s="49">
        <v>8</v>
      </c>
      <c r="AF50" s="73"/>
    </row>
    <row r="51" spans="1:32" ht="18" customHeight="1" x14ac:dyDescent="0.35">
      <c r="A51" s="45" t="s">
        <v>56</v>
      </c>
      <c r="B51" s="48" t="s">
        <v>70</v>
      </c>
      <c r="C51" s="50" t="s">
        <v>71</v>
      </c>
      <c r="D51" s="49">
        <v>40</v>
      </c>
      <c r="E51" s="30"/>
      <c r="F51" s="49">
        <v>8</v>
      </c>
      <c r="G51" s="49">
        <v>8</v>
      </c>
      <c r="H51" s="49">
        <v>8</v>
      </c>
      <c r="I51" s="49">
        <v>8</v>
      </c>
      <c r="J51" s="49">
        <v>8</v>
      </c>
      <c r="K51" s="73"/>
      <c r="L51" s="73"/>
      <c r="M51" s="49">
        <v>8</v>
      </c>
      <c r="N51" s="49">
        <v>8</v>
      </c>
      <c r="O51" s="49">
        <v>8</v>
      </c>
      <c r="P51" s="49">
        <v>8</v>
      </c>
      <c r="Q51" s="49">
        <v>8</v>
      </c>
      <c r="R51" s="73"/>
      <c r="S51" s="30"/>
      <c r="T51" s="49">
        <v>8</v>
      </c>
      <c r="U51" s="49">
        <v>8</v>
      </c>
      <c r="V51" s="49">
        <v>8</v>
      </c>
      <c r="W51" s="49">
        <v>8</v>
      </c>
      <c r="X51" s="49">
        <v>8</v>
      </c>
      <c r="Y51" s="73"/>
      <c r="Z51" s="73"/>
      <c r="AA51" s="49">
        <v>8</v>
      </c>
      <c r="AB51" s="49">
        <v>8</v>
      </c>
      <c r="AC51" s="49">
        <v>8</v>
      </c>
      <c r="AD51" s="49">
        <v>8</v>
      </c>
      <c r="AE51" s="49">
        <v>8</v>
      </c>
      <c r="AF51" s="73"/>
    </row>
    <row r="52" spans="1:32" ht="18" customHeight="1" x14ac:dyDescent="0.35">
      <c r="A52" s="45" t="s">
        <v>56</v>
      </c>
      <c r="B52" s="48" t="s">
        <v>70</v>
      </c>
      <c r="C52" s="50" t="s">
        <v>24</v>
      </c>
      <c r="D52" s="49">
        <v>16</v>
      </c>
      <c r="E52" s="52">
        <v>8</v>
      </c>
      <c r="F52" s="49"/>
      <c r="G52" s="49"/>
      <c r="H52" s="49"/>
      <c r="I52" s="49"/>
      <c r="J52" s="49"/>
      <c r="K52" s="52">
        <v>8</v>
      </c>
      <c r="L52" s="52">
        <v>8</v>
      </c>
      <c r="M52" s="49"/>
      <c r="N52" s="49"/>
      <c r="O52" s="49"/>
      <c r="P52" s="49"/>
      <c r="Q52" s="49"/>
      <c r="R52" s="52">
        <v>8</v>
      </c>
      <c r="S52" s="52">
        <v>8</v>
      </c>
      <c r="T52" s="49"/>
      <c r="U52" s="49"/>
      <c r="V52" s="49"/>
      <c r="W52" s="49"/>
      <c r="X52" s="49"/>
      <c r="Y52" s="52">
        <v>8</v>
      </c>
      <c r="Z52" s="52">
        <v>8</v>
      </c>
      <c r="AA52" s="49"/>
      <c r="AB52" s="49"/>
      <c r="AC52" s="49"/>
      <c r="AD52" s="49"/>
      <c r="AE52" s="49"/>
      <c r="AF52" s="52">
        <v>8</v>
      </c>
    </row>
    <row r="53" spans="1:32" ht="18" customHeight="1" x14ac:dyDescent="0.35">
      <c r="A53" s="45"/>
      <c r="B53" s="48"/>
      <c r="C53" s="50"/>
      <c r="D53" s="49"/>
      <c r="E53" s="30"/>
      <c r="F53" s="49"/>
      <c r="G53" s="49"/>
      <c r="H53" s="49"/>
      <c r="I53" s="49"/>
      <c r="J53" s="49"/>
      <c r="K53" s="30"/>
      <c r="L53" s="30"/>
      <c r="M53" s="49"/>
      <c r="N53" s="49"/>
      <c r="O53" s="49"/>
      <c r="P53" s="49"/>
      <c r="Q53" s="49"/>
      <c r="R53" s="30"/>
      <c r="S53" s="30"/>
      <c r="T53" s="49"/>
      <c r="U53" s="49"/>
      <c r="V53" s="49"/>
      <c r="W53" s="49"/>
      <c r="X53" s="49"/>
      <c r="Y53" s="30"/>
      <c r="Z53" s="30"/>
      <c r="AA53" s="49"/>
      <c r="AB53" s="49"/>
      <c r="AC53" s="49"/>
      <c r="AD53" s="49"/>
      <c r="AE53" s="49"/>
      <c r="AF53" s="30"/>
    </row>
    <row r="54" spans="1:32" ht="18" customHeight="1" x14ac:dyDescent="0.35">
      <c r="A54" s="45" t="s">
        <v>78</v>
      </c>
      <c r="B54" s="48"/>
      <c r="C54" s="50" t="s">
        <v>77</v>
      </c>
      <c r="D54" s="49"/>
      <c r="E54" s="30"/>
      <c r="F54" s="49"/>
      <c r="G54" s="49"/>
      <c r="H54" s="49"/>
      <c r="I54" s="49"/>
      <c r="J54" s="49"/>
      <c r="K54" s="30"/>
      <c r="L54" s="30"/>
      <c r="M54" s="49"/>
      <c r="N54" s="49"/>
      <c r="O54" s="49"/>
      <c r="P54" s="49"/>
      <c r="Q54" s="49"/>
      <c r="R54" s="30"/>
      <c r="S54" s="30"/>
      <c r="T54" s="49"/>
      <c r="U54" s="49"/>
      <c r="V54" s="49"/>
      <c r="W54" s="49"/>
      <c r="X54" s="49"/>
      <c r="Y54" s="30"/>
      <c r="Z54" s="30"/>
      <c r="AA54" s="49"/>
      <c r="AB54" s="49"/>
      <c r="AC54" s="49"/>
      <c r="AD54" s="49"/>
      <c r="AE54" s="49"/>
      <c r="AF54" s="30"/>
    </row>
    <row r="55" spans="1:32" ht="18" customHeight="1" x14ac:dyDescent="0.35">
      <c r="A55" s="45" t="s">
        <v>78</v>
      </c>
      <c r="B55" s="48"/>
      <c r="C55" s="37" t="s">
        <v>62</v>
      </c>
      <c r="D55" s="49"/>
      <c r="E55" s="30"/>
      <c r="F55" s="49"/>
      <c r="G55" s="49"/>
      <c r="H55" s="49"/>
      <c r="I55" s="49"/>
      <c r="J55" s="49"/>
      <c r="K55" s="30"/>
      <c r="L55" s="30"/>
      <c r="M55" s="49"/>
      <c r="N55" s="49"/>
      <c r="O55" s="49"/>
      <c r="P55" s="49"/>
      <c r="Q55" s="49"/>
      <c r="R55" s="30"/>
      <c r="S55" s="30"/>
      <c r="T55" s="49"/>
      <c r="U55" s="49"/>
      <c r="V55" s="49"/>
      <c r="W55" s="49"/>
      <c r="X55" s="49"/>
      <c r="Y55" s="30"/>
      <c r="Z55" s="30"/>
      <c r="AA55" s="49"/>
      <c r="AB55" s="49"/>
      <c r="AC55" s="49"/>
      <c r="AD55" s="49"/>
      <c r="AE55" s="49"/>
      <c r="AF55" s="30"/>
    </row>
    <row r="56" spans="1:32" ht="18" customHeight="1" x14ac:dyDescent="0.35">
      <c r="A56" s="45"/>
      <c r="B56" s="48"/>
      <c r="C56" s="37"/>
      <c r="D56" s="49"/>
      <c r="E56" s="30"/>
      <c r="F56" s="49"/>
      <c r="G56" s="49"/>
      <c r="H56" s="49"/>
      <c r="I56" s="49"/>
      <c r="J56" s="49"/>
      <c r="K56" s="30"/>
      <c r="L56" s="30"/>
      <c r="M56" s="49"/>
      <c r="N56" s="49"/>
      <c r="O56" s="49"/>
      <c r="P56" s="49"/>
      <c r="Q56" s="49"/>
      <c r="R56" s="30"/>
      <c r="S56" s="30"/>
      <c r="T56" s="49"/>
      <c r="U56" s="49"/>
      <c r="V56" s="49"/>
      <c r="W56" s="49"/>
      <c r="X56" s="49"/>
      <c r="Y56" s="30"/>
      <c r="Z56" s="30"/>
      <c r="AA56" s="49"/>
      <c r="AB56" s="49"/>
      <c r="AC56" s="49"/>
      <c r="AD56" s="49"/>
      <c r="AE56" s="49"/>
      <c r="AF56" s="30"/>
    </row>
    <row r="57" spans="1:32" ht="18" customHeight="1" x14ac:dyDescent="0.35">
      <c r="A57" s="45"/>
      <c r="B57" s="53" t="s">
        <v>72</v>
      </c>
      <c r="C57" s="50"/>
      <c r="D57" s="49"/>
      <c r="E57" s="30"/>
      <c r="F57" s="49"/>
      <c r="G57" s="49"/>
      <c r="H57" s="49"/>
      <c r="I57" s="49"/>
      <c r="J57" s="49"/>
      <c r="K57" s="30"/>
      <c r="L57" s="30"/>
      <c r="M57" s="49"/>
      <c r="N57" s="49"/>
      <c r="O57" s="49"/>
      <c r="P57" s="49"/>
      <c r="Q57" s="49"/>
      <c r="R57" s="30"/>
      <c r="S57" s="30"/>
      <c r="T57" s="49"/>
      <c r="U57" s="49"/>
      <c r="V57" s="49"/>
      <c r="W57" s="49"/>
      <c r="X57" s="49"/>
      <c r="Y57" s="30"/>
      <c r="Z57" s="30"/>
      <c r="AA57" s="49"/>
      <c r="AB57" s="49"/>
      <c r="AC57" s="49"/>
      <c r="AD57" s="49"/>
      <c r="AE57" s="49"/>
      <c r="AF57" s="30"/>
    </row>
    <row r="58" spans="1:32" ht="18" customHeight="1" x14ac:dyDescent="0.35">
      <c r="A58" s="45"/>
      <c r="B58" s="54" t="s">
        <v>14</v>
      </c>
      <c r="C58" s="50"/>
      <c r="D58" s="49"/>
      <c r="E58" s="30"/>
      <c r="F58" s="49"/>
      <c r="G58" s="49"/>
      <c r="H58" s="49"/>
      <c r="I58" s="49"/>
      <c r="J58" s="49"/>
      <c r="K58" s="30"/>
      <c r="L58" s="30"/>
      <c r="M58" s="49"/>
      <c r="N58" s="49"/>
      <c r="O58" s="49"/>
      <c r="P58" s="49"/>
      <c r="Q58" s="49"/>
      <c r="R58" s="30"/>
      <c r="S58" s="30"/>
      <c r="T58" s="49"/>
      <c r="U58" s="49"/>
      <c r="V58" s="49"/>
      <c r="W58" s="49"/>
      <c r="X58" s="49"/>
      <c r="Y58" s="30"/>
      <c r="Z58" s="30"/>
      <c r="AA58" s="49"/>
      <c r="AB58" s="49"/>
      <c r="AC58" s="49"/>
      <c r="AD58" s="49"/>
      <c r="AE58" s="49"/>
      <c r="AF58" s="30"/>
    </row>
    <row r="59" spans="1:32" ht="18" customHeight="1" x14ac:dyDescent="0.35">
      <c r="A59" s="45"/>
      <c r="B59" s="56" t="s">
        <v>30</v>
      </c>
      <c r="C59" s="50"/>
      <c r="D59" s="49"/>
      <c r="E59" s="30"/>
      <c r="F59" s="49"/>
      <c r="G59" s="49"/>
      <c r="H59" s="49"/>
      <c r="I59" s="49"/>
      <c r="J59" s="49"/>
      <c r="K59" s="30"/>
      <c r="L59" s="30"/>
      <c r="M59" s="49"/>
      <c r="N59" s="49"/>
      <c r="O59" s="49"/>
      <c r="P59" s="49"/>
      <c r="Q59" s="49"/>
      <c r="R59" s="30"/>
      <c r="S59" s="30"/>
      <c r="T59" s="49"/>
      <c r="U59" s="49"/>
      <c r="V59" s="49"/>
      <c r="W59" s="49"/>
      <c r="X59" s="49"/>
      <c r="Y59" s="30"/>
      <c r="Z59" s="30"/>
      <c r="AA59" s="49"/>
      <c r="AB59" s="49"/>
      <c r="AC59" s="49"/>
      <c r="AD59" s="49"/>
      <c r="AE59" s="49"/>
      <c r="AF59" s="30"/>
    </row>
    <row r="60" spans="1:32" ht="18" customHeight="1" x14ac:dyDescent="0.35">
      <c r="A60" s="45"/>
      <c r="B60" s="57" t="s">
        <v>34</v>
      </c>
      <c r="C60" s="50"/>
      <c r="D60" s="49"/>
      <c r="E60" s="30"/>
      <c r="F60" s="49"/>
      <c r="G60" s="49"/>
      <c r="H60" s="49"/>
      <c r="I60" s="49"/>
      <c r="J60" s="49"/>
      <c r="K60" s="30"/>
      <c r="L60" s="30"/>
      <c r="M60" s="49"/>
      <c r="N60" s="49"/>
      <c r="O60" s="49"/>
      <c r="P60" s="49"/>
      <c r="Q60" s="49"/>
      <c r="R60" s="30"/>
      <c r="S60" s="30"/>
      <c r="T60" s="49"/>
      <c r="U60" s="49"/>
      <c r="V60" s="49"/>
      <c r="W60" s="49"/>
      <c r="X60" s="49"/>
      <c r="Y60" s="30"/>
      <c r="Z60" s="30"/>
      <c r="AA60" s="49"/>
      <c r="AB60" s="49"/>
      <c r="AC60" s="49"/>
      <c r="AD60" s="49"/>
      <c r="AE60" s="49"/>
      <c r="AF60" s="30"/>
    </row>
    <row r="61" spans="1:32" ht="18" customHeight="1" x14ac:dyDescent="0.35">
      <c r="A61" s="45"/>
      <c r="B61" s="58" t="s">
        <v>39</v>
      </c>
      <c r="C61" s="50"/>
      <c r="D61" s="49"/>
      <c r="E61" s="30"/>
      <c r="F61" s="49"/>
      <c r="G61" s="49"/>
      <c r="H61" s="49"/>
      <c r="I61" s="49"/>
      <c r="J61" s="49"/>
      <c r="K61" s="30"/>
      <c r="L61" s="30"/>
      <c r="M61" s="49"/>
      <c r="N61" s="49"/>
      <c r="O61" s="49"/>
      <c r="P61" s="49"/>
      <c r="Q61" s="49"/>
      <c r="R61" s="30"/>
      <c r="S61" s="30"/>
      <c r="T61" s="49"/>
      <c r="U61" s="49"/>
      <c r="V61" s="49"/>
      <c r="W61" s="49"/>
      <c r="X61" s="49"/>
      <c r="Y61" s="30"/>
      <c r="Z61" s="30"/>
      <c r="AA61" s="49"/>
      <c r="AB61" s="49"/>
      <c r="AC61" s="49"/>
      <c r="AD61" s="49"/>
      <c r="AE61" s="49"/>
      <c r="AF61" s="30"/>
    </row>
    <row r="62" spans="1:32" ht="18" customHeight="1" x14ac:dyDescent="0.35">
      <c r="A62" s="45"/>
      <c r="B62" s="59" t="s">
        <v>73</v>
      </c>
      <c r="C62" s="50"/>
      <c r="D62" s="49"/>
      <c r="E62" s="30"/>
      <c r="F62" s="49"/>
      <c r="G62" s="49"/>
      <c r="H62" s="49"/>
      <c r="I62" s="49"/>
      <c r="J62" s="49"/>
      <c r="K62" s="30"/>
      <c r="L62" s="30"/>
      <c r="M62" s="49"/>
      <c r="N62" s="49"/>
      <c r="O62" s="49"/>
      <c r="P62" s="49"/>
      <c r="Q62" s="49"/>
      <c r="R62" s="30"/>
      <c r="S62" s="30"/>
      <c r="T62" s="49"/>
      <c r="U62" s="49"/>
      <c r="V62" s="49"/>
      <c r="W62" s="49"/>
      <c r="X62" s="49"/>
      <c r="Y62" s="30"/>
      <c r="Z62" s="30"/>
      <c r="AA62" s="49"/>
      <c r="AB62" s="49"/>
      <c r="AC62" s="49"/>
      <c r="AD62" s="49"/>
      <c r="AE62" s="49"/>
      <c r="AF62" s="30"/>
    </row>
    <row r="63" spans="1:32" ht="18" customHeight="1" x14ac:dyDescent="0.35">
      <c r="A63" s="45"/>
      <c r="B63" s="60" t="s">
        <v>70</v>
      </c>
      <c r="C63" s="50"/>
      <c r="D63" s="49"/>
      <c r="E63" s="30"/>
      <c r="F63" s="49"/>
      <c r="G63" s="49"/>
      <c r="H63" s="49"/>
      <c r="I63" s="49"/>
      <c r="J63" s="49"/>
      <c r="K63" s="30"/>
      <c r="L63" s="30"/>
      <c r="M63" s="49"/>
      <c r="N63" s="49"/>
      <c r="O63" s="49"/>
      <c r="P63" s="49"/>
      <c r="Q63" s="49"/>
      <c r="R63" s="30"/>
      <c r="S63" s="30"/>
      <c r="T63" s="49"/>
      <c r="U63" s="49"/>
      <c r="V63" s="49"/>
      <c r="W63" s="49"/>
      <c r="X63" s="49"/>
      <c r="Y63" s="30"/>
      <c r="Z63" s="30"/>
      <c r="AA63" s="49"/>
      <c r="AB63" s="49"/>
      <c r="AC63" s="49"/>
      <c r="AD63" s="49"/>
      <c r="AE63" s="49"/>
      <c r="AF63" s="30"/>
    </row>
    <row r="64" spans="1:32" ht="18" customHeight="1" x14ac:dyDescent="0.35">
      <c r="A64" s="45"/>
      <c r="B64" s="48"/>
      <c r="C64" s="50"/>
      <c r="D64" s="49"/>
      <c r="E64" s="30"/>
      <c r="F64" s="49"/>
      <c r="G64" s="49"/>
      <c r="H64" s="49"/>
      <c r="I64" s="49"/>
      <c r="J64" s="49"/>
      <c r="K64" s="30"/>
      <c r="L64" s="30"/>
      <c r="M64" s="49"/>
      <c r="N64" s="49"/>
      <c r="O64" s="49"/>
      <c r="P64" s="49"/>
      <c r="Q64" s="49"/>
      <c r="R64" s="30"/>
      <c r="S64" s="30"/>
      <c r="T64" s="49"/>
      <c r="U64" s="49"/>
      <c r="V64" s="49"/>
      <c r="W64" s="49"/>
      <c r="X64" s="49"/>
      <c r="Y64" s="30"/>
      <c r="Z64" s="30"/>
      <c r="AA64" s="49"/>
      <c r="AB64" s="49"/>
      <c r="AC64" s="49"/>
      <c r="AD64" s="49"/>
      <c r="AE64" s="49"/>
      <c r="AF64" s="30"/>
    </row>
    <row r="65" spans="1:32" ht="18" customHeight="1" x14ac:dyDescent="0.35">
      <c r="A65" s="45"/>
      <c r="B65" s="61"/>
      <c r="C65" s="50"/>
      <c r="D65" s="62"/>
      <c r="E65" s="73">
        <f t="shared" ref="E65:AF65" si="7">SUM(E7:E16,E18:E19,E21:E22,E24:E26,E28:E31,E33:E36,E38:E40,E42:E64)</f>
        <v>144</v>
      </c>
      <c r="F65" s="73">
        <f t="shared" si="7"/>
        <v>196</v>
      </c>
      <c r="G65" s="73">
        <f t="shared" si="7"/>
        <v>200</v>
      </c>
      <c r="H65" s="73">
        <f t="shared" si="7"/>
        <v>206</v>
      </c>
      <c r="I65" s="73">
        <f t="shared" si="7"/>
        <v>201</v>
      </c>
      <c r="J65" s="73">
        <f t="shared" si="7"/>
        <v>184</v>
      </c>
      <c r="K65" s="73">
        <f t="shared" si="7"/>
        <v>144</v>
      </c>
      <c r="L65" s="73">
        <f t="shared" si="7"/>
        <v>152</v>
      </c>
      <c r="M65" s="73">
        <f t="shared" si="7"/>
        <v>191</v>
      </c>
      <c r="N65" s="73">
        <f t="shared" si="7"/>
        <v>206</v>
      </c>
      <c r="O65" s="73">
        <f t="shared" si="7"/>
        <v>190</v>
      </c>
      <c r="P65" s="73">
        <f t="shared" si="7"/>
        <v>200</v>
      </c>
      <c r="Q65" s="73">
        <f t="shared" si="7"/>
        <v>192</v>
      </c>
      <c r="R65" s="73">
        <f t="shared" si="7"/>
        <v>144</v>
      </c>
      <c r="S65" s="73">
        <f t="shared" si="7"/>
        <v>144</v>
      </c>
      <c r="T65" s="73">
        <f t="shared" si="7"/>
        <v>196</v>
      </c>
      <c r="U65" s="73">
        <f t="shared" si="7"/>
        <v>200</v>
      </c>
      <c r="V65" s="73">
        <f t="shared" si="7"/>
        <v>206</v>
      </c>
      <c r="W65" s="73">
        <f t="shared" si="7"/>
        <v>201</v>
      </c>
      <c r="X65" s="73">
        <f t="shared" si="7"/>
        <v>184</v>
      </c>
      <c r="Y65" s="73">
        <f t="shared" si="7"/>
        <v>144</v>
      </c>
      <c r="Z65" s="73">
        <f t="shared" si="7"/>
        <v>152</v>
      </c>
      <c r="AA65" s="73">
        <f t="shared" si="7"/>
        <v>191</v>
      </c>
      <c r="AB65" s="73">
        <f t="shared" si="7"/>
        <v>206</v>
      </c>
      <c r="AC65" s="73">
        <f t="shared" si="7"/>
        <v>190</v>
      </c>
      <c r="AD65" s="73">
        <f t="shared" si="7"/>
        <v>200</v>
      </c>
      <c r="AE65" s="73">
        <f t="shared" si="7"/>
        <v>192</v>
      </c>
      <c r="AF65" s="73">
        <f t="shared" si="7"/>
        <v>144</v>
      </c>
    </row>
    <row r="66" spans="1:32" ht="18" customHeight="1" x14ac:dyDescent="0.35">
      <c r="A66" s="50"/>
      <c r="B66" s="63"/>
      <c r="C66" s="11"/>
      <c r="D66" s="62"/>
      <c r="E66" s="74">
        <f t="shared" ref="E66:R66" si="8">E65/8</f>
        <v>18</v>
      </c>
      <c r="F66" s="74">
        <f t="shared" si="8"/>
        <v>24.5</v>
      </c>
      <c r="G66" s="74">
        <f t="shared" si="8"/>
        <v>25</v>
      </c>
      <c r="H66" s="74">
        <f t="shared" si="8"/>
        <v>25.75</v>
      </c>
      <c r="I66" s="74">
        <f t="shared" si="8"/>
        <v>25.125</v>
      </c>
      <c r="J66" s="74">
        <f t="shared" si="8"/>
        <v>23</v>
      </c>
      <c r="K66" s="74">
        <f t="shared" si="8"/>
        <v>18</v>
      </c>
      <c r="L66" s="74">
        <f t="shared" si="8"/>
        <v>19</v>
      </c>
      <c r="M66" s="74">
        <f t="shared" si="8"/>
        <v>23.875</v>
      </c>
      <c r="N66" s="74">
        <f t="shared" si="8"/>
        <v>25.75</v>
      </c>
      <c r="O66" s="74">
        <f t="shared" si="8"/>
        <v>23.75</v>
      </c>
      <c r="P66" s="74">
        <f t="shared" si="8"/>
        <v>25</v>
      </c>
      <c r="Q66" s="74">
        <f t="shared" si="8"/>
        <v>24</v>
      </c>
      <c r="R66" s="74">
        <f t="shared" si="8"/>
        <v>18</v>
      </c>
      <c r="S66" s="74">
        <f t="shared" ref="S66:AF66" si="9">S65/8</f>
        <v>18</v>
      </c>
      <c r="T66" s="74">
        <f t="shared" si="9"/>
        <v>24.5</v>
      </c>
      <c r="U66" s="74">
        <f t="shared" si="9"/>
        <v>25</v>
      </c>
      <c r="V66" s="74">
        <f t="shared" si="9"/>
        <v>25.75</v>
      </c>
      <c r="W66" s="74">
        <f t="shared" si="9"/>
        <v>25.125</v>
      </c>
      <c r="X66" s="74">
        <f t="shared" si="9"/>
        <v>23</v>
      </c>
      <c r="Y66" s="74">
        <f t="shared" si="9"/>
        <v>18</v>
      </c>
      <c r="Z66" s="74">
        <f t="shared" si="9"/>
        <v>19</v>
      </c>
      <c r="AA66" s="74">
        <f t="shared" si="9"/>
        <v>23.875</v>
      </c>
      <c r="AB66" s="74">
        <f t="shared" si="9"/>
        <v>25.75</v>
      </c>
      <c r="AC66" s="74">
        <f t="shared" si="9"/>
        <v>23.75</v>
      </c>
      <c r="AD66" s="74">
        <f t="shared" si="9"/>
        <v>25</v>
      </c>
      <c r="AE66" s="74">
        <f t="shared" si="9"/>
        <v>24</v>
      </c>
      <c r="AF66" s="74">
        <f t="shared" si="9"/>
        <v>18</v>
      </c>
    </row>
    <row r="67" spans="1:32" ht="18" customHeight="1" x14ac:dyDescent="0.35">
      <c r="A67" s="65"/>
      <c r="B67" s="65"/>
      <c r="C67" s="65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</row>
    <row r="68" spans="1:32" s="2" customFormat="1" ht="18" customHeight="1" x14ac:dyDescent="0.35">
      <c r="D68" s="14"/>
      <c r="E68" s="14"/>
      <c r="F68" s="14"/>
      <c r="G68" s="67"/>
      <c r="H68" s="67"/>
      <c r="I68" s="67"/>
      <c r="J68" s="14" t="s">
        <v>74</v>
      </c>
      <c r="K68" s="68">
        <f>SUM(E65+F65+G65+H65+I65+J65+K65)/40</f>
        <v>31.875</v>
      </c>
      <c r="L68" s="69"/>
      <c r="M68" s="69"/>
      <c r="N68" s="69"/>
      <c r="O68" s="69"/>
      <c r="P68" s="70"/>
      <c r="Q68" s="69" t="s">
        <v>74</v>
      </c>
      <c r="R68" s="68">
        <f>SUM(L65+M65+N65+O65+P65+Q65+R65)/40</f>
        <v>31.875</v>
      </c>
      <c r="S68" s="14"/>
      <c r="T68" s="14"/>
      <c r="U68" s="67"/>
      <c r="V68" s="67"/>
      <c r="W68" s="67"/>
      <c r="X68" s="14" t="s">
        <v>74</v>
      </c>
      <c r="Y68" s="68">
        <f>SUM(S65+T65+U65+V65+W65+X65+Y65)/40</f>
        <v>31.875</v>
      </c>
      <c r="Z68" s="69"/>
      <c r="AA68" s="69"/>
      <c r="AB68" s="69"/>
      <c r="AC68" s="69"/>
      <c r="AD68" s="70"/>
      <c r="AE68" s="69" t="s">
        <v>74</v>
      </c>
      <c r="AF68" s="68">
        <f>SUM(Z65+AA65+AB65+AC65+AD65+AE65+AF65)/40</f>
        <v>31.875</v>
      </c>
    </row>
    <row r="69" spans="1:32" ht="18" customHeight="1" x14ac:dyDescent="0.35"/>
    <row r="70" spans="1:32" ht="18" customHeight="1" x14ac:dyDescent="0.35">
      <c r="A70" s="2"/>
      <c r="B70" s="2"/>
      <c r="D70" s="2"/>
      <c r="K70" s="2"/>
      <c r="R70" s="2"/>
    </row>
    <row r="71" spans="1:32" ht="18" customHeight="1" x14ac:dyDescent="0.35"/>
    <row r="72" spans="1:32" ht="18" customHeight="1" x14ac:dyDescent="0.35">
      <c r="D72" s="71"/>
      <c r="E72" s="2"/>
    </row>
    <row r="73" spans="1:32" ht="18" customHeight="1" x14ac:dyDescent="0.35">
      <c r="D73" s="71"/>
      <c r="E73" s="2"/>
    </row>
    <row r="74" spans="1:32" ht="18" customHeight="1" x14ac:dyDescent="0.35">
      <c r="D74" s="71"/>
      <c r="E74" s="2"/>
    </row>
    <row r="75" spans="1:32" ht="18" customHeight="1" x14ac:dyDescent="0.35">
      <c r="D75" s="71"/>
    </row>
    <row r="77" spans="1:32" ht="18" customHeight="1" x14ac:dyDescent="0.35">
      <c r="G77" s="71"/>
      <c r="H77" s="2605"/>
      <c r="I77" s="2605"/>
    </row>
    <row r="78" spans="1:32" ht="18" customHeight="1" x14ac:dyDescent="0.35">
      <c r="G78" s="71"/>
      <c r="H78" s="2604"/>
      <c r="I78" s="2604"/>
    </row>
  </sheetData>
  <mergeCells count="9">
    <mergeCell ref="S4:Y4"/>
    <mergeCell ref="Z4:AF4"/>
    <mergeCell ref="H78:I78"/>
    <mergeCell ref="A1:R1"/>
    <mergeCell ref="A2:R2"/>
    <mergeCell ref="A3:R3"/>
    <mergeCell ref="E4:K4"/>
    <mergeCell ref="L4:R4"/>
    <mergeCell ref="H77:I77"/>
  </mergeCells>
  <pageMargins left="0.25" right="0.25" top="0.75" bottom="0.75" header="0.3" footer="0.3"/>
  <pageSetup paperSize="5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zoomScaleNormal="100" workbookViewId="0">
      <selection activeCell="E9" sqref="E9:F9"/>
    </sheetView>
  </sheetViews>
  <sheetFormatPr defaultRowHeight="12.5" x14ac:dyDescent="0.25"/>
  <cols>
    <col min="1" max="1" width="11.453125" customWidth="1"/>
    <col min="2" max="2" width="20.453125" customWidth="1"/>
    <col min="3" max="3" width="19.1796875" customWidth="1"/>
    <col min="4" max="4" width="15.81640625" customWidth="1"/>
    <col min="5" max="5" width="14.54296875" customWidth="1"/>
    <col min="6" max="6" width="13.453125" bestFit="1" customWidth="1"/>
    <col min="7" max="7" width="14.26953125" bestFit="1" customWidth="1"/>
    <col min="8" max="8" width="10.7265625" bestFit="1" customWidth="1"/>
    <col min="9" max="9" width="14.1796875" bestFit="1" customWidth="1"/>
    <col min="10" max="10" width="22" customWidth="1"/>
    <col min="11" max="11" width="15.1796875" bestFit="1" customWidth="1"/>
    <col min="12" max="12" width="13.453125" bestFit="1" customWidth="1"/>
    <col min="13" max="13" width="14.26953125" bestFit="1" customWidth="1"/>
  </cols>
  <sheetData>
    <row r="1" spans="1:10" x14ac:dyDescent="0.25">
      <c r="G1" s="164"/>
    </row>
    <row r="2" spans="1:10" ht="18" x14ac:dyDescent="0.4">
      <c r="A2" s="164"/>
      <c r="C2" s="507" t="s">
        <v>408</v>
      </c>
      <c r="D2" s="897">
        <f>31+31+28+31+30+31</f>
        <v>182</v>
      </c>
      <c r="E2" s="897" t="s">
        <v>346</v>
      </c>
      <c r="F2" s="897"/>
      <c r="G2" s="897"/>
      <c r="H2" s="897"/>
      <c r="I2" s="897"/>
      <c r="J2" s="897" t="s">
        <v>347</v>
      </c>
    </row>
    <row r="3" spans="1:10" ht="14.5" x14ac:dyDescent="0.35">
      <c r="A3" s="164"/>
      <c r="B3" s="2611"/>
      <c r="C3" s="2611"/>
      <c r="D3" s="2611"/>
      <c r="E3" s="2611"/>
      <c r="F3" s="2611"/>
      <c r="G3" s="2611"/>
      <c r="H3" s="2611"/>
      <c r="I3" s="2611"/>
    </row>
    <row r="4" spans="1:10" ht="14.5" x14ac:dyDescent="0.35">
      <c r="A4" s="164"/>
      <c r="B4" s="748" t="s">
        <v>148</v>
      </c>
      <c r="C4" s="749" t="s">
        <v>283</v>
      </c>
      <c r="D4" s="749" t="s">
        <v>284</v>
      </c>
      <c r="E4" s="749" t="s">
        <v>307</v>
      </c>
      <c r="F4" s="749" t="s">
        <v>149</v>
      </c>
      <c r="G4" s="749" t="s">
        <v>160</v>
      </c>
      <c r="H4" s="749"/>
    </row>
    <row r="5" spans="1:10" ht="14.5" x14ac:dyDescent="0.35">
      <c r="B5" s="750">
        <v>0.25</v>
      </c>
      <c r="C5" s="751">
        <v>22</v>
      </c>
      <c r="D5" s="752">
        <v>13</v>
      </c>
      <c r="E5" s="960">
        <f>J5/$D$2</f>
        <v>8.8296703296703303</v>
      </c>
      <c r="F5" s="1369" t="e">
        <f>G5*2.5</f>
        <v>#REF!</v>
      </c>
      <c r="G5" s="1370" t="e">
        <f>#REF!</f>
        <v>#REF!</v>
      </c>
      <c r="H5" s="977"/>
      <c r="J5">
        <v>1607</v>
      </c>
    </row>
    <row r="6" spans="1:10" ht="14.5" x14ac:dyDescent="0.35">
      <c r="B6" s="750">
        <v>0.29166666666666669</v>
      </c>
      <c r="C6" s="753">
        <v>26</v>
      </c>
      <c r="D6" s="754">
        <v>16</v>
      </c>
      <c r="E6" s="960">
        <f t="shared" ref="E6:E21" si="0">J6/$D$2</f>
        <v>12.675824175824175</v>
      </c>
      <c r="F6" s="1368" t="e">
        <f t="shared" ref="F6:F21" si="1">G6*2.5</f>
        <v>#REF!</v>
      </c>
      <c r="G6" s="1370" t="e">
        <f>#REF!</f>
        <v>#REF!</v>
      </c>
      <c r="H6" s="977"/>
      <c r="J6">
        <v>2307</v>
      </c>
    </row>
    <row r="7" spans="1:10" ht="14.5" x14ac:dyDescent="0.35">
      <c r="B7" s="750">
        <v>0.33333333333333331</v>
      </c>
      <c r="C7" s="755">
        <v>24</v>
      </c>
      <c r="D7" s="756">
        <v>14</v>
      </c>
      <c r="E7" s="960">
        <f t="shared" si="0"/>
        <v>18.950549450549449</v>
      </c>
      <c r="F7" s="1368" t="e">
        <f t="shared" si="1"/>
        <v>#REF!</v>
      </c>
      <c r="G7" s="1370" t="e">
        <f>#REF!</f>
        <v>#REF!</v>
      </c>
      <c r="H7" s="977"/>
      <c r="J7">
        <v>3449</v>
      </c>
    </row>
    <row r="8" spans="1:10" ht="14.5" x14ac:dyDescent="0.35">
      <c r="B8" s="750">
        <v>0.375</v>
      </c>
      <c r="C8" s="757">
        <v>25</v>
      </c>
      <c r="D8" s="758">
        <v>15</v>
      </c>
      <c r="E8" s="960">
        <f t="shared" si="0"/>
        <v>24.175824175824175</v>
      </c>
      <c r="F8" s="1368" t="e">
        <f t="shared" si="1"/>
        <v>#REF!</v>
      </c>
      <c r="G8" s="1370" t="e">
        <f>#REF!</f>
        <v>#REF!</v>
      </c>
      <c r="H8" s="977"/>
      <c r="J8">
        <v>4400</v>
      </c>
    </row>
    <row r="9" spans="1:10" ht="14.5" x14ac:dyDescent="0.35">
      <c r="B9" s="750">
        <v>0.41666666666666669</v>
      </c>
      <c r="C9" s="759">
        <v>25</v>
      </c>
      <c r="D9" s="760">
        <v>16</v>
      </c>
      <c r="E9" s="960">
        <f t="shared" si="0"/>
        <v>30.14835164835165</v>
      </c>
      <c r="F9" s="1368" t="e">
        <f t="shared" si="1"/>
        <v>#REF!</v>
      </c>
      <c r="G9" s="1370" t="e">
        <f>#REF!</f>
        <v>#REF!</v>
      </c>
      <c r="H9" s="977"/>
      <c r="J9">
        <v>5487</v>
      </c>
    </row>
    <row r="10" spans="1:10" ht="14.5" x14ac:dyDescent="0.35">
      <c r="B10" s="750">
        <v>0.45833333333333331</v>
      </c>
      <c r="C10" s="761">
        <v>26</v>
      </c>
      <c r="D10" s="762">
        <v>16</v>
      </c>
      <c r="E10" s="960">
        <f t="shared" si="0"/>
        <v>31.895604395604394</v>
      </c>
      <c r="F10" s="1368" t="e">
        <f t="shared" si="1"/>
        <v>#REF!</v>
      </c>
      <c r="G10" s="1370" t="e">
        <f>#REF!</f>
        <v>#REF!</v>
      </c>
      <c r="H10" s="977"/>
      <c r="J10">
        <v>5805</v>
      </c>
    </row>
    <row r="11" spans="1:10" ht="14.5" x14ac:dyDescent="0.35">
      <c r="B11" s="750">
        <v>0.5</v>
      </c>
      <c r="C11" s="763">
        <v>22</v>
      </c>
      <c r="D11" s="751">
        <v>14</v>
      </c>
      <c r="E11" s="960">
        <f t="shared" si="0"/>
        <v>37.230769230769234</v>
      </c>
      <c r="F11" s="1368" t="e">
        <f t="shared" si="1"/>
        <v>#REF!</v>
      </c>
      <c r="G11" s="1370" t="e">
        <f>#REF!</f>
        <v>#REF!</v>
      </c>
      <c r="H11" s="977"/>
      <c r="J11">
        <v>6776</v>
      </c>
    </row>
    <row r="12" spans="1:10" ht="14.5" x14ac:dyDescent="0.35">
      <c r="B12" s="750">
        <v>0.54166666666666663</v>
      </c>
      <c r="C12" s="764">
        <v>20</v>
      </c>
      <c r="D12" s="765">
        <v>12</v>
      </c>
      <c r="E12" s="960">
        <f t="shared" si="0"/>
        <v>34.983516483516482</v>
      </c>
      <c r="F12" s="1368" t="e">
        <f t="shared" si="1"/>
        <v>#REF!</v>
      </c>
      <c r="G12" s="1370" t="e">
        <f>#REF!</f>
        <v>#REF!</v>
      </c>
      <c r="H12" s="977"/>
      <c r="J12">
        <v>6367</v>
      </c>
    </row>
    <row r="13" spans="1:10" ht="14.5" x14ac:dyDescent="0.35">
      <c r="B13" s="750">
        <v>0.58333333333333337</v>
      </c>
      <c r="C13" s="766">
        <v>19</v>
      </c>
      <c r="D13" s="767">
        <v>10</v>
      </c>
      <c r="E13" s="960">
        <f t="shared" si="0"/>
        <v>36.159340659340657</v>
      </c>
      <c r="F13" s="1368" t="e">
        <f t="shared" si="1"/>
        <v>#REF!</v>
      </c>
      <c r="G13" s="1370" t="e">
        <f>#REF!</f>
        <v>#REF!</v>
      </c>
      <c r="H13" s="977"/>
      <c r="J13">
        <v>6581</v>
      </c>
    </row>
    <row r="14" spans="1:10" ht="14.5" x14ac:dyDescent="0.35">
      <c r="B14" s="750">
        <v>0.625</v>
      </c>
      <c r="C14" s="768">
        <v>19</v>
      </c>
      <c r="D14" s="769">
        <v>11</v>
      </c>
      <c r="E14" s="960">
        <f t="shared" si="0"/>
        <v>35.983516483516482</v>
      </c>
      <c r="F14" s="1368" t="e">
        <f t="shared" si="1"/>
        <v>#REF!</v>
      </c>
      <c r="G14" s="1370" t="e">
        <f>#REF!</f>
        <v>#REF!</v>
      </c>
      <c r="H14" s="977"/>
      <c r="J14">
        <v>6549</v>
      </c>
    </row>
    <row r="15" spans="1:10" ht="14.5" x14ac:dyDescent="0.35">
      <c r="B15" s="750">
        <v>0.66666666666666663</v>
      </c>
      <c r="C15" s="770">
        <v>21</v>
      </c>
      <c r="D15" s="771">
        <v>13</v>
      </c>
      <c r="E15" s="960">
        <f t="shared" si="0"/>
        <v>32.280219780219781</v>
      </c>
      <c r="F15" s="1368" t="e">
        <f t="shared" si="1"/>
        <v>#REF!</v>
      </c>
      <c r="G15" s="1370" t="e">
        <f>#REF!</f>
        <v>#REF!</v>
      </c>
      <c r="H15" s="977"/>
      <c r="J15">
        <v>5875</v>
      </c>
    </row>
    <row r="16" spans="1:10" ht="14.5" x14ac:dyDescent="0.35">
      <c r="B16" s="750">
        <v>0.70833333333333337</v>
      </c>
      <c r="C16" s="772">
        <v>21</v>
      </c>
      <c r="D16" s="773">
        <v>14</v>
      </c>
      <c r="E16" s="960">
        <f t="shared" si="0"/>
        <v>29.681318681318682</v>
      </c>
      <c r="F16" s="1368" t="e">
        <f t="shared" si="1"/>
        <v>#REF!</v>
      </c>
      <c r="G16" s="1370" t="e">
        <f>#REF!</f>
        <v>#REF!</v>
      </c>
      <c r="H16" s="977"/>
      <c r="J16">
        <v>5402</v>
      </c>
    </row>
    <row r="17" spans="1:13" ht="14.5" x14ac:dyDescent="0.35">
      <c r="B17" s="750">
        <v>0.75</v>
      </c>
      <c r="C17" s="774">
        <v>21</v>
      </c>
      <c r="D17" s="775">
        <v>14</v>
      </c>
      <c r="E17" s="960">
        <f t="shared" si="0"/>
        <v>27.686813186813186</v>
      </c>
      <c r="F17" s="1368" t="e">
        <f t="shared" si="1"/>
        <v>#REF!</v>
      </c>
      <c r="G17" s="1370" t="e">
        <f>#REF!</f>
        <v>#REF!</v>
      </c>
      <c r="H17" s="977"/>
      <c r="J17">
        <v>5039</v>
      </c>
    </row>
    <row r="18" spans="1:13" ht="14.5" x14ac:dyDescent="0.35">
      <c r="B18" s="750">
        <v>0.79166666666666663</v>
      </c>
      <c r="C18" s="776">
        <v>21</v>
      </c>
      <c r="D18" s="777">
        <v>14</v>
      </c>
      <c r="E18" s="960">
        <f t="shared" si="0"/>
        <v>19.703296703296704</v>
      </c>
      <c r="F18" s="1368" t="e">
        <f t="shared" si="1"/>
        <v>#REF!</v>
      </c>
      <c r="G18" s="1370" t="e">
        <f>#REF!</f>
        <v>#REF!</v>
      </c>
      <c r="H18" s="977"/>
      <c r="J18">
        <v>3586</v>
      </c>
    </row>
    <row r="19" spans="1:13" ht="14.5" x14ac:dyDescent="0.35">
      <c r="B19" s="750">
        <v>0.83333333333333337</v>
      </c>
      <c r="C19" s="778">
        <v>18</v>
      </c>
      <c r="D19" s="779">
        <v>12</v>
      </c>
      <c r="E19" s="960">
        <f t="shared" si="0"/>
        <v>21.478021978021978</v>
      </c>
      <c r="F19" s="1368" t="e">
        <f t="shared" si="1"/>
        <v>#REF!</v>
      </c>
      <c r="G19" s="1370" t="e">
        <f>#REF!</f>
        <v>#REF!</v>
      </c>
      <c r="H19" s="977"/>
      <c r="J19">
        <v>3909</v>
      </c>
    </row>
    <row r="20" spans="1:13" ht="14.5" x14ac:dyDescent="0.35">
      <c r="B20" s="750">
        <v>0.875</v>
      </c>
      <c r="C20" s="780">
        <v>11</v>
      </c>
      <c r="D20" s="781">
        <v>7</v>
      </c>
      <c r="E20" s="960">
        <f t="shared" si="0"/>
        <v>24.489010989010989</v>
      </c>
      <c r="F20" s="1368" t="e">
        <f t="shared" si="1"/>
        <v>#REF!</v>
      </c>
      <c r="G20" s="1370" t="e">
        <f>#REF!</f>
        <v>#REF!</v>
      </c>
      <c r="H20" s="977"/>
      <c r="J20">
        <v>4457</v>
      </c>
    </row>
    <row r="21" spans="1:13" ht="14.5" x14ac:dyDescent="0.35">
      <c r="B21" s="750">
        <v>0.91666666666666663</v>
      </c>
      <c r="C21" s="782">
        <v>16</v>
      </c>
      <c r="D21" s="776">
        <v>10</v>
      </c>
      <c r="E21" s="960">
        <f t="shared" si="0"/>
        <v>0.7857142857142857</v>
      </c>
      <c r="F21" s="1368" t="e">
        <f t="shared" si="1"/>
        <v>#REF!</v>
      </c>
      <c r="G21" s="1370" t="e">
        <f>#REF!</f>
        <v>#REF!</v>
      </c>
      <c r="H21" s="977"/>
      <c r="J21">
        <v>143</v>
      </c>
    </row>
    <row r="22" spans="1:13" ht="14.5" x14ac:dyDescent="0.35">
      <c r="B22" s="1372">
        <v>0.95833333333333337</v>
      </c>
      <c r="C22" s="1376"/>
      <c r="D22" s="1376"/>
      <c r="E22" s="1375"/>
      <c r="F22" s="1374"/>
      <c r="G22" s="1373"/>
    </row>
    <row r="23" spans="1:13" x14ac:dyDescent="0.25">
      <c r="M23" s="976"/>
    </row>
    <row r="26" spans="1:13" ht="18" x14ac:dyDescent="0.4">
      <c r="A26" s="507"/>
      <c r="B26" s="507"/>
    </row>
    <row r="27" spans="1:13" ht="14.5" x14ac:dyDescent="0.35">
      <c r="A27" s="2610"/>
      <c r="B27" s="2610"/>
      <c r="C27" s="2610"/>
      <c r="D27" s="2610"/>
    </row>
    <row r="28" spans="1:13" ht="14.5" x14ac:dyDescent="0.35">
      <c r="A28" s="1007"/>
      <c r="B28" s="1006"/>
      <c r="C28" s="1006"/>
      <c r="D28" s="1006"/>
      <c r="E28" s="1006"/>
      <c r="F28" s="1006"/>
    </row>
    <row r="29" spans="1:13" ht="14.5" x14ac:dyDescent="0.35">
      <c r="A29" s="750"/>
      <c r="B29" s="1008"/>
      <c r="C29" s="1008"/>
      <c r="D29" s="1009"/>
      <c r="E29" s="959"/>
    </row>
    <row r="30" spans="1:13" ht="14.5" x14ac:dyDescent="0.35">
      <c r="A30" s="750"/>
      <c r="B30" s="1008"/>
      <c r="C30" s="1008"/>
      <c r="D30" s="1009"/>
      <c r="E30" s="959"/>
    </row>
    <row r="31" spans="1:13" ht="14.5" x14ac:dyDescent="0.35">
      <c r="A31" s="750"/>
      <c r="B31" s="1008"/>
      <c r="C31" s="1008"/>
      <c r="D31" s="1009"/>
      <c r="E31" s="959"/>
    </row>
    <row r="32" spans="1:13" ht="14.5" x14ac:dyDescent="0.35">
      <c r="A32" s="750"/>
      <c r="B32" s="1008"/>
      <c r="C32" s="1008"/>
      <c r="D32" s="1009"/>
      <c r="E32" s="959"/>
    </row>
    <row r="33" spans="1:5" ht="14.5" x14ac:dyDescent="0.35">
      <c r="A33" s="750"/>
      <c r="B33" s="1008"/>
      <c r="C33" s="1008"/>
      <c r="D33" s="1009"/>
      <c r="E33" s="959"/>
    </row>
    <row r="34" spans="1:5" ht="14.5" x14ac:dyDescent="0.35">
      <c r="A34" s="750"/>
      <c r="B34" s="1008"/>
      <c r="C34" s="1008"/>
      <c r="D34" s="1009"/>
      <c r="E34" s="959"/>
    </row>
    <row r="35" spans="1:5" ht="14.5" x14ac:dyDescent="0.35">
      <c r="A35" s="750"/>
      <c r="B35" s="1008"/>
      <c r="C35" s="1008"/>
      <c r="D35" s="1009"/>
      <c r="E35" s="959"/>
    </row>
    <row r="36" spans="1:5" ht="14.5" x14ac:dyDescent="0.35">
      <c r="A36" s="750"/>
      <c r="B36" s="1008"/>
      <c r="C36" s="1008"/>
      <c r="D36" s="1009"/>
      <c r="E36" s="959"/>
    </row>
    <row r="37" spans="1:5" ht="14.5" x14ac:dyDescent="0.35">
      <c r="A37" s="750"/>
      <c r="B37" s="1008"/>
      <c r="C37" s="1008"/>
      <c r="D37" s="1009"/>
      <c r="E37" s="959"/>
    </row>
    <row r="38" spans="1:5" ht="14.5" x14ac:dyDescent="0.35">
      <c r="A38" s="750"/>
      <c r="B38" s="1008"/>
      <c r="C38" s="1008"/>
      <c r="D38" s="1009"/>
      <c r="E38" s="959"/>
    </row>
    <row r="39" spans="1:5" ht="14.5" x14ac:dyDescent="0.35">
      <c r="A39" s="750"/>
      <c r="B39" s="1008"/>
      <c r="C39" s="1008"/>
      <c r="D39" s="1009"/>
      <c r="E39" s="959"/>
    </row>
    <row r="40" spans="1:5" ht="14.5" x14ac:dyDescent="0.35">
      <c r="A40" s="750"/>
      <c r="B40" s="1008"/>
      <c r="C40" s="1008"/>
      <c r="D40" s="1009"/>
      <c r="E40" s="959"/>
    </row>
    <row r="41" spans="1:5" ht="14.5" x14ac:dyDescent="0.35">
      <c r="A41" s="750"/>
      <c r="B41" s="1008"/>
      <c r="C41" s="1008"/>
      <c r="D41" s="1009"/>
      <c r="E41" s="959"/>
    </row>
    <row r="42" spans="1:5" ht="14.5" x14ac:dyDescent="0.35">
      <c r="A42" s="750"/>
      <c r="B42" s="1008"/>
      <c r="C42" s="1008"/>
      <c r="D42" s="1009"/>
      <c r="E42" s="959"/>
    </row>
    <row r="43" spans="1:5" ht="14.5" x14ac:dyDescent="0.35">
      <c r="A43" s="750"/>
      <c r="B43" s="1008"/>
      <c r="C43" s="1008"/>
      <c r="D43" s="1009"/>
      <c r="E43" s="959"/>
    </row>
    <row r="44" spans="1:5" ht="14.5" x14ac:dyDescent="0.35">
      <c r="A44" s="750"/>
      <c r="B44" s="1008"/>
      <c r="C44" s="1008"/>
      <c r="D44" s="1009"/>
      <c r="E44" s="959"/>
    </row>
    <row r="45" spans="1:5" ht="14.5" x14ac:dyDescent="0.35">
      <c r="A45" s="750"/>
      <c r="B45" s="1008"/>
      <c r="C45" s="1008"/>
      <c r="D45" s="1009"/>
      <c r="E45" s="959"/>
    </row>
    <row r="46" spans="1:5" ht="14.5" x14ac:dyDescent="0.35">
      <c r="A46" s="750"/>
      <c r="B46" s="1008"/>
      <c r="C46" s="1008"/>
      <c r="D46" s="1009"/>
      <c r="E46" s="959"/>
    </row>
  </sheetData>
  <mergeCells count="3">
    <mergeCell ref="A27:D27"/>
    <mergeCell ref="B3:E3"/>
    <mergeCell ref="F3:I3"/>
  </mergeCells>
  <conditionalFormatting sqref="B29:B4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C2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:C4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2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:D4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9:E4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2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4DC5-3282-4F24-B229-4FE1A2AED271}">
  <sheetPr>
    <pageSetUpPr fitToPage="1"/>
  </sheetPr>
  <dimension ref="A1:X86"/>
  <sheetViews>
    <sheetView tabSelected="1" zoomScale="68" zoomScaleNormal="75" workbookViewId="0">
      <selection activeCell="U78" sqref="U78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  <col min="13" max="17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46299</v>
      </c>
      <c r="F5" s="349">
        <v>46300</v>
      </c>
      <c r="G5" s="349">
        <v>46301</v>
      </c>
      <c r="H5" s="349">
        <v>46302</v>
      </c>
      <c r="I5" s="349">
        <v>46303</v>
      </c>
      <c r="J5" s="349">
        <v>46304</v>
      </c>
      <c r="K5" s="349">
        <v>46305</v>
      </c>
      <c r="L5" s="349">
        <v>46306</v>
      </c>
      <c r="M5" s="349">
        <v>46307</v>
      </c>
      <c r="N5" s="349">
        <v>46308</v>
      </c>
      <c r="O5" s="349">
        <v>46309</v>
      </c>
      <c r="P5" s="349">
        <v>46310</v>
      </c>
      <c r="Q5" s="349">
        <v>46311</v>
      </c>
      <c r="R5" s="349">
        <v>46312</v>
      </c>
      <c r="T5" s="1756">
        <v>0.25</v>
      </c>
      <c r="U5" s="1752">
        <f>ROUNDDOWN(MODE(E16:R16),0)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ROUNDDOWN(MODE(E25:R25),0)</f>
        <v>8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ROUNDDOWN(AVERAGE(E26:R26),0)</f>
        <v>7</v>
      </c>
    </row>
    <row r="8" spans="1:21" ht="24" customHeight="1" x14ac:dyDescent="0.25">
      <c r="A8" s="299" t="s">
        <v>13</v>
      </c>
      <c r="B8" s="299" t="s">
        <v>90</v>
      </c>
      <c r="C8" s="2698" t="s">
        <v>235</v>
      </c>
      <c r="D8" s="2699">
        <f t="shared" ref="D8:D15" si="0">SUM(E8:K8,L8:R8)/2</f>
        <v>40</v>
      </c>
      <c r="E8" s="2699"/>
      <c r="F8" s="2699">
        <v>8</v>
      </c>
      <c r="G8" s="2699">
        <v>8</v>
      </c>
      <c r="H8" s="2699">
        <v>8</v>
      </c>
      <c r="I8" s="2699">
        <v>8</v>
      </c>
      <c r="J8" s="2699"/>
      <c r="K8" s="961">
        <v>8</v>
      </c>
      <c r="L8" s="961">
        <v>8</v>
      </c>
      <c r="M8" s="901">
        <v>8</v>
      </c>
      <c r="N8" s="901">
        <v>8</v>
      </c>
      <c r="O8" s="901"/>
      <c r="P8" s="901">
        <v>8</v>
      </c>
      <c r="Q8" s="901">
        <v>8</v>
      </c>
      <c r="R8" s="962"/>
      <c r="T8" s="1757">
        <v>0.375</v>
      </c>
      <c r="U8" s="1752">
        <f>ROUNDDOWN(MODE(E32:R32),0)</f>
        <v>11</v>
      </c>
    </row>
    <row r="9" spans="1:21" ht="24" customHeight="1" x14ac:dyDescent="0.3">
      <c r="A9" s="299" t="s">
        <v>13</v>
      </c>
      <c r="B9" s="299" t="s">
        <v>90</v>
      </c>
      <c r="C9" s="2698" t="s">
        <v>89</v>
      </c>
      <c r="D9" s="2699">
        <f t="shared" si="0"/>
        <v>40</v>
      </c>
      <c r="E9" s="2699"/>
      <c r="F9" s="2699">
        <v>8</v>
      </c>
      <c r="G9" s="2699">
        <v>8</v>
      </c>
      <c r="H9" s="2699">
        <v>8</v>
      </c>
      <c r="I9" s="2699">
        <v>8</v>
      </c>
      <c r="J9" s="2699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ROUNDDOWN(AVERAGE(E38:R38),0)</f>
        <v>11</v>
      </c>
    </row>
    <row r="10" spans="1:21" ht="24" customHeight="1" x14ac:dyDescent="0.25">
      <c r="A10" s="299" t="s">
        <v>13</v>
      </c>
      <c r="B10" s="299" t="s">
        <v>90</v>
      </c>
      <c r="C10" s="2698" t="s">
        <v>133</v>
      </c>
      <c r="D10" s="2699">
        <f t="shared" si="0"/>
        <v>40</v>
      </c>
      <c r="E10" s="2699">
        <v>8</v>
      </c>
      <c r="F10" s="2699">
        <v>8</v>
      </c>
      <c r="G10" s="2699"/>
      <c r="H10" s="2699">
        <v>8</v>
      </c>
      <c r="I10" s="2699">
        <v>8</v>
      </c>
      <c r="J10" s="2699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2699"/>
      <c r="R10" s="962">
        <v>8</v>
      </c>
      <c r="T10" s="1757">
        <v>0.45833333333333298</v>
      </c>
      <c r="U10" s="1752">
        <f>ROUNDDOWN(AVERAGE(E43:R43),0)</f>
        <v>12</v>
      </c>
    </row>
    <row r="11" spans="1:21" ht="24" customHeight="1" x14ac:dyDescent="0.3">
      <c r="A11" s="299" t="s">
        <v>13</v>
      </c>
      <c r="B11" s="299" t="s">
        <v>90</v>
      </c>
      <c r="C11" s="902" t="s">
        <v>392</v>
      </c>
      <c r="D11" s="901">
        <f>SUM(E11:K11,L11:R11)/2</f>
        <v>40</v>
      </c>
      <c r="E11" s="1092"/>
      <c r="F11" s="901">
        <v>8</v>
      </c>
      <c r="G11" s="901">
        <v>8</v>
      </c>
      <c r="H11" s="901"/>
      <c r="I11" s="901">
        <v>8</v>
      </c>
      <c r="J11" s="901">
        <v>8</v>
      </c>
      <c r="K11" s="2501">
        <v>8</v>
      </c>
      <c r="L11" s="2501">
        <v>8</v>
      </c>
      <c r="M11" s="901"/>
      <c r="N11" s="901">
        <v>8</v>
      </c>
      <c r="O11" s="901">
        <v>8</v>
      </c>
      <c r="P11" s="901">
        <v>8</v>
      </c>
      <c r="Q11" s="901">
        <v>8</v>
      </c>
      <c r="R11" s="1092"/>
      <c r="T11" s="1756">
        <v>0.5</v>
      </c>
      <c r="U11" s="1752">
        <f>ROUNDDOWN(AVERAGE(E45:R45),0)</f>
        <v>13</v>
      </c>
    </row>
    <row r="12" spans="1:21" ht="24" customHeight="1" x14ac:dyDescent="0.25">
      <c r="A12" s="299" t="s">
        <v>13</v>
      </c>
      <c r="B12" s="299" t="s">
        <v>90</v>
      </c>
      <c r="C12" s="1745" t="s">
        <v>402</v>
      </c>
      <c r="D12" s="901">
        <f t="shared" si="0"/>
        <v>8</v>
      </c>
      <c r="E12" s="961">
        <v>8</v>
      </c>
      <c r="F12" s="1079"/>
      <c r="G12" s="1079"/>
      <c r="H12" s="1079"/>
      <c r="I12" s="901"/>
      <c r="J12" s="1079"/>
      <c r="K12" s="961"/>
      <c r="L12" s="1072"/>
      <c r="M12" s="1079"/>
      <c r="N12" s="1079"/>
      <c r="O12" s="1079"/>
      <c r="P12" s="901"/>
      <c r="Q12" s="1079"/>
      <c r="R12" s="962">
        <v>8</v>
      </c>
      <c r="S12" s="2427"/>
      <c r="T12" s="1757">
        <v>0.54166666666666696</v>
      </c>
      <c r="U12" s="1752">
        <f>ROUNDDOWN(AVERAGE(E47:R47),0)</f>
        <v>14</v>
      </c>
    </row>
    <row r="13" spans="1:21" ht="24" customHeight="1" x14ac:dyDescent="0.3">
      <c r="A13" s="299" t="s">
        <v>13</v>
      </c>
      <c r="B13" s="299" t="s">
        <v>90</v>
      </c>
      <c r="C13" s="1828" t="s">
        <v>396</v>
      </c>
      <c r="D13" s="1742">
        <f>SUM(E13:K13,L13:R13)/2</f>
        <v>8</v>
      </c>
      <c r="E13" s="1092"/>
      <c r="F13" s="1079"/>
      <c r="G13" s="1079"/>
      <c r="H13" s="1079"/>
      <c r="I13" s="1079"/>
      <c r="J13" s="901"/>
      <c r="K13" s="1092">
        <v>8</v>
      </c>
      <c r="L13" s="1744">
        <v>8</v>
      </c>
      <c r="M13" s="1079"/>
      <c r="N13" s="1079"/>
      <c r="O13" s="1079"/>
      <c r="P13" s="901"/>
      <c r="Q13" s="1079"/>
      <c r="R13" s="2417"/>
      <c r="S13" s="2424"/>
      <c r="T13" s="2420">
        <v>0.58333333333333304</v>
      </c>
      <c r="U13" s="1752">
        <f>ROUNDDOWN(AVERAGE(E55:R55),0)</f>
        <v>16</v>
      </c>
    </row>
    <row r="14" spans="1:21" s="1743" customFormat="1" ht="24" customHeight="1" x14ac:dyDescent="0.25">
      <c r="A14" s="299" t="s">
        <v>13</v>
      </c>
      <c r="B14" s="299" t="s">
        <v>90</v>
      </c>
      <c r="C14" s="1828" t="s">
        <v>412</v>
      </c>
      <c r="D14" s="901">
        <f t="shared" si="0"/>
        <v>8</v>
      </c>
      <c r="E14" s="1092">
        <v>8</v>
      </c>
      <c r="F14" s="1079"/>
      <c r="G14" s="1079"/>
      <c r="H14" s="1079"/>
      <c r="I14" s="901"/>
      <c r="J14" s="1079"/>
      <c r="K14" s="1092"/>
      <c r="L14" s="1744"/>
      <c r="M14" s="1079"/>
      <c r="N14" s="1079"/>
      <c r="O14" s="1079"/>
      <c r="P14" s="901"/>
      <c r="Q14" s="1079"/>
      <c r="R14" s="2417">
        <v>8</v>
      </c>
      <c r="S14" s="2425"/>
      <c r="T14" s="2419">
        <v>0.625</v>
      </c>
      <c r="U14" s="1752">
        <f>ROUNDDOWN(AVERAGE(E60:R60),0)</f>
        <v>14</v>
      </c>
    </row>
    <row r="15" spans="1:21" s="1743" customFormat="1" ht="24" customHeight="1" x14ac:dyDescent="0.3">
      <c r="A15" s="299" t="s">
        <v>13</v>
      </c>
      <c r="B15" s="299" t="s">
        <v>90</v>
      </c>
      <c r="C15" s="902" t="s">
        <v>106</v>
      </c>
      <c r="D15" s="901">
        <f t="shared" si="0"/>
        <v>8</v>
      </c>
      <c r="E15" s="961"/>
      <c r="F15" s="1079"/>
      <c r="G15" s="1079"/>
      <c r="H15" s="1079"/>
      <c r="I15" s="1079"/>
      <c r="J15" s="1079"/>
      <c r="K15" s="961">
        <v>8</v>
      </c>
      <c r="L15" s="1072"/>
      <c r="M15" s="1079"/>
      <c r="N15" s="1079"/>
      <c r="O15" s="1079"/>
      <c r="P15" s="1079"/>
      <c r="Q15" s="1079"/>
      <c r="R15" s="2418">
        <v>8</v>
      </c>
      <c r="S15" s="2425"/>
      <c r="T15" s="1756">
        <v>0.66666666666666696</v>
      </c>
      <c r="U15" s="1752">
        <f>ROUNDDOWN(AVERAGE(E61:R61),0)</f>
        <v>11</v>
      </c>
    </row>
    <row r="16" spans="1:21" ht="24" customHeight="1" x14ac:dyDescent="0.25">
      <c r="A16" s="904"/>
      <c r="B16" s="904"/>
      <c r="C16" s="905" t="s">
        <v>122</v>
      </c>
      <c r="D16" s="906"/>
      <c r="E16" s="1069">
        <f t="shared" ref="E16:R16" si="1">COUNT(E7:E15)</f>
        <v>3</v>
      </c>
      <c r="F16" s="1069">
        <f t="shared" si="1"/>
        <v>5</v>
      </c>
      <c r="G16" s="1069">
        <f t="shared" si="1"/>
        <v>4</v>
      </c>
      <c r="H16" s="1069">
        <f t="shared" si="1"/>
        <v>4</v>
      </c>
      <c r="I16" s="1069">
        <f t="shared" si="1"/>
        <v>5</v>
      </c>
      <c r="J16" s="1069">
        <f t="shared" si="1"/>
        <v>4</v>
      </c>
      <c r="K16" s="1069">
        <f t="shared" si="1"/>
        <v>4</v>
      </c>
      <c r="L16" s="1069">
        <f t="shared" si="1"/>
        <v>3</v>
      </c>
      <c r="M16" s="1069">
        <f t="shared" si="1"/>
        <v>4</v>
      </c>
      <c r="N16" s="1069">
        <f t="shared" si="1"/>
        <v>5</v>
      </c>
      <c r="O16" s="1069">
        <f t="shared" si="1"/>
        <v>4</v>
      </c>
      <c r="P16" s="1069">
        <f t="shared" si="1"/>
        <v>5</v>
      </c>
      <c r="Q16" s="1069">
        <f t="shared" si="1"/>
        <v>4</v>
      </c>
      <c r="R16" s="1069">
        <f t="shared" si="1"/>
        <v>4</v>
      </c>
      <c r="S16" s="2424"/>
      <c r="T16" s="1757">
        <v>0.70833333333333404</v>
      </c>
      <c r="U16" s="1752">
        <f>ROUNDDOWN(AVERAGE(E62:R62),0)</f>
        <v>11</v>
      </c>
    </row>
    <row r="17" spans="1:21" ht="24" customHeight="1" x14ac:dyDescent="0.3">
      <c r="A17" s="299" t="s">
        <v>13</v>
      </c>
      <c r="B17" s="299" t="s">
        <v>14</v>
      </c>
      <c r="C17" s="902" t="s">
        <v>276</v>
      </c>
      <c r="D17" s="901">
        <f>SUM(E17:K17,L17:R17)/2</f>
        <v>40</v>
      </c>
      <c r="E17" s="1072"/>
      <c r="F17" s="1071">
        <v>8</v>
      </c>
      <c r="G17" s="1071"/>
      <c r="H17" s="1071">
        <v>8</v>
      </c>
      <c r="I17" s="1071">
        <v>8</v>
      </c>
      <c r="J17" s="1071">
        <v>8</v>
      </c>
      <c r="K17" s="1072">
        <v>8</v>
      </c>
      <c r="L17" s="1072">
        <v>8</v>
      </c>
      <c r="M17" s="901"/>
      <c r="N17" s="1071">
        <v>8</v>
      </c>
      <c r="O17" s="1071">
        <v>8</v>
      </c>
      <c r="P17" s="1071">
        <v>8</v>
      </c>
      <c r="Q17" s="1071">
        <v>8</v>
      </c>
      <c r="R17" s="1073"/>
      <c r="S17" s="2427"/>
      <c r="T17" s="1756">
        <v>0.75</v>
      </c>
      <c r="U17" s="1752">
        <f>ROUNDDOWN(AVERAGE(E63:R63),0)</f>
        <v>10</v>
      </c>
    </row>
    <row r="18" spans="1:21" ht="24" customHeight="1" x14ac:dyDescent="0.25">
      <c r="A18" s="299" t="s">
        <v>13</v>
      </c>
      <c r="B18" s="299" t="s">
        <v>14</v>
      </c>
      <c r="C18" s="902" t="s">
        <v>396</v>
      </c>
      <c r="D18" s="901">
        <f>SUM(E18:K18,L18:R18)/2</f>
        <v>32</v>
      </c>
      <c r="E18" s="1072"/>
      <c r="F18" s="1071">
        <v>8</v>
      </c>
      <c r="G18" s="1071">
        <v>8</v>
      </c>
      <c r="H18" s="1071">
        <v>8</v>
      </c>
      <c r="I18" s="1071">
        <v>8</v>
      </c>
      <c r="J18" s="1071"/>
      <c r="K18" s="2429"/>
      <c r="L18" s="2429"/>
      <c r="M18" s="901">
        <v>8</v>
      </c>
      <c r="N18" s="1071"/>
      <c r="O18" s="1071">
        <v>8</v>
      </c>
      <c r="P18" s="1071">
        <v>8</v>
      </c>
      <c r="Q18" s="1071">
        <v>8</v>
      </c>
      <c r="R18" s="1073"/>
      <c r="T18" s="1757">
        <v>0.79166666666666696</v>
      </c>
      <c r="U18" s="1752">
        <f>ROUNDDOWN(AVERAGE(E64:R64),0)</f>
        <v>8</v>
      </c>
    </row>
    <row r="19" spans="1:21" ht="24" customHeight="1" x14ac:dyDescent="0.3">
      <c r="A19" s="299" t="s">
        <v>13</v>
      </c>
      <c r="B19" s="299" t="s">
        <v>14</v>
      </c>
      <c r="C19" s="902" t="s">
        <v>359</v>
      </c>
      <c r="D19" s="901">
        <f t="shared" ref="D19:D23" si="2">SUM(E19:K19,L19:R19)/2</f>
        <v>8</v>
      </c>
      <c r="E19" s="1072"/>
      <c r="F19" s="1071"/>
      <c r="G19" s="1071"/>
      <c r="H19" s="1071"/>
      <c r="I19" s="2327"/>
      <c r="J19" s="1071"/>
      <c r="K19" s="1072">
        <v>8</v>
      </c>
      <c r="L19" s="1072"/>
      <c r="M19" s="901"/>
      <c r="N19" s="1071"/>
      <c r="O19" s="1071"/>
      <c r="P19" s="2327"/>
      <c r="Q19" s="1071"/>
      <c r="R19" s="1073">
        <v>8</v>
      </c>
      <c r="T19" s="1756">
        <v>0.83333333333333404</v>
      </c>
      <c r="U19" s="1752">
        <f>ROUNDDOWN(AVERAGE(E65:R65),0)</f>
        <v>7</v>
      </c>
    </row>
    <row r="20" spans="1:21" ht="24" customHeight="1" x14ac:dyDescent="0.25">
      <c r="A20" s="908" t="s">
        <v>421</v>
      </c>
      <c r="B20" s="908" t="s">
        <v>14</v>
      </c>
      <c r="C20" s="909" t="s">
        <v>421</v>
      </c>
      <c r="D20" s="901">
        <f t="shared" si="2"/>
        <v>0</v>
      </c>
      <c r="E20" s="1077"/>
      <c r="F20" s="1074"/>
      <c r="G20" s="1074"/>
      <c r="H20" s="1074"/>
      <c r="I20" s="2500"/>
      <c r="J20" s="1074"/>
      <c r="K20" s="1077"/>
      <c r="L20" s="1077"/>
      <c r="M20" s="1074"/>
      <c r="N20" s="1074"/>
      <c r="O20" s="1074"/>
      <c r="P20" s="2500"/>
      <c r="Q20" s="1074"/>
      <c r="R20" s="2386"/>
      <c r="T20" s="1757">
        <v>0.875</v>
      </c>
      <c r="U20" s="1752">
        <f>ROUNDDOWN(AVERAGE(E66:R66),0)</f>
        <v>6</v>
      </c>
    </row>
    <row r="21" spans="1:21" ht="24" customHeight="1" x14ac:dyDescent="0.25">
      <c r="A21" s="299" t="s">
        <v>13</v>
      </c>
      <c r="B21" s="299" t="s">
        <v>14</v>
      </c>
      <c r="C21" s="902" t="s">
        <v>394</v>
      </c>
      <c r="D21" s="901">
        <f t="shared" si="2"/>
        <v>40</v>
      </c>
      <c r="E21" s="1092">
        <v>8</v>
      </c>
      <c r="F21" s="901">
        <v>8</v>
      </c>
      <c r="G21" s="901"/>
      <c r="H21" s="901">
        <v>8</v>
      </c>
      <c r="I21" s="901">
        <v>8</v>
      </c>
      <c r="J21" s="901">
        <v>8</v>
      </c>
      <c r="K21" s="1092"/>
      <c r="L21" s="1092"/>
      <c r="M21" s="901">
        <v>8</v>
      </c>
      <c r="N21" s="901">
        <v>8</v>
      </c>
      <c r="O21" s="901">
        <v>8</v>
      </c>
      <c r="P21" s="901"/>
      <c r="Q21" s="901">
        <v>8</v>
      </c>
      <c r="R21" s="1092">
        <v>8</v>
      </c>
      <c r="T21" s="1757"/>
      <c r="U21" s="1752"/>
    </row>
    <row r="22" spans="1:21" ht="24" customHeight="1" x14ac:dyDescent="0.3">
      <c r="A22" s="299" t="s">
        <v>13</v>
      </c>
      <c r="B22" s="299" t="s">
        <v>14</v>
      </c>
      <c r="C22" s="902" t="s">
        <v>403</v>
      </c>
      <c r="D22" s="901">
        <f>SUM(E22:K22,L22:R22)/2</f>
        <v>20</v>
      </c>
      <c r="E22" s="1080"/>
      <c r="F22" s="901"/>
      <c r="G22" s="901">
        <v>8</v>
      </c>
      <c r="H22" s="901"/>
      <c r="I22" s="901">
        <v>8</v>
      </c>
      <c r="J22" s="901">
        <v>8</v>
      </c>
      <c r="K22" s="1092"/>
      <c r="L22" s="1092"/>
      <c r="M22" s="901"/>
      <c r="N22" s="901">
        <v>8</v>
      </c>
      <c r="O22" s="901"/>
      <c r="P22" s="901"/>
      <c r="Q22" s="901">
        <v>8</v>
      </c>
      <c r="R22" s="1080"/>
      <c r="T22" s="1758">
        <v>0.91666666666666696</v>
      </c>
      <c r="U22" s="1753">
        <f>ROUNDDOWN(AVERAGE('[1]Master as of 2.17.25'!E61:R61), 0)</f>
        <v>4</v>
      </c>
    </row>
    <row r="23" spans="1:21" ht="24" customHeight="1" x14ac:dyDescent="0.25">
      <c r="A23" s="299" t="s">
        <v>13</v>
      </c>
      <c r="B23" s="299" t="s">
        <v>14</v>
      </c>
      <c r="C23" s="902" t="s">
        <v>98</v>
      </c>
      <c r="D23" s="901">
        <f t="shared" si="2"/>
        <v>40</v>
      </c>
      <c r="E23" s="961"/>
      <c r="F23" s="963">
        <v>8</v>
      </c>
      <c r="G23" s="901">
        <v>8</v>
      </c>
      <c r="H23" s="901">
        <v>8</v>
      </c>
      <c r="I23" s="901">
        <v>8</v>
      </c>
      <c r="J23" s="901">
        <v>8</v>
      </c>
      <c r="K23" s="961"/>
      <c r="L23" s="961"/>
      <c r="M23" s="1071">
        <v>8</v>
      </c>
      <c r="N23" s="1071">
        <v>8</v>
      </c>
      <c r="O23" s="901">
        <v>8</v>
      </c>
      <c r="P23" s="901">
        <v>8</v>
      </c>
      <c r="Q23" s="901">
        <v>8</v>
      </c>
      <c r="R23" s="962"/>
    </row>
    <row r="24" spans="1:21" ht="24" customHeight="1" x14ac:dyDescent="0.25">
      <c r="A24" s="299" t="s">
        <v>13</v>
      </c>
      <c r="B24" s="299" t="s">
        <v>201</v>
      </c>
      <c r="C24" s="902" t="s">
        <v>107</v>
      </c>
      <c r="D24" s="901">
        <f>SUM(E24:K24,L24:R24)/2</f>
        <v>17.5</v>
      </c>
      <c r="E24" s="961">
        <v>5</v>
      </c>
      <c r="F24" s="901"/>
      <c r="G24" s="901">
        <v>5</v>
      </c>
      <c r="H24" s="901">
        <v>5</v>
      </c>
      <c r="I24" s="901"/>
      <c r="J24" s="901"/>
      <c r="K24" s="961"/>
      <c r="L24" s="1072">
        <v>5</v>
      </c>
      <c r="M24" s="901">
        <v>5</v>
      </c>
      <c r="N24" s="901">
        <v>5</v>
      </c>
      <c r="O24" s="901"/>
      <c r="P24" s="901">
        <v>5</v>
      </c>
      <c r="Q24" s="901"/>
      <c r="R24" s="962"/>
    </row>
    <row r="25" spans="1:21" ht="24" customHeight="1" x14ac:dyDescent="0.25">
      <c r="A25" s="904"/>
      <c r="B25" s="904"/>
      <c r="C25" s="905" t="s">
        <v>123</v>
      </c>
      <c r="D25" s="906"/>
      <c r="E25" s="1069">
        <f t="shared" ref="E25:R25" si="3">COUNT(E7:E15,E17:E23)</f>
        <v>4</v>
      </c>
      <c r="F25" s="1069">
        <f t="shared" si="3"/>
        <v>9</v>
      </c>
      <c r="G25" s="1069">
        <f t="shared" si="3"/>
        <v>7</v>
      </c>
      <c r="H25" s="1069">
        <f t="shared" si="3"/>
        <v>8</v>
      </c>
      <c r="I25" s="1069">
        <f t="shared" si="3"/>
        <v>10</v>
      </c>
      <c r="J25" s="1069">
        <f t="shared" si="3"/>
        <v>8</v>
      </c>
      <c r="K25" s="1069">
        <f t="shared" si="3"/>
        <v>6</v>
      </c>
      <c r="L25" s="1069">
        <f t="shared" si="3"/>
        <v>4</v>
      </c>
      <c r="M25" s="1069">
        <f t="shared" si="3"/>
        <v>7</v>
      </c>
      <c r="N25" s="1069">
        <f t="shared" si="3"/>
        <v>9</v>
      </c>
      <c r="O25" s="1069">
        <f t="shared" si="3"/>
        <v>8</v>
      </c>
      <c r="P25" s="1069">
        <f t="shared" si="3"/>
        <v>8</v>
      </c>
      <c r="Q25" s="1069">
        <f t="shared" si="3"/>
        <v>9</v>
      </c>
      <c r="R25" s="1069">
        <f t="shared" si="3"/>
        <v>6</v>
      </c>
    </row>
    <row r="26" spans="1:21" ht="24" customHeight="1" x14ac:dyDescent="0.25">
      <c r="A26" s="904"/>
      <c r="B26" s="904"/>
      <c r="C26" s="905" t="s">
        <v>120</v>
      </c>
      <c r="D26" s="906"/>
      <c r="E26" s="1069">
        <f>COUNT(E7:E15,E17:E24,#REF!)</f>
        <v>5</v>
      </c>
      <c r="F26" s="1069">
        <f>COUNT(F7:F15,F17:F24,#REF!)</f>
        <v>9</v>
      </c>
      <c r="G26" s="1069">
        <f>COUNT(G7:G15,G17:G24,#REF!)</f>
        <v>8</v>
      </c>
      <c r="H26" s="1069">
        <f>COUNT(H7:H15,H17:H24,#REF!)</f>
        <v>9</v>
      </c>
      <c r="I26" s="1069">
        <f>COUNT(I7:I15,I17:I24,#REF!)</f>
        <v>10</v>
      </c>
      <c r="J26" s="1069">
        <f>COUNT(J7:J15,J17:J24,#REF!)</f>
        <v>8</v>
      </c>
      <c r="K26" s="1069">
        <f>COUNT(K7:K15,K17:K24,#REF!)</f>
        <v>6</v>
      </c>
      <c r="L26" s="1069">
        <f>COUNT(L7:L15,L17:L24,#REF!)</f>
        <v>5</v>
      </c>
      <c r="M26" s="1069">
        <f>COUNT(M7:M15,M17:M24,#REF!)</f>
        <v>8</v>
      </c>
      <c r="N26" s="1069">
        <f>COUNT(N7:N15,N17:N24,#REF!)</f>
        <v>10</v>
      </c>
      <c r="O26" s="1069">
        <f>COUNT(O7:O15,O17:O24,#REF!)</f>
        <v>8</v>
      </c>
      <c r="P26" s="1069">
        <f>COUNT(P7:P15,P17:P24,#REF!)</f>
        <v>9</v>
      </c>
      <c r="Q26" s="1069">
        <f>COUNT(Q7:Q15,Q17:Q24,#REF!)</f>
        <v>9</v>
      </c>
      <c r="R26" s="1069">
        <f>COUNT(R7:R15,R17:R24,#REF!)</f>
        <v>6</v>
      </c>
    </row>
    <row r="27" spans="1:21" ht="24" customHeight="1" x14ac:dyDescent="0.25">
      <c r="A27" s="299" t="s">
        <v>13</v>
      </c>
      <c r="B27" s="299" t="s">
        <v>30</v>
      </c>
      <c r="C27" s="2698" t="s">
        <v>371</v>
      </c>
      <c r="D27" s="2699">
        <f>SUM(E27:K27,L27:R27)/2</f>
        <v>32</v>
      </c>
      <c r="E27" s="2699"/>
      <c r="F27" s="2699">
        <v>8</v>
      </c>
      <c r="G27" s="2699">
        <v>8</v>
      </c>
      <c r="H27" s="2699"/>
      <c r="I27" s="901">
        <v>8</v>
      </c>
      <c r="J27" s="901">
        <v>8</v>
      </c>
      <c r="K27" s="1080"/>
      <c r="L27" s="1080"/>
      <c r="M27" s="901">
        <v>8</v>
      </c>
      <c r="N27" s="901"/>
      <c r="O27" s="901">
        <v>8</v>
      </c>
      <c r="P27" s="1071">
        <v>8</v>
      </c>
      <c r="Q27" s="901">
        <v>8</v>
      </c>
      <c r="R27" s="1092"/>
    </row>
    <row r="28" spans="1:21" ht="24" customHeight="1" x14ac:dyDescent="0.25">
      <c r="A28" s="299" t="s">
        <v>13</v>
      </c>
      <c r="B28" s="299" t="s">
        <v>30</v>
      </c>
      <c r="C28" s="902" t="s">
        <v>402</v>
      </c>
      <c r="D28" s="901">
        <f>SUM(E28:K28,L28:R28)/2</f>
        <v>8</v>
      </c>
      <c r="E28" s="1080"/>
      <c r="F28" s="901">
        <v>8</v>
      </c>
      <c r="G28" s="1079"/>
      <c r="H28" s="1079"/>
      <c r="I28" s="901"/>
      <c r="J28" s="1079"/>
      <c r="K28" s="1092"/>
      <c r="L28" s="1092"/>
      <c r="M28" s="901">
        <v>8</v>
      </c>
      <c r="N28" s="1079"/>
      <c r="O28" s="1079"/>
      <c r="P28" s="1071"/>
      <c r="Q28" s="1079"/>
      <c r="R28" s="1080"/>
    </row>
    <row r="29" spans="1:21" ht="24" customHeight="1" x14ac:dyDescent="0.25">
      <c r="A29" s="299" t="s">
        <v>13</v>
      </c>
      <c r="B29" s="299" t="s">
        <v>30</v>
      </c>
      <c r="C29" s="902" t="s">
        <v>412</v>
      </c>
      <c r="D29" s="901">
        <f>SUM(E29:K29,L29:R29)/2</f>
        <v>8</v>
      </c>
      <c r="E29" s="1079"/>
      <c r="F29" s="1079"/>
      <c r="G29" s="1079"/>
      <c r="H29" s="901">
        <v>8</v>
      </c>
      <c r="I29" s="901"/>
      <c r="J29" s="1079"/>
      <c r="K29" s="1092"/>
      <c r="L29" s="1092"/>
      <c r="M29" s="1079"/>
      <c r="N29" s="1079"/>
      <c r="O29" s="901">
        <v>8</v>
      </c>
      <c r="P29" s="1071"/>
      <c r="Q29" s="1079"/>
      <c r="R29" s="1080"/>
    </row>
    <row r="30" spans="1:21" ht="24" customHeight="1" x14ac:dyDescent="0.25">
      <c r="A30" s="299" t="s">
        <v>13</v>
      </c>
      <c r="B30" s="299" t="s">
        <v>30</v>
      </c>
      <c r="C30" s="902" t="s">
        <v>359</v>
      </c>
      <c r="D30" s="901">
        <f>SUM(E30:K30,L30:R30)/2</f>
        <v>16</v>
      </c>
      <c r="E30" s="1070"/>
      <c r="F30" s="901"/>
      <c r="G30" s="901"/>
      <c r="H30" s="901">
        <v>8</v>
      </c>
      <c r="I30" s="901">
        <v>8</v>
      </c>
      <c r="J30" s="901"/>
      <c r="K30" s="1079"/>
      <c r="L30" s="1070"/>
      <c r="M30" s="901"/>
      <c r="N30" s="901"/>
      <c r="O30" s="901">
        <v>8</v>
      </c>
      <c r="P30" s="1071">
        <v>8</v>
      </c>
      <c r="Q30" s="901"/>
      <c r="R30" s="1079"/>
    </row>
    <row r="31" spans="1:21" ht="24" customHeight="1" x14ac:dyDescent="0.25">
      <c r="A31" s="299" t="s">
        <v>13</v>
      </c>
      <c r="B31" s="299" t="s">
        <v>30</v>
      </c>
      <c r="C31" s="902" t="s">
        <v>290</v>
      </c>
      <c r="D31" s="901">
        <f t="shared" ref="D31" si="4">SUM(E31:K31,L31:R31)/2</f>
        <v>16</v>
      </c>
      <c r="E31" s="961">
        <v>8</v>
      </c>
      <c r="F31" s="901"/>
      <c r="G31" s="901"/>
      <c r="H31" s="901"/>
      <c r="I31" s="901"/>
      <c r="J31" s="901"/>
      <c r="K31" s="961">
        <v>8</v>
      </c>
      <c r="L31" s="961">
        <v>8</v>
      </c>
      <c r="M31" s="901"/>
      <c r="N31" s="901"/>
      <c r="O31" s="901"/>
      <c r="P31" s="901"/>
      <c r="Q31" s="901"/>
      <c r="R31" s="962">
        <v>8</v>
      </c>
    </row>
    <row r="32" spans="1:21" ht="24" customHeight="1" x14ac:dyDescent="0.25">
      <c r="A32" s="904"/>
      <c r="B32" s="904"/>
      <c r="C32" s="905" t="s">
        <v>119</v>
      </c>
      <c r="D32" s="906"/>
      <c r="E32" s="1069">
        <f>COUNT(E7:E15,E17:E24,#REF!,E27:E31)</f>
        <v>6</v>
      </c>
      <c r="F32" s="1069">
        <f>COUNT(F7:F15,F17:F24,#REF!,F27:F31)</f>
        <v>11</v>
      </c>
      <c r="G32" s="1069">
        <f>COUNT(G7:G15,G17:G24,#REF!,G27:G31)</f>
        <v>9</v>
      </c>
      <c r="H32" s="1069">
        <f>COUNT(H7:H15,H17:H24,#REF!,H27:H31)</f>
        <v>11</v>
      </c>
      <c r="I32" s="1069">
        <f>COUNT(I7:I15,I17:I24,#REF!,I27:I31)</f>
        <v>12</v>
      </c>
      <c r="J32" s="1069">
        <f>COUNT(J7:J15,J17:J24,#REF!,J27:J31)</f>
        <v>9</v>
      </c>
      <c r="K32" s="1069">
        <f>COUNT(K7:K15,K17:K24,#REF!,K27:K31)</f>
        <v>7</v>
      </c>
      <c r="L32" s="1069">
        <f>COUNT(L7:L15,L17:L24,#REF!,L27:L31)</f>
        <v>6</v>
      </c>
      <c r="M32" s="1069">
        <f>COUNT(M7:M15,M17:M24,#REF!,M27:M31)</f>
        <v>10</v>
      </c>
      <c r="N32" s="1069">
        <f>COUNT(N7:N15,N17:N24,#REF!,N27:N31)</f>
        <v>10</v>
      </c>
      <c r="O32" s="1069">
        <f>COUNT(O7:O15,O17:O24,#REF!,O27:O31)</f>
        <v>11</v>
      </c>
      <c r="P32" s="1069">
        <f>COUNT(P7:P15,P17:P24,#REF!,P27:P31)</f>
        <v>11</v>
      </c>
      <c r="Q32" s="1069">
        <f>COUNT(Q7:Q15,Q17:Q24,#REF!,Q27:Q31)</f>
        <v>10</v>
      </c>
      <c r="R32" s="1069">
        <f>COUNT(R7:R15,R17:R24,#REF!,R27:R31)</f>
        <v>7</v>
      </c>
    </row>
    <row r="33" spans="1:21" ht="24" customHeight="1" x14ac:dyDescent="0.25">
      <c r="A33" s="299" t="s">
        <v>13</v>
      </c>
      <c r="B33" s="299" t="s">
        <v>91</v>
      </c>
      <c r="C33" s="902" t="s">
        <v>402</v>
      </c>
      <c r="D33" s="901">
        <f t="shared" ref="D33:D37" si="5">SUM(E33:K33,L33:R33)/2</f>
        <v>16</v>
      </c>
      <c r="E33" s="1080"/>
      <c r="F33" s="1079"/>
      <c r="G33" s="901">
        <v>8</v>
      </c>
      <c r="H33" s="1742"/>
      <c r="I33" s="901"/>
      <c r="J33" s="901">
        <v>8</v>
      </c>
      <c r="K33" s="1092"/>
      <c r="L33" s="1092"/>
      <c r="M33" s="1079"/>
      <c r="N33" s="1742"/>
      <c r="O33" s="901">
        <v>8</v>
      </c>
      <c r="P33" s="901"/>
      <c r="Q33" s="901">
        <v>8</v>
      </c>
      <c r="R33" s="1080"/>
    </row>
    <row r="34" spans="1:21" ht="24" customHeight="1" x14ac:dyDescent="0.25">
      <c r="A34" s="299" t="s">
        <v>13</v>
      </c>
      <c r="B34" s="299" t="s">
        <v>91</v>
      </c>
      <c r="C34" s="902" t="s">
        <v>388</v>
      </c>
      <c r="D34" s="901">
        <f t="shared" si="5"/>
        <v>32</v>
      </c>
      <c r="E34" s="1070"/>
      <c r="F34" s="901">
        <v>8</v>
      </c>
      <c r="G34" s="901">
        <v>8</v>
      </c>
      <c r="H34" s="901">
        <v>8</v>
      </c>
      <c r="I34" s="901"/>
      <c r="J34" s="901">
        <v>8</v>
      </c>
      <c r="K34" s="1080"/>
      <c r="L34" s="1080"/>
      <c r="M34" s="901">
        <v>8</v>
      </c>
      <c r="N34" s="901">
        <v>8</v>
      </c>
      <c r="O34" s="901">
        <v>8</v>
      </c>
      <c r="P34" s="901"/>
      <c r="Q34" s="901">
        <v>8</v>
      </c>
      <c r="R34" s="1070"/>
    </row>
    <row r="35" spans="1:21" ht="24" customHeight="1" x14ac:dyDescent="0.25">
      <c r="A35" s="299" t="s">
        <v>13</v>
      </c>
      <c r="B35" s="299" t="s">
        <v>91</v>
      </c>
      <c r="C35" s="902" t="s">
        <v>371</v>
      </c>
      <c r="D35" s="901">
        <f>SUM(E35:K35,L35:R35)/2</f>
        <v>8</v>
      </c>
      <c r="E35" s="1070"/>
      <c r="F35" s="1079"/>
      <c r="G35" s="1079"/>
      <c r="H35" s="1079"/>
      <c r="I35" s="1079"/>
      <c r="J35" s="901"/>
      <c r="K35" s="1070">
        <v>8</v>
      </c>
      <c r="L35" s="1070">
        <v>8</v>
      </c>
      <c r="M35" s="1079"/>
      <c r="N35" s="901"/>
      <c r="O35" s="1079"/>
      <c r="P35" s="1079"/>
      <c r="Q35" s="1079"/>
      <c r="R35" s="1070"/>
    </row>
    <row r="36" spans="1:21" ht="24" customHeight="1" x14ac:dyDescent="0.25">
      <c r="A36" s="299" t="s">
        <v>13</v>
      </c>
      <c r="B36" s="299" t="s">
        <v>91</v>
      </c>
      <c r="C36" s="2698" t="s">
        <v>405</v>
      </c>
      <c r="D36" s="901">
        <f t="shared" si="5"/>
        <v>40</v>
      </c>
      <c r="E36" s="1092">
        <v>8</v>
      </c>
      <c r="F36" s="901">
        <v>8</v>
      </c>
      <c r="G36" s="2699"/>
      <c r="H36" s="901">
        <v>8</v>
      </c>
      <c r="I36" s="901">
        <v>8</v>
      </c>
      <c r="J36" s="901">
        <v>8</v>
      </c>
      <c r="K36" s="1092"/>
      <c r="L36" s="1092"/>
      <c r="M36" s="901">
        <v>8</v>
      </c>
      <c r="N36" s="901">
        <v>8</v>
      </c>
      <c r="O36" s="901">
        <v>8</v>
      </c>
      <c r="P36" s="901">
        <v>8</v>
      </c>
      <c r="Q36" s="901"/>
      <c r="R36" s="1092">
        <v>8</v>
      </c>
    </row>
    <row r="37" spans="1:21" ht="24" customHeight="1" x14ac:dyDescent="0.25">
      <c r="A37" s="299" t="s">
        <v>13</v>
      </c>
      <c r="B37" s="299" t="s">
        <v>91</v>
      </c>
      <c r="C37" s="902" t="s">
        <v>412</v>
      </c>
      <c r="D37" s="901">
        <f t="shared" si="5"/>
        <v>24</v>
      </c>
      <c r="E37" s="1080"/>
      <c r="F37" s="901">
        <v>8</v>
      </c>
      <c r="G37" s="901">
        <v>8</v>
      </c>
      <c r="H37" s="1079"/>
      <c r="I37" s="901"/>
      <c r="J37" s="901">
        <v>8</v>
      </c>
      <c r="K37" s="961"/>
      <c r="L37" s="961"/>
      <c r="M37" s="901">
        <v>8</v>
      </c>
      <c r="N37" s="901">
        <v>8</v>
      </c>
      <c r="O37" s="1079"/>
      <c r="P37" s="901"/>
      <c r="Q37" s="901">
        <v>8</v>
      </c>
      <c r="R37" s="1080"/>
    </row>
    <row r="38" spans="1:21" ht="24" customHeight="1" x14ac:dyDescent="0.25">
      <c r="A38" s="904"/>
      <c r="B38" s="904"/>
      <c r="C38" s="905" t="s">
        <v>124</v>
      </c>
      <c r="D38" s="906"/>
      <c r="E38" s="1069">
        <f>COUNT(E7:E15,E17:E24,#REF!,E27:E31,E33:E37)</f>
        <v>7</v>
      </c>
      <c r="F38" s="1069">
        <f>COUNT(F7:F15,F17:F24,#REF!,F27:F31,F33:F37)</f>
        <v>14</v>
      </c>
      <c r="G38" s="1069">
        <f>COUNT(G7:G15,G17:G24,#REF!,G27:G31,G33:G37)</f>
        <v>12</v>
      </c>
      <c r="H38" s="1069">
        <f>COUNT(H7:H15,H17:H24,#REF!,H27:H31,H33:H37)</f>
        <v>13</v>
      </c>
      <c r="I38" s="1069">
        <f>COUNT(I7:I15,I17:I24,#REF!,I27:I31,I33:I37)</f>
        <v>13</v>
      </c>
      <c r="J38" s="1069">
        <f>COUNT(J7:J15,J17:J24,#REF!,J27:J31,J33:J37)</f>
        <v>13</v>
      </c>
      <c r="K38" s="1069">
        <f>COUNT(K7:K15,K17:K24,#REF!,K27:K31,K33:K37)</f>
        <v>8</v>
      </c>
      <c r="L38" s="1069">
        <f>COUNT(L7:L15,L17:L24,#REF!,L27:L31,L33:L37)</f>
        <v>7</v>
      </c>
      <c r="M38" s="1069">
        <f>COUNT(M7:M15,M17:M24,#REF!,M27:M31,M33:M37)</f>
        <v>13</v>
      </c>
      <c r="N38" s="1069">
        <f>COUNT(N7:N15,N17:N24,#REF!,N27:N31,N33:N37)</f>
        <v>13</v>
      </c>
      <c r="O38" s="1069">
        <f>COUNT(O7:O15,O17:O24,#REF!,O27:O31,O33:O37)</f>
        <v>14</v>
      </c>
      <c r="P38" s="1069">
        <f>COUNT(P7:P15,P17:P24,#REF!,P27:P31,P33:P37)</f>
        <v>12</v>
      </c>
      <c r="Q38" s="1069">
        <f>COUNT(Q7:Q15,Q17:Q24,#REF!,Q27:Q31,Q33:Q37)</f>
        <v>13</v>
      </c>
      <c r="R38" s="1069">
        <f>COUNT(R7:R15,R17:R24,#REF!,R27:R31,R33:R37)</f>
        <v>8</v>
      </c>
    </row>
    <row r="39" spans="1:21" ht="24" customHeight="1" x14ac:dyDescent="0.25">
      <c r="A39" s="299" t="s">
        <v>13</v>
      </c>
      <c r="B39" s="299" t="s">
        <v>34</v>
      </c>
      <c r="C39" s="902" t="s">
        <v>388</v>
      </c>
      <c r="D39" s="901">
        <f>SUM(E39:K39,L39:R39)/2</f>
        <v>8</v>
      </c>
      <c r="E39" s="1070"/>
      <c r="F39" s="1079"/>
      <c r="G39" s="1079"/>
      <c r="H39" s="1079"/>
      <c r="I39" s="901"/>
      <c r="J39" s="1079"/>
      <c r="K39" s="1070">
        <v>8</v>
      </c>
      <c r="L39" s="1070">
        <v>8</v>
      </c>
      <c r="M39" s="1079"/>
      <c r="N39" s="1079"/>
      <c r="O39" s="1079"/>
      <c r="P39" s="901"/>
      <c r="Q39" s="1079"/>
      <c r="R39" s="1070"/>
    </row>
    <row r="40" spans="1:21" ht="24" customHeight="1" x14ac:dyDescent="0.25">
      <c r="A40" s="299" t="s">
        <v>13</v>
      </c>
      <c r="B40" s="299" t="s">
        <v>34</v>
      </c>
      <c r="C40" s="902" t="s">
        <v>417</v>
      </c>
      <c r="D40" s="901">
        <f>SUM(E40:K40,L40:R40)/2</f>
        <v>40</v>
      </c>
      <c r="E40" s="1070"/>
      <c r="F40" s="901">
        <v>8</v>
      </c>
      <c r="G40" s="901">
        <v>8</v>
      </c>
      <c r="H40" s="901"/>
      <c r="I40" s="901">
        <v>8</v>
      </c>
      <c r="J40" s="901">
        <v>8</v>
      </c>
      <c r="K40" s="1070">
        <v>8</v>
      </c>
      <c r="L40" s="1070">
        <v>8</v>
      </c>
      <c r="M40" s="901"/>
      <c r="N40" s="901">
        <v>8</v>
      </c>
      <c r="O40" s="901">
        <v>8</v>
      </c>
      <c r="P40" s="901">
        <v>8</v>
      </c>
      <c r="Q40" s="901">
        <v>8</v>
      </c>
      <c r="R40" s="1070"/>
    </row>
    <row r="41" spans="1:21" ht="24" customHeight="1" x14ac:dyDescent="0.25">
      <c r="A41" s="299" t="s">
        <v>13</v>
      </c>
      <c r="B41" s="299" t="s">
        <v>34</v>
      </c>
      <c r="C41" s="902" t="s">
        <v>352</v>
      </c>
      <c r="D41" s="901">
        <f t="shared" ref="D41:D42" si="6">SUM(E41:K41,L41:R41)/2</f>
        <v>24</v>
      </c>
      <c r="E41" s="1070">
        <v>8</v>
      </c>
      <c r="F41" s="901"/>
      <c r="G41" s="901"/>
      <c r="H41" s="901">
        <v>8</v>
      </c>
      <c r="I41" s="901">
        <v>8</v>
      </c>
      <c r="J41" s="901"/>
      <c r="K41" s="1070"/>
      <c r="L41" s="1070"/>
      <c r="M41" s="901"/>
      <c r="N41" s="901"/>
      <c r="O41" s="901">
        <v>8</v>
      </c>
      <c r="P41" s="901">
        <v>8</v>
      </c>
      <c r="Q41" s="901"/>
      <c r="R41" s="1070">
        <v>8</v>
      </c>
    </row>
    <row r="42" spans="1:21" ht="24" customHeight="1" x14ac:dyDescent="0.25">
      <c r="A42" s="299" t="s">
        <v>13</v>
      </c>
      <c r="B42" s="299" t="s">
        <v>415</v>
      </c>
      <c r="C42" s="902" t="s">
        <v>416</v>
      </c>
      <c r="D42" s="901">
        <f t="shared" si="6"/>
        <v>30</v>
      </c>
      <c r="E42" s="1070">
        <v>10</v>
      </c>
      <c r="F42" s="901"/>
      <c r="G42" s="901"/>
      <c r="H42" s="901"/>
      <c r="I42" s="901"/>
      <c r="J42" s="901">
        <v>10</v>
      </c>
      <c r="K42" s="1070">
        <v>10</v>
      </c>
      <c r="L42" s="1070">
        <v>10</v>
      </c>
      <c r="M42" s="901"/>
      <c r="N42" s="901"/>
      <c r="O42" s="901"/>
      <c r="P42" s="901"/>
      <c r="Q42" s="901">
        <v>10</v>
      </c>
      <c r="R42" s="1070">
        <v>10</v>
      </c>
    </row>
    <row r="43" spans="1:21" ht="24" customHeight="1" x14ac:dyDescent="0.25">
      <c r="A43" s="904"/>
      <c r="B43" s="904"/>
      <c r="C43" s="905" t="s">
        <v>121</v>
      </c>
      <c r="D43" s="906"/>
      <c r="E43" s="1069">
        <f>COUNT(E7:E15,E17:E24,#REF!,E27:E31,E33:E37,E39:E41)</f>
        <v>8</v>
      </c>
      <c r="F43" s="1069">
        <f>COUNT(F7:F15,F17:F24,#REF!,F27:F31,F33:F37,F39:F41)</f>
        <v>15</v>
      </c>
      <c r="G43" s="1069">
        <f>COUNT(G7:G15,G17:G24,#REF!,G27:G31,G33:G37,G39:G41)</f>
        <v>13</v>
      </c>
      <c r="H43" s="1069">
        <f>COUNT(H7:H15,H17:H24,#REF!,H27:H31,H33:H37,H39:H41)</f>
        <v>14</v>
      </c>
      <c r="I43" s="1069">
        <f>COUNT(I7:I15,I17:I24,#REF!,I27:I31,I33:I37,I39:I41)</f>
        <v>15</v>
      </c>
      <c r="J43" s="1069">
        <f>COUNT(J7:J15,J17:J24,#REF!,J27:J31,J33:J37,J39:J41)</f>
        <v>14</v>
      </c>
      <c r="K43" s="1069">
        <f>COUNT(K7:K15,K17:K24,#REF!,K27:K31,K33:K37,K39:K41)</f>
        <v>10</v>
      </c>
      <c r="L43" s="1069">
        <f>COUNT(L7:L15,L17:L24,#REF!,L27:L31,L33:L37,L39:L41)</f>
        <v>9</v>
      </c>
      <c r="M43" s="1069">
        <f>COUNT(M7:M15,M17:M24,#REF!,M27:M31,M33:M37,M39:M41)</f>
        <v>13</v>
      </c>
      <c r="N43" s="1069">
        <f>COUNT(N7:N15,N17:N24,#REF!,N27:N31,N33:N37,N39:N41)</f>
        <v>14</v>
      </c>
      <c r="O43" s="1069">
        <f>COUNT(O7:O15,O17:O24,#REF!,O27:O31,O33:O37,O39:O41)</f>
        <v>16</v>
      </c>
      <c r="P43" s="1069">
        <f>COUNT(P7:P15,P17:P24,#REF!,P27:P31,P33:P37,P39:P41)</f>
        <v>14</v>
      </c>
      <c r="Q43" s="1069">
        <f>COUNT(Q7:Q15,Q17:Q24,#REF!,Q27:Q31,Q33:Q37,Q39:Q41)</f>
        <v>14</v>
      </c>
      <c r="R43" s="1069">
        <f>COUNT(R7:R15,R17:R24,#REF!,R27:R31,R33:R37,R39:R41)</f>
        <v>9</v>
      </c>
    </row>
    <row r="44" spans="1:21" ht="24" customHeight="1" x14ac:dyDescent="0.25">
      <c r="A44" s="299" t="s">
        <v>13</v>
      </c>
      <c r="B44" s="299" t="s">
        <v>162</v>
      </c>
      <c r="C44" s="902" t="s">
        <v>422</v>
      </c>
      <c r="D44" s="901">
        <f t="shared" ref="D44" si="7">SUM(E44:K44,L44:R44)/2</f>
        <v>40</v>
      </c>
      <c r="E44" s="1070">
        <v>8</v>
      </c>
      <c r="F44" s="2699"/>
      <c r="G44" s="901">
        <v>8</v>
      </c>
      <c r="H44" s="901">
        <v>8</v>
      </c>
      <c r="I44" s="901">
        <v>8</v>
      </c>
      <c r="J44" s="901">
        <v>8</v>
      </c>
      <c r="K44" s="1070"/>
      <c r="L44" s="1070"/>
      <c r="M44" s="901">
        <v>8</v>
      </c>
      <c r="N44" s="901">
        <v>8</v>
      </c>
      <c r="O44" s="901">
        <v>8</v>
      </c>
      <c r="P44" s="1742">
        <v>8</v>
      </c>
      <c r="Q44" s="2699"/>
      <c r="R44" s="1070">
        <v>8</v>
      </c>
    </row>
    <row r="45" spans="1:21" ht="24" customHeight="1" x14ac:dyDescent="0.25">
      <c r="A45" s="904"/>
      <c r="B45" s="904"/>
      <c r="C45" s="905" t="s">
        <v>139</v>
      </c>
      <c r="D45" s="906"/>
      <c r="E45" s="1069">
        <f>COUNT(E7:E15,E17:E24,#REF!,E27:E31,E33:E37,E39:E42,E44:E44)</f>
        <v>10</v>
      </c>
      <c r="F45" s="1069">
        <f>COUNT(F7:F15,F17:F24,#REF!,F27:F31,F33:F37,F39:F42,F44:F44)</f>
        <v>15</v>
      </c>
      <c r="G45" s="1069">
        <f>COUNT(G7:G15,G17:G24,#REF!,G27:G31,G33:G37,G39:G42,G44:G44)</f>
        <v>14</v>
      </c>
      <c r="H45" s="1069">
        <f>COUNT(H7:H15,H17:H24,#REF!,H27:H31,H33:H37,H39:H42,H44:H44)</f>
        <v>15</v>
      </c>
      <c r="I45" s="1069">
        <f>COUNT(I7:I15,I17:I24,#REF!,I27:I31,I33:I37,I39:I42,I44:I44)</f>
        <v>16</v>
      </c>
      <c r="J45" s="1069">
        <f>COUNT(J7:J15,J17:J24,#REF!,J27:J31,J33:J37,J39:J42,J44:J44)</f>
        <v>16</v>
      </c>
      <c r="K45" s="1069">
        <f>COUNT(K7:K15,K17:K24,#REF!,K27:K31,K33:K37,K39:K42,K44:K44)</f>
        <v>11</v>
      </c>
      <c r="L45" s="1069">
        <f>COUNT(L7:L15,L17:L24,#REF!,L27:L31,L33:L37,L39:L42,L44:L44)</f>
        <v>10</v>
      </c>
      <c r="M45" s="1069">
        <f>COUNT(M7:M15,M17:M24,#REF!,M27:M31,M33:M37,M39:M42,M44:M44)</f>
        <v>14</v>
      </c>
      <c r="N45" s="1069">
        <f>COUNT(N7:N15,N17:N24,#REF!,N27:N31,N33:N37,N39:N42,N44:N44)</f>
        <v>15</v>
      </c>
      <c r="O45" s="1069">
        <f>COUNT(O7:O15,O17:O24,#REF!,O27:O31,O33:O37,O39:O42,O44:O44)</f>
        <v>17</v>
      </c>
      <c r="P45" s="1069">
        <f>COUNT(P7:P15,P17:P24,#REF!,P27:P31,P33:P37,P39:P42,P44:P44)</f>
        <v>15</v>
      </c>
      <c r="Q45" s="1069">
        <f>COUNT(Q7:Q15,Q17:Q24,#REF!,Q27:Q31,Q33:Q37,Q39:Q42,Q44:Q44)</f>
        <v>15</v>
      </c>
      <c r="R45" s="1069">
        <f>COUNT(R7:R15,R17:R24,#REF!,R27:R31,R33:R37,R39:R42,R44:R44)</f>
        <v>11</v>
      </c>
    </row>
    <row r="46" spans="1:21" ht="24" customHeight="1" x14ac:dyDescent="0.25">
      <c r="A46" s="908" t="s">
        <v>424</v>
      </c>
      <c r="B46" s="908" t="s">
        <v>103</v>
      </c>
      <c r="C46" s="909" t="s">
        <v>425</v>
      </c>
      <c r="D46" s="901">
        <f>SUM(E46:K46,L46:R46)/2</f>
        <v>40</v>
      </c>
      <c r="E46" s="1091">
        <v>8</v>
      </c>
      <c r="F46" s="1074">
        <v>8</v>
      </c>
      <c r="G46" s="1074"/>
      <c r="H46" s="1074">
        <v>8</v>
      </c>
      <c r="I46" s="1074">
        <v>8</v>
      </c>
      <c r="J46" s="1074">
        <v>8</v>
      </c>
      <c r="K46" s="1091"/>
      <c r="L46" s="1091"/>
      <c r="M46" s="1074">
        <v>8</v>
      </c>
      <c r="N46" s="1074"/>
      <c r="O46" s="1074">
        <v>8</v>
      </c>
      <c r="P46" s="1074">
        <v>8</v>
      </c>
      <c r="Q46" s="1074">
        <v>8</v>
      </c>
      <c r="R46" s="1091">
        <v>8</v>
      </c>
    </row>
    <row r="47" spans="1:21" ht="24" customHeight="1" x14ac:dyDescent="0.25">
      <c r="A47" s="904"/>
      <c r="B47" s="904"/>
      <c r="C47" s="905" t="s">
        <v>125</v>
      </c>
      <c r="D47" s="906"/>
      <c r="E47" s="1069">
        <f>COUNT(E7:E15,E17:E23,#REF!,E27:E31,E33:E37,E39:E42,E44:E44,E46:E46)</f>
        <v>10</v>
      </c>
      <c r="F47" s="1069">
        <f>COUNT(F7:F15,F17:F23,#REF!,F27:F31,F33:F37,F39:F42,F44:F44,F46:F46)</f>
        <v>16</v>
      </c>
      <c r="G47" s="1069">
        <f>COUNT(G7:G15,G17:G23,#REF!,G27:G31,G33:G37,G39:G42,G44:G44,G46:G46)</f>
        <v>13</v>
      </c>
      <c r="H47" s="1069">
        <f>COUNT(H7:H15,H17:H23,#REF!,H27:H31,H33:H37,H39:H42,H44:H44,H46:H46)</f>
        <v>15</v>
      </c>
      <c r="I47" s="1069">
        <f>COUNT(I7:I15,I17:I23,#REF!,I27:I31,I33:I37,I39:I42,I44:I44,I46:I46)</f>
        <v>17</v>
      </c>
      <c r="J47" s="1069">
        <f>COUNT(J7:J15,J17:J23,#REF!,J27:J31,J33:J37,J39:J42,J44:J44,J46:J46)</f>
        <v>17</v>
      </c>
      <c r="K47" s="1069">
        <f>COUNT(K7:K15,K17:K23,#REF!,K27:K31,K33:K37,K39:K42,K44:K44,K46:K46)</f>
        <v>11</v>
      </c>
      <c r="L47" s="1069">
        <f>COUNT(L7:L15,L17:L23,#REF!,L27:L31,L33:L37,L39:L42,L44:L44,L46:L46)</f>
        <v>9</v>
      </c>
      <c r="M47" s="1069">
        <f>COUNT(M7:M15,M17:M23,#REF!,M27:M31,M33:M37,M39:M42,M44:M44,M46:M46)</f>
        <v>14</v>
      </c>
      <c r="N47" s="1069">
        <f>COUNT(N7:N15,N17:N23,#REF!,N27:N31,N33:N37,N39:N42,N44:N44,N46:N46)</f>
        <v>14</v>
      </c>
      <c r="O47" s="1069">
        <f>COUNT(O7:O15,O17:O23,#REF!,O27:O31,O33:O37,O39:O42,O44:O44,O46:O46)</f>
        <v>18</v>
      </c>
      <c r="P47" s="1069">
        <f>COUNT(P7:P15,P17:P23,#REF!,P27:P31,P33:P37,P39:P42,P44:P44,P46:P46)</f>
        <v>15</v>
      </c>
      <c r="Q47" s="1069">
        <f>COUNT(Q7:Q15,Q17:Q23,#REF!,Q27:Q31,Q33:Q37,Q39:Q42,Q44:Q44,Q46:Q46)</f>
        <v>16</v>
      </c>
      <c r="R47" s="1069">
        <f>COUNT(R7:R15,R17:R23,#REF!,R27:R31,R33:R37,R39:R42,R44:R44,R46:R46)</f>
        <v>12</v>
      </c>
      <c r="T47" s="1743"/>
      <c r="U47" s="1743"/>
    </row>
    <row r="48" spans="1:21" ht="24" customHeight="1" x14ac:dyDescent="0.25">
      <c r="A48" s="299" t="s">
        <v>13</v>
      </c>
      <c r="B48" s="299" t="s">
        <v>39</v>
      </c>
      <c r="C48" s="902" t="s">
        <v>318</v>
      </c>
      <c r="D48" s="901">
        <f>SUM(E48:K48,L48:R48)/2</f>
        <v>40</v>
      </c>
      <c r="E48" s="961"/>
      <c r="F48" s="901">
        <v>8</v>
      </c>
      <c r="G48" s="901">
        <v>8</v>
      </c>
      <c r="H48" s="901">
        <v>8</v>
      </c>
      <c r="I48" s="901">
        <v>8</v>
      </c>
      <c r="J48" s="901"/>
      <c r="K48" s="961">
        <v>8</v>
      </c>
      <c r="L48" s="961">
        <v>8</v>
      </c>
      <c r="M48" s="901"/>
      <c r="N48" s="901">
        <v>8</v>
      </c>
      <c r="O48" s="901">
        <v>8</v>
      </c>
      <c r="P48" s="901">
        <v>8</v>
      </c>
      <c r="Q48" s="901">
        <v>8</v>
      </c>
      <c r="R48" s="962"/>
    </row>
    <row r="49" spans="1:24" s="1743" customFormat="1" ht="24" customHeight="1" x14ac:dyDescent="0.25">
      <c r="A49" s="299" t="s">
        <v>13</v>
      </c>
      <c r="B49" s="299" t="s">
        <v>39</v>
      </c>
      <c r="C49" s="902" t="s">
        <v>419</v>
      </c>
      <c r="D49" s="901">
        <f t="shared" ref="D49:D54" si="8">SUM(E49:K49,L49:R49)/2</f>
        <v>24</v>
      </c>
      <c r="E49" s="961">
        <v>8</v>
      </c>
      <c r="F49" s="901"/>
      <c r="G49" s="1742">
        <v>8</v>
      </c>
      <c r="H49" s="901"/>
      <c r="I49" s="901"/>
      <c r="J49" s="1742"/>
      <c r="K49" s="961">
        <v>8</v>
      </c>
      <c r="L49" s="961">
        <v>8</v>
      </c>
      <c r="M49" s="901"/>
      <c r="N49" s="1742">
        <v>8</v>
      </c>
      <c r="O49" s="901"/>
      <c r="P49" s="901"/>
      <c r="Q49" s="901"/>
      <c r="R49" s="962">
        <v>8</v>
      </c>
      <c r="S49"/>
      <c r="T49"/>
      <c r="U49"/>
      <c r="V49"/>
      <c r="W49"/>
      <c r="X49"/>
    </row>
    <row r="50" spans="1:24" ht="23.5" customHeight="1" x14ac:dyDescent="0.25">
      <c r="A50" s="299" t="s">
        <v>13</v>
      </c>
      <c r="B50" s="299" t="s">
        <v>39</v>
      </c>
      <c r="C50" s="967" t="s">
        <v>410</v>
      </c>
      <c r="D50" s="901">
        <f t="shared" si="8"/>
        <v>40</v>
      </c>
      <c r="E50" s="961"/>
      <c r="F50" s="901">
        <v>8</v>
      </c>
      <c r="G50" s="2699">
        <v>8</v>
      </c>
      <c r="H50" s="901">
        <v>8</v>
      </c>
      <c r="I50" s="901"/>
      <c r="J50" s="901">
        <v>8</v>
      </c>
      <c r="K50" s="2383">
        <v>8</v>
      </c>
      <c r="L50" s="2383">
        <v>8</v>
      </c>
      <c r="M50" s="901">
        <v>8</v>
      </c>
      <c r="N50" s="1742">
        <v>8</v>
      </c>
      <c r="O50" s="2699"/>
      <c r="P50" s="1742">
        <v>8</v>
      </c>
      <c r="Q50" s="901">
        <v>8</v>
      </c>
      <c r="R50" s="962"/>
      <c r="S50" s="1743"/>
      <c r="V50" s="1743"/>
      <c r="W50" s="1743"/>
      <c r="X50" s="1743"/>
    </row>
    <row r="51" spans="1:24" ht="23.5" customHeight="1" x14ac:dyDescent="0.25">
      <c r="A51" s="299" t="s">
        <v>13</v>
      </c>
      <c r="B51" s="299" t="s">
        <v>39</v>
      </c>
      <c r="C51" s="902" t="s">
        <v>418</v>
      </c>
      <c r="D51" s="901">
        <f t="shared" si="8"/>
        <v>40</v>
      </c>
      <c r="E51" s="961">
        <v>8</v>
      </c>
      <c r="F51" s="901"/>
      <c r="G51" s="901">
        <v>8</v>
      </c>
      <c r="H51" s="901">
        <v>8</v>
      </c>
      <c r="I51" s="901">
        <v>8</v>
      </c>
      <c r="J51" s="1742">
        <v>8</v>
      </c>
      <c r="K51" s="961"/>
      <c r="L51" s="961"/>
      <c r="M51" s="901">
        <v>8</v>
      </c>
      <c r="N51" s="1742">
        <v>8</v>
      </c>
      <c r="O51" s="901">
        <v>8</v>
      </c>
      <c r="P51" s="1742">
        <v>8</v>
      </c>
      <c r="Q51" s="901"/>
      <c r="R51" s="962">
        <v>8</v>
      </c>
    </row>
    <row r="52" spans="1:24" ht="24" customHeight="1" x14ac:dyDescent="0.25">
      <c r="A52" s="299" t="s">
        <v>13</v>
      </c>
      <c r="B52" s="299" t="s">
        <v>39</v>
      </c>
      <c r="C52" s="902" t="s">
        <v>413</v>
      </c>
      <c r="D52" s="901">
        <f t="shared" si="8"/>
        <v>40</v>
      </c>
      <c r="E52" s="961"/>
      <c r="F52" s="901">
        <v>8</v>
      </c>
      <c r="G52" s="1742">
        <v>8</v>
      </c>
      <c r="H52" s="901">
        <v>8</v>
      </c>
      <c r="I52" s="901">
        <v>8</v>
      </c>
      <c r="J52" s="1742"/>
      <c r="K52" s="961">
        <v>8</v>
      </c>
      <c r="L52" s="961">
        <v>8</v>
      </c>
      <c r="M52" s="901">
        <v>8</v>
      </c>
      <c r="N52" s="901"/>
      <c r="O52" s="901">
        <v>8</v>
      </c>
      <c r="P52" s="1742">
        <v>8</v>
      </c>
      <c r="Q52" s="901">
        <v>8</v>
      </c>
      <c r="R52" s="962"/>
    </row>
    <row r="53" spans="1:24" ht="24" customHeight="1" x14ac:dyDescent="0.25">
      <c r="A53" s="299" t="s">
        <v>13</v>
      </c>
      <c r="B53" s="299" t="s">
        <v>39</v>
      </c>
      <c r="C53" s="902" t="s">
        <v>106</v>
      </c>
      <c r="D53" s="901">
        <f t="shared" si="8"/>
        <v>16</v>
      </c>
      <c r="E53" s="1961"/>
      <c r="F53" s="901">
        <v>8</v>
      </c>
      <c r="G53" s="901">
        <v>8</v>
      </c>
      <c r="H53" s="1079"/>
      <c r="I53" s="1079"/>
      <c r="J53" s="1079"/>
      <c r="K53" s="1080"/>
      <c r="L53" s="961"/>
      <c r="M53" s="901">
        <v>8</v>
      </c>
      <c r="N53" s="901">
        <v>8</v>
      </c>
      <c r="O53" s="1079"/>
      <c r="P53" s="1079"/>
      <c r="Q53" s="1079"/>
      <c r="R53" s="1080"/>
    </row>
    <row r="54" spans="1:24" ht="24" customHeight="1" x14ac:dyDescent="0.25">
      <c r="A54" s="299" t="s">
        <v>13</v>
      </c>
      <c r="B54" s="299" t="s">
        <v>362</v>
      </c>
      <c r="C54" s="902" t="s">
        <v>135</v>
      </c>
      <c r="D54" s="901">
        <f t="shared" si="8"/>
        <v>23</v>
      </c>
      <c r="E54" s="1070">
        <v>8</v>
      </c>
      <c r="F54" s="901">
        <v>7.5</v>
      </c>
      <c r="G54" s="901"/>
      <c r="H54" s="901"/>
      <c r="I54" s="901"/>
      <c r="J54" s="901">
        <v>7.5</v>
      </c>
      <c r="K54" s="1070"/>
      <c r="L54" s="1070"/>
      <c r="M54" s="901">
        <v>7.5</v>
      </c>
      <c r="N54" s="901"/>
      <c r="O54" s="901"/>
      <c r="P54" s="901"/>
      <c r="Q54" s="901">
        <v>7.5</v>
      </c>
      <c r="R54" s="1070">
        <v>8</v>
      </c>
    </row>
    <row r="55" spans="1:24" ht="24" customHeight="1" x14ac:dyDescent="0.25">
      <c r="A55" s="904"/>
      <c r="B55" s="904"/>
      <c r="C55" s="905" t="s">
        <v>126</v>
      </c>
      <c r="D55" s="906"/>
      <c r="E55" s="1069">
        <f>COUNT(E8:E15,E17:E23,#REF!,E27:E31,E33:E37,E39:E42,E44:E44,E46:E46,E48:E53)</f>
        <v>12</v>
      </c>
      <c r="F55" s="1069">
        <f>COUNT(F8:F15,F17:F23,#REF!,F27:F31,F33:F37,F39:F42,F44:F44,F46:F46,F48:F53)</f>
        <v>19</v>
      </c>
      <c r="G55" s="1069">
        <f>COUNT(G8:G15,G17:G23,#REF!,G27:G31,G33:G37,G39:G42,G44:G44,G46:G46,G48:G53)</f>
        <v>18</v>
      </c>
      <c r="H55" s="1069">
        <f>COUNT(H8:H15,H17:H23,#REF!,H27:H31,H33:H37,H39:H42,H44:H44,H46:H46,H48:H53)</f>
        <v>18</v>
      </c>
      <c r="I55" s="1069">
        <f>COUNT(I8:I15,I17:I23,#REF!,I27:I31,I33:I37,I39:I42,I44:I44,I46:I46,I48:I53)</f>
        <v>19</v>
      </c>
      <c r="J55" s="1069">
        <f>COUNT(J8:J15,J17:J23,#REF!,J27:J31,J33:J37,J39:J42,J44:J44,J46:J46,J48:J53)</f>
        <v>18</v>
      </c>
      <c r="K55" s="1069">
        <f>COUNT(K8:K15,K17:K23,#REF!,K27:K31,K33:K37,K39:K42,K44:K44,K46:K46,K48:K53)</f>
        <v>15</v>
      </c>
      <c r="L55" s="1069">
        <f>COUNT(L8:L15,L17:L23,#REF!,L27:L31,L33:L37,L39:L42,L44:L44,L46:L46,L48:L53)</f>
        <v>13</v>
      </c>
      <c r="M55" s="1069">
        <f>COUNT(M8:M15,M17:M23,#REF!,M27:M31,M33:M37,M39:M42,M44:M44,M46:M46,M48:M53)</f>
        <v>17</v>
      </c>
      <c r="N55" s="1069">
        <f>COUNT(N8:N15,N17:N23,#REF!,N27:N31,N33:N37,N39:N42,N44:N44,N46:N46,N48:N53)</f>
        <v>18</v>
      </c>
      <c r="O55" s="1069">
        <f>COUNT(O8:O15,O17:O23,#REF!,O27:O31,O33:O37,O39:O42,O44:O44,O46:O46,O48:O53)</f>
        <v>20</v>
      </c>
      <c r="P55" s="1069">
        <f>COUNT(P8:P15,P17:P23,#REF!,P27:P31,P33:P37,P39:P42,P44:P44,P46:P46,P48:P53)</f>
        <v>18</v>
      </c>
      <c r="Q55" s="1069">
        <f>COUNT(Q8:Q15,Q17:Q23,#REF!,Q27:Q31,Q33:Q37,Q39:Q42,Q44:Q44,Q46:Q46,Q48:Q53)</f>
        <v>18</v>
      </c>
      <c r="R55" s="1069">
        <f>COUNT(R8:R15,R17:R23,#REF!,R27:R31,R33:R37,R39:R42,R44:R44,R46:R46,R48:R53)</f>
        <v>14</v>
      </c>
    </row>
    <row r="56" spans="1:24" ht="24" customHeight="1" x14ac:dyDescent="0.25">
      <c r="A56" s="299" t="s">
        <v>13</v>
      </c>
      <c r="B56" s="299" t="s">
        <v>414</v>
      </c>
      <c r="C56" s="902" t="s">
        <v>374</v>
      </c>
      <c r="D56" s="901">
        <f>SUM(E56:K56,L56:R56)/2</f>
        <v>29</v>
      </c>
      <c r="E56" s="961"/>
      <c r="F56" s="901">
        <v>7.25</v>
      </c>
      <c r="G56" s="901">
        <v>7.25</v>
      </c>
      <c r="H56" s="1094"/>
      <c r="I56" s="1742">
        <v>7.25</v>
      </c>
      <c r="J56" s="901">
        <v>7.25</v>
      </c>
      <c r="K56" s="1092"/>
      <c r="L56" s="1092"/>
      <c r="M56" s="901">
        <v>7.25</v>
      </c>
      <c r="N56" s="901">
        <v>7.25</v>
      </c>
      <c r="O56" s="901"/>
      <c r="P56" s="901">
        <v>7.25</v>
      </c>
      <c r="Q56" s="1742">
        <v>7.25</v>
      </c>
      <c r="R56" s="962"/>
    </row>
    <row r="57" spans="1:24" ht="24" customHeight="1" x14ac:dyDescent="0.25">
      <c r="A57" s="2430" t="s">
        <v>13</v>
      </c>
      <c r="B57" s="299" t="s">
        <v>301</v>
      </c>
      <c r="C57" s="900" t="s">
        <v>106</v>
      </c>
      <c r="D57" s="901">
        <f>SUM(E57:K57,L57:R57)/2</f>
        <v>6</v>
      </c>
      <c r="E57" s="962"/>
      <c r="F57" s="1080"/>
      <c r="G57" s="1079"/>
      <c r="H57" s="963">
        <v>6</v>
      </c>
      <c r="I57" s="1079"/>
      <c r="J57" s="1079"/>
      <c r="K57" s="1081"/>
      <c r="L57" s="961"/>
      <c r="M57" s="1079"/>
      <c r="N57" s="1079"/>
      <c r="O57" s="901">
        <v>6</v>
      </c>
      <c r="P57" s="1079"/>
      <c r="Q57" s="1079"/>
      <c r="R57" s="1081"/>
    </row>
    <row r="58" spans="1:24" ht="24" customHeight="1" x14ac:dyDescent="0.25">
      <c r="A58" s="2430" t="s">
        <v>13</v>
      </c>
      <c r="B58" s="299" t="s">
        <v>312</v>
      </c>
      <c r="C58" s="900" t="s">
        <v>403</v>
      </c>
      <c r="D58" s="901">
        <f>SUM(E58:K58,L58:R58)/2</f>
        <v>8</v>
      </c>
      <c r="E58" s="961">
        <v>8</v>
      </c>
      <c r="F58" s="901"/>
      <c r="G58" s="1079"/>
      <c r="H58" s="901"/>
      <c r="I58" s="1079"/>
      <c r="J58" s="1079"/>
      <c r="K58" s="1092"/>
      <c r="L58" s="961"/>
      <c r="M58" s="901"/>
      <c r="N58" s="1079"/>
      <c r="O58" s="901"/>
      <c r="P58" s="901"/>
      <c r="Q58" s="1079"/>
      <c r="R58" s="1070">
        <v>8</v>
      </c>
    </row>
    <row r="59" spans="1:24" ht="24" customHeight="1" x14ac:dyDescent="0.25">
      <c r="A59" s="2430" t="s">
        <v>13</v>
      </c>
      <c r="B59" s="299" t="s">
        <v>312</v>
      </c>
      <c r="C59" s="900" t="s">
        <v>106</v>
      </c>
      <c r="D59" s="901">
        <f>SUM(E59:K59,L59:R59)/2</f>
        <v>10</v>
      </c>
      <c r="E59" s="962"/>
      <c r="F59" s="1080"/>
      <c r="G59" s="1079"/>
      <c r="H59" s="1080"/>
      <c r="I59" s="901">
        <v>5</v>
      </c>
      <c r="J59" s="901">
        <v>5</v>
      </c>
      <c r="K59" s="1081"/>
      <c r="L59" s="961"/>
      <c r="M59" s="1079"/>
      <c r="N59" s="1079"/>
      <c r="O59" s="1079"/>
      <c r="P59" s="901">
        <v>5</v>
      </c>
      <c r="Q59" s="901">
        <v>5</v>
      </c>
      <c r="R59" s="1081"/>
    </row>
    <row r="60" spans="1:24" ht="24" customHeight="1" x14ac:dyDescent="0.25">
      <c r="A60" s="904"/>
      <c r="B60" s="904"/>
      <c r="C60" s="911" t="s">
        <v>300</v>
      </c>
      <c r="D60" s="906"/>
      <c r="E60" s="1069">
        <f>COUNT(E17:E23,#REF!,E27:E31,E33:E37,E39:E42,E44:E44,E46:E46,E48:E54,E56)</f>
        <v>10</v>
      </c>
      <c r="F60" s="1069">
        <f>COUNT(F17:F23,#REF!,F27:F31,F33:F37,F39:F42,F44:F44,F46:F46,F48:F54,F56)</f>
        <v>17</v>
      </c>
      <c r="G60" s="1069">
        <f>COUNT(G17:G23,#REF!,G27:G31,G33:G37,G39:G42,G44:G44,G46:G46,G48:G54,G56)</f>
        <v>16</v>
      </c>
      <c r="H60" s="1069">
        <f>COUNT(H17:H23,#REF!,H27:H31,H33:H37,H39:H42,H44:H44,H46:H46,H48:H54,H56)</f>
        <v>15</v>
      </c>
      <c r="I60" s="1069">
        <f>COUNT(I17:I23,#REF!,I27:I31,I33:I37,I39:I42,I44:I44,I46:I46,I48:I54,I56)</f>
        <v>16</v>
      </c>
      <c r="J60" s="1069">
        <f>COUNT(J17:J23,#REF!,J27:J31,J33:J37,J39:J42,J44:J44,J46:J46,J48:J54,J56)</f>
        <v>17</v>
      </c>
      <c r="K60" s="1069">
        <f>COUNT(K17:K23,#REF!,K27:K31,K33:K37,K39:K42,K44:K44,K46:K46,K48:K54,K56)</f>
        <v>11</v>
      </c>
      <c r="L60" s="1069">
        <f>COUNT(L17:L23,#REF!,L27:L31,L33:L37,L39:L42,L44:L44,L46:L46,L48:L54,L56)</f>
        <v>10</v>
      </c>
      <c r="M60" s="1069">
        <f>COUNT(M17:M23,#REF!,M27:M31,M33:M37,M39:M42,M44:M44,M46:M46,M48:M54,M56)</f>
        <v>16</v>
      </c>
      <c r="N60" s="1069">
        <f>COUNT(N17:N23,#REF!,N27:N31,N33:N37,N39:N42,N44:N44,N46:N46,N48:N54,N56)</f>
        <v>15</v>
      </c>
      <c r="O60" s="1069">
        <f>COUNT(O17:O23,#REF!,O27:O31,O33:O37,O39:O42,O44:O44,O46:O46,O48:O54,O56)</f>
        <v>17</v>
      </c>
      <c r="P60" s="1069">
        <f>COUNT(P17:P23,#REF!,P27:P31,P33:P37,P39:P42,P44:P44,P46:P46,P48:P54,P56)</f>
        <v>15</v>
      </c>
      <c r="Q60" s="1069">
        <f>COUNT(Q17:Q23,#REF!,Q27:Q31,Q33:Q37,Q39:Q42,Q44:Q44,Q46:Q46,Q48:Q54,Q56)</f>
        <v>17</v>
      </c>
      <c r="R60" s="1069">
        <f>COUNT(R17:R23,#REF!,R27:R31,R33:R37,R39:R42,R44:R44,R46:R46,R48:R54,R56)</f>
        <v>11</v>
      </c>
    </row>
    <row r="61" spans="1:24" ht="24" customHeight="1" x14ac:dyDescent="0.25">
      <c r="A61" s="904"/>
      <c r="B61" s="904"/>
      <c r="C61" s="912" t="s">
        <v>51</v>
      </c>
      <c r="D61" s="906"/>
      <c r="E61" s="1069">
        <f>COUNT(#REF!,E27:E31,E33:E37,E39:E42,E44:E44,E46:E46,E48:E54,E56:E57)</f>
        <v>9</v>
      </c>
      <c r="F61" s="1069">
        <f>COUNT(#REF!,F27:F31,F33:F37,F39:F42,F44:F44,F46:F46,F48:F54,F56:F57)</f>
        <v>13</v>
      </c>
      <c r="G61" s="1069">
        <f>COUNT(#REF!,G27:G31,G33:G37,G39:G42,G44:G44,G46:G46,G48:G54,G56:G57)</f>
        <v>13</v>
      </c>
      <c r="H61" s="1069">
        <f>COUNT(#REF!,H27:H31,H33:H37,H39:H42,H44:H44,H46:H46,H48:H54,H56:H57)</f>
        <v>12</v>
      </c>
      <c r="I61" s="1069">
        <f>COUNT(#REF!,I27:I31,I33:I37,I39:I42,I44:I44,I46:I46,I48:I54,I56:I57)</f>
        <v>11</v>
      </c>
      <c r="J61" s="1069">
        <f>COUNT(#REF!,J27:J31,J33:J37,J39:J42,J44:J44,J46:J46,J48:J54,J56:J57)</f>
        <v>13</v>
      </c>
      <c r="K61" s="1069">
        <f>COUNT(#REF!,K27:K31,K33:K37,K39:K42,K44:K44,K46:K46,K48:K54,K56:K57)</f>
        <v>9</v>
      </c>
      <c r="L61" s="1069">
        <f>COUNT(#REF!,L27:L31,L33:L37,L39:L42,L44:L44,L46:L46,L48:L54,L56:L57)</f>
        <v>9</v>
      </c>
      <c r="M61" s="1069">
        <f>COUNT(#REF!,M27:M31,M33:M37,M39:M42,M44:M44,M46:M46,M48:M54,M56:M57)</f>
        <v>13</v>
      </c>
      <c r="N61" s="1069">
        <f>COUNT(#REF!,N27:N31,N33:N37,N39:N42,N44:N44,N46:N46,N48:N54,N56:N57)</f>
        <v>11</v>
      </c>
      <c r="O61" s="1069">
        <f>COUNT(#REF!,O27:O31,O33:O37,O39:O42,O44:O44,O46:O46,O48:O54,O56:O57)</f>
        <v>14</v>
      </c>
      <c r="P61" s="1069">
        <f>COUNT(#REF!,P27:P31,P33:P37,P39:P42,P44:P44,P46:P46,P48:P54,P56:P57)</f>
        <v>12</v>
      </c>
      <c r="Q61" s="1069">
        <f>COUNT(#REF!,Q27:Q31,Q33:Q37,Q39:Q42,Q44:Q44,Q46:Q46,Q48:Q54,Q56:Q57)</f>
        <v>12</v>
      </c>
      <c r="R61" s="1069">
        <f>COUNT(#REF!,R27:R31,R33:R37,R39:R42,R44:R44,R46:R46,R48:R54,R56:R57)</f>
        <v>9</v>
      </c>
    </row>
    <row r="62" spans="1:24" ht="24" customHeight="1" x14ac:dyDescent="0.25">
      <c r="A62" s="904"/>
      <c r="B62" s="904"/>
      <c r="C62" s="912" t="s">
        <v>113</v>
      </c>
      <c r="D62" s="906"/>
      <c r="E62" s="1069">
        <f t="shared" ref="E62:R62" si="9">COUNT(E27:E31,E33:E37,E39:E42,E44:E44,E46:E46,E48:E54,E56:E59)</f>
        <v>10</v>
      </c>
      <c r="F62" s="1069">
        <f t="shared" si="9"/>
        <v>13</v>
      </c>
      <c r="G62" s="1069">
        <f t="shared" si="9"/>
        <v>13</v>
      </c>
      <c r="H62" s="1069">
        <f t="shared" si="9"/>
        <v>12</v>
      </c>
      <c r="I62" s="1069">
        <f t="shared" si="9"/>
        <v>12</v>
      </c>
      <c r="J62" s="1069">
        <f t="shared" si="9"/>
        <v>14</v>
      </c>
      <c r="K62" s="1069">
        <f t="shared" si="9"/>
        <v>9</v>
      </c>
      <c r="L62" s="1069">
        <f t="shared" si="9"/>
        <v>9</v>
      </c>
      <c r="M62" s="1069">
        <f t="shared" si="9"/>
        <v>13</v>
      </c>
      <c r="N62" s="1069">
        <f t="shared" si="9"/>
        <v>11</v>
      </c>
      <c r="O62" s="1069">
        <f t="shared" si="9"/>
        <v>14</v>
      </c>
      <c r="P62" s="1069">
        <f t="shared" si="9"/>
        <v>13</v>
      </c>
      <c r="Q62" s="1069">
        <f t="shared" si="9"/>
        <v>13</v>
      </c>
      <c r="R62" s="1069">
        <f t="shared" si="9"/>
        <v>10</v>
      </c>
    </row>
    <row r="63" spans="1:24" ht="24" customHeight="1" x14ac:dyDescent="0.25">
      <c r="A63" s="904"/>
      <c r="B63" s="904"/>
      <c r="C63" s="912" t="s">
        <v>55</v>
      </c>
      <c r="D63" s="906"/>
      <c r="E63" s="1069">
        <f>COUNT(E33:E37,E39:E42,E44:E44,E46:E46,E48:E54,E56:E59,#REF!)</f>
        <v>9</v>
      </c>
      <c r="F63" s="1069">
        <f>COUNT(F33:F37,F39:F42,F44:F44,F46:F46,F48:F54,F56:F59,#REF!)</f>
        <v>11</v>
      </c>
      <c r="G63" s="1069">
        <f>COUNT(G33:G37,G39:G42,G44:G44,G46:G46,G48:G54,G56:G59,#REF!)</f>
        <v>12</v>
      </c>
      <c r="H63" s="1069">
        <f>COUNT(H33:H37,H39:H42,H44:H44,H46:H46,H48:H54,H56:H59,#REF!)</f>
        <v>10</v>
      </c>
      <c r="I63" s="1069">
        <f>COUNT(I33:I37,I39:I42,I44:I44,I46:I46,I48:I54,I56:I59,#REF!)</f>
        <v>10</v>
      </c>
      <c r="J63" s="1069">
        <f>COUNT(J33:J37,J39:J42,J44:J44,J46:J46,J48:J54,J56:J59,#REF!)</f>
        <v>13</v>
      </c>
      <c r="K63" s="1069">
        <f>COUNT(K33:K37,K39:K42,K44:K44,K46:K46,K48:K54,K56:K59,#REF!)</f>
        <v>8</v>
      </c>
      <c r="L63" s="1069">
        <f>COUNT(L33:L37,L39:L42,L44:L44,L46:L46,L48:L54,L56:L59,#REF!)</f>
        <v>8</v>
      </c>
      <c r="M63" s="1069">
        <f>COUNT(M33:M37,M39:M42,M44:M44,M46:M46,M48:M54,M56:M59,#REF!)</f>
        <v>11</v>
      </c>
      <c r="N63" s="1069">
        <f>COUNT(N33:N37,N39:N42,N44:N44,N46:N46,N48:N54,N56:N59,#REF!)</f>
        <v>11</v>
      </c>
      <c r="O63" s="1069">
        <f>COUNT(O33:O37,O39:O42,O44:O44,O46:O46,O48:O54,O56:O59,#REF!)</f>
        <v>11</v>
      </c>
      <c r="P63" s="1069">
        <f>COUNT(P33:P37,P39:P42,P44:P44,P46:P46,P48:P54,P56:P59,#REF!)</f>
        <v>11</v>
      </c>
      <c r="Q63" s="1069">
        <f>COUNT(Q33:Q37,Q39:Q42,Q44:Q44,Q46:Q46,Q48:Q54,Q56:Q59,#REF!)</f>
        <v>12</v>
      </c>
      <c r="R63" s="1069">
        <f>COUNT(R33:R37,R39:R42,R44:R44,R46:R46,R48:R54,R56:R59,#REF!)</f>
        <v>9</v>
      </c>
    </row>
    <row r="64" spans="1:24" ht="24" customHeight="1" x14ac:dyDescent="0.25">
      <c r="A64" s="904"/>
      <c r="B64" s="904"/>
      <c r="C64" s="912" t="s">
        <v>105</v>
      </c>
      <c r="D64" s="906"/>
      <c r="E64" s="1069">
        <f>COUNT(E39:E42,E44:E44,E46:E46,E48:E54,E56:E59,#REF!)</f>
        <v>8</v>
      </c>
      <c r="F64" s="1069">
        <f>COUNT(F39:F42,F44:F44,F46:F46,F48:F54,F56:F59,#REF!)</f>
        <v>8</v>
      </c>
      <c r="G64" s="1069">
        <f>COUNT(G39:G42,G44:G44,G46:G46,G48:G54,G56:G59,#REF!)</f>
        <v>9</v>
      </c>
      <c r="H64" s="1069">
        <f>COUNT(H39:H42,H44:H44,H46:H46,H48:H54,H56:H59,#REF!)</f>
        <v>8</v>
      </c>
      <c r="I64" s="1069">
        <f>COUNT(I39:I42,I44:I44,I46:I46,I48:I54,I56:I59,#REF!)</f>
        <v>9</v>
      </c>
      <c r="J64" s="1069">
        <f>COUNT(J39:J42,J44:J44,J46:J46,J48:J54,J56:J59,#REF!)</f>
        <v>9</v>
      </c>
      <c r="K64" s="1069">
        <f>COUNT(K39:K42,K44:K44,K46:K46,K48:K54,K56:K59,#REF!)</f>
        <v>7</v>
      </c>
      <c r="L64" s="1069">
        <f>COUNT(L39:L42,L44:L44,L46:L46,L48:L54,L56:L59,#REF!)</f>
        <v>7</v>
      </c>
      <c r="M64" s="1069">
        <f>COUNT(M39:M42,M44:M44,M46:M46,M48:M54,M56:M59,#REF!)</f>
        <v>8</v>
      </c>
      <c r="N64" s="1069">
        <f>COUNT(N39:N42,N44:N44,N46:N46,N48:N54,N56:N59,#REF!)</f>
        <v>8</v>
      </c>
      <c r="O64" s="1069">
        <f>COUNT(O39:O42,O44:O44,O46:O46,O48:O54,O56:O59,#REF!)</f>
        <v>8</v>
      </c>
      <c r="P64" s="1069">
        <f>COUNT(P39:P42,P44:P44,P46:P46,P48:P54,P56:P59,#REF!)</f>
        <v>10</v>
      </c>
      <c r="Q64" s="1069">
        <f>COUNT(Q39:Q42,Q44:Q44,Q46:Q46,Q48:Q54,Q56:Q59,#REF!)</f>
        <v>9</v>
      </c>
      <c r="R64" s="1069">
        <f>COUNT(R39:R42,R44:R44,R46:R46,R48:R54,R56:R59,#REF!)</f>
        <v>8</v>
      </c>
    </row>
    <row r="65" spans="1:18" ht="24" customHeight="1" x14ac:dyDescent="0.25">
      <c r="A65" s="904"/>
      <c r="B65" s="904"/>
      <c r="C65" s="912" t="s">
        <v>128</v>
      </c>
      <c r="D65" s="906"/>
      <c r="E65" s="1069">
        <f>COUNT(E42,E44:E44,E46:E46,E48:E54,E56:E59,#REF!)</f>
        <v>7</v>
      </c>
      <c r="F65" s="1069">
        <f>COUNT(F42,F44:F44,F46:F46,F48:F54,F56:F59,#REF!)</f>
        <v>7</v>
      </c>
      <c r="G65" s="1069">
        <f>COUNT(G42,G44:G44,G46:G46,G48:G54,G56:G59,#REF!)</f>
        <v>8</v>
      </c>
      <c r="H65" s="1069">
        <f>COUNT(H42,H44:H44,H46:H46,H48:H54,H56:H59,#REF!)</f>
        <v>7</v>
      </c>
      <c r="I65" s="1069">
        <f>COUNT(I42,I44:I44,I46:I46,I48:I54,I56:I59,#REF!)</f>
        <v>7</v>
      </c>
      <c r="J65" s="1069">
        <f>COUNT(J42,J44:J44,J46:J46,J48:J54,J56:J59,#REF!)</f>
        <v>8</v>
      </c>
      <c r="K65" s="1069">
        <f>COUNT(K42,K44:K44,K46:K46,K48:K54,K56:K59,#REF!)</f>
        <v>5</v>
      </c>
      <c r="L65" s="1069">
        <f>COUNT(L42,L44:L44,L46:L46,L48:L54,L56:L59,#REF!)</f>
        <v>5</v>
      </c>
      <c r="M65" s="1069">
        <f>COUNT(M42,M44:M44,M46:M46,M48:M54,M56:M59,#REF!)</f>
        <v>8</v>
      </c>
      <c r="N65" s="1069">
        <f>COUNT(N42,N44:N44,N46:N46,N48:N54,N56:N59,#REF!)</f>
        <v>7</v>
      </c>
      <c r="O65" s="1069">
        <f>COUNT(O42,O44:O44,O46:O46,O48:O54,O56:O59,#REF!)</f>
        <v>6</v>
      </c>
      <c r="P65" s="1069">
        <f>COUNT(P42,P44:P44,P46:P46,P48:P54,P56:P59,#REF!)</f>
        <v>8</v>
      </c>
      <c r="Q65" s="1069">
        <f>COUNT(Q42,Q44:Q44,Q46:Q46,Q48:Q54,Q56:Q59,#REF!)</f>
        <v>8</v>
      </c>
      <c r="R65" s="1069">
        <f>COUNT(R42,R44:R44,R46:R46,R48:R54,R56:R59,#REF!)</f>
        <v>7</v>
      </c>
    </row>
    <row r="66" spans="1:18" ht="24" customHeight="1" x14ac:dyDescent="0.25">
      <c r="A66" s="904"/>
      <c r="B66" s="904"/>
      <c r="C66" s="912" t="s">
        <v>161</v>
      </c>
      <c r="D66" s="906"/>
      <c r="E66" s="1069">
        <f>COUNT(E42,E46:E46,E48:E54,E56:E59,#REF!)</f>
        <v>6</v>
      </c>
      <c r="F66" s="1069">
        <f>COUNT(F42,F46:F46,F48:F54,F56:F59,#REF!)</f>
        <v>7</v>
      </c>
      <c r="G66" s="1069">
        <f>COUNT(G42,G46:G46,G48:G54,G56:G59,#REF!)</f>
        <v>7</v>
      </c>
      <c r="H66" s="1069">
        <f>COUNT(H42,H46:H46,H48:H54,H56:H59,#REF!)</f>
        <v>6</v>
      </c>
      <c r="I66" s="1069">
        <f>COUNT(I42,I46:I46,I48:I54,I56:I59,#REF!)</f>
        <v>6</v>
      </c>
      <c r="J66" s="1069">
        <f>COUNT(J42,J46:J46,J48:J54,J56:J59,#REF!)</f>
        <v>7</v>
      </c>
      <c r="K66" s="1069">
        <f>COUNT(K42,K46:K46,K48:K54,K56:K59,#REF!)</f>
        <v>5</v>
      </c>
      <c r="L66" s="1069">
        <f>COUNT(L42,L46:L46,L48:L54,L56:L59,#REF!)</f>
        <v>5</v>
      </c>
      <c r="M66" s="1069">
        <f>COUNT(M42,M46:M46,M48:M54,M56:M59,#REF!)</f>
        <v>7</v>
      </c>
      <c r="N66" s="1069">
        <f>COUNT(N42,N46:N46,N48:N54,N56:N59,#REF!)</f>
        <v>6</v>
      </c>
      <c r="O66" s="1069">
        <f>COUNT(O42,O46:O46,O48:O54,O56:O59,#REF!)</f>
        <v>5</v>
      </c>
      <c r="P66" s="1069">
        <f>COUNT(P42,P46:P46,P48:P54,P56:P59,#REF!)</f>
        <v>7</v>
      </c>
      <c r="Q66" s="1069">
        <f>COUNT(Q42,Q46:Q46,Q48:Q54,Q56:Q59,#REF!)</f>
        <v>8</v>
      </c>
      <c r="R66" s="1069">
        <f>COUNT(R42,R46:R46,R48:R54,R56:R59,#REF!)</f>
        <v>6</v>
      </c>
    </row>
    <row r="67" spans="1:18" ht="24" customHeight="1" x14ac:dyDescent="0.25">
      <c r="A67" s="904"/>
      <c r="B67" s="904"/>
      <c r="C67" s="912" t="s">
        <v>321</v>
      </c>
      <c r="D67" s="906"/>
      <c r="E67" s="1069">
        <f>COUNT(E42,E48:E54,E56:E59,#REF!)</f>
        <v>5</v>
      </c>
      <c r="F67" s="1069">
        <f>COUNT(F42,F48:F54,F56:F59,#REF!)</f>
        <v>6</v>
      </c>
      <c r="G67" s="1069">
        <f>COUNT(G42,G48:G54,G56:G59,#REF!)</f>
        <v>7</v>
      </c>
      <c r="H67" s="1069">
        <f>COUNT(H42,H48:H54,H56:H59,#REF!)</f>
        <v>5</v>
      </c>
      <c r="I67" s="1069">
        <f>COUNT(I42,I48:I54,I56:I59,#REF!)</f>
        <v>5</v>
      </c>
      <c r="J67" s="1069">
        <f>COUNT(J42,J48:J54,J56:J59,#REF!)</f>
        <v>6</v>
      </c>
      <c r="K67" s="1069">
        <f>COUNT(K42,K48:K54,K56:K59,#REF!)</f>
        <v>5</v>
      </c>
      <c r="L67" s="1069">
        <f>COUNT(L42,L48:L54,L56:L59,#REF!)</f>
        <v>5</v>
      </c>
      <c r="M67" s="1069">
        <f>COUNT(M42,M48:M54,M56:M59,#REF!)</f>
        <v>6</v>
      </c>
      <c r="N67" s="1069">
        <f>COUNT(N42,N48:N54,N56:N59,#REF!)</f>
        <v>6</v>
      </c>
      <c r="O67" s="1069">
        <f>COUNT(O42,O48:O54,O56:O59,#REF!)</f>
        <v>4</v>
      </c>
      <c r="P67" s="1069">
        <f>COUNT(P42,P48:P54,P56:P59,#REF!)</f>
        <v>6</v>
      </c>
      <c r="Q67" s="1069">
        <f>COUNT(Q42,Q48:Q54,Q56:Q59,#REF!)</f>
        <v>7</v>
      </c>
      <c r="R67" s="1069">
        <f>COUNT(R42,R48:R54,R56:R59,#REF!)</f>
        <v>5</v>
      </c>
    </row>
    <row r="68" spans="1:18" ht="24" customHeight="1" x14ac:dyDescent="0.25">
      <c r="A68" s="904"/>
      <c r="B68" s="904"/>
      <c r="C68" s="912" t="s">
        <v>183</v>
      </c>
      <c r="D68" s="906"/>
      <c r="E68" s="1069">
        <f>COUNT(#REF!)</f>
        <v>0</v>
      </c>
      <c r="F68" s="1069">
        <f>COUNT(#REF!)</f>
        <v>0</v>
      </c>
      <c r="G68" s="1069">
        <f>COUNT(#REF!)</f>
        <v>0</v>
      </c>
      <c r="H68" s="1069">
        <f>COUNT(#REF!)</f>
        <v>0</v>
      </c>
      <c r="I68" s="1069">
        <f>COUNT(#REF!)</f>
        <v>0</v>
      </c>
      <c r="J68" s="1069">
        <f>COUNT(#REF!)</f>
        <v>0</v>
      </c>
      <c r="K68" s="1069">
        <f>COUNT(#REF!)</f>
        <v>0</v>
      </c>
      <c r="L68" s="1069">
        <f>COUNT(#REF!)</f>
        <v>0</v>
      </c>
      <c r="M68" s="1069">
        <f>COUNT(#REF!)</f>
        <v>0</v>
      </c>
      <c r="N68" s="1069">
        <f>COUNT(#REF!)</f>
        <v>0</v>
      </c>
      <c r="O68" s="1069">
        <f>COUNT(#REF!)</f>
        <v>0</v>
      </c>
      <c r="P68" s="1069">
        <f>COUNT(#REF!)</f>
        <v>0</v>
      </c>
      <c r="Q68" s="1069">
        <f>COUNT(#REF!)</f>
        <v>0</v>
      </c>
      <c r="R68" s="1069">
        <f>COUNT(#REF!)</f>
        <v>0</v>
      </c>
    </row>
    <row r="69" spans="1:18" ht="24" customHeight="1" thickBot="1" x14ac:dyDescent="0.3">
      <c r="A69" s="299" t="s">
        <v>102</v>
      </c>
      <c r="B69" s="299"/>
      <c r="C69" s="900"/>
      <c r="D69" s="901"/>
      <c r="E69" s="962"/>
      <c r="F69" s="963"/>
      <c r="G69" s="963"/>
      <c r="H69" s="963"/>
      <c r="I69" s="901"/>
      <c r="J69" s="901"/>
      <c r="K69" s="961"/>
      <c r="L69" s="961"/>
      <c r="M69" s="963"/>
      <c r="N69" s="901"/>
      <c r="O69" s="901"/>
      <c r="P69" s="901"/>
      <c r="Q69" s="901"/>
      <c r="R69" s="962"/>
    </row>
    <row r="70" spans="1:18" ht="24" customHeight="1" thickBot="1" x14ac:dyDescent="0.3">
      <c r="A70" s="913" t="s">
        <v>95</v>
      </c>
      <c r="B70" s="913" t="s">
        <v>101</v>
      </c>
      <c r="C70" s="914" t="s">
        <v>97</v>
      </c>
      <c r="D70" s="913">
        <f>SUM(E70:K70,L70:R70)/2</f>
        <v>19</v>
      </c>
      <c r="E70" s="1082"/>
      <c r="F70" s="1083">
        <v>7.5</v>
      </c>
      <c r="G70" s="1083">
        <v>7.5</v>
      </c>
      <c r="H70" s="1083">
        <v>4</v>
      </c>
      <c r="I70" s="913"/>
      <c r="J70" s="913"/>
      <c r="K70" s="1082"/>
      <c r="L70" s="1082"/>
      <c r="M70" s="1083">
        <v>7.5</v>
      </c>
      <c r="N70" s="913">
        <v>7.5</v>
      </c>
      <c r="O70" s="913">
        <v>4</v>
      </c>
      <c r="P70" s="913"/>
      <c r="Q70" s="913"/>
      <c r="R70" s="1084"/>
    </row>
    <row r="71" spans="1:18" ht="24" customHeight="1" thickBot="1" x14ac:dyDescent="0.3">
      <c r="A71" s="299" t="s">
        <v>96</v>
      </c>
      <c r="B71" s="299" t="s">
        <v>100</v>
      </c>
      <c r="C71" s="915" t="s">
        <v>99</v>
      </c>
      <c r="D71" s="913">
        <f t="shared" ref="D71:D72" si="10">SUM(E71:K71,L71:R71)/2</f>
        <v>38</v>
      </c>
      <c r="E71" s="1085"/>
      <c r="F71" s="1086">
        <v>9.5</v>
      </c>
      <c r="G71" s="299">
        <v>9.5</v>
      </c>
      <c r="H71" s="299">
        <v>9.5</v>
      </c>
      <c r="I71" s="299">
        <v>9.5</v>
      </c>
      <c r="J71" s="299"/>
      <c r="K71" s="1085"/>
      <c r="L71" s="1087"/>
      <c r="M71" s="1088">
        <v>9.5</v>
      </c>
      <c r="N71" s="299">
        <v>9.5</v>
      </c>
      <c r="O71" s="299">
        <v>9.5</v>
      </c>
      <c r="P71" s="299">
        <v>9.5</v>
      </c>
      <c r="Q71" s="299"/>
      <c r="R71" s="1089"/>
    </row>
    <row r="72" spans="1:18" ht="24" customHeight="1" thickBot="1" x14ac:dyDescent="0.3">
      <c r="A72" s="299" t="s">
        <v>96</v>
      </c>
      <c r="B72" s="299" t="s">
        <v>100</v>
      </c>
      <c r="C72" s="915" t="s">
        <v>137</v>
      </c>
      <c r="D72" s="913">
        <f t="shared" si="10"/>
        <v>38</v>
      </c>
      <c r="E72" s="1085">
        <v>9.5</v>
      </c>
      <c r="F72" s="1088">
        <v>9.5</v>
      </c>
      <c r="G72" s="299"/>
      <c r="H72" s="299"/>
      <c r="I72" s="299"/>
      <c r="J72" s="299">
        <v>9.5</v>
      </c>
      <c r="K72" s="1085">
        <v>9.5</v>
      </c>
      <c r="L72" s="1085">
        <v>9.5</v>
      </c>
      <c r="M72" s="1086">
        <v>9.5</v>
      </c>
      <c r="N72" s="299"/>
      <c r="O72" s="299"/>
      <c r="P72" s="299"/>
      <c r="Q72" s="299">
        <v>9.5</v>
      </c>
      <c r="R72" s="1089">
        <v>9.5</v>
      </c>
    </row>
    <row r="73" spans="1:18" ht="24" customHeight="1" x14ac:dyDescent="0.3">
      <c r="A73" s="299"/>
      <c r="B73" s="916" t="s">
        <v>155</v>
      </c>
      <c r="C73" s="917" t="s">
        <v>140</v>
      </c>
      <c r="D73" s="901"/>
      <c r="E73" s="961"/>
      <c r="F73" s="963"/>
      <c r="G73" s="963"/>
      <c r="H73" s="963"/>
      <c r="I73" s="901"/>
      <c r="J73" s="901"/>
      <c r="K73" s="961"/>
      <c r="L73" s="961"/>
      <c r="M73" s="901"/>
      <c r="N73" s="901"/>
      <c r="O73" s="901"/>
      <c r="P73" s="901"/>
      <c r="Q73" s="901"/>
      <c r="R73" s="962"/>
    </row>
    <row r="74" spans="1:18" ht="24" customHeight="1" x14ac:dyDescent="0.3">
      <c r="A74" s="299"/>
      <c r="B74" s="918" t="s">
        <v>154</v>
      </c>
      <c r="C74" s="919" t="s">
        <v>141</v>
      </c>
      <c r="D74" s="901"/>
      <c r="E74" s="961"/>
      <c r="F74" s="963"/>
      <c r="G74" s="963"/>
      <c r="H74" s="963"/>
      <c r="I74" s="901"/>
      <c r="J74" s="901"/>
      <c r="K74" s="961"/>
      <c r="L74" s="961"/>
      <c r="M74" s="901"/>
      <c r="N74" s="901"/>
      <c r="O74" s="901"/>
      <c r="P74" s="901"/>
      <c r="Q74" s="901"/>
      <c r="R74" s="962"/>
    </row>
    <row r="75" spans="1:18" ht="24" customHeight="1" x14ac:dyDescent="0.3">
      <c r="A75" s="920"/>
      <c r="B75" s="920"/>
      <c r="C75" s="920"/>
      <c r="D75" s="317"/>
      <c r="E75" s="968">
        <f t="shared" ref="E75:R75" si="11">SUM(E7:E15,E17:E24,E27:E31,E33:E37,E39:E42,E44:E44,E46:E46,E48:E54,E56:E59,E70:E74)</f>
        <v>128.5</v>
      </c>
      <c r="F75" s="968">
        <f t="shared" si="11"/>
        <v>200.25</v>
      </c>
      <c r="G75" s="968">
        <f t="shared" si="11"/>
        <v>180.25</v>
      </c>
      <c r="H75" s="968">
        <f t="shared" si="11"/>
        <v>175.5</v>
      </c>
      <c r="I75" s="968">
        <f t="shared" si="11"/>
        <v>180.75</v>
      </c>
      <c r="J75" s="968">
        <f t="shared" si="11"/>
        <v>182.25</v>
      </c>
      <c r="K75" s="968">
        <f t="shared" si="11"/>
        <v>131.5</v>
      </c>
      <c r="L75" s="968">
        <f t="shared" si="11"/>
        <v>120.5</v>
      </c>
      <c r="M75" s="968">
        <f t="shared" si="11"/>
        <v>189.25</v>
      </c>
      <c r="N75" s="968">
        <f t="shared" si="11"/>
        <v>180.25</v>
      </c>
      <c r="O75" s="968">
        <f t="shared" si="11"/>
        <v>186.5</v>
      </c>
      <c r="P75" s="968">
        <f t="shared" si="11"/>
        <v>177.75</v>
      </c>
      <c r="Q75" s="968">
        <f t="shared" si="11"/>
        <v>182.25</v>
      </c>
      <c r="R75" s="968">
        <f t="shared" si="11"/>
        <v>139.5</v>
      </c>
    </row>
    <row r="76" spans="1:18" ht="18.649999999999999" customHeight="1" x14ac:dyDescent="0.3">
      <c r="A76" s="921"/>
      <c r="B76" s="921"/>
      <c r="C76" s="921"/>
      <c r="D76" s="317"/>
      <c r="E76" s="969">
        <f>E75/8</f>
        <v>16.0625</v>
      </c>
      <c r="F76" s="969">
        <f t="shared" ref="F76:R76" si="12">F75/8</f>
        <v>25.03125</v>
      </c>
      <c r="G76" s="969">
        <f t="shared" si="12"/>
        <v>22.53125</v>
      </c>
      <c r="H76" s="969">
        <f t="shared" si="12"/>
        <v>21.9375</v>
      </c>
      <c r="I76" s="969">
        <f t="shared" si="12"/>
        <v>22.59375</v>
      </c>
      <c r="J76" s="969">
        <f t="shared" si="12"/>
        <v>22.78125</v>
      </c>
      <c r="K76" s="969">
        <f t="shared" si="12"/>
        <v>16.4375</v>
      </c>
      <c r="L76" s="969">
        <f t="shared" si="12"/>
        <v>15.0625</v>
      </c>
      <c r="M76" s="969">
        <f t="shared" si="12"/>
        <v>23.65625</v>
      </c>
      <c r="N76" s="969">
        <f t="shared" si="12"/>
        <v>22.53125</v>
      </c>
      <c r="O76" s="969">
        <f t="shared" si="12"/>
        <v>23.3125</v>
      </c>
      <c r="P76" s="969">
        <f t="shared" si="12"/>
        <v>22.21875</v>
      </c>
      <c r="Q76" s="969">
        <f t="shared" si="12"/>
        <v>22.78125</v>
      </c>
      <c r="R76" s="969">
        <f t="shared" si="12"/>
        <v>17.4375</v>
      </c>
    </row>
    <row r="77" spans="1:18" ht="24" customHeight="1" x14ac:dyDescent="0.3">
      <c r="A77" s="922"/>
      <c r="B77" s="922"/>
      <c r="C77" s="922"/>
      <c r="D77" s="321" t="s">
        <v>212</v>
      </c>
      <c r="E77" s="322" t="s">
        <v>315</v>
      </c>
      <c r="F77" s="323" t="s">
        <v>203</v>
      </c>
      <c r="G77" s="897"/>
      <c r="H77" s="321" t="s">
        <v>211</v>
      </c>
      <c r="I77" s="970"/>
      <c r="J77" s="325" t="s">
        <v>203</v>
      </c>
      <c r="K77" s="897"/>
      <c r="L77" s="321" t="s">
        <v>213</v>
      </c>
      <c r="M77" s="322" t="s">
        <v>74</v>
      </c>
      <c r="N77" s="323" t="s">
        <v>203</v>
      </c>
      <c r="O77" s="897"/>
      <c r="P77" s="321" t="s">
        <v>211</v>
      </c>
      <c r="Q77" s="970"/>
      <c r="R77" s="325" t="s">
        <v>203</v>
      </c>
    </row>
    <row r="78" spans="1:18" ht="24" customHeight="1" x14ac:dyDescent="0.3">
      <c r="A78" s="316"/>
      <c r="B78" s="316"/>
      <c r="C78" s="316"/>
      <c r="D78" s="326" t="s">
        <v>159</v>
      </c>
      <c r="E78" s="256">
        <v>27.5</v>
      </c>
      <c r="F78" s="347" t="str">
        <f>E78* 40 &amp; "hrs"</f>
        <v>1100hrs</v>
      </c>
      <c r="G78" s="897"/>
      <c r="H78" s="328" t="s">
        <v>240</v>
      </c>
      <c r="I78" s="329">
        <v>25.93</v>
      </c>
      <c r="J78" s="971" t="s">
        <v>247</v>
      </c>
      <c r="K78" s="897"/>
      <c r="L78" s="331" t="s">
        <v>159</v>
      </c>
      <c r="M78" s="332">
        <v>27.5</v>
      </c>
      <c r="N78" s="347" t="str">
        <f>M78* 40 &amp; "hrs"</f>
        <v>1100hrs</v>
      </c>
      <c r="O78" s="897"/>
      <c r="P78" s="334" t="s">
        <v>240</v>
      </c>
      <c r="Q78" s="335">
        <v>25.93</v>
      </c>
      <c r="R78" s="972" t="s">
        <v>247</v>
      </c>
    </row>
    <row r="79" spans="1:18" ht="24" customHeight="1" x14ac:dyDescent="0.3">
      <c r="A79" s="316"/>
      <c r="B79" s="316"/>
      <c r="C79" s="316"/>
      <c r="D79" s="337" t="s">
        <v>204</v>
      </c>
      <c r="E79" s="338">
        <f>SUM(E75:K75)/40</f>
        <v>29.475000000000001</v>
      </c>
      <c r="F79" s="973" t="str">
        <f>E79* 40 &amp; "hrs"</f>
        <v>1179hrs</v>
      </c>
      <c r="G79" s="897"/>
      <c r="H79" s="340" t="s">
        <v>74</v>
      </c>
      <c r="I79" s="341">
        <f>SUM(E75:K75)/40</f>
        <v>29.475000000000001</v>
      </c>
      <c r="J79" s="342" t="str">
        <f>I79*40 &amp; "hrs"</f>
        <v>1179hrs</v>
      </c>
      <c r="K79" s="897"/>
      <c r="L79" s="343" t="s">
        <v>204</v>
      </c>
      <c r="M79" s="354">
        <f>SUM(L75:R75)/40</f>
        <v>29.4</v>
      </c>
      <c r="N79" s="973" t="str">
        <f>M79* 40 &amp; "hrs"</f>
        <v>1176hrs</v>
      </c>
      <c r="O79" s="897"/>
      <c r="P79" s="340" t="s">
        <v>74</v>
      </c>
      <c r="Q79" s="352">
        <f>SUM(L75:R75)/40</f>
        <v>29.4</v>
      </c>
      <c r="R79" s="353" t="str">
        <f>Q79*40 &amp; "hrs"</f>
        <v>1176hrs</v>
      </c>
    </row>
    <row r="80" spans="1:18" ht="24" customHeight="1" x14ac:dyDescent="0.3">
      <c r="A80" s="316"/>
      <c r="B80" s="316"/>
      <c r="C80" s="316"/>
      <c r="D80" s="331" t="s">
        <v>188</v>
      </c>
      <c r="E80" s="332">
        <f>COUNTIFS(E7:K76, "T")*8/40</f>
        <v>0</v>
      </c>
      <c r="F80" s="974" t="str">
        <f>E80* 40 &amp; "hrs"</f>
        <v>0hrs</v>
      </c>
      <c r="G80" s="897"/>
      <c r="H80" s="334" t="s">
        <v>241</v>
      </c>
      <c r="I80" s="332">
        <v>29.07</v>
      </c>
      <c r="J80" s="972" t="s">
        <v>251</v>
      </c>
      <c r="K80" s="897"/>
      <c r="L80" s="348" t="s">
        <v>188</v>
      </c>
      <c r="M80" s="335">
        <f>COUNTIFS(L7:R76, "T")*8/40</f>
        <v>0</v>
      </c>
      <c r="N80" s="974" t="str">
        <f>M80* 40 &amp; "hrs"</f>
        <v>0hrs</v>
      </c>
      <c r="O80" s="897"/>
      <c r="P80" s="334" t="s">
        <v>241</v>
      </c>
      <c r="Q80" s="335">
        <v>29.07</v>
      </c>
      <c r="R80" s="972" t="s">
        <v>251</v>
      </c>
    </row>
    <row r="81" spans="1:18" ht="24" customHeight="1" x14ac:dyDescent="0.3">
      <c r="A81" s="897"/>
      <c r="B81" s="897"/>
      <c r="C81" s="897"/>
      <c r="D81" s="897"/>
      <c r="E81" s="897"/>
      <c r="F81" s="897"/>
      <c r="G81" s="897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897"/>
    </row>
    <row r="82" spans="1:18" ht="24" customHeight="1" x14ac:dyDescent="0.3">
      <c r="A82" s="897"/>
      <c r="B82" s="897"/>
      <c r="C82" s="897"/>
      <c r="D82" s="897"/>
      <c r="E82" s="897"/>
      <c r="F82" s="897"/>
      <c r="G82" s="897"/>
      <c r="H82" s="897"/>
      <c r="I82" s="897">
        <v>27.5</v>
      </c>
      <c r="J82" s="897"/>
      <c r="K82" s="897"/>
      <c r="L82" s="897"/>
      <c r="M82" s="897"/>
      <c r="N82" s="897"/>
      <c r="O82" s="897"/>
      <c r="P82" s="897"/>
      <c r="Q82" s="897"/>
      <c r="R82" s="897"/>
    </row>
    <row r="83" spans="1:18" ht="13" x14ac:dyDescent="0.3">
      <c r="A83" s="897"/>
      <c r="B83" s="897"/>
      <c r="C83" s="897"/>
      <c r="D83" s="897"/>
      <c r="E83" s="897"/>
      <c r="F83" s="897"/>
      <c r="G83" s="897"/>
      <c r="H83" s="897"/>
      <c r="I83" s="897"/>
      <c r="J83" s="897"/>
      <c r="K83" s="897"/>
      <c r="L83" s="897"/>
      <c r="M83" s="897"/>
      <c r="N83" s="897"/>
      <c r="O83" s="897"/>
      <c r="P83" s="897"/>
      <c r="Q83" s="897"/>
      <c r="R83" s="897"/>
    </row>
    <row r="84" spans="1:18" ht="12.5" x14ac:dyDescent="0.25"/>
    <row r="85" spans="1:18" ht="12.5" x14ac:dyDescent="0.25"/>
    <row r="86" spans="1:18" ht="12.5" x14ac:dyDescent="0.25"/>
  </sheetData>
  <mergeCells count="5">
    <mergeCell ref="A1:R1"/>
    <mergeCell ref="A2:R2"/>
    <mergeCell ref="A3:R3"/>
    <mergeCell ref="E4:K4"/>
    <mergeCell ref="L4:R4"/>
  </mergeCells>
  <conditionalFormatting sqref="I79">
    <cfRule type="cellIs" dxfId="1197" priority="10" operator="lessThan">
      <formula>25.93</formula>
    </cfRule>
    <cfRule type="cellIs" dxfId="1196" priority="11" operator="greaterThan">
      <formula>29.07</formula>
    </cfRule>
    <cfRule type="cellIs" dxfId="1195" priority="12" operator="between">
      <formula>25.93</formula>
      <formula>29.07</formula>
    </cfRule>
  </conditionalFormatting>
  <conditionalFormatting sqref="J79">
    <cfRule type="cellIs" dxfId="1194" priority="7" operator="lessThan">
      <formula>1037.2</formula>
    </cfRule>
    <cfRule type="cellIs" dxfId="1193" priority="8" operator="greaterThan">
      <formula>1162.8</formula>
    </cfRule>
    <cfRule type="cellIs" dxfId="1192" priority="9" operator="between">
      <formula>1037.2</formula>
      <formula>1162.8</formula>
    </cfRule>
  </conditionalFormatting>
  <conditionalFormatting sqref="Q79">
    <cfRule type="cellIs" dxfId="1191" priority="4" operator="lessThan">
      <formula>25.93</formula>
    </cfRule>
    <cfRule type="cellIs" dxfId="1190" priority="5" operator="greaterThan">
      <formula>29.07</formula>
    </cfRule>
    <cfRule type="cellIs" dxfId="1189" priority="6" operator="between">
      <formula>25.93</formula>
      <formula>29.07</formula>
    </cfRule>
  </conditionalFormatting>
  <conditionalFormatting sqref="R79">
    <cfRule type="cellIs" dxfId="1188" priority="1" operator="lessThan">
      <formula>1037.2</formula>
    </cfRule>
    <cfRule type="cellIs" dxfId="1187" priority="2" operator="greaterThan">
      <formula>1162.8</formula>
    </cfRule>
    <cfRule type="cellIs" dxfId="1186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79F4-F2C4-4B80-A35B-B4E14D6A3236}">
  <sheetPr>
    <pageSetUpPr fitToPage="1"/>
  </sheetPr>
  <dimension ref="A1:Y86"/>
  <sheetViews>
    <sheetView zoomScale="85" zoomScaleNormal="75" workbookViewId="0">
      <selection activeCell="R5" sqref="R5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  <col min="13" max="17" width="8.7265625" customWidth="1"/>
  </cols>
  <sheetData>
    <row r="1" spans="1:22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  <c r="S1" s="256"/>
    </row>
    <row r="2" spans="1:22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  <c r="S2" s="256"/>
    </row>
    <row r="3" spans="1:22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  <c r="S3" s="2696"/>
    </row>
    <row r="4" spans="1:22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S4" s="2697"/>
      <c r="U4" s="1754" t="s">
        <v>355</v>
      </c>
      <c r="V4" s="1755" t="s">
        <v>354</v>
      </c>
    </row>
    <row r="5" spans="1:22" ht="24" customHeight="1" x14ac:dyDescent="0.3">
      <c r="A5" s="899"/>
      <c r="B5" s="899"/>
      <c r="C5" s="899"/>
      <c r="D5" s="899"/>
      <c r="E5" s="349">
        <v>46285</v>
      </c>
      <c r="F5" s="349">
        <v>46286</v>
      </c>
      <c r="G5" s="349">
        <v>46287</v>
      </c>
      <c r="H5" s="349">
        <v>46288</v>
      </c>
      <c r="I5" s="349">
        <v>46289</v>
      </c>
      <c r="J5" s="349">
        <v>46290</v>
      </c>
      <c r="K5" s="349">
        <v>46291</v>
      </c>
      <c r="L5" s="349">
        <v>46292</v>
      </c>
      <c r="M5" s="349">
        <v>46293</v>
      </c>
      <c r="N5" s="349">
        <v>46294</v>
      </c>
      <c r="O5" s="349">
        <v>46295</v>
      </c>
      <c r="P5" s="349">
        <v>46296</v>
      </c>
      <c r="Q5" s="349">
        <v>46297</v>
      </c>
      <c r="R5" s="349">
        <v>46298</v>
      </c>
      <c r="S5" s="349">
        <v>46285</v>
      </c>
      <c r="U5" s="1756">
        <v>0.25</v>
      </c>
      <c r="V5" s="1752">
        <f>ROUNDDOWN(MODE(E16:R16),0)</f>
        <v>4</v>
      </c>
    </row>
    <row r="6" spans="1:22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S6" s="261" t="s">
        <v>8</v>
      </c>
      <c r="U6" s="1757">
        <v>0.29166666666666669</v>
      </c>
      <c r="V6" s="1752">
        <f>ROUNDDOWN(MODE(E25:R25),0)</f>
        <v>9</v>
      </c>
    </row>
    <row r="7" spans="1:22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S7" s="961"/>
      <c r="U7" s="1756">
        <v>0.33333333333333298</v>
      </c>
      <c r="V7" s="1752">
        <f>ROUNDDOWN(AVERAGE(E26:R26),0)</f>
        <v>8</v>
      </c>
    </row>
    <row r="8" spans="1:22" ht="24" customHeight="1" x14ac:dyDescent="0.25">
      <c r="A8" s="299" t="s">
        <v>13</v>
      </c>
      <c r="B8" s="299" t="s">
        <v>90</v>
      </c>
      <c r="C8" s="967" t="s">
        <v>235</v>
      </c>
      <c r="D8" s="901">
        <f t="shared" ref="D8:D15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1371"/>
      <c r="K8" s="961">
        <v>8</v>
      </c>
      <c r="L8" s="961">
        <v>8</v>
      </c>
      <c r="M8" s="901">
        <v>8</v>
      </c>
      <c r="N8" s="901">
        <v>8</v>
      </c>
      <c r="O8" s="901"/>
      <c r="P8" s="901">
        <v>8</v>
      </c>
      <c r="Q8" s="901">
        <v>8</v>
      </c>
      <c r="R8" s="962"/>
      <c r="S8" s="961"/>
      <c r="U8" s="1757">
        <v>0.375</v>
      </c>
      <c r="V8" s="1752">
        <f>ROUNDDOWN(MODE(E32:R32),0)</f>
        <v>12</v>
      </c>
    </row>
    <row r="9" spans="1:22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S9" s="961"/>
      <c r="U9" s="1756">
        <v>0.41666666666666702</v>
      </c>
      <c r="V9" s="1752">
        <f>ROUNDDOWN(AVERAGE(E38:R38),0)</f>
        <v>12</v>
      </c>
    </row>
    <row r="10" spans="1:22" ht="24" customHeight="1" x14ac:dyDescent="0.25">
      <c r="A10" s="299" t="s">
        <v>13</v>
      </c>
      <c r="B10" s="299" t="s">
        <v>90</v>
      </c>
      <c r="C10" s="967" t="s">
        <v>133</v>
      </c>
      <c r="D10" s="901">
        <f t="shared" si="0"/>
        <v>40</v>
      </c>
      <c r="E10" s="961">
        <v>8</v>
      </c>
      <c r="F10" s="901">
        <v>8</v>
      </c>
      <c r="G10" s="1371"/>
      <c r="H10" s="901">
        <v>8</v>
      </c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1371"/>
      <c r="R10" s="962">
        <v>8</v>
      </c>
      <c r="S10" s="961">
        <v>8</v>
      </c>
      <c r="U10" s="1757">
        <v>0.45833333333333298</v>
      </c>
      <c r="V10" s="1752">
        <f>ROUNDDOWN(AVERAGE(E43:R43),0)</f>
        <v>13</v>
      </c>
    </row>
    <row r="11" spans="1:22" ht="24" customHeight="1" x14ac:dyDescent="0.3">
      <c r="A11" s="299" t="s">
        <v>13</v>
      </c>
      <c r="B11" s="299" t="s">
        <v>90</v>
      </c>
      <c r="C11" s="902" t="s">
        <v>392</v>
      </c>
      <c r="D11" s="901">
        <f>SUM(E11:K11,L11:R11)/2</f>
        <v>40</v>
      </c>
      <c r="E11" s="1092"/>
      <c r="F11" s="901">
        <v>8</v>
      </c>
      <c r="G11" s="901">
        <v>8</v>
      </c>
      <c r="H11" s="901"/>
      <c r="I11" s="901">
        <v>8</v>
      </c>
      <c r="J11" s="901">
        <v>8</v>
      </c>
      <c r="K11" s="2501">
        <v>8</v>
      </c>
      <c r="L11" s="2501">
        <v>8</v>
      </c>
      <c r="M11" s="901"/>
      <c r="N11" s="901">
        <v>8</v>
      </c>
      <c r="O11" s="901">
        <v>8</v>
      </c>
      <c r="P11" s="901">
        <v>8</v>
      </c>
      <c r="Q11" s="901">
        <v>8</v>
      </c>
      <c r="R11" s="1092"/>
      <c r="S11" s="1092"/>
      <c r="U11" s="1756">
        <v>0.5</v>
      </c>
      <c r="V11" s="1752">
        <f>ROUNDDOWN(AVERAGE(E45:R45),0)</f>
        <v>14</v>
      </c>
    </row>
    <row r="12" spans="1:22" ht="24" customHeight="1" x14ac:dyDescent="0.25">
      <c r="A12" s="299" t="s">
        <v>13</v>
      </c>
      <c r="B12" s="299" t="s">
        <v>90</v>
      </c>
      <c r="C12" s="1745" t="s">
        <v>402</v>
      </c>
      <c r="D12" s="901">
        <f t="shared" si="0"/>
        <v>8</v>
      </c>
      <c r="E12" s="961">
        <v>8</v>
      </c>
      <c r="F12" s="1079"/>
      <c r="G12" s="1079"/>
      <c r="H12" s="1079"/>
      <c r="I12" s="901"/>
      <c r="J12" s="1079"/>
      <c r="K12" s="961"/>
      <c r="L12" s="1072"/>
      <c r="M12" s="1079"/>
      <c r="N12" s="1079"/>
      <c r="O12" s="1079"/>
      <c r="P12" s="901"/>
      <c r="Q12" s="1079"/>
      <c r="R12" s="962">
        <v>8</v>
      </c>
      <c r="S12" s="961">
        <v>8</v>
      </c>
      <c r="T12" s="2427"/>
      <c r="U12" s="1757">
        <v>0.54166666666666696</v>
      </c>
      <c r="V12" s="1752">
        <f>ROUNDDOWN(AVERAGE(E47:R47),0)</f>
        <v>14</v>
      </c>
    </row>
    <row r="13" spans="1:22" ht="24" customHeight="1" x14ac:dyDescent="0.3">
      <c r="A13" s="299" t="s">
        <v>13</v>
      </c>
      <c r="B13" s="299" t="s">
        <v>90</v>
      </c>
      <c r="C13" s="1828" t="s">
        <v>396</v>
      </c>
      <c r="D13" s="1742">
        <f>SUM(E13:K13,L13:R13)/2</f>
        <v>8</v>
      </c>
      <c r="E13" s="1092"/>
      <c r="F13" s="1079"/>
      <c r="G13" s="1079"/>
      <c r="H13" s="1079"/>
      <c r="I13" s="1079"/>
      <c r="J13" s="901"/>
      <c r="K13" s="1092">
        <v>8</v>
      </c>
      <c r="L13" s="1744">
        <v>8</v>
      </c>
      <c r="M13" s="1079"/>
      <c r="N13" s="1079"/>
      <c r="O13" s="1079"/>
      <c r="P13" s="901"/>
      <c r="Q13" s="1079"/>
      <c r="R13" s="2417"/>
      <c r="S13" s="1092"/>
      <c r="T13" s="2424"/>
      <c r="U13" s="2420">
        <v>0.58333333333333304</v>
      </c>
      <c r="V13" s="1752">
        <f>ROUNDDOWN(AVERAGE(E55:R55),0)</f>
        <v>17</v>
      </c>
    </row>
    <row r="14" spans="1:22" s="1743" customFormat="1" ht="24" customHeight="1" x14ac:dyDescent="0.25">
      <c r="A14" s="299" t="s">
        <v>13</v>
      </c>
      <c r="B14" s="299" t="s">
        <v>90</v>
      </c>
      <c r="C14" s="1828" t="s">
        <v>412</v>
      </c>
      <c r="D14" s="901">
        <f t="shared" si="0"/>
        <v>8</v>
      </c>
      <c r="E14" s="1092">
        <v>8</v>
      </c>
      <c r="F14" s="1079"/>
      <c r="G14" s="1079"/>
      <c r="H14" s="1079"/>
      <c r="I14" s="901"/>
      <c r="J14" s="1079"/>
      <c r="K14" s="1092"/>
      <c r="L14" s="1744"/>
      <c r="M14" s="1079"/>
      <c r="N14" s="1079"/>
      <c r="O14" s="1079"/>
      <c r="P14" s="901"/>
      <c r="Q14" s="1079"/>
      <c r="R14" s="2417">
        <v>8</v>
      </c>
      <c r="S14" s="1092">
        <v>8</v>
      </c>
      <c r="T14" s="2425"/>
      <c r="U14" s="2419">
        <v>0.625</v>
      </c>
      <c r="V14" s="1752">
        <f t="shared" ref="V14:V20" si="1">ROUNDDOWN(AVERAGE(E60:R60),0)</f>
        <v>15</v>
      </c>
    </row>
    <row r="15" spans="1:22" s="1743" customFormat="1" ht="24" customHeight="1" x14ac:dyDescent="0.3">
      <c r="A15" s="299" t="s">
        <v>13</v>
      </c>
      <c r="B15" s="299" t="s">
        <v>90</v>
      </c>
      <c r="C15" s="902" t="s">
        <v>106</v>
      </c>
      <c r="D15" s="901">
        <f t="shared" si="0"/>
        <v>8</v>
      </c>
      <c r="E15" s="961"/>
      <c r="F15" s="1079"/>
      <c r="G15" s="1079"/>
      <c r="H15" s="1079"/>
      <c r="I15" s="1079"/>
      <c r="J15" s="1079"/>
      <c r="K15" s="961">
        <v>8</v>
      </c>
      <c r="L15" s="1072"/>
      <c r="M15" s="1079"/>
      <c r="N15" s="1079"/>
      <c r="O15" s="1079"/>
      <c r="P15" s="1079"/>
      <c r="Q15" s="1079"/>
      <c r="R15" s="2418">
        <v>8</v>
      </c>
      <c r="S15" s="961"/>
      <c r="T15" s="2425"/>
      <c r="U15" s="1756">
        <v>0.66666666666666696</v>
      </c>
      <c r="V15" s="1752">
        <f t="shared" si="1"/>
        <v>11</v>
      </c>
    </row>
    <row r="16" spans="1:22" ht="24" customHeight="1" x14ac:dyDescent="0.25">
      <c r="A16" s="904"/>
      <c r="B16" s="904"/>
      <c r="C16" s="905" t="s">
        <v>122</v>
      </c>
      <c r="D16" s="906"/>
      <c r="E16" s="1069">
        <f t="shared" ref="E16:R16" si="2">COUNT(E7:E15)</f>
        <v>3</v>
      </c>
      <c r="F16" s="1069">
        <f t="shared" si="2"/>
        <v>5</v>
      </c>
      <c r="G16" s="1069">
        <f t="shared" si="2"/>
        <v>4</v>
      </c>
      <c r="H16" s="1069">
        <f t="shared" si="2"/>
        <v>4</v>
      </c>
      <c r="I16" s="1069">
        <f t="shared" si="2"/>
        <v>5</v>
      </c>
      <c r="J16" s="1069">
        <f t="shared" si="2"/>
        <v>4</v>
      </c>
      <c r="K16" s="1069">
        <f t="shared" si="2"/>
        <v>4</v>
      </c>
      <c r="L16" s="1069">
        <f t="shared" si="2"/>
        <v>3</v>
      </c>
      <c r="M16" s="1069">
        <f t="shared" si="2"/>
        <v>4</v>
      </c>
      <c r="N16" s="1069">
        <f t="shared" si="2"/>
        <v>5</v>
      </c>
      <c r="O16" s="1069">
        <f t="shared" si="2"/>
        <v>4</v>
      </c>
      <c r="P16" s="1069">
        <f t="shared" si="2"/>
        <v>5</v>
      </c>
      <c r="Q16" s="1069">
        <f t="shared" si="2"/>
        <v>4</v>
      </c>
      <c r="R16" s="1069">
        <f t="shared" si="2"/>
        <v>4</v>
      </c>
      <c r="S16" s="1069">
        <f t="shared" ref="S16" si="3">COUNT(S7:S15)</f>
        <v>3</v>
      </c>
      <c r="T16" s="2424"/>
      <c r="U16" s="1757">
        <v>0.70833333333333404</v>
      </c>
      <c r="V16" s="1752">
        <f t="shared" si="1"/>
        <v>11</v>
      </c>
    </row>
    <row r="17" spans="1:22" ht="24" customHeight="1" x14ac:dyDescent="0.3">
      <c r="A17" s="299" t="s">
        <v>13</v>
      </c>
      <c r="B17" s="299" t="s">
        <v>14</v>
      </c>
      <c r="C17" s="902" t="s">
        <v>276</v>
      </c>
      <c r="D17" s="901">
        <f>SUM(E17:K17,L17:R17)/2</f>
        <v>40</v>
      </c>
      <c r="E17" s="1072"/>
      <c r="F17" s="1071">
        <v>8</v>
      </c>
      <c r="G17" s="1071"/>
      <c r="H17" s="1071">
        <v>8</v>
      </c>
      <c r="I17" s="1071">
        <v>8</v>
      </c>
      <c r="J17" s="1071">
        <v>8</v>
      </c>
      <c r="K17" s="1072">
        <v>8</v>
      </c>
      <c r="L17" s="1072">
        <v>8</v>
      </c>
      <c r="M17" s="901"/>
      <c r="N17" s="1071">
        <v>8</v>
      </c>
      <c r="O17" s="1071">
        <v>8</v>
      </c>
      <c r="P17" s="1071">
        <v>8</v>
      </c>
      <c r="Q17" s="1071">
        <v>8</v>
      </c>
      <c r="R17" s="1073"/>
      <c r="S17" s="1072"/>
      <c r="T17" s="2427"/>
      <c r="U17" s="1756">
        <v>0.75</v>
      </c>
      <c r="V17" s="1752">
        <f t="shared" si="1"/>
        <v>10</v>
      </c>
    </row>
    <row r="18" spans="1:22" ht="24" customHeight="1" x14ac:dyDescent="0.25">
      <c r="A18" s="299" t="s">
        <v>13</v>
      </c>
      <c r="B18" s="299" t="s">
        <v>14</v>
      </c>
      <c r="C18" s="902" t="s">
        <v>396</v>
      </c>
      <c r="D18" s="901">
        <f>SUM(E18:K18,L18:R18)/2</f>
        <v>32</v>
      </c>
      <c r="E18" s="1072"/>
      <c r="F18" s="1071">
        <v>8</v>
      </c>
      <c r="G18" s="1071">
        <v>8</v>
      </c>
      <c r="H18" s="1071">
        <v>8</v>
      </c>
      <c r="I18" s="1071">
        <v>8</v>
      </c>
      <c r="J18" s="1071"/>
      <c r="K18" s="2429"/>
      <c r="L18" s="2429"/>
      <c r="M18" s="901">
        <v>8</v>
      </c>
      <c r="N18" s="1071"/>
      <c r="O18" s="1071">
        <v>8</v>
      </c>
      <c r="P18" s="1071">
        <v>8</v>
      </c>
      <c r="Q18" s="1071">
        <v>8</v>
      </c>
      <c r="R18" s="1073"/>
      <c r="S18" s="1072"/>
      <c r="U18" s="1757">
        <v>0.79166666666666696</v>
      </c>
      <c r="V18" s="1752">
        <f t="shared" si="1"/>
        <v>8</v>
      </c>
    </row>
    <row r="19" spans="1:22" ht="24" customHeight="1" x14ac:dyDescent="0.3">
      <c r="A19" s="299" t="s">
        <v>13</v>
      </c>
      <c r="B19" s="299" t="s">
        <v>14</v>
      </c>
      <c r="C19" s="902" t="s">
        <v>359</v>
      </c>
      <c r="D19" s="901">
        <f t="shared" ref="D19:D23" si="4">SUM(E19:K19,L19:R19)/2</f>
        <v>8</v>
      </c>
      <c r="E19" s="1072"/>
      <c r="F19" s="1071"/>
      <c r="G19" s="1071"/>
      <c r="H19" s="1071"/>
      <c r="I19" s="2327"/>
      <c r="J19" s="1071"/>
      <c r="K19" s="1072">
        <v>8</v>
      </c>
      <c r="L19" s="1072"/>
      <c r="M19" s="901"/>
      <c r="N19" s="1071"/>
      <c r="O19" s="1071"/>
      <c r="P19" s="2327"/>
      <c r="Q19" s="1071"/>
      <c r="R19" s="1073">
        <v>8</v>
      </c>
      <c r="S19" s="1072"/>
      <c r="U19" s="1756">
        <v>0.83333333333333404</v>
      </c>
      <c r="V19" s="1752">
        <f t="shared" si="1"/>
        <v>7</v>
      </c>
    </row>
    <row r="20" spans="1:22" ht="24" customHeight="1" x14ac:dyDescent="0.25">
      <c r="A20" s="908" t="s">
        <v>421</v>
      </c>
      <c r="B20" s="908" t="s">
        <v>14</v>
      </c>
      <c r="C20" s="909" t="s">
        <v>421</v>
      </c>
      <c r="D20" s="901">
        <f t="shared" si="4"/>
        <v>32</v>
      </c>
      <c r="E20" s="1077"/>
      <c r="F20" s="1074">
        <v>8</v>
      </c>
      <c r="G20" s="1074">
        <v>8</v>
      </c>
      <c r="H20" s="1074">
        <v>8</v>
      </c>
      <c r="I20" s="2500"/>
      <c r="J20" s="1074"/>
      <c r="K20" s="1077">
        <v>8</v>
      </c>
      <c r="L20" s="1077">
        <v>8</v>
      </c>
      <c r="M20" s="1074">
        <v>8</v>
      </c>
      <c r="N20" s="1074"/>
      <c r="O20" s="1074">
        <v>8</v>
      </c>
      <c r="P20" s="2500">
        <v>8</v>
      </c>
      <c r="Q20" s="1074"/>
      <c r="R20" s="2386"/>
      <c r="S20" s="1077"/>
      <c r="U20" s="1757">
        <v>0.875</v>
      </c>
      <c r="V20" s="1752">
        <f t="shared" si="1"/>
        <v>6</v>
      </c>
    </row>
    <row r="21" spans="1:22" ht="24" customHeight="1" x14ac:dyDescent="0.25">
      <c r="A21" s="299" t="s">
        <v>13</v>
      </c>
      <c r="B21" s="299" t="s">
        <v>14</v>
      </c>
      <c r="C21" s="902" t="s">
        <v>394</v>
      </c>
      <c r="D21" s="901">
        <f t="shared" si="4"/>
        <v>40</v>
      </c>
      <c r="E21" s="1092">
        <v>8</v>
      </c>
      <c r="F21" s="901">
        <v>8</v>
      </c>
      <c r="G21" s="901"/>
      <c r="H21" s="901">
        <v>8</v>
      </c>
      <c r="I21" s="901">
        <v>8</v>
      </c>
      <c r="J21" s="901">
        <v>8</v>
      </c>
      <c r="K21" s="1092"/>
      <c r="L21" s="1092"/>
      <c r="M21" s="901">
        <v>8</v>
      </c>
      <c r="N21" s="901">
        <v>8</v>
      </c>
      <c r="O21" s="901">
        <v>8</v>
      </c>
      <c r="P21" s="901"/>
      <c r="Q21" s="901">
        <v>8</v>
      </c>
      <c r="R21" s="1092">
        <v>8</v>
      </c>
      <c r="S21" s="1092">
        <v>8</v>
      </c>
      <c r="U21" s="1757"/>
      <c r="V21" s="1752"/>
    </row>
    <row r="22" spans="1:22" ht="24" customHeight="1" x14ac:dyDescent="0.3">
      <c r="A22" s="299" t="s">
        <v>13</v>
      </c>
      <c r="B22" s="299" t="s">
        <v>14</v>
      </c>
      <c r="C22" s="902" t="s">
        <v>403</v>
      </c>
      <c r="D22" s="901">
        <f>SUM(E22:K22,L22:R22)/2</f>
        <v>28</v>
      </c>
      <c r="E22" s="1092">
        <v>8</v>
      </c>
      <c r="F22" s="901"/>
      <c r="G22" s="901">
        <v>8</v>
      </c>
      <c r="H22" s="901"/>
      <c r="I22" s="901">
        <v>8</v>
      </c>
      <c r="J22" s="901">
        <v>8</v>
      </c>
      <c r="K22" s="1092"/>
      <c r="L22" s="1092"/>
      <c r="M22" s="901"/>
      <c r="N22" s="901">
        <v>8</v>
      </c>
      <c r="O22" s="901"/>
      <c r="P22" s="901"/>
      <c r="Q22" s="901">
        <v>8</v>
      </c>
      <c r="R22" s="1092">
        <v>8</v>
      </c>
      <c r="S22" s="1092">
        <v>8</v>
      </c>
      <c r="U22" s="1758">
        <v>0.91666666666666696</v>
      </c>
      <c r="V22" s="1753">
        <f>ROUNDDOWN(AVERAGE('[1]Master as of 2.17.25'!E61:R61), 0)</f>
        <v>4</v>
      </c>
    </row>
    <row r="23" spans="1:22" ht="24" customHeight="1" x14ac:dyDescent="0.25">
      <c r="A23" s="299" t="s">
        <v>13</v>
      </c>
      <c r="B23" s="299" t="s">
        <v>14</v>
      </c>
      <c r="C23" s="902" t="s">
        <v>98</v>
      </c>
      <c r="D23" s="901">
        <f t="shared" si="4"/>
        <v>40</v>
      </c>
      <c r="E23" s="961"/>
      <c r="F23" s="963">
        <v>8</v>
      </c>
      <c r="G23" s="901">
        <v>8</v>
      </c>
      <c r="H23" s="901">
        <v>8</v>
      </c>
      <c r="I23" s="901">
        <v>8</v>
      </c>
      <c r="J23" s="901">
        <v>8</v>
      </c>
      <c r="K23" s="961"/>
      <c r="L23" s="961"/>
      <c r="M23" s="1071">
        <v>8</v>
      </c>
      <c r="N23" s="1071">
        <v>8</v>
      </c>
      <c r="O23" s="901">
        <v>8</v>
      </c>
      <c r="P23" s="901">
        <v>8</v>
      </c>
      <c r="Q23" s="901">
        <v>8</v>
      </c>
      <c r="R23" s="962"/>
      <c r="S23" s="961"/>
    </row>
    <row r="24" spans="1:22" ht="24" customHeight="1" x14ac:dyDescent="0.25">
      <c r="A24" s="299" t="s">
        <v>13</v>
      </c>
      <c r="B24" s="299" t="s">
        <v>201</v>
      </c>
      <c r="C24" s="902" t="s">
        <v>107</v>
      </c>
      <c r="D24" s="901">
        <f>SUM(E24:K24,L24:R24)/2</f>
        <v>17.5</v>
      </c>
      <c r="E24" s="961">
        <v>5</v>
      </c>
      <c r="F24" s="901"/>
      <c r="G24" s="901">
        <v>5</v>
      </c>
      <c r="H24" s="901">
        <v>5</v>
      </c>
      <c r="I24" s="901"/>
      <c r="J24" s="901"/>
      <c r="K24" s="961"/>
      <c r="L24" s="1072">
        <v>5</v>
      </c>
      <c r="M24" s="901">
        <v>5</v>
      </c>
      <c r="N24" s="901">
        <v>5</v>
      </c>
      <c r="O24" s="901"/>
      <c r="P24" s="901">
        <v>5</v>
      </c>
      <c r="Q24" s="901"/>
      <c r="R24" s="962"/>
      <c r="S24" s="961">
        <v>5</v>
      </c>
    </row>
    <row r="25" spans="1:22" ht="24" customHeight="1" x14ac:dyDescent="0.25">
      <c r="A25" s="904"/>
      <c r="B25" s="904"/>
      <c r="C25" s="905" t="s">
        <v>123</v>
      </c>
      <c r="D25" s="906"/>
      <c r="E25" s="1069">
        <f t="shared" ref="E25:R25" si="5">COUNT(E7:E15,E17:E23)</f>
        <v>5</v>
      </c>
      <c r="F25" s="1069">
        <f t="shared" si="5"/>
        <v>10</v>
      </c>
      <c r="G25" s="1069">
        <f t="shared" si="5"/>
        <v>8</v>
      </c>
      <c r="H25" s="1069">
        <f t="shared" si="5"/>
        <v>9</v>
      </c>
      <c r="I25" s="1069">
        <f t="shared" si="5"/>
        <v>10</v>
      </c>
      <c r="J25" s="1069">
        <f t="shared" si="5"/>
        <v>8</v>
      </c>
      <c r="K25" s="1069">
        <f t="shared" si="5"/>
        <v>7</v>
      </c>
      <c r="L25" s="1069">
        <f t="shared" si="5"/>
        <v>5</v>
      </c>
      <c r="M25" s="1069">
        <f t="shared" si="5"/>
        <v>8</v>
      </c>
      <c r="N25" s="1069">
        <f t="shared" si="5"/>
        <v>9</v>
      </c>
      <c r="O25" s="1069">
        <f t="shared" si="5"/>
        <v>9</v>
      </c>
      <c r="P25" s="1069">
        <f t="shared" si="5"/>
        <v>9</v>
      </c>
      <c r="Q25" s="1069">
        <f t="shared" si="5"/>
        <v>9</v>
      </c>
      <c r="R25" s="1069">
        <f t="shared" si="5"/>
        <v>7</v>
      </c>
      <c r="S25" s="1069">
        <f t="shared" ref="S25" si="6">COUNT(S7:S15,S17:S23)</f>
        <v>5</v>
      </c>
    </row>
    <row r="26" spans="1:22" ht="24" customHeight="1" x14ac:dyDescent="0.25">
      <c r="A26" s="904"/>
      <c r="B26" s="904"/>
      <c r="C26" s="905" t="s">
        <v>120</v>
      </c>
      <c r="D26" s="906"/>
      <c r="E26" s="1069">
        <f>COUNT(E7:E15,E17:E24,#REF!)</f>
        <v>6</v>
      </c>
      <c r="F26" s="1069">
        <f>COUNT(F7:F15,F17:F24,#REF!)</f>
        <v>10</v>
      </c>
      <c r="G26" s="1069">
        <f>COUNT(G7:G15,G17:G24,#REF!)</f>
        <v>9</v>
      </c>
      <c r="H26" s="1069">
        <f>COUNT(H7:H15,H17:H24,#REF!)</f>
        <v>10</v>
      </c>
      <c r="I26" s="1069">
        <f>COUNT(I7:I15,I17:I24,#REF!)</f>
        <v>10</v>
      </c>
      <c r="J26" s="1069">
        <f>COUNT(J7:J15,J17:J24,#REF!)</f>
        <v>8</v>
      </c>
      <c r="K26" s="1069">
        <f>COUNT(K7:K15,K17:K24,#REF!)</f>
        <v>7</v>
      </c>
      <c r="L26" s="1069">
        <f>COUNT(L7:L15,L17:L24,#REF!)</f>
        <v>6</v>
      </c>
      <c r="M26" s="1069">
        <f>COUNT(M7:M15,M17:M24,#REF!)</f>
        <v>9</v>
      </c>
      <c r="N26" s="1069">
        <f>COUNT(N7:N15,N17:N24,#REF!)</f>
        <v>10</v>
      </c>
      <c r="O26" s="1069">
        <f>COUNT(O7:O15,O17:O24,#REF!)</f>
        <v>9</v>
      </c>
      <c r="P26" s="1069">
        <f>COUNT(P7:P15,P17:P24,#REF!)</f>
        <v>10</v>
      </c>
      <c r="Q26" s="1069">
        <f>COUNT(Q7:Q15,Q17:Q24,#REF!)</f>
        <v>9</v>
      </c>
      <c r="R26" s="1069">
        <f>COUNT(R7:R15,R17:R24,#REF!)</f>
        <v>7</v>
      </c>
      <c r="S26" s="1069">
        <f>COUNT(S7:S15,S17:S24,#REF!)</f>
        <v>6</v>
      </c>
    </row>
    <row r="27" spans="1:22" ht="24" customHeight="1" x14ac:dyDescent="0.25">
      <c r="A27" s="299" t="s">
        <v>13</v>
      </c>
      <c r="B27" s="299" t="s">
        <v>30</v>
      </c>
      <c r="C27" s="967" t="s">
        <v>371</v>
      </c>
      <c r="D27" s="901">
        <f>SUM(E27:K27,L27:R27)/2</f>
        <v>32</v>
      </c>
      <c r="E27" s="1092"/>
      <c r="F27" s="901">
        <v>8</v>
      </c>
      <c r="G27" s="901">
        <v>8</v>
      </c>
      <c r="H27" s="1371"/>
      <c r="I27" s="901">
        <v>8</v>
      </c>
      <c r="J27" s="901">
        <v>8</v>
      </c>
      <c r="K27" s="1080"/>
      <c r="L27" s="1080"/>
      <c r="M27" s="901">
        <v>8</v>
      </c>
      <c r="N27" s="901"/>
      <c r="O27" s="901">
        <v>8</v>
      </c>
      <c r="P27" s="1071">
        <v>8</v>
      </c>
      <c r="Q27" s="901">
        <v>8</v>
      </c>
      <c r="R27" s="1092"/>
      <c r="S27" s="1092"/>
    </row>
    <row r="28" spans="1:22" ht="24" customHeight="1" x14ac:dyDescent="0.25">
      <c r="A28" s="299" t="s">
        <v>13</v>
      </c>
      <c r="B28" s="299" t="s">
        <v>30</v>
      </c>
      <c r="C28" s="902" t="s">
        <v>402</v>
      </c>
      <c r="D28" s="901">
        <f>SUM(E28:K28,L28:R28)/2</f>
        <v>8</v>
      </c>
      <c r="E28" s="1080"/>
      <c r="F28" s="901">
        <v>8</v>
      </c>
      <c r="G28" s="1079"/>
      <c r="H28" s="1079"/>
      <c r="I28" s="901"/>
      <c r="J28" s="1079"/>
      <c r="K28" s="1092"/>
      <c r="L28" s="1092"/>
      <c r="M28" s="901">
        <v>8</v>
      </c>
      <c r="N28" s="1079"/>
      <c r="O28" s="1079"/>
      <c r="P28" s="1071"/>
      <c r="Q28" s="1079"/>
      <c r="R28" s="1080"/>
      <c r="S28" s="1080"/>
    </row>
    <row r="29" spans="1:22" ht="24" customHeight="1" x14ac:dyDescent="0.25">
      <c r="A29" s="299" t="s">
        <v>13</v>
      </c>
      <c r="B29" s="299" t="s">
        <v>30</v>
      </c>
      <c r="C29" s="902" t="s">
        <v>412</v>
      </c>
      <c r="D29" s="901">
        <f>SUM(E29:K29,L29:R29)/2</f>
        <v>8</v>
      </c>
      <c r="E29" s="1079"/>
      <c r="F29" s="1079"/>
      <c r="G29" s="1079"/>
      <c r="H29" s="901">
        <v>8</v>
      </c>
      <c r="I29" s="901"/>
      <c r="J29" s="1079"/>
      <c r="K29" s="1092"/>
      <c r="L29" s="1092"/>
      <c r="M29" s="1079"/>
      <c r="N29" s="1079"/>
      <c r="O29" s="901">
        <v>8</v>
      </c>
      <c r="P29" s="1071"/>
      <c r="Q29" s="1079"/>
      <c r="R29" s="1080"/>
      <c r="S29" s="1079"/>
    </row>
    <row r="30" spans="1:22" ht="24" customHeight="1" x14ac:dyDescent="0.25">
      <c r="A30" s="299" t="s">
        <v>13</v>
      </c>
      <c r="B30" s="299" t="s">
        <v>30</v>
      </c>
      <c r="C30" s="902" t="s">
        <v>359</v>
      </c>
      <c r="D30" s="901">
        <f>SUM(E30:K30,L30:R30)/2</f>
        <v>16</v>
      </c>
      <c r="E30" s="1070"/>
      <c r="F30" s="901"/>
      <c r="G30" s="901"/>
      <c r="H30" s="901">
        <v>8</v>
      </c>
      <c r="I30" s="901">
        <v>8</v>
      </c>
      <c r="J30" s="901"/>
      <c r="K30" s="1079"/>
      <c r="L30" s="1070"/>
      <c r="M30" s="901"/>
      <c r="N30" s="901"/>
      <c r="O30" s="901">
        <v>8</v>
      </c>
      <c r="P30" s="1071">
        <v>8</v>
      </c>
      <c r="Q30" s="901"/>
      <c r="R30" s="1079"/>
      <c r="S30" s="1070"/>
    </row>
    <row r="31" spans="1:22" ht="24" customHeight="1" x14ac:dyDescent="0.25">
      <c r="A31" s="299" t="s">
        <v>13</v>
      </c>
      <c r="B31" s="299" t="s">
        <v>30</v>
      </c>
      <c r="C31" s="902" t="s">
        <v>290</v>
      </c>
      <c r="D31" s="901">
        <f t="shared" ref="D31" si="7">SUM(E31:K31,L31:R31)/2</f>
        <v>16</v>
      </c>
      <c r="E31" s="961">
        <v>8</v>
      </c>
      <c r="F31" s="901"/>
      <c r="G31" s="901"/>
      <c r="H31" s="901"/>
      <c r="I31" s="901"/>
      <c r="J31" s="901"/>
      <c r="K31" s="961">
        <v>8</v>
      </c>
      <c r="L31" s="961">
        <v>8</v>
      </c>
      <c r="M31" s="901"/>
      <c r="N31" s="901"/>
      <c r="O31" s="901"/>
      <c r="P31" s="901"/>
      <c r="Q31" s="901"/>
      <c r="R31" s="962">
        <v>8</v>
      </c>
      <c r="S31" s="961">
        <v>8</v>
      </c>
    </row>
    <row r="32" spans="1:22" ht="24" customHeight="1" x14ac:dyDescent="0.25">
      <c r="A32" s="904"/>
      <c r="B32" s="904"/>
      <c r="C32" s="905" t="s">
        <v>119</v>
      </c>
      <c r="D32" s="906"/>
      <c r="E32" s="1069">
        <f>COUNT(E7:E15,E17:E24,#REF!,E27:E31)</f>
        <v>7</v>
      </c>
      <c r="F32" s="1069">
        <f>COUNT(F7:F15,F17:F24,#REF!,F27:F31)</f>
        <v>12</v>
      </c>
      <c r="G32" s="1069">
        <f>COUNT(G7:G15,G17:G24,#REF!,G27:G31)</f>
        <v>10</v>
      </c>
      <c r="H32" s="1069">
        <f>COUNT(H7:H15,H17:H24,#REF!,H27:H31)</f>
        <v>12</v>
      </c>
      <c r="I32" s="1069">
        <f>COUNT(I7:I15,I17:I24,#REF!,I27:I31)</f>
        <v>12</v>
      </c>
      <c r="J32" s="1069">
        <f>COUNT(J7:J15,J17:J24,#REF!,J27:J31)</f>
        <v>9</v>
      </c>
      <c r="K32" s="1069">
        <f>COUNT(K7:K15,K17:K24,#REF!,K27:K31)</f>
        <v>8</v>
      </c>
      <c r="L32" s="1069">
        <f>COUNT(L7:L15,L17:L24,#REF!,L27:L31)</f>
        <v>7</v>
      </c>
      <c r="M32" s="1069">
        <f>COUNT(M7:M15,M17:M24,#REF!,M27:M31)</f>
        <v>11</v>
      </c>
      <c r="N32" s="1069">
        <f>COUNT(N7:N15,N17:N24,#REF!,N27:N31)</f>
        <v>10</v>
      </c>
      <c r="O32" s="1069">
        <f>COUNT(O7:O15,O17:O24,#REF!,O27:O31)</f>
        <v>12</v>
      </c>
      <c r="P32" s="1069">
        <f>COUNT(P7:P15,P17:P24,#REF!,P27:P31)</f>
        <v>12</v>
      </c>
      <c r="Q32" s="1069">
        <f>COUNT(Q7:Q15,Q17:Q24,#REF!,Q27:Q31)</f>
        <v>10</v>
      </c>
      <c r="R32" s="1069">
        <f>COUNT(R7:R15,R17:R24,#REF!,R27:R31)</f>
        <v>8</v>
      </c>
      <c r="S32" s="1069">
        <f>COUNT(S7:S15,S17:S24,#REF!,S27:S31)</f>
        <v>7</v>
      </c>
    </row>
    <row r="33" spans="1:22" ht="24" customHeight="1" x14ac:dyDescent="0.25">
      <c r="A33" s="299" t="s">
        <v>13</v>
      </c>
      <c r="B33" s="299" t="s">
        <v>91</v>
      </c>
      <c r="C33" s="902" t="s">
        <v>402</v>
      </c>
      <c r="D33" s="901">
        <f t="shared" ref="D33:D37" si="8">SUM(E33:K33,L33:R33)/2</f>
        <v>16</v>
      </c>
      <c r="E33" s="1080"/>
      <c r="F33" s="1079"/>
      <c r="G33" s="901">
        <v>8</v>
      </c>
      <c r="H33" s="1742"/>
      <c r="I33" s="901"/>
      <c r="J33" s="901">
        <v>8</v>
      </c>
      <c r="K33" s="1092"/>
      <c r="L33" s="1092"/>
      <c r="M33" s="1079"/>
      <c r="N33" s="1742"/>
      <c r="O33" s="901">
        <v>8</v>
      </c>
      <c r="P33" s="901"/>
      <c r="Q33" s="901">
        <v>8</v>
      </c>
      <c r="R33" s="1080"/>
      <c r="S33" s="1080"/>
    </row>
    <row r="34" spans="1:22" ht="24" customHeight="1" x14ac:dyDescent="0.25">
      <c r="A34" s="299" t="s">
        <v>13</v>
      </c>
      <c r="B34" s="299" t="s">
        <v>91</v>
      </c>
      <c r="C34" s="902" t="s">
        <v>388</v>
      </c>
      <c r="D34" s="901">
        <f t="shared" si="8"/>
        <v>32</v>
      </c>
      <c r="E34" s="1070"/>
      <c r="F34" s="901">
        <v>8</v>
      </c>
      <c r="G34" s="901">
        <v>8</v>
      </c>
      <c r="H34" s="901">
        <v>8</v>
      </c>
      <c r="I34" s="901"/>
      <c r="J34" s="901">
        <v>8</v>
      </c>
      <c r="K34" s="1080"/>
      <c r="L34" s="1080"/>
      <c r="M34" s="901">
        <v>8</v>
      </c>
      <c r="N34" s="901">
        <v>8</v>
      </c>
      <c r="O34" s="901">
        <v>8</v>
      </c>
      <c r="P34" s="901"/>
      <c r="Q34" s="901">
        <v>8</v>
      </c>
      <c r="R34" s="1070"/>
      <c r="S34" s="1070"/>
    </row>
    <row r="35" spans="1:22" ht="24" customHeight="1" x14ac:dyDescent="0.25">
      <c r="A35" s="299" t="s">
        <v>13</v>
      </c>
      <c r="B35" s="299" t="s">
        <v>91</v>
      </c>
      <c r="C35" s="902" t="s">
        <v>371</v>
      </c>
      <c r="D35" s="901">
        <f>SUM(E35:K35,L35:R35)/2</f>
        <v>8</v>
      </c>
      <c r="E35" s="1070"/>
      <c r="F35" s="1079"/>
      <c r="G35" s="1079"/>
      <c r="H35" s="1079"/>
      <c r="I35" s="1079"/>
      <c r="J35" s="901"/>
      <c r="K35" s="1070">
        <v>8</v>
      </c>
      <c r="L35" s="1070">
        <v>8</v>
      </c>
      <c r="M35" s="1079"/>
      <c r="N35" s="901"/>
      <c r="O35" s="1079"/>
      <c r="P35" s="1079"/>
      <c r="Q35" s="1079"/>
      <c r="R35" s="1070"/>
      <c r="S35" s="1070"/>
    </row>
    <row r="36" spans="1:22" ht="24" customHeight="1" x14ac:dyDescent="0.25">
      <c r="A36" s="299" t="s">
        <v>13</v>
      </c>
      <c r="B36" s="299" t="s">
        <v>91</v>
      </c>
      <c r="C36" s="967" t="s">
        <v>405</v>
      </c>
      <c r="D36" s="901">
        <f t="shared" si="8"/>
        <v>40</v>
      </c>
      <c r="E36" s="1092">
        <v>8</v>
      </c>
      <c r="F36" s="901">
        <v>8</v>
      </c>
      <c r="G36" s="1371"/>
      <c r="H36" s="901">
        <v>8</v>
      </c>
      <c r="I36" s="901">
        <v>8</v>
      </c>
      <c r="J36" s="901">
        <v>8</v>
      </c>
      <c r="K36" s="1092"/>
      <c r="L36" s="1092"/>
      <c r="M36" s="901">
        <v>8</v>
      </c>
      <c r="N36" s="901">
        <v>8</v>
      </c>
      <c r="O36" s="901">
        <v>8</v>
      </c>
      <c r="P36" s="901">
        <v>8</v>
      </c>
      <c r="Q36" s="901"/>
      <c r="R36" s="1092">
        <v>8</v>
      </c>
      <c r="S36" s="1092">
        <v>8</v>
      </c>
    </row>
    <row r="37" spans="1:22" ht="24" customHeight="1" x14ac:dyDescent="0.25">
      <c r="A37" s="299" t="s">
        <v>13</v>
      </c>
      <c r="B37" s="299" t="s">
        <v>91</v>
      </c>
      <c r="C37" s="902" t="s">
        <v>412</v>
      </c>
      <c r="D37" s="901">
        <f t="shared" si="8"/>
        <v>24</v>
      </c>
      <c r="E37" s="1080"/>
      <c r="F37" s="901">
        <v>8</v>
      </c>
      <c r="G37" s="901">
        <v>8</v>
      </c>
      <c r="H37" s="1079"/>
      <c r="I37" s="901"/>
      <c r="J37" s="901">
        <v>8</v>
      </c>
      <c r="K37" s="961"/>
      <c r="L37" s="961"/>
      <c r="M37" s="901">
        <v>8</v>
      </c>
      <c r="N37" s="901">
        <v>8</v>
      </c>
      <c r="O37" s="1079"/>
      <c r="P37" s="901"/>
      <c r="Q37" s="901">
        <v>8</v>
      </c>
      <c r="R37" s="1080"/>
      <c r="S37" s="1080"/>
    </row>
    <row r="38" spans="1:22" ht="24" customHeight="1" x14ac:dyDescent="0.25">
      <c r="A38" s="904"/>
      <c r="B38" s="904"/>
      <c r="C38" s="905" t="s">
        <v>124</v>
      </c>
      <c r="D38" s="906"/>
      <c r="E38" s="1069">
        <f>COUNT(E7:E15,E17:E24,#REF!,E27:E31,E33:E37)</f>
        <v>8</v>
      </c>
      <c r="F38" s="1069">
        <f>COUNT(F7:F15,F17:F24,#REF!,F27:F31,F33:F37)</f>
        <v>15</v>
      </c>
      <c r="G38" s="1069">
        <f>COUNT(G7:G15,G17:G24,#REF!,G27:G31,G33:G37)</f>
        <v>13</v>
      </c>
      <c r="H38" s="1069">
        <f>COUNT(H7:H15,H17:H24,#REF!,H27:H31,H33:H37)</f>
        <v>14</v>
      </c>
      <c r="I38" s="1069">
        <f>COUNT(I7:I15,I17:I24,#REF!,I27:I31,I33:I37)</f>
        <v>13</v>
      </c>
      <c r="J38" s="1069">
        <f>COUNT(J7:J15,J17:J24,#REF!,J27:J31,J33:J37)</f>
        <v>13</v>
      </c>
      <c r="K38" s="1069">
        <f>COUNT(K7:K15,K17:K24,#REF!,K27:K31,K33:K37)</f>
        <v>9</v>
      </c>
      <c r="L38" s="1069">
        <f>COUNT(L7:L15,L17:L24,#REF!,L27:L31,L33:L37)</f>
        <v>8</v>
      </c>
      <c r="M38" s="1069">
        <f>COUNT(M7:M15,M17:M24,#REF!,M27:M31,M33:M37)</f>
        <v>14</v>
      </c>
      <c r="N38" s="1069">
        <f>COUNT(N7:N15,N17:N24,#REF!,N27:N31,N33:N37)</f>
        <v>13</v>
      </c>
      <c r="O38" s="1069">
        <f>COUNT(O7:O15,O17:O24,#REF!,O27:O31,O33:O37)</f>
        <v>15</v>
      </c>
      <c r="P38" s="1069">
        <f>COUNT(P7:P15,P17:P24,#REF!,P27:P31,P33:P37)</f>
        <v>13</v>
      </c>
      <c r="Q38" s="1069">
        <f>COUNT(Q7:Q15,Q17:Q24,#REF!,Q27:Q31,Q33:Q37)</f>
        <v>13</v>
      </c>
      <c r="R38" s="1069">
        <f>COUNT(R7:R15,R17:R24,#REF!,R27:R31,R33:R37)</f>
        <v>9</v>
      </c>
      <c r="S38" s="1069">
        <f>COUNT(S7:S15,S17:S24,#REF!,S27:S31,S33:S37)</f>
        <v>8</v>
      </c>
    </row>
    <row r="39" spans="1:22" ht="24" customHeight="1" x14ac:dyDescent="0.25">
      <c r="A39" s="299" t="s">
        <v>13</v>
      </c>
      <c r="B39" s="299" t="s">
        <v>34</v>
      </c>
      <c r="C39" s="902" t="s">
        <v>388</v>
      </c>
      <c r="D39" s="901">
        <f>SUM(E39:K39,L39:R39)/2</f>
        <v>8</v>
      </c>
      <c r="E39" s="1070"/>
      <c r="F39" s="1079"/>
      <c r="G39" s="1079"/>
      <c r="H39" s="1079"/>
      <c r="I39" s="901"/>
      <c r="J39" s="1079"/>
      <c r="K39" s="1070">
        <v>8</v>
      </c>
      <c r="L39" s="1070">
        <v>8</v>
      </c>
      <c r="M39" s="1079"/>
      <c r="N39" s="1079"/>
      <c r="O39" s="1079"/>
      <c r="P39" s="901"/>
      <c r="Q39" s="1079"/>
      <c r="R39" s="1070"/>
      <c r="S39" s="1070"/>
    </row>
    <row r="40" spans="1:22" ht="24" customHeight="1" x14ac:dyDescent="0.25">
      <c r="A40" s="908" t="s">
        <v>328</v>
      </c>
      <c r="B40" s="908" t="s">
        <v>34</v>
      </c>
      <c r="C40" s="909" t="s">
        <v>417</v>
      </c>
      <c r="D40" s="901">
        <f>SUM(E40:K40,L40:R40)/2</f>
        <v>40</v>
      </c>
      <c r="E40" s="1070"/>
      <c r="F40" s="901">
        <v>8</v>
      </c>
      <c r="G40" s="901">
        <v>8</v>
      </c>
      <c r="H40" s="901"/>
      <c r="I40" s="901">
        <v>8</v>
      </c>
      <c r="J40" s="901">
        <v>8</v>
      </c>
      <c r="K40" s="1070">
        <v>8</v>
      </c>
      <c r="L40" s="1070">
        <v>8</v>
      </c>
      <c r="M40" s="901"/>
      <c r="N40" s="901">
        <v>8</v>
      </c>
      <c r="O40" s="901">
        <v>8</v>
      </c>
      <c r="P40" s="901">
        <v>8</v>
      </c>
      <c r="Q40" s="901">
        <v>8</v>
      </c>
      <c r="R40" s="1070"/>
      <c r="S40" s="1070"/>
    </row>
    <row r="41" spans="1:22" ht="24" customHeight="1" x14ac:dyDescent="0.25">
      <c r="A41" s="299" t="s">
        <v>13</v>
      </c>
      <c r="B41" s="299" t="s">
        <v>34</v>
      </c>
      <c r="C41" s="902" t="s">
        <v>352</v>
      </c>
      <c r="D41" s="901">
        <f t="shared" ref="D41:D42" si="9">SUM(E41:K41,L41:R41)/2</f>
        <v>24</v>
      </c>
      <c r="E41" s="1070">
        <v>8</v>
      </c>
      <c r="F41" s="901"/>
      <c r="G41" s="901"/>
      <c r="H41" s="901">
        <v>8</v>
      </c>
      <c r="I41" s="901">
        <v>8</v>
      </c>
      <c r="J41" s="901"/>
      <c r="K41" s="1070"/>
      <c r="L41" s="1070"/>
      <c r="M41" s="901"/>
      <c r="N41" s="901"/>
      <c r="O41" s="901">
        <v>8</v>
      </c>
      <c r="P41" s="901">
        <v>8</v>
      </c>
      <c r="Q41" s="901"/>
      <c r="R41" s="1070">
        <v>8</v>
      </c>
      <c r="S41" s="1070">
        <v>8</v>
      </c>
    </row>
    <row r="42" spans="1:22" ht="24" customHeight="1" x14ac:dyDescent="0.25">
      <c r="A42" s="299" t="s">
        <v>13</v>
      </c>
      <c r="B42" s="299" t="s">
        <v>415</v>
      </c>
      <c r="C42" s="902" t="s">
        <v>416</v>
      </c>
      <c r="D42" s="901">
        <f t="shared" si="9"/>
        <v>30</v>
      </c>
      <c r="E42" s="1070">
        <v>10</v>
      </c>
      <c r="F42" s="901"/>
      <c r="G42" s="901"/>
      <c r="H42" s="901"/>
      <c r="I42" s="901"/>
      <c r="J42" s="901">
        <v>10</v>
      </c>
      <c r="K42" s="1070">
        <v>10</v>
      </c>
      <c r="L42" s="1070">
        <v>10</v>
      </c>
      <c r="M42" s="901"/>
      <c r="N42" s="901"/>
      <c r="O42" s="901"/>
      <c r="P42" s="901"/>
      <c r="Q42" s="901">
        <v>10</v>
      </c>
      <c r="R42" s="1070">
        <v>10</v>
      </c>
      <c r="S42" s="1070">
        <v>10</v>
      </c>
    </row>
    <row r="43" spans="1:22" ht="24" customHeight="1" x14ac:dyDescent="0.25">
      <c r="A43" s="904"/>
      <c r="B43" s="904"/>
      <c r="C43" s="905" t="s">
        <v>121</v>
      </c>
      <c r="D43" s="906"/>
      <c r="E43" s="1069">
        <f>COUNT(E7:E15,E17:E24,#REF!,E27:E31,E33:E37,E39:E41)</f>
        <v>9</v>
      </c>
      <c r="F43" s="1069">
        <f>COUNT(F7:F15,F17:F24,#REF!,F27:F31,F33:F37,F39:F41)</f>
        <v>16</v>
      </c>
      <c r="G43" s="1069">
        <f>COUNT(G7:G15,G17:G24,#REF!,G27:G31,G33:G37,G39:G41)</f>
        <v>14</v>
      </c>
      <c r="H43" s="1069">
        <f>COUNT(H7:H15,H17:H24,#REF!,H27:H31,H33:H37,H39:H41)</f>
        <v>15</v>
      </c>
      <c r="I43" s="1069">
        <f>COUNT(I7:I15,I17:I24,#REF!,I27:I31,I33:I37,I39:I41)</f>
        <v>15</v>
      </c>
      <c r="J43" s="1069">
        <f>COUNT(J7:J15,J17:J24,#REF!,J27:J31,J33:J37,J39:J41)</f>
        <v>14</v>
      </c>
      <c r="K43" s="1069">
        <f>COUNT(K7:K15,K17:K24,#REF!,K27:K31,K33:K37,K39:K41)</f>
        <v>11</v>
      </c>
      <c r="L43" s="1069">
        <f>COUNT(L7:L15,L17:L24,#REF!,L27:L31,L33:L37,L39:L41)</f>
        <v>10</v>
      </c>
      <c r="M43" s="1069">
        <f>COUNT(M7:M15,M17:M24,#REF!,M27:M31,M33:M37,M39:M41)</f>
        <v>14</v>
      </c>
      <c r="N43" s="1069">
        <f>COUNT(N7:N15,N17:N24,#REF!,N27:N31,N33:N37,N39:N41)</f>
        <v>14</v>
      </c>
      <c r="O43" s="1069">
        <f>COUNT(O7:O15,O17:O24,#REF!,O27:O31,O33:O37,O39:O41)</f>
        <v>17</v>
      </c>
      <c r="P43" s="1069">
        <f>COUNT(P7:P15,P17:P24,#REF!,P27:P31,P33:P37,P39:P41)</f>
        <v>15</v>
      </c>
      <c r="Q43" s="1069">
        <f>COUNT(Q7:Q15,Q17:Q24,#REF!,Q27:Q31,Q33:Q37,Q39:Q41)</f>
        <v>14</v>
      </c>
      <c r="R43" s="1069">
        <f>COUNT(R7:R15,R17:R24,#REF!,R27:R31,R33:R37,R39:R41)</f>
        <v>10</v>
      </c>
      <c r="S43" s="1069">
        <f>COUNT(S7:S15,S17:S24,#REF!,S27:S31,S33:S37,S39:S41)</f>
        <v>9</v>
      </c>
    </row>
    <row r="44" spans="1:22" ht="24" customHeight="1" x14ac:dyDescent="0.25">
      <c r="A44" s="908" t="s">
        <v>328</v>
      </c>
      <c r="B44" s="908" t="s">
        <v>162</v>
      </c>
      <c r="C44" s="909" t="s">
        <v>422</v>
      </c>
      <c r="D44" s="901">
        <f t="shared" ref="D44" si="10">SUM(E44:K44,L44:R44)/2</f>
        <v>40</v>
      </c>
      <c r="E44" s="1070">
        <v>8</v>
      </c>
      <c r="F44" s="1371"/>
      <c r="G44" s="901">
        <v>8</v>
      </c>
      <c r="H44" s="901">
        <v>8</v>
      </c>
      <c r="I44" s="901">
        <v>8</v>
      </c>
      <c r="J44" s="901">
        <v>8</v>
      </c>
      <c r="K44" s="1070"/>
      <c r="L44" s="1070"/>
      <c r="M44" s="901">
        <v>8</v>
      </c>
      <c r="N44" s="901">
        <v>8</v>
      </c>
      <c r="O44" s="901">
        <v>8</v>
      </c>
      <c r="P44" s="1742">
        <v>8</v>
      </c>
      <c r="Q44" s="1371"/>
      <c r="R44" s="1070">
        <v>8</v>
      </c>
      <c r="S44" s="1070">
        <v>8</v>
      </c>
    </row>
    <row r="45" spans="1:22" ht="24" customHeight="1" x14ac:dyDescent="0.25">
      <c r="A45" s="904"/>
      <c r="B45" s="904"/>
      <c r="C45" s="905" t="s">
        <v>139</v>
      </c>
      <c r="D45" s="906"/>
      <c r="E45" s="1069">
        <f>COUNT(E7:E15,E17:E24,#REF!,E27:E31,E33:E37,E39:E42,E44:E44)</f>
        <v>11</v>
      </c>
      <c r="F45" s="1069">
        <f>COUNT(F7:F15,F17:F24,#REF!,F27:F31,F33:F37,F39:F42,F44:F44)</f>
        <v>16</v>
      </c>
      <c r="G45" s="1069">
        <f>COUNT(G7:G15,G17:G24,#REF!,G27:G31,G33:G37,G39:G42,G44:G44)</f>
        <v>15</v>
      </c>
      <c r="H45" s="1069">
        <f>COUNT(H7:H15,H17:H24,#REF!,H27:H31,H33:H37,H39:H42,H44:H44)</f>
        <v>16</v>
      </c>
      <c r="I45" s="1069">
        <f>COUNT(I7:I15,I17:I24,#REF!,I27:I31,I33:I37,I39:I42,I44:I44)</f>
        <v>16</v>
      </c>
      <c r="J45" s="1069">
        <f>COUNT(J7:J15,J17:J24,#REF!,J27:J31,J33:J37,J39:J42,J44:J44)</f>
        <v>16</v>
      </c>
      <c r="K45" s="1069">
        <f>COUNT(K7:K15,K17:K24,#REF!,K27:K31,K33:K37,K39:K42,K44:K44)</f>
        <v>12</v>
      </c>
      <c r="L45" s="1069">
        <f>COUNT(L7:L15,L17:L24,#REF!,L27:L31,L33:L37,L39:L42,L44:L44)</f>
        <v>11</v>
      </c>
      <c r="M45" s="1069">
        <f>COUNT(M7:M15,M17:M24,#REF!,M27:M31,M33:M37,M39:M42,M44:M44)</f>
        <v>15</v>
      </c>
      <c r="N45" s="1069">
        <f>COUNT(N7:N15,N17:N24,#REF!,N27:N31,N33:N37,N39:N42,N44:N44)</f>
        <v>15</v>
      </c>
      <c r="O45" s="1069">
        <f>COUNT(O7:O15,O17:O24,#REF!,O27:O31,O33:O37,O39:O42,O44:O44)</f>
        <v>18</v>
      </c>
      <c r="P45" s="1069">
        <f>COUNT(P7:P15,P17:P24,#REF!,P27:P31,P33:P37,P39:P42,P44:P44)</f>
        <v>16</v>
      </c>
      <c r="Q45" s="1069">
        <f>COUNT(Q7:Q15,Q17:Q24,#REF!,Q27:Q31,Q33:Q37,Q39:Q42,Q44:Q44)</f>
        <v>15</v>
      </c>
      <c r="R45" s="1069">
        <f>COUNT(R7:R15,R17:R24,#REF!,R27:R31,R33:R37,R39:R42,R44:R44)</f>
        <v>12</v>
      </c>
      <c r="S45" s="1069">
        <f>COUNT(S7:S15,S17:S24,#REF!,S27:S31,S33:S37,S39:S42,S44:S44)</f>
        <v>11</v>
      </c>
    </row>
    <row r="46" spans="1:22" ht="24" customHeight="1" x14ac:dyDescent="0.25">
      <c r="A46" s="299" t="s">
        <v>13</v>
      </c>
      <c r="B46" s="299" t="s">
        <v>103</v>
      </c>
      <c r="C46" s="902" t="s">
        <v>384</v>
      </c>
      <c r="D46" s="901">
        <f>SUM(E46:K46,L46:R46)/2</f>
        <v>40</v>
      </c>
      <c r="E46" s="1070"/>
      <c r="F46" s="901">
        <v>8</v>
      </c>
      <c r="G46" s="901">
        <v>8</v>
      </c>
      <c r="H46" s="901">
        <v>8</v>
      </c>
      <c r="I46" s="901">
        <v>8</v>
      </c>
      <c r="J46" s="901"/>
      <c r="K46" s="1070">
        <v>8</v>
      </c>
      <c r="L46" s="1070">
        <v>8</v>
      </c>
      <c r="M46" s="901">
        <v>8</v>
      </c>
      <c r="N46" s="901">
        <v>8</v>
      </c>
      <c r="O46" s="901"/>
      <c r="P46" s="901">
        <v>8</v>
      </c>
      <c r="Q46" s="901">
        <v>8</v>
      </c>
      <c r="R46" s="1070"/>
      <c r="S46" s="1070"/>
    </row>
    <row r="47" spans="1:22" ht="24" customHeight="1" x14ac:dyDescent="0.25">
      <c r="A47" s="904"/>
      <c r="B47" s="904"/>
      <c r="C47" s="905" t="s">
        <v>125</v>
      </c>
      <c r="D47" s="906"/>
      <c r="E47" s="1069">
        <f>COUNT(E7:E15,E17:E23,#REF!,E27:E31,E33:E37,E39:E42,E44:E44,E46:E46)</f>
        <v>10</v>
      </c>
      <c r="F47" s="1069">
        <f>COUNT(F7:F15,F17:F23,#REF!,F27:F31,F33:F37,F39:F42,F44:F44,F46:F46)</f>
        <v>17</v>
      </c>
      <c r="G47" s="1069">
        <f>COUNT(G7:G15,G17:G23,#REF!,G27:G31,G33:G37,G39:G42,G44:G44,G46:G46)</f>
        <v>15</v>
      </c>
      <c r="H47" s="1069">
        <f>COUNT(H7:H15,H17:H23,#REF!,H27:H31,H33:H37,H39:H42,H44:H44,H46:H46)</f>
        <v>16</v>
      </c>
      <c r="I47" s="1069">
        <f>COUNT(I7:I15,I17:I23,#REF!,I27:I31,I33:I37,I39:I42,I44:I44,I46:I46)</f>
        <v>17</v>
      </c>
      <c r="J47" s="1069">
        <f>COUNT(J7:J15,J17:J23,#REF!,J27:J31,J33:J37,J39:J42,J44:J44,J46:J46)</f>
        <v>16</v>
      </c>
      <c r="K47" s="1069">
        <f>COUNT(K7:K15,K17:K23,#REF!,K27:K31,K33:K37,K39:K42,K44:K44,K46:K46)</f>
        <v>13</v>
      </c>
      <c r="L47" s="1069">
        <f>COUNT(L7:L15,L17:L23,#REF!,L27:L31,L33:L37,L39:L42,L44:L44,L46:L46)</f>
        <v>11</v>
      </c>
      <c r="M47" s="1069">
        <f>COUNT(M7:M15,M17:M23,#REF!,M27:M31,M33:M37,M39:M42,M44:M44,M46:M46)</f>
        <v>15</v>
      </c>
      <c r="N47" s="1069">
        <f>COUNT(N7:N15,N17:N23,#REF!,N27:N31,N33:N37,N39:N42,N44:N44,N46:N46)</f>
        <v>15</v>
      </c>
      <c r="O47" s="1069">
        <f>COUNT(O7:O15,O17:O23,#REF!,O27:O31,O33:O37,O39:O42,O44:O44,O46:O46)</f>
        <v>18</v>
      </c>
      <c r="P47" s="1069">
        <f>COUNT(P7:P15,P17:P23,#REF!,P27:P31,P33:P37,P39:P42,P44:P44,P46:P46)</f>
        <v>16</v>
      </c>
      <c r="Q47" s="1069">
        <f>COUNT(Q7:Q15,Q17:Q23,#REF!,Q27:Q31,Q33:Q37,Q39:Q42,Q44:Q44,Q46:Q46)</f>
        <v>16</v>
      </c>
      <c r="R47" s="1069">
        <f>COUNT(R7:R15,R17:R23,#REF!,R27:R31,R33:R37,R39:R42,R44:R44,R46:R46)</f>
        <v>12</v>
      </c>
      <c r="S47" s="1069">
        <f>COUNT(S7:S15,S17:S23,#REF!,S27:S31,S33:S37,S39:S42,S44:S44,S46:S46)</f>
        <v>10</v>
      </c>
      <c r="U47" s="1743"/>
      <c r="V47" s="1743"/>
    </row>
    <row r="48" spans="1:22" ht="24" customHeight="1" x14ac:dyDescent="0.25">
      <c r="A48" s="299" t="s">
        <v>13</v>
      </c>
      <c r="B48" s="299" t="s">
        <v>39</v>
      </c>
      <c r="C48" s="902" t="s">
        <v>318</v>
      </c>
      <c r="D48" s="901">
        <f>SUM(E48:K48,L48:R48)/2</f>
        <v>40</v>
      </c>
      <c r="E48" s="961"/>
      <c r="F48" s="901">
        <v>8</v>
      </c>
      <c r="G48" s="901">
        <v>8</v>
      </c>
      <c r="H48" s="901">
        <v>8</v>
      </c>
      <c r="I48" s="901">
        <v>8</v>
      </c>
      <c r="J48" s="901"/>
      <c r="K48" s="961">
        <v>8</v>
      </c>
      <c r="L48" s="961">
        <v>8</v>
      </c>
      <c r="M48" s="901"/>
      <c r="N48" s="901">
        <v>8</v>
      </c>
      <c r="O48" s="901">
        <v>8</v>
      </c>
      <c r="P48" s="901">
        <v>8</v>
      </c>
      <c r="Q48" s="901">
        <v>8</v>
      </c>
      <c r="R48" s="962"/>
      <c r="S48" s="961"/>
    </row>
    <row r="49" spans="1:25" s="1743" customFormat="1" ht="24" customHeight="1" x14ac:dyDescent="0.25">
      <c r="A49" s="908" t="s">
        <v>328</v>
      </c>
      <c r="B49" s="908" t="s">
        <v>39</v>
      </c>
      <c r="C49" s="909" t="s">
        <v>419</v>
      </c>
      <c r="D49" s="901">
        <f t="shared" ref="D49:D54" si="11">SUM(E49:K49,L49:R49)/2</f>
        <v>24</v>
      </c>
      <c r="E49" s="961">
        <v>8</v>
      </c>
      <c r="F49" s="901"/>
      <c r="G49" s="1742">
        <v>8</v>
      </c>
      <c r="H49" s="901"/>
      <c r="I49" s="901"/>
      <c r="J49" s="1742"/>
      <c r="K49" s="961">
        <v>8</v>
      </c>
      <c r="L49" s="961">
        <v>8</v>
      </c>
      <c r="M49" s="901"/>
      <c r="N49" s="1742">
        <v>8</v>
      </c>
      <c r="O49" s="901"/>
      <c r="P49" s="901"/>
      <c r="Q49" s="901"/>
      <c r="R49" s="962">
        <v>8</v>
      </c>
      <c r="S49" s="961">
        <v>8</v>
      </c>
      <c r="T49"/>
      <c r="U49"/>
      <c r="V49"/>
      <c r="W49"/>
      <c r="X49"/>
      <c r="Y49"/>
    </row>
    <row r="50" spans="1:25" ht="23.5" customHeight="1" x14ac:dyDescent="0.25">
      <c r="A50" s="299" t="s">
        <v>13</v>
      </c>
      <c r="B50" s="299" t="s">
        <v>39</v>
      </c>
      <c r="C50" s="902" t="s">
        <v>410</v>
      </c>
      <c r="D50" s="901">
        <f t="shared" si="11"/>
        <v>40</v>
      </c>
      <c r="E50" s="961">
        <v>8</v>
      </c>
      <c r="F50" s="901">
        <v>8</v>
      </c>
      <c r="G50" s="1371"/>
      <c r="H50" s="901">
        <v>8</v>
      </c>
      <c r="I50" s="901">
        <v>8</v>
      </c>
      <c r="J50" s="901">
        <v>8</v>
      </c>
      <c r="K50" s="961"/>
      <c r="L50" s="961"/>
      <c r="M50" s="901">
        <v>8</v>
      </c>
      <c r="N50" s="1742">
        <v>8</v>
      </c>
      <c r="O50" s="1371"/>
      <c r="P50" s="1742">
        <v>8</v>
      </c>
      <c r="Q50" s="901">
        <v>8</v>
      </c>
      <c r="R50" s="962">
        <v>8</v>
      </c>
      <c r="S50" s="961">
        <v>8</v>
      </c>
      <c r="T50" s="1743"/>
      <c r="W50" s="1743"/>
      <c r="X50" s="1743"/>
      <c r="Y50" s="1743"/>
    </row>
    <row r="51" spans="1:25" ht="23.5" customHeight="1" x14ac:dyDescent="0.25">
      <c r="A51" s="908" t="s">
        <v>328</v>
      </c>
      <c r="B51" s="908" t="s">
        <v>39</v>
      </c>
      <c r="C51" s="909" t="s">
        <v>418</v>
      </c>
      <c r="D51" s="901">
        <f t="shared" si="11"/>
        <v>40</v>
      </c>
      <c r="E51" s="961">
        <v>8</v>
      </c>
      <c r="F51" s="901"/>
      <c r="G51" s="901">
        <v>8</v>
      </c>
      <c r="H51" s="901">
        <v>8</v>
      </c>
      <c r="I51" s="901">
        <v>8</v>
      </c>
      <c r="J51" s="1742">
        <v>8</v>
      </c>
      <c r="K51" s="961"/>
      <c r="L51" s="961"/>
      <c r="M51" s="901">
        <v>8</v>
      </c>
      <c r="N51" s="1742">
        <v>8</v>
      </c>
      <c r="O51" s="901">
        <v>8</v>
      </c>
      <c r="P51" s="1742">
        <v>8</v>
      </c>
      <c r="Q51" s="901"/>
      <c r="R51" s="962">
        <v>8</v>
      </c>
      <c r="S51" s="961">
        <v>8</v>
      </c>
    </row>
    <row r="52" spans="1:25" ht="24" customHeight="1" x14ac:dyDescent="0.25">
      <c r="A52" s="299" t="s">
        <v>13</v>
      </c>
      <c r="B52" s="299" t="s">
        <v>39</v>
      </c>
      <c r="C52" s="902" t="s">
        <v>413</v>
      </c>
      <c r="D52" s="901">
        <f t="shared" si="11"/>
        <v>40</v>
      </c>
      <c r="E52" s="961"/>
      <c r="F52" s="901">
        <v>8</v>
      </c>
      <c r="G52" s="1742">
        <v>8</v>
      </c>
      <c r="H52" s="901">
        <v>8</v>
      </c>
      <c r="I52" s="901">
        <v>8</v>
      </c>
      <c r="J52" s="1742"/>
      <c r="K52" s="961">
        <v>8</v>
      </c>
      <c r="L52" s="961">
        <v>8</v>
      </c>
      <c r="M52" s="901">
        <v>8</v>
      </c>
      <c r="N52" s="901"/>
      <c r="O52" s="901">
        <v>8</v>
      </c>
      <c r="P52" s="1742">
        <v>8</v>
      </c>
      <c r="Q52" s="901">
        <v>8</v>
      </c>
      <c r="R52" s="962"/>
      <c r="S52" s="961"/>
    </row>
    <row r="53" spans="1:25" ht="24" customHeight="1" x14ac:dyDescent="0.25">
      <c r="A53" s="299" t="s">
        <v>13</v>
      </c>
      <c r="B53" s="299" t="s">
        <v>39</v>
      </c>
      <c r="C53" s="902" t="s">
        <v>106</v>
      </c>
      <c r="D53" s="901">
        <f t="shared" si="11"/>
        <v>16</v>
      </c>
      <c r="E53" s="1961"/>
      <c r="F53" s="901">
        <v>8</v>
      </c>
      <c r="G53" s="901">
        <v>8</v>
      </c>
      <c r="H53" s="1079"/>
      <c r="I53" s="1079"/>
      <c r="J53" s="1079"/>
      <c r="K53" s="1080"/>
      <c r="L53" s="961"/>
      <c r="M53" s="901">
        <v>8</v>
      </c>
      <c r="N53" s="901">
        <v>8</v>
      </c>
      <c r="O53" s="1079"/>
      <c r="P53" s="1079"/>
      <c r="Q53" s="1079"/>
      <c r="R53" s="1080"/>
      <c r="S53" s="1961"/>
    </row>
    <row r="54" spans="1:25" ht="24" customHeight="1" x14ac:dyDescent="0.25">
      <c r="A54" s="299" t="s">
        <v>13</v>
      </c>
      <c r="B54" s="299" t="s">
        <v>362</v>
      </c>
      <c r="C54" s="902" t="s">
        <v>135</v>
      </c>
      <c r="D54" s="901">
        <f t="shared" si="11"/>
        <v>23</v>
      </c>
      <c r="E54" s="1070">
        <v>8</v>
      </c>
      <c r="F54" s="901">
        <v>7.5</v>
      </c>
      <c r="G54" s="901"/>
      <c r="H54" s="901"/>
      <c r="I54" s="901"/>
      <c r="J54" s="901">
        <v>7.5</v>
      </c>
      <c r="K54" s="1070"/>
      <c r="L54" s="1070"/>
      <c r="M54" s="901">
        <v>7.5</v>
      </c>
      <c r="N54" s="901"/>
      <c r="O54" s="901"/>
      <c r="P54" s="901"/>
      <c r="Q54" s="901">
        <v>7.5</v>
      </c>
      <c r="R54" s="1070">
        <v>8</v>
      </c>
      <c r="S54" s="1070">
        <v>8</v>
      </c>
    </row>
    <row r="55" spans="1:25" ht="24" customHeight="1" x14ac:dyDescent="0.25">
      <c r="A55" s="904"/>
      <c r="B55" s="904"/>
      <c r="C55" s="905" t="s">
        <v>126</v>
      </c>
      <c r="D55" s="906"/>
      <c r="E55" s="1069">
        <f>COUNT(E8:E15,E17:E23,#REF!,E27:E31,E33:E37,E39:E42,E44:E44,E46:E46,E48:E53)</f>
        <v>13</v>
      </c>
      <c r="F55" s="1069">
        <f>COUNT(F8:F15,F17:F23,#REF!,F27:F31,F33:F37,F39:F42,F44:F44,F46:F46,F48:F53)</f>
        <v>20</v>
      </c>
      <c r="G55" s="1069">
        <f>COUNT(G8:G15,G17:G23,#REF!,G27:G31,G33:G37,G39:G42,G44:G44,G46:G46,G48:G53)</f>
        <v>19</v>
      </c>
      <c r="H55" s="1069">
        <f>COUNT(H8:H15,H17:H23,#REF!,H27:H31,H33:H37,H39:H42,H44:H44,H46:H46,H48:H53)</f>
        <v>19</v>
      </c>
      <c r="I55" s="1069">
        <f>COUNT(I8:I15,I17:I23,#REF!,I27:I31,I33:I37,I39:I42,I44:I44,I46:I46,I48:I53)</f>
        <v>20</v>
      </c>
      <c r="J55" s="1069">
        <f>COUNT(J8:J15,J17:J23,#REF!,J27:J31,J33:J37,J39:J42,J44:J44,J46:J46,J48:J53)</f>
        <v>17</v>
      </c>
      <c r="K55" s="1069">
        <f>COUNT(K8:K15,K17:K23,#REF!,K27:K31,K33:K37,K39:K42,K44:K44,K46:K46,K48:K53)</f>
        <v>16</v>
      </c>
      <c r="L55" s="1069">
        <f>COUNT(L8:L15,L17:L23,#REF!,L27:L31,L33:L37,L39:L42,L44:L44,L46:L46,L48:L53)</f>
        <v>14</v>
      </c>
      <c r="M55" s="1069">
        <f>COUNT(M8:M15,M17:M23,#REF!,M27:M31,M33:M37,M39:M42,M44:M44,M46:M46,M48:M53)</f>
        <v>18</v>
      </c>
      <c r="N55" s="1069">
        <f>COUNT(N8:N15,N17:N23,#REF!,N27:N31,N33:N37,N39:N42,N44:N44,N46:N46,N48:N53)</f>
        <v>19</v>
      </c>
      <c r="O55" s="1069">
        <f>COUNT(O8:O15,O17:O23,#REF!,O27:O31,O33:O37,O39:O42,O44:O44,O46:O46,O48:O53)</f>
        <v>20</v>
      </c>
      <c r="P55" s="1069">
        <f>COUNT(P8:P15,P17:P23,#REF!,P27:P31,P33:P37,P39:P42,P44:P44,P46:P46,P48:P53)</f>
        <v>19</v>
      </c>
      <c r="Q55" s="1069">
        <f>COUNT(Q8:Q15,Q17:Q23,#REF!,Q27:Q31,Q33:Q37,Q39:Q42,Q44:Q44,Q46:Q46,Q48:Q53)</f>
        <v>18</v>
      </c>
      <c r="R55" s="1069">
        <f>COUNT(R8:R15,R17:R23,#REF!,R27:R31,R33:R37,R39:R42,R44:R44,R46:R46,R48:R53)</f>
        <v>15</v>
      </c>
      <c r="S55" s="1069">
        <f>COUNT(S8:S15,S17:S23,#REF!,S27:S31,S33:S37,S39:S42,S44:S44,S46:S46,S48:S53)</f>
        <v>13</v>
      </c>
    </row>
    <row r="56" spans="1:25" ht="24" customHeight="1" x14ac:dyDescent="0.25">
      <c r="A56" s="299" t="s">
        <v>13</v>
      </c>
      <c r="B56" s="299" t="s">
        <v>414</v>
      </c>
      <c r="C56" s="902" t="s">
        <v>374</v>
      </c>
      <c r="D56" s="901">
        <f>SUM(E56:K56,L56:R56)/2</f>
        <v>29</v>
      </c>
      <c r="E56" s="961"/>
      <c r="F56" s="901">
        <v>7.25</v>
      </c>
      <c r="G56" s="901">
        <v>7.25</v>
      </c>
      <c r="H56" s="1094"/>
      <c r="I56" s="1742">
        <v>7.25</v>
      </c>
      <c r="J56" s="901">
        <v>7.25</v>
      </c>
      <c r="K56" s="1092"/>
      <c r="L56" s="1092"/>
      <c r="M56" s="901">
        <v>7.25</v>
      </c>
      <c r="N56" s="901">
        <v>7.25</v>
      </c>
      <c r="O56" s="901"/>
      <c r="P56" s="901">
        <v>7.25</v>
      </c>
      <c r="Q56" s="1742">
        <v>7.25</v>
      </c>
      <c r="R56" s="962"/>
      <c r="S56" s="961"/>
    </row>
    <row r="57" spans="1:25" ht="24" customHeight="1" x14ac:dyDescent="0.25">
      <c r="A57" s="2430" t="s">
        <v>13</v>
      </c>
      <c r="B57" s="299" t="s">
        <v>301</v>
      </c>
      <c r="C57" s="900" t="s">
        <v>106</v>
      </c>
      <c r="D57" s="901">
        <f>SUM(E57:K57,L57:R57)/2</f>
        <v>6</v>
      </c>
      <c r="E57" s="962"/>
      <c r="F57" s="1080"/>
      <c r="G57" s="1079"/>
      <c r="H57" s="963">
        <v>6</v>
      </c>
      <c r="I57" s="1079"/>
      <c r="J57" s="1079"/>
      <c r="K57" s="1081"/>
      <c r="L57" s="961"/>
      <c r="M57" s="1079"/>
      <c r="N57" s="1079"/>
      <c r="O57" s="901">
        <v>6</v>
      </c>
      <c r="P57" s="1079"/>
      <c r="Q57" s="1079"/>
      <c r="R57" s="1081"/>
      <c r="S57" s="962"/>
    </row>
    <row r="58" spans="1:25" ht="24" customHeight="1" x14ac:dyDescent="0.25">
      <c r="A58" s="2430" t="s">
        <v>13</v>
      </c>
      <c r="B58" s="299" t="s">
        <v>312</v>
      </c>
      <c r="C58" s="900" t="s">
        <v>403</v>
      </c>
      <c r="D58" s="901">
        <f>SUM(E58:K58,L58:R58)/2</f>
        <v>7.5</v>
      </c>
      <c r="E58" s="1080"/>
      <c r="F58" s="901"/>
      <c r="G58" s="1079"/>
      <c r="H58" s="901">
        <v>5</v>
      </c>
      <c r="I58" s="1079"/>
      <c r="J58" s="1079"/>
      <c r="K58" s="1092"/>
      <c r="L58" s="961"/>
      <c r="M58" s="901">
        <v>5</v>
      </c>
      <c r="N58" s="1079"/>
      <c r="O58" s="901">
        <v>5</v>
      </c>
      <c r="P58" s="901"/>
      <c r="Q58" s="1079"/>
      <c r="R58" s="1081"/>
      <c r="S58" s="1080"/>
    </row>
    <row r="59" spans="1:25" ht="24" customHeight="1" x14ac:dyDescent="0.25">
      <c r="A59" s="2430" t="s">
        <v>13</v>
      </c>
      <c r="B59" s="299" t="s">
        <v>312</v>
      </c>
      <c r="C59" s="900" t="s">
        <v>106</v>
      </c>
      <c r="D59" s="901">
        <f>SUM(E59:K59,L59:R59)/2</f>
        <v>10</v>
      </c>
      <c r="E59" s="962"/>
      <c r="F59" s="1080"/>
      <c r="G59" s="1079"/>
      <c r="H59" s="1080"/>
      <c r="I59" s="901">
        <v>5</v>
      </c>
      <c r="J59" s="901">
        <v>5</v>
      </c>
      <c r="K59" s="1081"/>
      <c r="L59" s="961"/>
      <c r="M59" s="1079"/>
      <c r="N59" s="1079"/>
      <c r="O59" s="1079"/>
      <c r="P59" s="901">
        <v>5</v>
      </c>
      <c r="Q59" s="901">
        <v>5</v>
      </c>
      <c r="R59" s="1081"/>
      <c r="S59" s="962"/>
    </row>
    <row r="60" spans="1:25" ht="24" customHeight="1" x14ac:dyDescent="0.25">
      <c r="A60" s="904"/>
      <c r="B60" s="904"/>
      <c r="C60" s="911" t="s">
        <v>300</v>
      </c>
      <c r="D60" s="906"/>
      <c r="E60" s="1069">
        <f>COUNT(E17:E23,#REF!,E27:E31,E33:E37,E39:E42,E44:E44,E46:E46,E48:E54,E56)</f>
        <v>11</v>
      </c>
      <c r="F60" s="1069">
        <f>COUNT(F17:F23,#REF!,F27:F31,F33:F37,F39:F42,F44:F44,F46:F46,F48:F54,F56)</f>
        <v>18</v>
      </c>
      <c r="G60" s="1069">
        <f>COUNT(G17:G23,#REF!,G27:G31,G33:G37,G39:G42,G44:G44,G46:G46,G48:G54,G56)</f>
        <v>17</v>
      </c>
      <c r="H60" s="1069">
        <f>COUNT(H17:H23,#REF!,H27:H31,H33:H37,H39:H42,H44:H44,H46:H46,H48:H54,H56)</f>
        <v>16</v>
      </c>
      <c r="I60" s="1069">
        <f>COUNT(I17:I23,#REF!,I27:I31,I33:I37,I39:I42,I44:I44,I46:I46,I48:I54,I56)</f>
        <v>17</v>
      </c>
      <c r="J60" s="1069">
        <f>COUNT(J17:J23,#REF!,J27:J31,J33:J37,J39:J42,J44:J44,J46:J46,J48:J54,J56)</f>
        <v>16</v>
      </c>
      <c r="K60" s="1069">
        <f>COUNT(K17:K23,#REF!,K27:K31,K33:K37,K39:K42,K44:K44,K46:K46,K48:K54,K56)</f>
        <v>12</v>
      </c>
      <c r="L60" s="1069">
        <f>COUNT(L17:L23,#REF!,L27:L31,L33:L37,L39:L42,L44:L44,L46:L46,L48:L54,L56)</f>
        <v>11</v>
      </c>
      <c r="M60" s="1069">
        <f>COUNT(M17:M23,#REF!,M27:M31,M33:M37,M39:M42,M44:M44,M46:M46,M48:M54,M56)</f>
        <v>17</v>
      </c>
      <c r="N60" s="1069">
        <f>COUNT(N17:N23,#REF!,N27:N31,N33:N37,N39:N42,N44:N44,N46:N46,N48:N54,N56)</f>
        <v>16</v>
      </c>
      <c r="O60" s="1069">
        <f>COUNT(O17:O23,#REF!,O27:O31,O33:O37,O39:O42,O44:O44,O46:O46,O48:O54,O56)</f>
        <v>17</v>
      </c>
      <c r="P60" s="1069">
        <f>COUNT(P17:P23,#REF!,P27:P31,P33:P37,P39:P42,P44:P44,P46:P46,P48:P54,P56)</f>
        <v>16</v>
      </c>
      <c r="Q60" s="1069">
        <f>COUNT(Q17:Q23,#REF!,Q27:Q31,Q33:Q37,Q39:Q42,Q44:Q44,Q46:Q46,Q48:Q54,Q56)</f>
        <v>17</v>
      </c>
      <c r="R60" s="1069">
        <f>COUNT(R17:R23,#REF!,R27:R31,R33:R37,R39:R42,R44:R44,R46:R46,R48:R54,R56)</f>
        <v>12</v>
      </c>
      <c r="S60" s="1069">
        <f>COUNT(S17:S23,#REF!,S27:S31,S33:S37,S39:S42,S44:S44,S46:S46,S48:S54,S56)</f>
        <v>11</v>
      </c>
    </row>
    <row r="61" spans="1:25" ht="24" customHeight="1" x14ac:dyDescent="0.25">
      <c r="A61" s="904"/>
      <c r="B61" s="904"/>
      <c r="C61" s="912" t="s">
        <v>51</v>
      </c>
      <c r="D61" s="906"/>
      <c r="E61" s="1069">
        <f>COUNT(#REF!,E27:E31,E33:E37,E39:E42,E44:E44,E46:E46,E48:E54,E56:E57)</f>
        <v>9</v>
      </c>
      <c r="F61" s="1069">
        <f>COUNT(#REF!,F27:F31,F33:F37,F39:F42,F44:F44,F46:F46,F48:F54,F56:F57)</f>
        <v>13</v>
      </c>
      <c r="G61" s="1069">
        <f>COUNT(#REF!,G27:G31,G33:G37,G39:G42,G44:G44,G46:G46,G48:G54,G56:G57)</f>
        <v>13</v>
      </c>
      <c r="H61" s="1069">
        <f>COUNT(#REF!,H27:H31,H33:H37,H39:H42,H44:H44,H46:H46,H48:H54,H56:H57)</f>
        <v>12</v>
      </c>
      <c r="I61" s="1069">
        <f>COUNT(#REF!,I27:I31,I33:I37,I39:I42,I44:I44,I46:I46,I48:I54,I56:I57)</f>
        <v>12</v>
      </c>
      <c r="J61" s="1069">
        <f>COUNT(#REF!,J27:J31,J33:J37,J39:J42,J44:J44,J46:J46,J48:J54,J56:J57)</f>
        <v>12</v>
      </c>
      <c r="K61" s="1069">
        <f>COUNT(#REF!,K27:K31,K33:K37,K39:K42,K44:K44,K46:K46,K48:K54,K56:K57)</f>
        <v>9</v>
      </c>
      <c r="L61" s="1069">
        <f>COUNT(#REF!,L27:L31,L33:L37,L39:L42,L44:L44,L46:L46,L48:L54,L56:L57)</f>
        <v>9</v>
      </c>
      <c r="M61" s="1069">
        <f>COUNT(#REF!,M27:M31,M33:M37,M39:M42,M44:M44,M46:M46,M48:M54,M56:M57)</f>
        <v>13</v>
      </c>
      <c r="N61" s="1069">
        <f>COUNT(#REF!,N27:N31,N33:N37,N39:N42,N44:N44,N46:N46,N48:N54,N56:N57)</f>
        <v>12</v>
      </c>
      <c r="O61" s="1069">
        <f>COUNT(#REF!,O27:O31,O33:O37,O39:O42,O44:O44,O46:O46,O48:O54,O56:O57)</f>
        <v>13</v>
      </c>
      <c r="P61" s="1069">
        <f>COUNT(#REF!,P27:P31,P33:P37,P39:P42,P44:P44,P46:P46,P48:P54,P56:P57)</f>
        <v>12</v>
      </c>
      <c r="Q61" s="1069">
        <f>COUNT(#REF!,Q27:Q31,Q33:Q37,Q39:Q42,Q44:Q44,Q46:Q46,Q48:Q54,Q56:Q57)</f>
        <v>12</v>
      </c>
      <c r="R61" s="1069">
        <f>COUNT(#REF!,R27:R31,R33:R37,R39:R42,R44:R44,R46:R46,R48:R54,R56:R57)</f>
        <v>9</v>
      </c>
      <c r="S61" s="1069">
        <f>COUNT(#REF!,S27:S31,S33:S37,S39:S42,S44:S44,S46:S46,S48:S54,S56:S57)</f>
        <v>9</v>
      </c>
    </row>
    <row r="62" spans="1:25" ht="24" customHeight="1" x14ac:dyDescent="0.25">
      <c r="A62" s="904"/>
      <c r="B62" s="904"/>
      <c r="C62" s="912" t="s">
        <v>113</v>
      </c>
      <c r="D62" s="906"/>
      <c r="E62" s="1069">
        <f t="shared" ref="E62:R62" si="12">COUNT(E27:E31,E33:E37,E39:E42,E44:E44,E46:E46,E48:E54,E56:E59)</f>
        <v>9</v>
      </c>
      <c r="F62" s="1069">
        <f t="shared" si="12"/>
        <v>13</v>
      </c>
      <c r="G62" s="1069">
        <f t="shared" si="12"/>
        <v>13</v>
      </c>
      <c r="H62" s="1069">
        <f t="shared" si="12"/>
        <v>13</v>
      </c>
      <c r="I62" s="1069">
        <f t="shared" si="12"/>
        <v>13</v>
      </c>
      <c r="J62" s="1069">
        <f t="shared" si="12"/>
        <v>13</v>
      </c>
      <c r="K62" s="1069">
        <f t="shared" si="12"/>
        <v>9</v>
      </c>
      <c r="L62" s="1069">
        <f t="shared" si="12"/>
        <v>9</v>
      </c>
      <c r="M62" s="1069">
        <f t="shared" si="12"/>
        <v>14</v>
      </c>
      <c r="N62" s="1069">
        <f t="shared" si="12"/>
        <v>12</v>
      </c>
      <c r="O62" s="1069">
        <f t="shared" si="12"/>
        <v>14</v>
      </c>
      <c r="P62" s="1069">
        <f t="shared" si="12"/>
        <v>13</v>
      </c>
      <c r="Q62" s="1069">
        <f t="shared" si="12"/>
        <v>13</v>
      </c>
      <c r="R62" s="1069">
        <f t="shared" si="12"/>
        <v>9</v>
      </c>
      <c r="S62" s="1069">
        <f t="shared" ref="S62" si="13">COUNT(S27:S31,S33:S37,S39:S42,S44:S44,S46:S46,S48:S54,S56:S59)</f>
        <v>9</v>
      </c>
    </row>
    <row r="63" spans="1:25" ht="24" customHeight="1" x14ac:dyDescent="0.25">
      <c r="A63" s="904"/>
      <c r="B63" s="904"/>
      <c r="C63" s="912" t="s">
        <v>55</v>
      </c>
      <c r="D63" s="906"/>
      <c r="E63" s="1069">
        <f>COUNT(E33:E37,E39:E42,E44:E44,E46:E46,E48:E54,E56:E59,#REF!)</f>
        <v>8</v>
      </c>
      <c r="F63" s="1069">
        <f>COUNT(F33:F37,F39:F42,F44:F44,F46:F46,F48:F54,F56:F59,#REF!)</f>
        <v>11</v>
      </c>
      <c r="G63" s="1069">
        <f>COUNT(G33:G37,G39:G42,G44:G44,G46:G46,G48:G54,G56:G59,#REF!)</f>
        <v>12</v>
      </c>
      <c r="H63" s="1069">
        <f>COUNT(H33:H37,H39:H42,H44:H44,H46:H46,H48:H54,H56:H59,#REF!)</f>
        <v>11</v>
      </c>
      <c r="I63" s="1069">
        <f>COUNT(I33:I37,I39:I42,I44:I44,I46:I46,I48:I54,I56:I59,#REF!)</f>
        <v>11</v>
      </c>
      <c r="J63" s="1069">
        <f>COUNT(J33:J37,J39:J42,J44:J44,J46:J46,J48:J54,J56:J59,#REF!)</f>
        <v>12</v>
      </c>
      <c r="K63" s="1069">
        <f>COUNT(K33:K37,K39:K42,K44:K44,K46:K46,K48:K54,K56:K59,#REF!)</f>
        <v>8</v>
      </c>
      <c r="L63" s="1069">
        <f>COUNT(L33:L37,L39:L42,L44:L44,L46:L46,L48:L54,L56:L59,#REF!)</f>
        <v>8</v>
      </c>
      <c r="M63" s="1069">
        <f>COUNT(M33:M37,M39:M42,M44:M44,M46:M46,M48:M54,M56:M59,#REF!)</f>
        <v>12</v>
      </c>
      <c r="N63" s="1069">
        <f>COUNT(N33:N37,N39:N42,N44:N44,N46:N46,N48:N54,N56:N59,#REF!)</f>
        <v>12</v>
      </c>
      <c r="O63" s="1069">
        <f>COUNT(O33:O37,O39:O42,O44:O44,O46:O46,O48:O54,O56:O59,#REF!)</f>
        <v>11</v>
      </c>
      <c r="P63" s="1069">
        <f>COUNT(P33:P37,P39:P42,P44:P44,P46:P46,P48:P54,P56:P59,#REF!)</f>
        <v>11</v>
      </c>
      <c r="Q63" s="1069">
        <f>COUNT(Q33:Q37,Q39:Q42,Q44:Q44,Q46:Q46,Q48:Q54,Q56:Q59,#REF!)</f>
        <v>12</v>
      </c>
      <c r="R63" s="1069">
        <f>COUNT(R33:R37,R39:R42,R44:R44,R46:R46,R48:R54,R56:R59,#REF!)</f>
        <v>8</v>
      </c>
      <c r="S63" s="1069">
        <f>COUNT(S33:S37,S39:S42,S44:S44,S46:S46,S48:S54,S56:S59,#REF!)</f>
        <v>8</v>
      </c>
    </row>
    <row r="64" spans="1:25" ht="24" customHeight="1" x14ac:dyDescent="0.25">
      <c r="A64" s="904"/>
      <c r="B64" s="904"/>
      <c r="C64" s="912" t="s">
        <v>105</v>
      </c>
      <c r="D64" s="906"/>
      <c r="E64" s="1069">
        <f>COUNT(E39:E42,E44:E44,E46:E46,E48:E54,E56:E59,#REF!)</f>
        <v>7</v>
      </c>
      <c r="F64" s="1069">
        <f>COUNT(F39:F42,F44:F44,F46:F46,F48:F54,F56:F59,#REF!)</f>
        <v>8</v>
      </c>
      <c r="G64" s="1069">
        <f>COUNT(G39:G42,G44:G44,G46:G46,G48:G54,G56:G59,#REF!)</f>
        <v>9</v>
      </c>
      <c r="H64" s="1069">
        <f>COUNT(H39:H42,H44:H44,H46:H46,H48:H54,H56:H59,#REF!)</f>
        <v>9</v>
      </c>
      <c r="I64" s="1069">
        <f>COUNT(I39:I42,I44:I44,I46:I46,I48:I54,I56:I59,#REF!)</f>
        <v>10</v>
      </c>
      <c r="J64" s="1069">
        <f>COUNT(J39:J42,J44:J44,J46:J46,J48:J54,J56:J59,#REF!)</f>
        <v>8</v>
      </c>
      <c r="K64" s="1069">
        <f>COUNT(K39:K42,K44:K44,K46:K46,K48:K54,K56:K59,#REF!)</f>
        <v>7</v>
      </c>
      <c r="L64" s="1069">
        <f>COUNT(L39:L42,L44:L44,L46:L46,L48:L54,L56:L59,#REF!)</f>
        <v>7</v>
      </c>
      <c r="M64" s="1069">
        <f>COUNT(M39:M42,M44:M44,M46:M46,M48:M54,M56:M59,#REF!)</f>
        <v>9</v>
      </c>
      <c r="N64" s="1069">
        <f>COUNT(N39:N42,N44:N44,N46:N46,N48:N54,N56:N59,#REF!)</f>
        <v>9</v>
      </c>
      <c r="O64" s="1069">
        <f>COUNT(O39:O42,O44:O44,O46:O46,O48:O54,O56:O59,#REF!)</f>
        <v>8</v>
      </c>
      <c r="P64" s="1069">
        <f>COUNT(P39:P42,P44:P44,P46:P46,P48:P54,P56:P59,#REF!)</f>
        <v>10</v>
      </c>
      <c r="Q64" s="1069">
        <f>COUNT(Q39:Q42,Q44:Q44,Q46:Q46,Q48:Q54,Q56:Q59,#REF!)</f>
        <v>9</v>
      </c>
      <c r="R64" s="1069">
        <f>COUNT(R39:R42,R44:R44,R46:R46,R48:R54,R56:R59,#REF!)</f>
        <v>7</v>
      </c>
      <c r="S64" s="1069">
        <f>COUNT(S39:S42,S44:S44,S46:S46,S48:S54,S56:S59,#REF!)</f>
        <v>7</v>
      </c>
    </row>
    <row r="65" spans="1:19" ht="24" customHeight="1" x14ac:dyDescent="0.25">
      <c r="A65" s="904"/>
      <c r="B65" s="904"/>
      <c r="C65" s="912" t="s">
        <v>128</v>
      </c>
      <c r="D65" s="906"/>
      <c r="E65" s="1069">
        <f>COUNT(E42,E44:E44,E46:E46,E48:E54,E56:E59,#REF!)</f>
        <v>6</v>
      </c>
      <c r="F65" s="1069">
        <f>COUNT(F42,F44:F44,F46:F46,F48:F54,F56:F59,#REF!)</f>
        <v>7</v>
      </c>
      <c r="G65" s="1069">
        <f>COUNT(G42,G44:G44,G46:G46,G48:G54,G56:G59,#REF!)</f>
        <v>8</v>
      </c>
      <c r="H65" s="1069">
        <f>COUNT(H42,H44:H44,H46:H46,H48:H54,H56:H59,#REF!)</f>
        <v>8</v>
      </c>
      <c r="I65" s="1069">
        <f>COUNT(I42,I44:I44,I46:I46,I48:I54,I56:I59,#REF!)</f>
        <v>8</v>
      </c>
      <c r="J65" s="1069">
        <f>COUNT(J42,J44:J44,J46:J46,J48:J54,J56:J59,#REF!)</f>
        <v>7</v>
      </c>
      <c r="K65" s="1069">
        <f>COUNT(K42,K44:K44,K46:K46,K48:K54,K56:K59,#REF!)</f>
        <v>5</v>
      </c>
      <c r="L65" s="1069">
        <f>COUNT(L42,L44:L44,L46:L46,L48:L54,L56:L59,#REF!)</f>
        <v>5</v>
      </c>
      <c r="M65" s="1069">
        <f>COUNT(M42,M44:M44,M46:M46,M48:M54,M56:M59,#REF!)</f>
        <v>9</v>
      </c>
      <c r="N65" s="1069">
        <f>COUNT(N42,N44:N44,N46:N46,N48:N54,N56:N59,#REF!)</f>
        <v>8</v>
      </c>
      <c r="O65" s="1069">
        <f>COUNT(O42,O44:O44,O46:O46,O48:O54,O56:O59,#REF!)</f>
        <v>6</v>
      </c>
      <c r="P65" s="1069">
        <f>COUNT(P42,P44:P44,P46:P46,P48:P54,P56:P59,#REF!)</f>
        <v>8</v>
      </c>
      <c r="Q65" s="1069">
        <f>COUNT(Q42,Q44:Q44,Q46:Q46,Q48:Q54,Q56:Q59,#REF!)</f>
        <v>8</v>
      </c>
      <c r="R65" s="1069">
        <f>COUNT(R42,R44:R44,R46:R46,R48:R54,R56:R59,#REF!)</f>
        <v>6</v>
      </c>
      <c r="S65" s="1069">
        <f>COUNT(S42,S44:S44,S46:S46,S48:S54,S56:S59,#REF!)</f>
        <v>6</v>
      </c>
    </row>
    <row r="66" spans="1:19" ht="24" customHeight="1" x14ac:dyDescent="0.25">
      <c r="A66" s="904"/>
      <c r="B66" s="904"/>
      <c r="C66" s="912" t="s">
        <v>161</v>
      </c>
      <c r="D66" s="906"/>
      <c r="E66" s="1069">
        <f>COUNT(E42,E46:E46,E48:E54,E56:E59,#REF!)</f>
        <v>5</v>
      </c>
      <c r="F66" s="1069">
        <f>COUNT(F42,F46:F46,F48:F54,F56:F59,#REF!)</f>
        <v>7</v>
      </c>
      <c r="G66" s="1069">
        <f>COUNT(G42,G46:G46,G48:G54,G56:G59,#REF!)</f>
        <v>7</v>
      </c>
      <c r="H66" s="1069">
        <f>COUNT(H42,H46:H46,H48:H54,H56:H59,#REF!)</f>
        <v>7</v>
      </c>
      <c r="I66" s="1069">
        <f>COUNT(I42,I46:I46,I48:I54,I56:I59,#REF!)</f>
        <v>7</v>
      </c>
      <c r="J66" s="1069">
        <f>COUNT(J42,J46:J46,J48:J54,J56:J59,#REF!)</f>
        <v>6</v>
      </c>
      <c r="K66" s="1069">
        <f>COUNT(K42,K46:K46,K48:K54,K56:K59,#REF!)</f>
        <v>5</v>
      </c>
      <c r="L66" s="1069">
        <f>COUNT(L42,L46:L46,L48:L54,L56:L59,#REF!)</f>
        <v>5</v>
      </c>
      <c r="M66" s="1069">
        <f>COUNT(M42,M46:M46,M48:M54,M56:M59,#REF!)</f>
        <v>8</v>
      </c>
      <c r="N66" s="1069">
        <f>COUNT(N42,N46:N46,N48:N54,N56:N59,#REF!)</f>
        <v>7</v>
      </c>
      <c r="O66" s="1069">
        <f>COUNT(O42,O46:O46,O48:O54,O56:O59,#REF!)</f>
        <v>5</v>
      </c>
      <c r="P66" s="1069">
        <f>COUNT(P42,P46:P46,P48:P54,P56:P59,#REF!)</f>
        <v>7</v>
      </c>
      <c r="Q66" s="1069">
        <f>COUNT(Q42,Q46:Q46,Q48:Q54,Q56:Q59,#REF!)</f>
        <v>8</v>
      </c>
      <c r="R66" s="1069">
        <f>COUNT(R42,R46:R46,R48:R54,R56:R59,#REF!)</f>
        <v>5</v>
      </c>
      <c r="S66" s="1069">
        <f>COUNT(S42,S46:S46,S48:S54,S56:S59,#REF!)</f>
        <v>5</v>
      </c>
    </row>
    <row r="67" spans="1:19" ht="24" customHeight="1" x14ac:dyDescent="0.25">
      <c r="A67" s="904"/>
      <c r="B67" s="904"/>
      <c r="C67" s="912" t="s">
        <v>321</v>
      </c>
      <c r="D67" s="906"/>
      <c r="E67" s="1069">
        <f>COUNT(E42,E48:E54,E56:E59,#REF!)</f>
        <v>5</v>
      </c>
      <c r="F67" s="1069">
        <f>COUNT(F42,F48:F54,F56:F59,#REF!)</f>
        <v>6</v>
      </c>
      <c r="G67" s="1069">
        <f>COUNT(G42,G48:G54,G56:G59,#REF!)</f>
        <v>6</v>
      </c>
      <c r="H67" s="1069">
        <f>COUNT(H42,H48:H54,H56:H59,#REF!)</f>
        <v>6</v>
      </c>
      <c r="I67" s="1069">
        <f>COUNT(I42,I48:I54,I56:I59,#REF!)</f>
        <v>6</v>
      </c>
      <c r="J67" s="1069">
        <f>COUNT(J42,J48:J54,J56:J59,#REF!)</f>
        <v>6</v>
      </c>
      <c r="K67" s="1069">
        <f>COUNT(K42,K48:K54,K56:K59,#REF!)</f>
        <v>4</v>
      </c>
      <c r="L67" s="1069">
        <f>COUNT(L42,L48:L54,L56:L59,#REF!)</f>
        <v>4</v>
      </c>
      <c r="M67" s="1069">
        <f>COUNT(M42,M48:M54,M56:M59,#REF!)</f>
        <v>7</v>
      </c>
      <c r="N67" s="1069">
        <f>COUNT(N42,N48:N54,N56:N59,#REF!)</f>
        <v>6</v>
      </c>
      <c r="O67" s="1069">
        <f>COUNT(O42,O48:O54,O56:O59,#REF!)</f>
        <v>5</v>
      </c>
      <c r="P67" s="1069">
        <f>COUNT(P42,P48:P54,P56:P59,#REF!)</f>
        <v>6</v>
      </c>
      <c r="Q67" s="1069">
        <f>COUNT(Q42,Q48:Q54,Q56:Q59,#REF!)</f>
        <v>7</v>
      </c>
      <c r="R67" s="1069">
        <f>COUNT(R42,R48:R54,R56:R59,#REF!)</f>
        <v>5</v>
      </c>
      <c r="S67" s="1069">
        <f>COUNT(S42,S48:S54,S56:S59,#REF!)</f>
        <v>5</v>
      </c>
    </row>
    <row r="68" spans="1:19" ht="24" customHeight="1" x14ac:dyDescent="0.25">
      <c r="A68" s="904"/>
      <c r="B68" s="904"/>
      <c r="C68" s="912" t="s">
        <v>183</v>
      </c>
      <c r="D68" s="906"/>
      <c r="E68" s="1069">
        <f>COUNT(#REF!)</f>
        <v>0</v>
      </c>
      <c r="F68" s="1069">
        <f>COUNT(#REF!)</f>
        <v>0</v>
      </c>
      <c r="G68" s="1069">
        <f>COUNT(#REF!)</f>
        <v>0</v>
      </c>
      <c r="H68" s="1069">
        <f>COUNT(#REF!)</f>
        <v>0</v>
      </c>
      <c r="I68" s="1069">
        <f>COUNT(#REF!)</f>
        <v>0</v>
      </c>
      <c r="J68" s="1069">
        <f>COUNT(#REF!)</f>
        <v>0</v>
      </c>
      <c r="K68" s="1069">
        <f>COUNT(#REF!)</f>
        <v>0</v>
      </c>
      <c r="L68" s="1069">
        <f>COUNT(#REF!)</f>
        <v>0</v>
      </c>
      <c r="M68" s="1069">
        <f>COUNT(#REF!)</f>
        <v>0</v>
      </c>
      <c r="N68" s="1069">
        <f>COUNT(#REF!)</f>
        <v>0</v>
      </c>
      <c r="O68" s="1069">
        <f>COUNT(#REF!)</f>
        <v>0</v>
      </c>
      <c r="P68" s="1069">
        <f>COUNT(#REF!)</f>
        <v>0</v>
      </c>
      <c r="Q68" s="1069">
        <f>COUNT(#REF!)</f>
        <v>0</v>
      </c>
      <c r="R68" s="1069">
        <f>COUNT(#REF!)</f>
        <v>0</v>
      </c>
      <c r="S68" s="1069">
        <f>COUNT(#REF!)</f>
        <v>0</v>
      </c>
    </row>
    <row r="69" spans="1:19" ht="24" customHeight="1" thickBot="1" x14ac:dyDescent="0.3">
      <c r="A69" s="299" t="s">
        <v>102</v>
      </c>
      <c r="B69" s="299"/>
      <c r="C69" s="900"/>
      <c r="D69" s="901"/>
      <c r="E69" s="962"/>
      <c r="F69" s="963"/>
      <c r="G69" s="963"/>
      <c r="H69" s="963"/>
      <c r="I69" s="901"/>
      <c r="J69" s="901"/>
      <c r="K69" s="961"/>
      <c r="L69" s="961"/>
      <c r="M69" s="963"/>
      <c r="N69" s="901"/>
      <c r="O69" s="901"/>
      <c r="P69" s="901"/>
      <c r="Q69" s="901"/>
      <c r="R69" s="962"/>
      <c r="S69" s="962"/>
    </row>
    <row r="70" spans="1:19" ht="24" customHeight="1" thickBot="1" x14ac:dyDescent="0.3">
      <c r="A70" s="913" t="s">
        <v>95</v>
      </c>
      <c r="B70" s="913" t="s">
        <v>101</v>
      </c>
      <c r="C70" s="914" t="s">
        <v>97</v>
      </c>
      <c r="D70" s="913">
        <f>SUM(E70:K70,L70:R70)/2</f>
        <v>19</v>
      </c>
      <c r="E70" s="1082"/>
      <c r="F70" s="1083">
        <v>7.5</v>
      </c>
      <c r="G70" s="1083">
        <v>7.5</v>
      </c>
      <c r="H70" s="1083">
        <v>4</v>
      </c>
      <c r="I70" s="913"/>
      <c r="J70" s="913"/>
      <c r="K70" s="1082"/>
      <c r="L70" s="1082"/>
      <c r="M70" s="1083">
        <v>7.5</v>
      </c>
      <c r="N70" s="913">
        <v>7.5</v>
      </c>
      <c r="O70" s="913">
        <v>4</v>
      </c>
      <c r="P70" s="913"/>
      <c r="Q70" s="913"/>
      <c r="R70" s="1084"/>
      <c r="S70" s="1082"/>
    </row>
    <row r="71" spans="1:19" ht="24" customHeight="1" thickBot="1" x14ac:dyDescent="0.3">
      <c r="A71" s="299" t="s">
        <v>96</v>
      </c>
      <c r="B71" s="299" t="s">
        <v>100</v>
      </c>
      <c r="C71" s="915" t="s">
        <v>99</v>
      </c>
      <c r="D71" s="913">
        <f t="shared" ref="D71:D72" si="14">SUM(E71:K71,L71:R71)/2</f>
        <v>38</v>
      </c>
      <c r="E71" s="1085"/>
      <c r="F71" s="1086">
        <v>9.5</v>
      </c>
      <c r="G71" s="299">
        <v>9.5</v>
      </c>
      <c r="H71" s="299">
        <v>9.5</v>
      </c>
      <c r="I71" s="299">
        <v>9.5</v>
      </c>
      <c r="J71" s="299"/>
      <c r="K71" s="1085"/>
      <c r="L71" s="1087"/>
      <c r="M71" s="1088">
        <v>9.5</v>
      </c>
      <c r="N71" s="299">
        <v>9.5</v>
      </c>
      <c r="O71" s="299">
        <v>9.5</v>
      </c>
      <c r="P71" s="299">
        <v>9.5</v>
      </c>
      <c r="Q71" s="299"/>
      <c r="R71" s="1089"/>
      <c r="S71" s="1085"/>
    </row>
    <row r="72" spans="1:19" ht="24" customHeight="1" thickBot="1" x14ac:dyDescent="0.3">
      <c r="A72" s="299" t="s">
        <v>96</v>
      </c>
      <c r="B72" s="299" t="s">
        <v>100</v>
      </c>
      <c r="C72" s="915" t="s">
        <v>137</v>
      </c>
      <c r="D72" s="913">
        <f t="shared" si="14"/>
        <v>38</v>
      </c>
      <c r="E72" s="1085">
        <v>9.5</v>
      </c>
      <c r="F72" s="1088">
        <v>9.5</v>
      </c>
      <c r="G72" s="299"/>
      <c r="H72" s="299"/>
      <c r="I72" s="299"/>
      <c r="J72" s="299">
        <v>9.5</v>
      </c>
      <c r="K72" s="1085">
        <v>9.5</v>
      </c>
      <c r="L72" s="1085">
        <v>9.5</v>
      </c>
      <c r="M72" s="1086">
        <v>9.5</v>
      </c>
      <c r="N72" s="299"/>
      <c r="O72" s="299"/>
      <c r="P72" s="299"/>
      <c r="Q72" s="299">
        <v>9.5</v>
      </c>
      <c r="R72" s="1089">
        <v>9.5</v>
      </c>
      <c r="S72" s="1085">
        <v>9.5</v>
      </c>
    </row>
    <row r="73" spans="1:19" ht="24" customHeight="1" x14ac:dyDescent="0.3">
      <c r="A73" s="299"/>
      <c r="B73" s="916" t="s">
        <v>155</v>
      </c>
      <c r="C73" s="917" t="s">
        <v>140</v>
      </c>
      <c r="D73" s="901"/>
      <c r="E73" s="961"/>
      <c r="F73" s="963"/>
      <c r="G73" s="963"/>
      <c r="H73" s="963"/>
      <c r="I73" s="901"/>
      <c r="J73" s="901"/>
      <c r="K73" s="961"/>
      <c r="L73" s="961"/>
      <c r="M73" s="901"/>
      <c r="N73" s="901"/>
      <c r="O73" s="901"/>
      <c r="P73" s="901"/>
      <c r="Q73" s="901"/>
      <c r="R73" s="962"/>
      <c r="S73" s="961"/>
    </row>
    <row r="74" spans="1:19" ht="24" customHeight="1" x14ac:dyDescent="0.3">
      <c r="A74" s="299"/>
      <c r="B74" s="918" t="s">
        <v>154</v>
      </c>
      <c r="C74" s="919" t="s">
        <v>141</v>
      </c>
      <c r="D74" s="901"/>
      <c r="E74" s="961"/>
      <c r="F74" s="963"/>
      <c r="G74" s="963"/>
      <c r="H74" s="963"/>
      <c r="I74" s="901"/>
      <c r="J74" s="901"/>
      <c r="K74" s="961"/>
      <c r="L74" s="961"/>
      <c r="M74" s="901"/>
      <c r="N74" s="901"/>
      <c r="O74" s="901"/>
      <c r="P74" s="901"/>
      <c r="Q74" s="901"/>
      <c r="R74" s="962"/>
      <c r="S74" s="961"/>
    </row>
    <row r="75" spans="1:19" ht="24" customHeight="1" x14ac:dyDescent="0.3">
      <c r="A75" s="920"/>
      <c r="B75" s="920"/>
      <c r="C75" s="920"/>
      <c r="D75" s="317"/>
      <c r="E75" s="968">
        <f t="shared" ref="E75:R75" si="15">SUM(E7:E15,E17:E24,E27:E31,E33:E37,E39:E42,E44:E44,E46:E46,E48:E54,E56:E59,E70:E74)</f>
        <v>128.5</v>
      </c>
      <c r="F75" s="968">
        <f t="shared" si="15"/>
        <v>208.25</v>
      </c>
      <c r="G75" s="968">
        <f t="shared" si="15"/>
        <v>188.25</v>
      </c>
      <c r="H75" s="968">
        <f t="shared" si="15"/>
        <v>188.5</v>
      </c>
      <c r="I75" s="968">
        <f t="shared" si="15"/>
        <v>188.75</v>
      </c>
      <c r="J75" s="968">
        <f t="shared" si="15"/>
        <v>174.25</v>
      </c>
      <c r="K75" s="968">
        <f t="shared" si="15"/>
        <v>139.5</v>
      </c>
      <c r="L75" s="968">
        <f t="shared" si="15"/>
        <v>128.5</v>
      </c>
      <c r="M75" s="968">
        <f t="shared" si="15"/>
        <v>202.25</v>
      </c>
      <c r="N75" s="968">
        <f t="shared" si="15"/>
        <v>188.25</v>
      </c>
      <c r="O75" s="968">
        <f t="shared" si="15"/>
        <v>191.5</v>
      </c>
      <c r="P75" s="968">
        <f t="shared" si="15"/>
        <v>185.75</v>
      </c>
      <c r="Q75" s="968">
        <f t="shared" si="15"/>
        <v>182.25</v>
      </c>
      <c r="R75" s="968">
        <f t="shared" si="15"/>
        <v>139.5</v>
      </c>
      <c r="S75" s="968">
        <f t="shared" ref="S75" si="16">SUM(S7:S15,S17:S24,S27:S31,S33:S37,S39:S42,S44:S44,S46:S46,S48:S54,S56:S59,S70:S74)</f>
        <v>128.5</v>
      </c>
    </row>
    <row r="76" spans="1:19" ht="18.649999999999999" customHeight="1" x14ac:dyDescent="0.3">
      <c r="A76" s="921"/>
      <c r="B76" s="921"/>
      <c r="C76" s="921"/>
      <c r="D76" s="317"/>
      <c r="E76" s="969">
        <f>E75/8</f>
        <v>16.0625</v>
      </c>
      <c r="F76" s="969">
        <f t="shared" ref="F76:R76" si="17">F75/8</f>
        <v>26.03125</v>
      </c>
      <c r="G76" s="969">
        <f t="shared" si="17"/>
        <v>23.53125</v>
      </c>
      <c r="H76" s="969">
        <f t="shared" si="17"/>
        <v>23.5625</v>
      </c>
      <c r="I76" s="969">
        <f t="shared" si="17"/>
        <v>23.59375</v>
      </c>
      <c r="J76" s="969">
        <f t="shared" si="17"/>
        <v>21.78125</v>
      </c>
      <c r="K76" s="969">
        <f t="shared" si="17"/>
        <v>17.4375</v>
      </c>
      <c r="L76" s="969">
        <f t="shared" si="17"/>
        <v>16.0625</v>
      </c>
      <c r="M76" s="969">
        <f t="shared" si="17"/>
        <v>25.28125</v>
      </c>
      <c r="N76" s="969">
        <f t="shared" si="17"/>
        <v>23.53125</v>
      </c>
      <c r="O76" s="969">
        <f t="shared" si="17"/>
        <v>23.9375</v>
      </c>
      <c r="P76" s="969">
        <f t="shared" si="17"/>
        <v>23.21875</v>
      </c>
      <c r="Q76" s="969">
        <f t="shared" si="17"/>
        <v>22.78125</v>
      </c>
      <c r="R76" s="969">
        <f t="shared" si="17"/>
        <v>17.4375</v>
      </c>
      <c r="S76" s="969">
        <f>S75/8</f>
        <v>16.0625</v>
      </c>
    </row>
    <row r="77" spans="1:19" ht="24" customHeight="1" x14ac:dyDescent="0.3">
      <c r="A77" s="922"/>
      <c r="B77" s="922"/>
      <c r="C77" s="922"/>
      <c r="D77" s="321" t="s">
        <v>212</v>
      </c>
      <c r="E77" s="322" t="s">
        <v>315</v>
      </c>
      <c r="F77" s="323" t="s">
        <v>203</v>
      </c>
      <c r="G77" s="897"/>
      <c r="H77" s="321" t="s">
        <v>211</v>
      </c>
      <c r="I77" s="970"/>
      <c r="J77" s="325" t="s">
        <v>203</v>
      </c>
      <c r="K77" s="897"/>
      <c r="L77" s="321" t="s">
        <v>213</v>
      </c>
      <c r="M77" s="322" t="s">
        <v>74</v>
      </c>
      <c r="N77" s="323" t="s">
        <v>203</v>
      </c>
      <c r="O77" s="897"/>
      <c r="P77" s="321" t="s">
        <v>211</v>
      </c>
      <c r="Q77" s="970"/>
      <c r="R77" s="325" t="s">
        <v>203</v>
      </c>
      <c r="S77" s="322" t="s">
        <v>315</v>
      </c>
    </row>
    <row r="78" spans="1:19" ht="24" customHeight="1" x14ac:dyDescent="0.3">
      <c r="A78" s="316"/>
      <c r="B78" s="316"/>
      <c r="C78" s="316"/>
      <c r="D78" s="326" t="s">
        <v>159</v>
      </c>
      <c r="E78" s="256">
        <v>27.5</v>
      </c>
      <c r="F78" s="347" t="str">
        <f>E78* 40 &amp; "hrs"</f>
        <v>1100hrs</v>
      </c>
      <c r="G78" s="897"/>
      <c r="H78" s="328" t="s">
        <v>240</v>
      </c>
      <c r="I78" s="329">
        <v>25.93</v>
      </c>
      <c r="J78" s="971" t="s">
        <v>247</v>
      </c>
      <c r="K78" s="897"/>
      <c r="L78" s="331" t="s">
        <v>159</v>
      </c>
      <c r="M78" s="332">
        <v>27.5</v>
      </c>
      <c r="N78" s="347" t="str">
        <f>M78* 40 &amp; "hrs"</f>
        <v>1100hrs</v>
      </c>
      <c r="O78" s="897"/>
      <c r="P78" s="334" t="s">
        <v>240</v>
      </c>
      <c r="Q78" s="335">
        <v>25.93</v>
      </c>
      <c r="R78" s="972" t="s">
        <v>247</v>
      </c>
      <c r="S78" s="256">
        <v>27.5</v>
      </c>
    </row>
    <row r="79" spans="1:19" ht="24" customHeight="1" x14ac:dyDescent="0.3">
      <c r="A79" s="316"/>
      <c r="B79" s="316"/>
      <c r="C79" s="316"/>
      <c r="D79" s="337" t="s">
        <v>204</v>
      </c>
      <c r="E79" s="338">
        <f>SUM(E75:K75)/40</f>
        <v>30.4</v>
      </c>
      <c r="F79" s="973" t="str">
        <f>E79* 40 &amp; "hrs"</f>
        <v>1216hrs</v>
      </c>
      <c r="G79" s="897"/>
      <c r="H79" s="340" t="s">
        <v>74</v>
      </c>
      <c r="I79" s="341">
        <f>SUM(E75:K75)/40</f>
        <v>30.4</v>
      </c>
      <c r="J79" s="342" t="str">
        <f>I79*40 &amp; "hrs"</f>
        <v>1216hrs</v>
      </c>
      <c r="K79" s="897"/>
      <c r="L79" s="343" t="s">
        <v>204</v>
      </c>
      <c r="M79" s="354">
        <f>SUM(L75:R75)/40</f>
        <v>30.45</v>
      </c>
      <c r="N79" s="973" t="str">
        <f>M79* 40 &amp; "hrs"</f>
        <v>1218hrs</v>
      </c>
      <c r="O79" s="897"/>
      <c r="P79" s="340" t="s">
        <v>74</v>
      </c>
      <c r="Q79" s="352">
        <f>SUM(L75:R75)/40</f>
        <v>30.45</v>
      </c>
      <c r="R79" s="353" t="str">
        <f>Q79*40 &amp; "hrs"</f>
        <v>1218hrs</v>
      </c>
      <c r="S79" s="338">
        <f>SUM(S75:Y75)/40</f>
        <v>3.2124999999999999</v>
      </c>
    </row>
    <row r="80" spans="1:19" ht="24" customHeight="1" x14ac:dyDescent="0.3">
      <c r="A80" s="316"/>
      <c r="B80" s="316"/>
      <c r="C80" s="316"/>
      <c r="D80" s="331" t="s">
        <v>188</v>
      </c>
      <c r="E80" s="332">
        <f>COUNTIFS(E7:K76, "T")*8/40</f>
        <v>0</v>
      </c>
      <c r="F80" s="974" t="str">
        <f>E80* 40 &amp; "hrs"</f>
        <v>0hrs</v>
      </c>
      <c r="G80" s="897"/>
      <c r="H80" s="334" t="s">
        <v>241</v>
      </c>
      <c r="I80" s="332">
        <v>29.07</v>
      </c>
      <c r="J80" s="972" t="s">
        <v>251</v>
      </c>
      <c r="K80" s="897"/>
      <c r="L80" s="348" t="s">
        <v>188</v>
      </c>
      <c r="M80" s="335">
        <f>COUNTIFS(L7:R76, "T")*8/40</f>
        <v>0</v>
      </c>
      <c r="N80" s="974" t="str">
        <f>M80* 40 &amp; "hrs"</f>
        <v>0hrs</v>
      </c>
      <c r="O80" s="897"/>
      <c r="P80" s="334" t="s">
        <v>241</v>
      </c>
      <c r="Q80" s="335">
        <v>29.07</v>
      </c>
      <c r="R80" s="972" t="s">
        <v>251</v>
      </c>
      <c r="S80" s="332">
        <f>COUNTIFS(S7:Y76, "T")*8/40</f>
        <v>0</v>
      </c>
    </row>
    <row r="81" spans="1:19" ht="24" customHeight="1" x14ac:dyDescent="0.3">
      <c r="A81" s="897"/>
      <c r="B81" s="897"/>
      <c r="C81" s="897"/>
      <c r="D81" s="897"/>
      <c r="E81" s="897"/>
      <c r="F81" s="897"/>
      <c r="G81" s="897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897"/>
      <c r="S81" s="897"/>
    </row>
    <row r="82" spans="1:19" ht="24" customHeight="1" x14ac:dyDescent="0.3">
      <c r="A82" s="897"/>
      <c r="B82" s="897"/>
      <c r="C82" s="897"/>
      <c r="D82" s="897"/>
      <c r="E82" s="897"/>
      <c r="F82" s="897"/>
      <c r="G82" s="897"/>
      <c r="H82" s="897"/>
      <c r="I82" s="897">
        <v>27.5</v>
      </c>
      <c r="J82" s="897"/>
      <c r="K82" s="897"/>
      <c r="L82" s="897"/>
      <c r="M82" s="897"/>
      <c r="N82" s="897"/>
      <c r="O82" s="897"/>
      <c r="P82" s="897"/>
      <c r="Q82" s="897"/>
      <c r="R82" s="897"/>
      <c r="S82" s="897"/>
    </row>
    <row r="83" spans="1:19" ht="13" x14ac:dyDescent="0.3">
      <c r="A83" s="897"/>
      <c r="B83" s="897"/>
      <c r="C83" s="897"/>
      <c r="D83" s="897"/>
      <c r="E83" s="897"/>
      <c r="F83" s="897"/>
      <c r="G83" s="897"/>
      <c r="H83" s="897"/>
      <c r="I83" s="897"/>
      <c r="J83" s="897"/>
      <c r="K83" s="897"/>
      <c r="L83" s="897"/>
      <c r="M83" s="897"/>
      <c r="N83" s="897"/>
      <c r="O83" s="897"/>
      <c r="P83" s="897"/>
      <c r="Q83" s="897"/>
      <c r="R83" s="897"/>
      <c r="S83" s="897"/>
    </row>
    <row r="84" spans="1:19" ht="12.5" x14ac:dyDescent="0.25"/>
    <row r="85" spans="1:19" ht="12.5" x14ac:dyDescent="0.25"/>
    <row r="86" spans="1:19" ht="12.5" x14ac:dyDescent="0.25"/>
  </sheetData>
  <mergeCells count="5">
    <mergeCell ref="A1:R1"/>
    <mergeCell ref="A2:R2"/>
    <mergeCell ref="A3:R3"/>
    <mergeCell ref="E4:K4"/>
    <mergeCell ref="L4:R4"/>
  </mergeCells>
  <conditionalFormatting sqref="I79">
    <cfRule type="cellIs" dxfId="1185" priority="10" operator="lessThan">
      <formula>25.93</formula>
    </cfRule>
    <cfRule type="cellIs" dxfId="1184" priority="11" operator="greaterThan">
      <formula>29.07</formula>
    </cfRule>
    <cfRule type="cellIs" dxfId="1183" priority="12" operator="between">
      <formula>25.93</formula>
      <formula>29.07</formula>
    </cfRule>
  </conditionalFormatting>
  <conditionalFormatting sqref="J79">
    <cfRule type="cellIs" dxfId="1182" priority="7" operator="lessThan">
      <formula>1037.2</formula>
    </cfRule>
    <cfRule type="cellIs" dxfId="1181" priority="8" operator="greaterThan">
      <formula>1162.8</formula>
    </cfRule>
    <cfRule type="cellIs" dxfId="1180" priority="9" operator="between">
      <formula>1037.2</formula>
      <formula>1162.8</formula>
    </cfRule>
  </conditionalFormatting>
  <conditionalFormatting sqref="Q79">
    <cfRule type="cellIs" dxfId="1179" priority="4" operator="lessThan">
      <formula>25.93</formula>
    </cfRule>
    <cfRule type="cellIs" dxfId="1178" priority="5" operator="greaterThan">
      <formula>29.07</formula>
    </cfRule>
    <cfRule type="cellIs" dxfId="1177" priority="6" operator="between">
      <formula>25.93</formula>
      <formula>29.07</formula>
    </cfRule>
  </conditionalFormatting>
  <conditionalFormatting sqref="R79">
    <cfRule type="cellIs" dxfId="1176" priority="1" operator="lessThan">
      <formula>1037.2</formula>
    </cfRule>
    <cfRule type="cellIs" dxfId="1175" priority="2" operator="greaterThan">
      <formula>1162.8</formula>
    </cfRule>
    <cfRule type="cellIs" dxfId="1174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98B6-E6FB-4933-9567-76281B4BCE27}">
  <dimension ref="A1:U86"/>
  <sheetViews>
    <sheetView topLeftCell="A36" zoomScale="75" zoomScaleNormal="75" workbookViewId="0">
      <selection activeCell="K39" sqref="K39"/>
    </sheetView>
  </sheetViews>
  <sheetFormatPr defaultRowHeight="24" customHeight="1" x14ac:dyDescent="0.3"/>
  <cols>
    <col min="2" max="2" width="18.90625" customWidth="1"/>
    <col min="3" max="3" width="32.1796875" style="897" customWidth="1"/>
    <col min="4" max="10" width="8.7265625" customWidth="1"/>
    <col min="13" max="17" width="8.7265625" customWidth="1"/>
  </cols>
  <sheetData>
    <row r="1" spans="1:18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8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8" ht="24" customHeight="1" x14ac:dyDescent="0.35">
      <c r="A3" s="2600"/>
      <c r="B3" s="2600"/>
      <c r="C3" s="2600"/>
      <c r="D3" s="2600"/>
      <c r="E3" s="2600"/>
      <c r="F3" s="2600"/>
      <c r="G3" s="2600"/>
      <c r="H3" s="2600"/>
      <c r="I3" s="2600"/>
      <c r="J3" s="2600"/>
      <c r="K3" s="2600"/>
      <c r="L3" s="2600"/>
      <c r="M3" s="2600"/>
      <c r="N3" s="2600"/>
      <c r="O3" s="2600"/>
      <c r="P3" s="2600"/>
      <c r="Q3" s="2600"/>
      <c r="R3" s="2600"/>
    </row>
    <row r="4" spans="1:18" ht="24" customHeight="1" x14ac:dyDescent="0.45">
      <c r="A4" s="479"/>
      <c r="B4" s="479"/>
      <c r="C4" s="479"/>
      <c r="D4" s="479"/>
      <c r="E4" s="2601" t="s">
        <v>2</v>
      </c>
      <c r="F4" s="2602"/>
      <c r="G4" s="2602"/>
      <c r="H4" s="2602"/>
      <c r="I4" s="2602"/>
      <c r="J4" s="2602"/>
      <c r="K4" s="2603"/>
      <c r="L4" s="2601" t="s">
        <v>3</v>
      </c>
      <c r="M4" s="2602"/>
      <c r="N4" s="2602"/>
      <c r="O4" s="2602"/>
      <c r="P4" s="2602"/>
      <c r="Q4" s="2602"/>
      <c r="R4" s="2603"/>
    </row>
    <row r="5" spans="1:18" ht="24" customHeight="1" x14ac:dyDescent="0.45">
      <c r="A5" s="480"/>
      <c r="B5" s="480"/>
      <c r="C5" s="480"/>
      <c r="D5" s="480"/>
      <c r="E5" s="481">
        <v>46285</v>
      </c>
      <c r="F5" s="481">
        <v>46286</v>
      </c>
      <c r="G5" s="481">
        <v>46287</v>
      </c>
      <c r="H5" s="481">
        <v>46288</v>
      </c>
      <c r="I5" s="481">
        <v>46289</v>
      </c>
      <c r="J5" s="481">
        <v>46290</v>
      </c>
      <c r="K5" s="481">
        <v>46291</v>
      </c>
      <c r="L5" s="481">
        <v>46292</v>
      </c>
      <c r="M5" s="481">
        <v>46293</v>
      </c>
      <c r="N5" s="481">
        <v>46294</v>
      </c>
      <c r="O5" s="481">
        <v>46295</v>
      </c>
      <c r="P5" s="481">
        <v>46296</v>
      </c>
      <c r="Q5" s="481">
        <v>46297</v>
      </c>
      <c r="R5" s="481">
        <v>46298</v>
      </c>
    </row>
    <row r="6" spans="1:18" ht="24" customHeight="1" x14ac:dyDescent="0.45">
      <c r="A6" s="482" t="s">
        <v>4</v>
      </c>
      <c r="B6" s="482" t="s">
        <v>5</v>
      </c>
      <c r="C6" s="482" t="s">
        <v>6</v>
      </c>
      <c r="D6" s="482" t="s">
        <v>7</v>
      </c>
      <c r="E6" s="483" t="s">
        <v>8</v>
      </c>
      <c r="F6" s="484" t="s">
        <v>9</v>
      </c>
      <c r="G6" s="484" t="s">
        <v>10</v>
      </c>
      <c r="H6" s="484" t="s">
        <v>11</v>
      </c>
      <c r="I6" s="484" t="s">
        <v>10</v>
      </c>
      <c r="J6" s="484" t="s">
        <v>264</v>
      </c>
      <c r="K6" s="483" t="s">
        <v>8</v>
      </c>
      <c r="L6" s="483" t="s">
        <v>8</v>
      </c>
      <c r="M6" s="484" t="s">
        <v>9</v>
      </c>
      <c r="N6" s="484" t="s">
        <v>10</v>
      </c>
      <c r="O6" s="484" t="s">
        <v>11</v>
      </c>
      <c r="P6" s="484" t="s">
        <v>10</v>
      </c>
      <c r="Q6" s="484" t="s">
        <v>12</v>
      </c>
      <c r="R6" s="485" t="s">
        <v>8</v>
      </c>
    </row>
    <row r="7" spans="1:18" ht="24" customHeight="1" x14ac:dyDescent="0.25">
      <c r="A7" s="486" t="s">
        <v>13</v>
      </c>
      <c r="B7" s="486" t="s">
        <v>116</v>
      </c>
      <c r="C7" s="487" t="s">
        <v>115</v>
      </c>
      <c r="D7" s="488">
        <f>SUM(E7:K7,L7:R7)/2</f>
        <v>35</v>
      </c>
      <c r="E7" s="489"/>
      <c r="F7" s="488">
        <v>7</v>
      </c>
      <c r="G7" s="488">
        <v>7</v>
      </c>
      <c r="H7" s="488">
        <v>7</v>
      </c>
      <c r="I7" s="488">
        <v>7</v>
      </c>
      <c r="J7" s="488">
        <v>7</v>
      </c>
      <c r="K7" s="489"/>
      <c r="L7" s="489"/>
      <c r="M7" s="488">
        <v>7</v>
      </c>
      <c r="N7" s="488">
        <v>7</v>
      </c>
      <c r="O7" s="488">
        <v>7</v>
      </c>
      <c r="P7" s="488">
        <v>7</v>
      </c>
      <c r="Q7" s="488">
        <v>7</v>
      </c>
      <c r="R7" s="490"/>
    </row>
    <row r="8" spans="1:18" ht="24" customHeight="1" x14ac:dyDescent="0.25">
      <c r="A8" s="486" t="s">
        <v>13</v>
      </c>
      <c r="B8" s="486" t="s">
        <v>90</v>
      </c>
      <c r="C8" s="978" t="s">
        <v>235</v>
      </c>
      <c r="D8" s="488">
        <f t="shared" ref="D8:D15" si="0">SUM(E8:K8,L8:R8)/2</f>
        <v>40</v>
      </c>
      <c r="E8" s="489"/>
      <c r="F8" s="488">
        <v>8</v>
      </c>
      <c r="G8" s="488">
        <v>8</v>
      </c>
      <c r="H8" s="491">
        <v>8</v>
      </c>
      <c r="I8" s="488">
        <v>8</v>
      </c>
      <c r="J8" s="492"/>
      <c r="K8" s="489">
        <v>8</v>
      </c>
      <c r="L8" s="489">
        <v>8</v>
      </c>
      <c r="M8" s="488">
        <v>8</v>
      </c>
      <c r="N8" s="488">
        <v>8</v>
      </c>
      <c r="O8" s="488"/>
      <c r="P8" s="488">
        <v>8</v>
      </c>
      <c r="Q8" s="488">
        <v>8</v>
      </c>
      <c r="R8" s="490"/>
    </row>
    <row r="9" spans="1:18" ht="24" customHeight="1" x14ac:dyDescent="0.25">
      <c r="A9" s="486" t="s">
        <v>13</v>
      </c>
      <c r="B9" s="486" t="s">
        <v>90</v>
      </c>
      <c r="C9" s="487" t="s">
        <v>89</v>
      </c>
      <c r="D9" s="488">
        <f t="shared" si="0"/>
        <v>40</v>
      </c>
      <c r="E9" s="489"/>
      <c r="F9" s="488">
        <v>8</v>
      </c>
      <c r="G9" s="488">
        <v>8</v>
      </c>
      <c r="H9" s="488">
        <v>8</v>
      </c>
      <c r="I9" s="488">
        <v>8</v>
      </c>
      <c r="J9" s="488">
        <v>8</v>
      </c>
      <c r="K9" s="489"/>
      <c r="L9" s="489"/>
      <c r="M9" s="488">
        <v>8</v>
      </c>
      <c r="N9" s="488">
        <v>8</v>
      </c>
      <c r="O9" s="488">
        <v>8</v>
      </c>
      <c r="P9" s="488">
        <v>8</v>
      </c>
      <c r="Q9" s="488">
        <v>8</v>
      </c>
      <c r="R9" s="490"/>
    </row>
    <row r="10" spans="1:18" ht="24" customHeight="1" x14ac:dyDescent="0.25">
      <c r="A10" s="486" t="s">
        <v>13</v>
      </c>
      <c r="B10" s="486" t="s">
        <v>90</v>
      </c>
      <c r="C10" s="978" t="s">
        <v>133</v>
      </c>
      <c r="D10" s="488">
        <f t="shared" si="0"/>
        <v>36</v>
      </c>
      <c r="E10" s="489">
        <v>8</v>
      </c>
      <c r="F10" s="488">
        <v>8</v>
      </c>
      <c r="G10" s="492"/>
      <c r="H10" s="488">
        <v>8</v>
      </c>
      <c r="I10" s="488">
        <v>8</v>
      </c>
      <c r="J10" s="492" t="s">
        <v>104</v>
      </c>
      <c r="K10" s="489"/>
      <c r="L10" s="494"/>
      <c r="M10" s="488">
        <v>8</v>
      </c>
      <c r="N10" s="488">
        <v>8</v>
      </c>
      <c r="O10" s="488">
        <v>8</v>
      </c>
      <c r="P10" s="488">
        <v>8</v>
      </c>
      <c r="Q10" s="492"/>
      <c r="R10" s="490">
        <v>8</v>
      </c>
    </row>
    <row r="11" spans="1:18" ht="24" customHeight="1" x14ac:dyDescent="0.25">
      <c r="A11" s="486" t="s">
        <v>13</v>
      </c>
      <c r="B11" s="486" t="s">
        <v>90</v>
      </c>
      <c r="C11" s="493" t="s">
        <v>392</v>
      </c>
      <c r="D11" s="488">
        <f>SUM(E11:K11,L11:R11)/2</f>
        <v>40</v>
      </c>
      <c r="E11" s="512"/>
      <c r="F11" s="488">
        <v>8</v>
      </c>
      <c r="G11" s="488">
        <v>8</v>
      </c>
      <c r="H11" s="488"/>
      <c r="I11" s="488">
        <v>8</v>
      </c>
      <c r="J11" s="488">
        <v>8</v>
      </c>
      <c r="K11" s="489">
        <v>8</v>
      </c>
      <c r="L11" s="489">
        <v>8</v>
      </c>
      <c r="M11" s="488"/>
      <c r="N11" s="488">
        <v>8</v>
      </c>
      <c r="O11" s="488">
        <v>8</v>
      </c>
      <c r="P11" s="488">
        <v>8</v>
      </c>
      <c r="Q11" s="488">
        <v>8</v>
      </c>
      <c r="R11" s="512"/>
    </row>
    <row r="12" spans="1:18" ht="24" customHeight="1" x14ac:dyDescent="0.25">
      <c r="A12" s="486" t="s">
        <v>13</v>
      </c>
      <c r="B12" s="486" t="s">
        <v>90</v>
      </c>
      <c r="C12" s="2584" t="s">
        <v>402</v>
      </c>
      <c r="D12" s="488">
        <f t="shared" si="0"/>
        <v>8</v>
      </c>
      <c r="E12" s="489">
        <v>8</v>
      </c>
      <c r="F12" s="496"/>
      <c r="G12" s="496"/>
      <c r="H12" s="496"/>
      <c r="I12" s="488"/>
      <c r="J12" s="496"/>
      <c r="K12" s="489"/>
      <c r="L12" s="494"/>
      <c r="M12" s="496"/>
      <c r="N12" s="496"/>
      <c r="O12" s="496"/>
      <c r="P12" s="488"/>
      <c r="Q12" s="496"/>
      <c r="R12" s="490">
        <v>8</v>
      </c>
    </row>
    <row r="13" spans="1:18" ht="24" customHeight="1" x14ac:dyDescent="0.25">
      <c r="A13" s="486" t="s">
        <v>13</v>
      </c>
      <c r="B13" s="486" t="s">
        <v>90</v>
      </c>
      <c r="C13" s="2585" t="s">
        <v>396</v>
      </c>
      <c r="D13" s="2586">
        <f>SUM(E13:K13,L13:R13)/2</f>
        <v>8</v>
      </c>
      <c r="E13" s="512"/>
      <c r="F13" s="496"/>
      <c r="G13" s="496"/>
      <c r="H13" s="496"/>
      <c r="I13" s="496"/>
      <c r="J13" s="488"/>
      <c r="K13" s="512">
        <v>8</v>
      </c>
      <c r="L13" s="2587">
        <v>8</v>
      </c>
      <c r="M13" s="496"/>
      <c r="N13" s="496"/>
      <c r="O13" s="496"/>
      <c r="P13" s="488"/>
      <c r="Q13" s="496"/>
      <c r="R13" s="512"/>
    </row>
    <row r="14" spans="1:18" s="1743" customFormat="1" ht="24" customHeight="1" x14ac:dyDescent="0.25">
      <c r="A14" s="486" t="s">
        <v>13</v>
      </c>
      <c r="B14" s="486" t="s">
        <v>90</v>
      </c>
      <c r="C14" s="2585" t="s">
        <v>412</v>
      </c>
      <c r="D14" s="488">
        <f t="shared" si="0"/>
        <v>8</v>
      </c>
      <c r="E14" s="512">
        <v>8</v>
      </c>
      <c r="F14" s="496"/>
      <c r="G14" s="496"/>
      <c r="H14" s="496"/>
      <c r="I14" s="488"/>
      <c r="J14" s="496"/>
      <c r="K14" s="512"/>
      <c r="L14" s="2587"/>
      <c r="M14" s="496"/>
      <c r="N14" s="496"/>
      <c r="O14" s="496"/>
      <c r="P14" s="488"/>
      <c r="Q14" s="496"/>
      <c r="R14" s="512">
        <v>8</v>
      </c>
    </row>
    <row r="15" spans="1:18" s="1743" customFormat="1" ht="24" customHeight="1" x14ac:dyDescent="0.25">
      <c r="A15" s="486" t="s">
        <v>13</v>
      </c>
      <c r="B15" s="486" t="s">
        <v>90</v>
      </c>
      <c r="C15" s="493" t="s">
        <v>106</v>
      </c>
      <c r="D15" s="488">
        <f t="shared" si="0"/>
        <v>8</v>
      </c>
      <c r="E15" s="489"/>
      <c r="F15" s="496"/>
      <c r="G15" s="496"/>
      <c r="H15" s="496"/>
      <c r="I15" s="496"/>
      <c r="J15" s="496"/>
      <c r="K15" s="489">
        <v>8</v>
      </c>
      <c r="L15" s="494"/>
      <c r="M15" s="496"/>
      <c r="N15" s="496"/>
      <c r="O15" s="496"/>
      <c r="P15" s="496"/>
      <c r="Q15" s="496"/>
      <c r="R15" s="489">
        <v>8</v>
      </c>
    </row>
    <row r="16" spans="1:18" ht="24" customHeight="1" x14ac:dyDescent="0.25">
      <c r="A16" s="498"/>
      <c r="B16" s="498"/>
      <c r="C16" s="499" t="s">
        <v>122</v>
      </c>
      <c r="D16" s="500"/>
      <c r="E16" s="501">
        <f>COUNT(E7:E15)</f>
        <v>3</v>
      </c>
      <c r="F16" s="501">
        <f t="shared" ref="F16:R16" si="1">COUNT(F7:F15)</f>
        <v>5</v>
      </c>
      <c r="G16" s="501">
        <f t="shared" si="1"/>
        <v>4</v>
      </c>
      <c r="H16" s="501">
        <f t="shared" si="1"/>
        <v>4</v>
      </c>
      <c r="I16" s="501">
        <f t="shared" si="1"/>
        <v>5</v>
      </c>
      <c r="J16" s="501">
        <f t="shared" si="1"/>
        <v>3</v>
      </c>
      <c r="K16" s="501">
        <f t="shared" si="1"/>
        <v>4</v>
      </c>
      <c r="L16" s="501">
        <f t="shared" si="1"/>
        <v>3</v>
      </c>
      <c r="M16" s="501">
        <f t="shared" si="1"/>
        <v>4</v>
      </c>
      <c r="N16" s="501">
        <f t="shared" si="1"/>
        <v>5</v>
      </c>
      <c r="O16" s="501">
        <f t="shared" si="1"/>
        <v>4</v>
      </c>
      <c r="P16" s="501">
        <f t="shared" si="1"/>
        <v>5</v>
      </c>
      <c r="Q16" s="501">
        <f t="shared" si="1"/>
        <v>4</v>
      </c>
      <c r="R16" s="501">
        <f t="shared" si="1"/>
        <v>4</v>
      </c>
    </row>
    <row r="17" spans="1:18" ht="24" customHeight="1" x14ac:dyDescent="0.25">
      <c r="A17" s="486" t="s">
        <v>13</v>
      </c>
      <c r="B17" s="486" t="s">
        <v>14</v>
      </c>
      <c r="C17" s="493" t="s">
        <v>276</v>
      </c>
      <c r="D17" s="488">
        <f>SUM(E17:K17,L17:R17)/2</f>
        <v>28</v>
      </c>
      <c r="E17" s="494"/>
      <c r="F17" s="503">
        <v>8</v>
      </c>
      <c r="G17" s="503"/>
      <c r="H17" s="503">
        <v>8</v>
      </c>
      <c r="I17" s="503">
        <v>8</v>
      </c>
      <c r="J17" s="694" t="s">
        <v>104</v>
      </c>
      <c r="K17" s="2588" t="s">
        <v>104</v>
      </c>
      <c r="L17" s="2588" t="s">
        <v>104</v>
      </c>
      <c r="M17" s="488"/>
      <c r="N17" s="503">
        <v>8</v>
      </c>
      <c r="O17" s="503">
        <v>8</v>
      </c>
      <c r="P17" s="503">
        <v>8</v>
      </c>
      <c r="Q17" s="503">
        <v>8</v>
      </c>
      <c r="R17" s="504"/>
    </row>
    <row r="18" spans="1:18" ht="24" customHeight="1" x14ac:dyDescent="0.25">
      <c r="A18" s="486" t="s">
        <v>13</v>
      </c>
      <c r="B18" s="486" t="s">
        <v>14</v>
      </c>
      <c r="C18" s="978" t="s">
        <v>396</v>
      </c>
      <c r="D18" s="488">
        <f>SUM(E18:K18,L18:R18)/2</f>
        <v>32</v>
      </c>
      <c r="E18" s="494"/>
      <c r="F18" s="503">
        <v>8</v>
      </c>
      <c r="G18" s="503">
        <v>8</v>
      </c>
      <c r="H18" s="503">
        <v>8</v>
      </c>
      <c r="I18" s="694"/>
      <c r="J18" s="694">
        <v>8</v>
      </c>
      <c r="K18" s="2589"/>
      <c r="L18" s="2589"/>
      <c r="M18" s="488">
        <v>8</v>
      </c>
      <c r="N18" s="503"/>
      <c r="O18" s="503">
        <v>8</v>
      </c>
      <c r="P18" s="503">
        <v>8</v>
      </c>
      <c r="Q18" s="503">
        <v>8</v>
      </c>
      <c r="R18" s="504"/>
    </row>
    <row r="19" spans="1:18" ht="24" customHeight="1" x14ac:dyDescent="0.25">
      <c r="A19" s="486" t="s">
        <v>13</v>
      </c>
      <c r="B19" s="486" t="s">
        <v>14</v>
      </c>
      <c r="C19" s="493" t="s">
        <v>359</v>
      </c>
      <c r="D19" s="488">
        <f t="shared" ref="D19:D22" si="2">SUM(E19:K19,L19:R19)/2</f>
        <v>8</v>
      </c>
      <c r="E19" s="494"/>
      <c r="F19" s="503"/>
      <c r="G19" s="503"/>
      <c r="H19" s="503"/>
      <c r="I19" s="525"/>
      <c r="J19" s="503"/>
      <c r="K19" s="494">
        <v>8</v>
      </c>
      <c r="L19" s="494"/>
      <c r="M19" s="488"/>
      <c r="N19" s="503"/>
      <c r="O19" s="503"/>
      <c r="P19" s="525"/>
      <c r="Q19" s="503"/>
      <c r="R19" s="504">
        <v>8</v>
      </c>
    </row>
    <row r="20" spans="1:18" ht="24" customHeight="1" x14ac:dyDescent="0.25">
      <c r="A20" s="486" t="s">
        <v>13</v>
      </c>
      <c r="B20" s="486" t="s">
        <v>14</v>
      </c>
      <c r="C20" s="493" t="s">
        <v>394</v>
      </c>
      <c r="D20" s="488">
        <f t="shared" si="2"/>
        <v>40</v>
      </c>
      <c r="E20" s="512">
        <v>8</v>
      </c>
      <c r="F20" s="488">
        <v>8</v>
      </c>
      <c r="G20" s="488"/>
      <c r="H20" s="488">
        <v>8</v>
      </c>
      <c r="I20" s="488">
        <v>8</v>
      </c>
      <c r="J20" s="488">
        <v>8</v>
      </c>
      <c r="K20" s="512"/>
      <c r="L20" s="512"/>
      <c r="M20" s="488">
        <v>8</v>
      </c>
      <c r="N20" s="488">
        <v>8</v>
      </c>
      <c r="O20" s="488">
        <v>8</v>
      </c>
      <c r="P20" s="488"/>
      <c r="Q20" s="488">
        <v>8</v>
      </c>
      <c r="R20" s="512">
        <v>8</v>
      </c>
    </row>
    <row r="21" spans="1:18" ht="24" customHeight="1" x14ac:dyDescent="0.25">
      <c r="A21" s="486" t="s">
        <v>13</v>
      </c>
      <c r="B21" s="486" t="s">
        <v>14</v>
      </c>
      <c r="C21" s="493" t="s">
        <v>403</v>
      </c>
      <c r="D21" s="488">
        <f>SUM(E21:K21,L21:R21)/2</f>
        <v>24</v>
      </c>
      <c r="E21" s="512">
        <v>8</v>
      </c>
      <c r="F21" s="488"/>
      <c r="G21" s="488">
        <v>8</v>
      </c>
      <c r="H21" s="488"/>
      <c r="I21" s="488">
        <v>8</v>
      </c>
      <c r="J21" s="492" t="s">
        <v>104</v>
      </c>
      <c r="K21" s="512"/>
      <c r="L21" s="512"/>
      <c r="M21" s="488"/>
      <c r="N21" s="488">
        <v>8</v>
      </c>
      <c r="O21" s="488"/>
      <c r="P21" s="488"/>
      <c r="Q21" s="488">
        <v>8</v>
      </c>
      <c r="R21" s="512">
        <v>8</v>
      </c>
    </row>
    <row r="22" spans="1:18" ht="24" customHeight="1" x14ac:dyDescent="0.25">
      <c r="A22" s="486" t="s">
        <v>13</v>
      </c>
      <c r="B22" s="486" t="s">
        <v>14</v>
      </c>
      <c r="C22" s="493" t="s">
        <v>98</v>
      </c>
      <c r="D22" s="488">
        <f t="shared" si="2"/>
        <v>40</v>
      </c>
      <c r="E22" s="489"/>
      <c r="F22" s="491">
        <v>8</v>
      </c>
      <c r="G22" s="488">
        <v>8</v>
      </c>
      <c r="H22" s="488">
        <v>8</v>
      </c>
      <c r="I22" s="488">
        <v>8</v>
      </c>
      <c r="J22" s="488">
        <v>8</v>
      </c>
      <c r="K22" s="489"/>
      <c r="L22" s="489"/>
      <c r="M22" s="503">
        <v>8</v>
      </c>
      <c r="N22" s="503">
        <v>8</v>
      </c>
      <c r="O22" s="488">
        <v>8</v>
      </c>
      <c r="P22" s="488">
        <v>8</v>
      </c>
      <c r="Q22" s="488">
        <v>8</v>
      </c>
      <c r="R22" s="490"/>
    </row>
    <row r="23" spans="1:18" ht="24" customHeight="1" x14ac:dyDescent="0.25">
      <c r="A23" s="486" t="s">
        <v>13</v>
      </c>
      <c r="B23" s="486" t="s">
        <v>201</v>
      </c>
      <c r="C23" s="493" t="s">
        <v>107</v>
      </c>
      <c r="D23" s="488">
        <f>SUM(E23:K23,L23:R23)/2</f>
        <v>17.5</v>
      </c>
      <c r="E23" s="489">
        <v>5</v>
      </c>
      <c r="F23" s="488"/>
      <c r="G23" s="488">
        <v>5</v>
      </c>
      <c r="H23" s="488">
        <v>5</v>
      </c>
      <c r="I23" s="488"/>
      <c r="J23" s="488"/>
      <c r="K23" s="489"/>
      <c r="L23" s="494">
        <v>5</v>
      </c>
      <c r="M23" s="488">
        <v>5</v>
      </c>
      <c r="N23" s="488">
        <v>5</v>
      </c>
      <c r="O23" s="488"/>
      <c r="P23" s="488">
        <v>5</v>
      </c>
      <c r="Q23" s="488"/>
      <c r="R23" s="490"/>
    </row>
    <row r="24" spans="1:18" ht="24" hidden="1" customHeight="1" x14ac:dyDescent="0.25">
      <c r="A24" s="498"/>
      <c r="B24" s="498"/>
      <c r="C24" s="499" t="s">
        <v>123</v>
      </c>
      <c r="D24" s="500"/>
      <c r="E24" s="501">
        <f t="shared" ref="E24:R24" si="3">COUNT(E7:E15,E17:E22)</f>
        <v>5</v>
      </c>
      <c r="F24" s="501">
        <f t="shared" si="3"/>
        <v>9</v>
      </c>
      <c r="G24" s="501">
        <f t="shared" si="3"/>
        <v>7</v>
      </c>
      <c r="H24" s="501">
        <f t="shared" si="3"/>
        <v>8</v>
      </c>
      <c r="I24" s="501">
        <f t="shared" si="3"/>
        <v>9</v>
      </c>
      <c r="J24" s="501">
        <f t="shared" si="3"/>
        <v>6</v>
      </c>
      <c r="K24" s="501">
        <f t="shared" si="3"/>
        <v>5</v>
      </c>
      <c r="L24" s="501">
        <f t="shared" si="3"/>
        <v>3</v>
      </c>
      <c r="M24" s="501">
        <f t="shared" si="3"/>
        <v>7</v>
      </c>
      <c r="N24" s="501">
        <f t="shared" si="3"/>
        <v>9</v>
      </c>
      <c r="O24" s="501">
        <f t="shared" si="3"/>
        <v>8</v>
      </c>
      <c r="P24" s="501">
        <f t="shared" si="3"/>
        <v>8</v>
      </c>
      <c r="Q24" s="501">
        <f t="shared" si="3"/>
        <v>9</v>
      </c>
      <c r="R24" s="501">
        <f t="shared" si="3"/>
        <v>7</v>
      </c>
    </row>
    <row r="25" spans="1:18" ht="24" customHeight="1" x14ac:dyDescent="0.25">
      <c r="A25" s="498"/>
      <c r="B25" s="498"/>
      <c r="C25" s="499" t="s">
        <v>120</v>
      </c>
      <c r="D25" s="500"/>
      <c r="E25" s="501">
        <f>COUNT(E7:E15,E17:E23,#REF!)</f>
        <v>6</v>
      </c>
      <c r="F25" s="501">
        <f>COUNT(F7:F15,F17:F23,#REF!)</f>
        <v>9</v>
      </c>
      <c r="G25" s="501">
        <f>COUNT(G7:G15,G17:G23,#REF!)</f>
        <v>8</v>
      </c>
      <c r="H25" s="501">
        <f>COUNT(H7:H15,H17:H23,#REF!)</f>
        <v>9</v>
      </c>
      <c r="I25" s="501">
        <f>COUNT(I7:I15,I17:I23,#REF!)</f>
        <v>9</v>
      </c>
      <c r="J25" s="501">
        <f>COUNT(J7:J15,J17:J23,#REF!)</f>
        <v>6</v>
      </c>
      <c r="K25" s="501">
        <f>COUNT(K7:K15,K17:K23,#REF!)</f>
        <v>5</v>
      </c>
      <c r="L25" s="501">
        <f>COUNT(L7:L15,L17:L23,#REF!)</f>
        <v>4</v>
      </c>
      <c r="M25" s="501">
        <f>COUNT(M7:M15,M17:M23,#REF!)</f>
        <v>8</v>
      </c>
      <c r="N25" s="501">
        <f>COUNT(N7:N15,N17:N23,#REF!)</f>
        <v>10</v>
      </c>
      <c r="O25" s="501">
        <f>COUNT(O7:O15,O17:O23,#REF!)</f>
        <v>8</v>
      </c>
      <c r="P25" s="501">
        <f>COUNT(P7:P15,P17:P23,#REF!)</f>
        <v>9</v>
      </c>
      <c r="Q25" s="501">
        <f>COUNT(Q7:Q15,Q17:Q23,#REF!)</f>
        <v>9</v>
      </c>
      <c r="R25" s="501">
        <f>COUNT(R7:R15,R17:R23,#REF!)</f>
        <v>7</v>
      </c>
    </row>
    <row r="26" spans="1:18" ht="24" customHeight="1" x14ac:dyDescent="0.25">
      <c r="A26" s="486" t="s">
        <v>13</v>
      </c>
      <c r="B26" s="486" t="s">
        <v>30</v>
      </c>
      <c r="C26" s="978" t="s">
        <v>371</v>
      </c>
      <c r="D26" s="488">
        <f>SUM(E26:K26,L26:R26)/2</f>
        <v>32</v>
      </c>
      <c r="E26" s="512"/>
      <c r="F26" s="488">
        <v>8</v>
      </c>
      <c r="G26" s="488">
        <v>8</v>
      </c>
      <c r="H26" s="492"/>
      <c r="I26" s="488">
        <v>8</v>
      </c>
      <c r="J26" s="488">
        <v>8</v>
      </c>
      <c r="K26" s="845"/>
      <c r="L26" s="845"/>
      <c r="M26" s="488">
        <v>8</v>
      </c>
      <c r="N26" s="488"/>
      <c r="O26" s="488">
        <v>8</v>
      </c>
      <c r="P26" s="503">
        <v>8</v>
      </c>
      <c r="Q26" s="488">
        <v>8</v>
      </c>
      <c r="R26" s="512"/>
    </row>
    <row r="27" spans="1:18" ht="24" customHeight="1" x14ac:dyDescent="0.25">
      <c r="A27" s="486" t="s">
        <v>13</v>
      </c>
      <c r="B27" s="486" t="s">
        <v>30</v>
      </c>
      <c r="C27" s="493" t="s">
        <v>402</v>
      </c>
      <c r="D27" s="488">
        <f>SUM(E27:K27,L27:R27)/2</f>
        <v>8</v>
      </c>
      <c r="E27" s="845"/>
      <c r="F27" s="488">
        <v>8</v>
      </c>
      <c r="G27" s="496"/>
      <c r="H27" s="496"/>
      <c r="I27" s="488"/>
      <c r="J27" s="496"/>
      <c r="K27" s="512"/>
      <c r="L27" s="512"/>
      <c r="M27" s="488">
        <v>8</v>
      </c>
      <c r="N27" s="496"/>
      <c r="O27" s="496"/>
      <c r="P27" s="503"/>
      <c r="Q27" s="496"/>
      <c r="R27" s="845"/>
    </row>
    <row r="28" spans="1:18" ht="24" customHeight="1" x14ac:dyDescent="0.25">
      <c r="A28" s="486" t="s">
        <v>13</v>
      </c>
      <c r="B28" s="486" t="s">
        <v>30</v>
      </c>
      <c r="C28" s="493" t="s">
        <v>412</v>
      </c>
      <c r="D28" s="488">
        <f>SUM(E28:K28,L28:R28)/2</f>
        <v>8</v>
      </c>
      <c r="E28" s="496"/>
      <c r="F28" s="496"/>
      <c r="G28" s="496"/>
      <c r="H28" s="488">
        <v>8</v>
      </c>
      <c r="I28" s="488"/>
      <c r="J28" s="496"/>
      <c r="K28" s="512"/>
      <c r="L28" s="512"/>
      <c r="M28" s="496"/>
      <c r="N28" s="496"/>
      <c r="O28" s="488">
        <v>8</v>
      </c>
      <c r="P28" s="503"/>
      <c r="Q28" s="496"/>
      <c r="R28" s="845"/>
    </row>
    <row r="29" spans="1:18" ht="24" customHeight="1" x14ac:dyDescent="0.25">
      <c r="A29" s="486" t="s">
        <v>13</v>
      </c>
      <c r="B29" s="486" t="s">
        <v>30</v>
      </c>
      <c r="C29" s="493" t="s">
        <v>359</v>
      </c>
      <c r="D29" s="488">
        <f>SUM(E29:K29,L29:R29)/2</f>
        <v>16</v>
      </c>
      <c r="E29" s="519"/>
      <c r="F29" s="488"/>
      <c r="G29" s="488"/>
      <c r="H29" s="488">
        <v>8</v>
      </c>
      <c r="I29" s="488">
        <v>8</v>
      </c>
      <c r="J29" s="488"/>
      <c r="K29" s="496"/>
      <c r="L29" s="519"/>
      <c r="M29" s="488"/>
      <c r="N29" s="488"/>
      <c r="O29" s="488">
        <v>8</v>
      </c>
      <c r="P29" s="503">
        <v>8</v>
      </c>
      <c r="Q29" s="488"/>
      <c r="R29" s="496"/>
    </row>
    <row r="30" spans="1:18" ht="24" customHeight="1" x14ac:dyDescent="0.25">
      <c r="A30" s="486" t="s">
        <v>13</v>
      </c>
      <c r="B30" s="486" t="s">
        <v>30</v>
      </c>
      <c r="C30" s="493" t="s">
        <v>290</v>
      </c>
      <c r="D30" s="488">
        <f t="shared" ref="D30" si="4">SUM(E30:K30,L30:R30)/2</f>
        <v>16</v>
      </c>
      <c r="E30" s="489">
        <v>8</v>
      </c>
      <c r="F30" s="488"/>
      <c r="G30" s="488"/>
      <c r="H30" s="488"/>
      <c r="I30" s="488"/>
      <c r="J30" s="488"/>
      <c r="K30" s="489">
        <v>8</v>
      </c>
      <c r="L30" s="489">
        <v>8</v>
      </c>
      <c r="M30" s="488"/>
      <c r="N30" s="488"/>
      <c r="O30" s="488"/>
      <c r="P30" s="488"/>
      <c r="Q30" s="488"/>
      <c r="R30" s="490">
        <v>8</v>
      </c>
    </row>
    <row r="31" spans="1:18" ht="24" customHeight="1" x14ac:dyDescent="0.25">
      <c r="A31" s="498"/>
      <c r="B31" s="498"/>
      <c r="C31" s="499" t="s">
        <v>119</v>
      </c>
      <c r="D31" s="500"/>
      <c r="E31" s="501">
        <f>COUNT(E7:E15,E17:E23,#REF!,E26:E30)</f>
        <v>7</v>
      </c>
      <c r="F31" s="501">
        <f>COUNT(F7:F15,F17:F23,#REF!,F26:F30)</f>
        <v>11</v>
      </c>
      <c r="G31" s="501">
        <f>COUNT(G7:G15,G17:G23,#REF!,G26:G30)</f>
        <v>9</v>
      </c>
      <c r="H31" s="501">
        <f>COUNT(H7:H15,H17:H23,#REF!,H26:H30)</f>
        <v>11</v>
      </c>
      <c r="I31" s="501">
        <f>COUNT(I7:I15,I17:I23,#REF!,I26:I30)</f>
        <v>11</v>
      </c>
      <c r="J31" s="501">
        <f>COUNT(J7:J15,J17:J23,#REF!,J26:J30)</f>
        <v>7</v>
      </c>
      <c r="K31" s="501">
        <f>COUNT(K7:K15,K17:K23,#REF!,K26:K30)</f>
        <v>6</v>
      </c>
      <c r="L31" s="501">
        <f>COUNT(L7:L15,L17:L23,#REF!,L26:L30)</f>
        <v>5</v>
      </c>
      <c r="M31" s="501">
        <f>COUNT(M7:M15,M17:M23,#REF!,M26:M30)</f>
        <v>10</v>
      </c>
      <c r="N31" s="501">
        <f>COUNT(N7:N15,N17:N23,#REF!,N26:N30)</f>
        <v>10</v>
      </c>
      <c r="O31" s="501">
        <f>COUNT(O7:O15,O17:O23,#REF!,O26:O30)</f>
        <v>11</v>
      </c>
      <c r="P31" s="501">
        <f>COUNT(P7:P15,P17:P23,#REF!,P26:P30)</f>
        <v>11</v>
      </c>
      <c r="Q31" s="501">
        <f>COUNT(Q7:Q15,Q17:Q23,#REF!,Q26:Q30)</f>
        <v>10</v>
      </c>
      <c r="R31" s="501">
        <f>COUNT(R7:R15,R17:R23,#REF!,R26:R30)</f>
        <v>8</v>
      </c>
    </row>
    <row r="32" spans="1:18" ht="24" customHeight="1" x14ac:dyDescent="0.25">
      <c r="A32" s="486" t="s">
        <v>13</v>
      </c>
      <c r="B32" s="486" t="s">
        <v>91</v>
      </c>
      <c r="C32" s="493" t="s">
        <v>402</v>
      </c>
      <c r="D32" s="488">
        <f t="shared" ref="D32:D36" si="5">SUM(E32:K32,L32:R32)/2</f>
        <v>16</v>
      </c>
      <c r="E32" s="845"/>
      <c r="F32" s="496"/>
      <c r="G32" s="488">
        <v>8</v>
      </c>
      <c r="H32" s="2586"/>
      <c r="I32" s="488"/>
      <c r="J32" s="488">
        <v>8</v>
      </c>
      <c r="K32" s="512"/>
      <c r="L32" s="512"/>
      <c r="M32" s="496"/>
      <c r="N32" s="2586"/>
      <c r="O32" s="488">
        <v>8</v>
      </c>
      <c r="P32" s="488"/>
      <c r="Q32" s="488">
        <v>8</v>
      </c>
      <c r="R32" s="845"/>
    </row>
    <row r="33" spans="1:18" ht="24" customHeight="1" x14ac:dyDescent="0.25">
      <c r="A33" s="486" t="s">
        <v>13</v>
      </c>
      <c r="B33" s="486" t="s">
        <v>91</v>
      </c>
      <c r="C33" s="493" t="s">
        <v>388</v>
      </c>
      <c r="D33" s="488">
        <f t="shared" si="5"/>
        <v>32</v>
      </c>
      <c r="E33" s="519"/>
      <c r="F33" s="488">
        <v>8</v>
      </c>
      <c r="G33" s="488">
        <v>8</v>
      </c>
      <c r="H33" s="488">
        <v>8</v>
      </c>
      <c r="I33" s="488"/>
      <c r="J33" s="488">
        <v>8</v>
      </c>
      <c r="K33" s="845"/>
      <c r="L33" s="845"/>
      <c r="M33" s="488">
        <v>8</v>
      </c>
      <c r="N33" s="488">
        <v>8</v>
      </c>
      <c r="O33" s="488">
        <v>8</v>
      </c>
      <c r="P33" s="488"/>
      <c r="Q33" s="488">
        <v>8</v>
      </c>
      <c r="R33" s="519"/>
    </row>
    <row r="34" spans="1:18" ht="24" customHeight="1" x14ac:dyDescent="0.25">
      <c r="A34" s="486" t="s">
        <v>13</v>
      </c>
      <c r="B34" s="486" t="s">
        <v>91</v>
      </c>
      <c r="C34" s="493" t="s">
        <v>371</v>
      </c>
      <c r="D34" s="488">
        <f>SUM(E34:K34,L34:R34)/2</f>
        <v>8</v>
      </c>
      <c r="E34" s="519"/>
      <c r="F34" s="496"/>
      <c r="G34" s="496"/>
      <c r="H34" s="496"/>
      <c r="I34" s="496"/>
      <c r="J34" s="488"/>
      <c r="K34" s="519">
        <v>8</v>
      </c>
      <c r="L34" s="519">
        <v>8</v>
      </c>
      <c r="M34" s="496"/>
      <c r="N34" s="488"/>
      <c r="O34" s="496"/>
      <c r="P34" s="496"/>
      <c r="Q34" s="496"/>
      <c r="R34" s="519"/>
    </row>
    <row r="35" spans="1:18" ht="24" customHeight="1" x14ac:dyDescent="0.25">
      <c r="A35" s="486" t="s">
        <v>13</v>
      </c>
      <c r="B35" s="486" t="s">
        <v>91</v>
      </c>
      <c r="C35" s="978" t="s">
        <v>405</v>
      </c>
      <c r="D35" s="488">
        <f t="shared" si="5"/>
        <v>36</v>
      </c>
      <c r="E35" s="509" t="s">
        <v>104</v>
      </c>
      <c r="F35" s="488">
        <v>8</v>
      </c>
      <c r="G35" s="492"/>
      <c r="H35" s="488">
        <v>8</v>
      </c>
      <c r="I35" s="488">
        <v>8</v>
      </c>
      <c r="J35" s="488">
        <v>8</v>
      </c>
      <c r="K35" s="512"/>
      <c r="L35" s="512"/>
      <c r="M35" s="488">
        <v>8</v>
      </c>
      <c r="N35" s="488">
        <v>8</v>
      </c>
      <c r="O35" s="488">
        <v>8</v>
      </c>
      <c r="P35" s="488">
        <v>8</v>
      </c>
      <c r="Q35" s="488"/>
      <c r="R35" s="512">
        <v>8</v>
      </c>
    </row>
    <row r="36" spans="1:18" ht="24" customHeight="1" x14ac:dyDescent="0.25">
      <c r="A36" s="486" t="s">
        <v>13</v>
      </c>
      <c r="B36" s="486" t="s">
        <v>91</v>
      </c>
      <c r="C36" s="493" t="s">
        <v>412</v>
      </c>
      <c r="D36" s="488">
        <f t="shared" si="5"/>
        <v>24</v>
      </c>
      <c r="E36" s="845"/>
      <c r="F36" s="488">
        <v>8</v>
      </c>
      <c r="G36" s="488">
        <v>8</v>
      </c>
      <c r="H36" s="496"/>
      <c r="I36" s="488"/>
      <c r="J36" s="488">
        <v>8</v>
      </c>
      <c r="K36" s="489"/>
      <c r="L36" s="489"/>
      <c r="M36" s="488">
        <v>8</v>
      </c>
      <c r="N36" s="488">
        <v>8</v>
      </c>
      <c r="O36" s="496"/>
      <c r="P36" s="488"/>
      <c r="Q36" s="488">
        <v>8</v>
      </c>
      <c r="R36" s="845"/>
    </row>
    <row r="37" spans="1:18" ht="24" customHeight="1" x14ac:dyDescent="0.25">
      <c r="A37" s="498"/>
      <c r="B37" s="498"/>
      <c r="C37" s="499" t="s">
        <v>124</v>
      </c>
      <c r="D37" s="500"/>
      <c r="E37" s="501">
        <f>COUNT(E7:E15,E17:E23,#REF!,E26:E30,E32:E36)</f>
        <v>7</v>
      </c>
      <c r="F37" s="501">
        <f>COUNT(F7:F15,F17:F23,#REF!,F26:F30,F32:F36)</f>
        <v>14</v>
      </c>
      <c r="G37" s="501">
        <f>COUNT(G7:G15,G17:G23,#REF!,G26:G30,G32:G36)</f>
        <v>12</v>
      </c>
      <c r="H37" s="501">
        <f>COUNT(H7:H15,H17:H23,#REF!,H26:H30,H32:H36)</f>
        <v>13</v>
      </c>
      <c r="I37" s="501">
        <f>COUNT(I7:I15,I17:I23,#REF!,I26:I30,I32:I36)</f>
        <v>12</v>
      </c>
      <c r="J37" s="501">
        <f>COUNT(J7:J15,J17:J23,#REF!,J26:J30,J32:J36)</f>
        <v>11</v>
      </c>
      <c r="K37" s="501">
        <f>COUNT(K7:K15,K17:K23,#REF!,K26:K30,K32:K36)</f>
        <v>7</v>
      </c>
      <c r="L37" s="501">
        <f>COUNT(L7:L15,L17:L23,#REF!,L26:L30,L32:L36)</f>
        <v>6</v>
      </c>
      <c r="M37" s="501">
        <f>COUNT(M7:M15,M17:M23,#REF!,M26:M30,M32:M36)</f>
        <v>13</v>
      </c>
      <c r="N37" s="501">
        <f>COUNT(N7:N15,N17:N23,#REF!,N26:N30,N32:N36)</f>
        <v>13</v>
      </c>
      <c r="O37" s="501">
        <f>COUNT(O7:O15,O17:O23,#REF!,O26:O30,O32:O36)</f>
        <v>14</v>
      </c>
      <c r="P37" s="501">
        <f>COUNT(P7:P15,P17:P23,#REF!,P26:P30,P32:P36)</f>
        <v>12</v>
      </c>
      <c r="Q37" s="501">
        <f>COUNT(Q7:Q15,Q17:Q23,#REF!,Q26:Q30,Q32:Q36)</f>
        <v>13</v>
      </c>
      <c r="R37" s="501">
        <f>COUNT(R7:R15,R17:R23,#REF!,R26:R30,R32:R36)</f>
        <v>9</v>
      </c>
    </row>
    <row r="38" spans="1:18" ht="24" customHeight="1" x14ac:dyDescent="0.25">
      <c r="A38" s="486" t="s">
        <v>13</v>
      </c>
      <c r="B38" s="486" t="s">
        <v>34</v>
      </c>
      <c r="C38" s="493" t="s">
        <v>388</v>
      </c>
      <c r="D38" s="488">
        <f>SUM(E38:K38,L38:R38)/2</f>
        <v>8</v>
      </c>
      <c r="E38" s="519"/>
      <c r="F38" s="496"/>
      <c r="G38" s="496"/>
      <c r="H38" s="496"/>
      <c r="I38" s="488"/>
      <c r="J38" s="496"/>
      <c r="K38" s="519">
        <v>8</v>
      </c>
      <c r="L38" s="519">
        <v>8</v>
      </c>
      <c r="M38" s="496"/>
      <c r="N38" s="496"/>
      <c r="O38" s="496"/>
      <c r="P38" s="488"/>
      <c r="Q38" s="496"/>
      <c r="R38" s="519"/>
    </row>
    <row r="39" spans="1:18" ht="24" customHeight="1" x14ac:dyDescent="0.25">
      <c r="A39" s="515" t="s">
        <v>256</v>
      </c>
      <c r="B39" s="515" t="s">
        <v>34</v>
      </c>
      <c r="C39" s="979" t="s">
        <v>417</v>
      </c>
      <c r="D39" s="488">
        <f>SUM(E39:K39,L39:R39)/2</f>
        <v>24</v>
      </c>
      <c r="E39" s="519"/>
      <c r="F39" s="488"/>
      <c r="G39" s="516" t="s">
        <v>10</v>
      </c>
      <c r="H39" s="516" t="s">
        <v>10</v>
      </c>
      <c r="I39" s="516" t="s">
        <v>10</v>
      </c>
      <c r="J39" s="2590" t="s">
        <v>10</v>
      </c>
      <c r="K39" s="492">
        <v>8</v>
      </c>
      <c r="L39" s="519"/>
      <c r="M39" s="488">
        <v>8</v>
      </c>
      <c r="N39" s="488">
        <v>8</v>
      </c>
      <c r="O39" s="488">
        <v>8</v>
      </c>
      <c r="P39" s="488">
        <v>8</v>
      </c>
      <c r="Q39" s="488">
        <v>8</v>
      </c>
      <c r="R39" s="519"/>
    </row>
    <row r="40" spans="1:18" ht="24" customHeight="1" x14ac:dyDescent="0.25">
      <c r="A40" s="486" t="s">
        <v>13</v>
      </c>
      <c r="B40" s="486" t="s">
        <v>34</v>
      </c>
      <c r="C40" s="493" t="s">
        <v>352</v>
      </c>
      <c r="D40" s="488">
        <f t="shared" ref="D40:D41" si="6">SUM(E40:K40,L40:R40)/2</f>
        <v>16</v>
      </c>
      <c r="E40" s="519">
        <v>8</v>
      </c>
      <c r="F40" s="488"/>
      <c r="G40" s="488"/>
      <c r="H40" s="492" t="s">
        <v>104</v>
      </c>
      <c r="I40" s="492" t="s">
        <v>104</v>
      </c>
      <c r="J40" s="488"/>
      <c r="K40" s="519"/>
      <c r="L40" s="519"/>
      <c r="M40" s="488"/>
      <c r="N40" s="488"/>
      <c r="O40" s="488">
        <v>8</v>
      </c>
      <c r="P40" s="488">
        <v>8</v>
      </c>
      <c r="Q40" s="488"/>
      <c r="R40" s="519">
        <v>8</v>
      </c>
    </row>
    <row r="41" spans="1:18" ht="24" customHeight="1" x14ac:dyDescent="0.25">
      <c r="A41" s="486" t="s">
        <v>13</v>
      </c>
      <c r="B41" s="486" t="s">
        <v>415</v>
      </c>
      <c r="C41" s="493" t="s">
        <v>416</v>
      </c>
      <c r="D41" s="488">
        <f t="shared" si="6"/>
        <v>30</v>
      </c>
      <c r="E41" s="519">
        <v>10</v>
      </c>
      <c r="F41" s="488"/>
      <c r="G41" s="488"/>
      <c r="H41" s="488"/>
      <c r="I41" s="488"/>
      <c r="J41" s="488">
        <v>10</v>
      </c>
      <c r="K41" s="519">
        <v>10</v>
      </c>
      <c r="L41" s="519">
        <v>10</v>
      </c>
      <c r="M41" s="488"/>
      <c r="N41" s="488"/>
      <c r="O41" s="488"/>
      <c r="P41" s="488"/>
      <c r="Q41" s="488">
        <v>10</v>
      </c>
      <c r="R41" s="519">
        <v>10</v>
      </c>
    </row>
    <row r="42" spans="1:18" ht="24" customHeight="1" x14ac:dyDescent="0.25">
      <c r="A42" s="498"/>
      <c r="B42" s="498"/>
      <c r="C42" s="499" t="s">
        <v>121</v>
      </c>
      <c r="D42" s="500"/>
      <c r="E42" s="501">
        <f>COUNT(E7:E15,E17:E23,#REF!,E26:E30,E32:E36,E38:E40)</f>
        <v>8</v>
      </c>
      <c r="F42" s="501">
        <f>COUNT(F7:F15,F17:F23,#REF!,F26:F30,F32:F36,F38:F40)</f>
        <v>14</v>
      </c>
      <c r="G42" s="501">
        <f>COUNT(G7:G15,G17:G23,#REF!,G26:G30,G32:G36,G38:G40)</f>
        <v>12</v>
      </c>
      <c r="H42" s="501">
        <f>COUNT(H7:H15,H17:H23,#REF!,H26:H30,H32:H36,H38:H40)</f>
        <v>13</v>
      </c>
      <c r="I42" s="501">
        <f>COUNT(I7:I15,I17:I23,#REF!,I26:I30,I32:I36,I38:I40)</f>
        <v>12</v>
      </c>
      <c r="J42" s="501">
        <f>COUNT(J7:J15,J17:J23,#REF!,J26:J30,J32:J36,J38:J40)</f>
        <v>11</v>
      </c>
      <c r="K42" s="501">
        <f>COUNT(K7:K15,K17:K23,#REF!,K26:K30,K32:K36,K38:K40)</f>
        <v>9</v>
      </c>
      <c r="L42" s="501">
        <f>COUNT(L7:L15,L17:L23,#REF!,L26:L30,L32:L36,L38:L40)</f>
        <v>7</v>
      </c>
      <c r="M42" s="501">
        <f>COUNT(M7:M15,M17:M23,#REF!,M26:M30,M32:M36,M38:M40)</f>
        <v>14</v>
      </c>
      <c r="N42" s="501">
        <f>COUNT(N7:N15,N17:N23,#REF!,N26:N30,N32:N36,N38:N40)</f>
        <v>14</v>
      </c>
      <c r="O42" s="501">
        <f>COUNT(O7:O15,O17:O23,#REF!,O26:O30,O32:O36,O38:O40)</f>
        <v>16</v>
      </c>
      <c r="P42" s="501">
        <f>COUNT(P7:P15,P17:P23,#REF!,P26:P30,P32:P36,P38:P40)</f>
        <v>14</v>
      </c>
      <c r="Q42" s="501">
        <f>COUNT(Q7:Q15,Q17:Q23,#REF!,Q26:Q30,Q32:Q36,Q38:Q40)</f>
        <v>14</v>
      </c>
      <c r="R42" s="501">
        <f>COUNT(R7:R15,R17:R23,#REF!,R26:R30,R32:R36,R38:R40)</f>
        <v>10</v>
      </c>
    </row>
    <row r="43" spans="1:18" ht="24" customHeight="1" x14ac:dyDescent="0.25">
      <c r="A43" s="515" t="s">
        <v>256</v>
      </c>
      <c r="B43" s="515" t="s">
        <v>162</v>
      </c>
      <c r="C43" s="979" t="s">
        <v>422</v>
      </c>
      <c r="D43" s="488">
        <f t="shared" ref="D43" si="7">SUM(E43:K43,L43:R43)/2</f>
        <v>0</v>
      </c>
      <c r="E43" s="519"/>
      <c r="F43" s="516" t="s">
        <v>10</v>
      </c>
      <c r="G43" s="516" t="s">
        <v>10</v>
      </c>
      <c r="H43" s="516" t="s">
        <v>10</v>
      </c>
      <c r="I43" s="488"/>
      <c r="J43" s="516" t="s">
        <v>10</v>
      </c>
      <c r="K43" s="520" t="s">
        <v>10</v>
      </c>
      <c r="L43" s="520" t="s">
        <v>10</v>
      </c>
      <c r="M43" s="516" t="s">
        <v>10</v>
      </c>
      <c r="N43" s="516" t="s">
        <v>10</v>
      </c>
      <c r="O43" s="516" t="s">
        <v>10</v>
      </c>
      <c r="P43" s="2586"/>
      <c r="Q43" s="2590" t="s">
        <v>10</v>
      </c>
      <c r="R43" s="519"/>
    </row>
    <row r="44" spans="1:18" ht="24" customHeight="1" x14ac:dyDescent="0.25">
      <c r="A44" s="498"/>
      <c r="B44" s="498"/>
      <c r="C44" s="499" t="s">
        <v>139</v>
      </c>
      <c r="D44" s="500"/>
      <c r="E44" s="501">
        <f>COUNT(E7:E15,E17:E23,#REF!,E26:E30,E32:E36,E38:E41,E43:E43)</f>
        <v>9</v>
      </c>
      <c r="F44" s="501">
        <f>COUNT(F7:F15,F17:F23,#REF!,F26:F30,F32:F36,F38:F41,F43:F43)</f>
        <v>14</v>
      </c>
      <c r="G44" s="501">
        <f>COUNT(G7:G15,G17:G23,#REF!,G26:G30,G32:G36,G38:G41,G43:G43)</f>
        <v>12</v>
      </c>
      <c r="H44" s="501">
        <f>COUNT(H7:H15,H17:H23,#REF!,H26:H30,H32:H36,H38:H41,H43:H43)</f>
        <v>13</v>
      </c>
      <c r="I44" s="501">
        <f>COUNT(I7:I15,I17:I23,#REF!,I26:I30,I32:I36,I38:I41,I43:I43)</f>
        <v>12</v>
      </c>
      <c r="J44" s="501">
        <f>COUNT(J7:J15,J17:J23,#REF!,J26:J30,J32:J36,J38:J41,J43:J43)</f>
        <v>12</v>
      </c>
      <c r="K44" s="501">
        <f>COUNT(K7:K15,K17:K23,#REF!,K26:K30,K32:K36,K38:K41,K43:K43)</f>
        <v>10</v>
      </c>
      <c r="L44" s="501">
        <f>COUNT(L7:L15,L17:L23,#REF!,L26:L30,L32:L36,L38:L41,L43:L43)</f>
        <v>8</v>
      </c>
      <c r="M44" s="501">
        <f>COUNT(M7:M15,M17:M23,#REF!,M26:M30,M32:M36,M38:M41,M43:M43)</f>
        <v>14</v>
      </c>
      <c r="N44" s="501">
        <f>COUNT(N7:N15,N17:N23,#REF!,N26:N30,N32:N36,N38:N41,N43:N43)</f>
        <v>14</v>
      </c>
      <c r="O44" s="501">
        <f>COUNT(O7:O15,O17:O23,#REF!,O26:O30,O32:O36,O38:O41,O43:O43)</f>
        <v>16</v>
      </c>
      <c r="P44" s="501">
        <f>COUNT(P7:P15,P17:P23,#REF!,P26:P30,P32:P36,P38:P41,P43:P43)</f>
        <v>14</v>
      </c>
      <c r="Q44" s="501">
        <f>COUNT(Q7:Q15,Q17:Q23,#REF!,Q26:Q30,Q32:Q36,Q38:Q41,Q43:Q43)</f>
        <v>15</v>
      </c>
      <c r="R44" s="501">
        <f>COUNT(R7:R15,R17:R23,#REF!,R26:R30,R32:R36,R38:R41,R43:R43)</f>
        <v>11</v>
      </c>
    </row>
    <row r="45" spans="1:18" ht="24" customHeight="1" x14ac:dyDescent="0.25">
      <c r="A45" s="486" t="s">
        <v>13</v>
      </c>
      <c r="B45" s="486" t="s">
        <v>103</v>
      </c>
      <c r="C45" s="493" t="s">
        <v>384</v>
      </c>
      <c r="D45" s="488">
        <f>SUM(E45:K45,L45:R45)/2</f>
        <v>40</v>
      </c>
      <c r="E45" s="519"/>
      <c r="F45" s="488">
        <v>8</v>
      </c>
      <c r="G45" s="488">
        <v>8</v>
      </c>
      <c r="H45" s="488">
        <v>8</v>
      </c>
      <c r="I45" s="488">
        <v>8</v>
      </c>
      <c r="J45" s="488"/>
      <c r="K45" s="519">
        <v>8</v>
      </c>
      <c r="L45" s="519">
        <v>8</v>
      </c>
      <c r="M45" s="488">
        <v>8</v>
      </c>
      <c r="N45" s="488">
        <v>8</v>
      </c>
      <c r="O45" s="488"/>
      <c r="P45" s="488">
        <v>8</v>
      </c>
      <c r="Q45" s="488">
        <v>8</v>
      </c>
      <c r="R45" s="519"/>
    </row>
    <row r="46" spans="1:18" ht="24" customHeight="1" x14ac:dyDescent="0.25">
      <c r="A46" s="498"/>
      <c r="B46" s="498"/>
      <c r="C46" s="499" t="s">
        <v>125</v>
      </c>
      <c r="D46" s="500"/>
      <c r="E46" s="501">
        <f>COUNT(E7:E15,E17:E22,#REF!,E26:E30,E32:E36,E38:E41,E43:E43,E45:E45)</f>
        <v>8</v>
      </c>
      <c r="F46" s="501">
        <f>COUNT(F7:F15,F17:F22,#REF!,F26:F30,F32:F36,F38:F41,F43:F43,F45:F45)</f>
        <v>15</v>
      </c>
      <c r="G46" s="501">
        <f>COUNT(G7:G15,G17:G22,#REF!,G26:G30,G32:G36,G38:G41,G43:G43,G45:G45)</f>
        <v>12</v>
      </c>
      <c r="H46" s="501">
        <f>COUNT(H7:H15,H17:H22,#REF!,H26:H30,H32:H36,H38:H41,H43:H43,H45:H45)</f>
        <v>13</v>
      </c>
      <c r="I46" s="501">
        <f>COUNT(I7:I15,I17:I22,#REF!,I26:I30,I32:I36,I38:I41,I43:I43,I45:I45)</f>
        <v>13</v>
      </c>
      <c r="J46" s="501">
        <f>COUNT(J7:J15,J17:J22,#REF!,J26:J30,J32:J36,J38:J41,J43:J43,J45:J45)</f>
        <v>12</v>
      </c>
      <c r="K46" s="501">
        <f>COUNT(K7:K15,K17:K22,#REF!,K26:K30,K32:K36,K38:K41,K43:K43,K45:K45)</f>
        <v>11</v>
      </c>
      <c r="L46" s="501">
        <f>COUNT(L7:L15,L17:L22,#REF!,L26:L30,L32:L36,L38:L41,L43:L43,L45:L45)</f>
        <v>8</v>
      </c>
      <c r="M46" s="501">
        <f>COUNT(M7:M15,M17:M22,#REF!,M26:M30,M32:M36,M38:M41,M43:M43,M45:M45)</f>
        <v>14</v>
      </c>
      <c r="N46" s="501">
        <f>COUNT(N7:N15,N17:N22,#REF!,N26:N30,N32:N36,N38:N41,N43:N43,N45:N45)</f>
        <v>14</v>
      </c>
      <c r="O46" s="501">
        <f>COUNT(O7:O15,O17:O22,#REF!,O26:O30,O32:O36,O38:O41,O43:O43,O45:O45)</f>
        <v>16</v>
      </c>
      <c r="P46" s="501">
        <f>COUNT(P7:P15,P17:P22,#REF!,P26:P30,P32:P36,P38:P41,P43:P43,P45:P45)</f>
        <v>14</v>
      </c>
      <c r="Q46" s="501">
        <f>COUNT(Q7:Q15,Q17:Q22,#REF!,Q26:Q30,Q32:Q36,Q38:Q41,Q43:Q43,Q45:Q45)</f>
        <v>16</v>
      </c>
      <c r="R46" s="501">
        <f>COUNT(R7:R15,R17:R22,#REF!,R26:R30,R32:R36,R38:R41,R43:R43,R45:R45)</f>
        <v>11</v>
      </c>
    </row>
    <row r="47" spans="1:18" ht="24" customHeight="1" x14ac:dyDescent="0.25">
      <c r="A47" s="486" t="s">
        <v>13</v>
      </c>
      <c r="B47" s="486" t="s">
        <v>39</v>
      </c>
      <c r="C47" s="493" t="s">
        <v>318</v>
      </c>
      <c r="D47" s="488">
        <f>SUM(E47:K47,L47:R47)/2</f>
        <v>40</v>
      </c>
      <c r="E47" s="489"/>
      <c r="F47" s="488">
        <v>8</v>
      </c>
      <c r="G47" s="488">
        <v>8</v>
      </c>
      <c r="H47" s="488">
        <v>8</v>
      </c>
      <c r="I47" s="488">
        <v>8</v>
      </c>
      <c r="J47" s="488"/>
      <c r="K47" s="489">
        <v>8</v>
      </c>
      <c r="L47" s="489">
        <v>8</v>
      </c>
      <c r="M47" s="488"/>
      <c r="N47" s="488">
        <v>8</v>
      </c>
      <c r="O47" s="488">
        <v>8</v>
      </c>
      <c r="P47" s="488">
        <v>8</v>
      </c>
      <c r="Q47" s="488">
        <v>8</v>
      </c>
      <c r="R47" s="490"/>
    </row>
    <row r="48" spans="1:18" ht="24" customHeight="1" x14ac:dyDescent="0.25">
      <c r="A48" s="515" t="s">
        <v>256</v>
      </c>
      <c r="B48" s="515" t="s">
        <v>39</v>
      </c>
      <c r="C48" s="979" t="s">
        <v>419</v>
      </c>
      <c r="D48" s="488">
        <f t="shared" ref="D48:D53" si="8">SUM(E48:K48,L48:R48)/2</f>
        <v>16</v>
      </c>
      <c r="E48" s="517" t="s">
        <v>10</v>
      </c>
      <c r="F48" s="488"/>
      <c r="G48" s="2590" t="s">
        <v>10</v>
      </c>
      <c r="H48" s="488"/>
      <c r="I48" s="488"/>
      <c r="J48" s="2586"/>
      <c r="K48" s="489">
        <v>8</v>
      </c>
      <c r="L48" s="489">
        <v>8</v>
      </c>
      <c r="M48" s="488"/>
      <c r="N48" s="2586">
        <v>8</v>
      </c>
      <c r="O48" s="488"/>
      <c r="P48" s="488"/>
      <c r="Q48" s="488"/>
      <c r="R48" s="490">
        <v>8</v>
      </c>
    </row>
    <row r="49" spans="1:21" s="1743" customFormat="1" ht="24" customHeight="1" x14ac:dyDescent="0.25">
      <c r="A49" s="486" t="s">
        <v>13</v>
      </c>
      <c r="B49" s="486" t="s">
        <v>39</v>
      </c>
      <c r="C49" s="978" t="s">
        <v>410</v>
      </c>
      <c r="D49" s="488">
        <f t="shared" si="8"/>
        <v>36</v>
      </c>
      <c r="E49" s="489">
        <v>8</v>
      </c>
      <c r="F49" s="488">
        <v>8</v>
      </c>
      <c r="G49" s="492"/>
      <c r="H49" s="488">
        <v>8</v>
      </c>
      <c r="I49" s="488">
        <v>8</v>
      </c>
      <c r="J49" s="488">
        <v>8</v>
      </c>
      <c r="K49" s="489"/>
      <c r="L49" s="489"/>
      <c r="M49" s="492" t="s">
        <v>104</v>
      </c>
      <c r="N49" s="2586">
        <v>8</v>
      </c>
      <c r="O49" s="492"/>
      <c r="P49" s="2586">
        <v>8</v>
      </c>
      <c r="Q49" s="488">
        <v>8</v>
      </c>
      <c r="R49" s="490">
        <v>8</v>
      </c>
      <c r="S49"/>
      <c r="T49"/>
      <c r="U49"/>
    </row>
    <row r="50" spans="1:21" ht="23.5" customHeight="1" x14ac:dyDescent="0.25">
      <c r="A50" s="486" t="s">
        <v>13</v>
      </c>
      <c r="B50" s="2591" t="s">
        <v>39</v>
      </c>
      <c r="C50" s="2592" t="s">
        <v>418</v>
      </c>
      <c r="D50" s="488">
        <f t="shared" si="8"/>
        <v>40</v>
      </c>
      <c r="E50" s="489">
        <v>8</v>
      </c>
      <c r="F50" s="488"/>
      <c r="G50" s="488">
        <v>8</v>
      </c>
      <c r="H50" s="488">
        <v>8</v>
      </c>
      <c r="I50" s="488">
        <v>8</v>
      </c>
      <c r="J50" s="2586">
        <v>8</v>
      </c>
      <c r="K50" s="489"/>
      <c r="L50" s="489"/>
      <c r="M50" s="488">
        <v>8</v>
      </c>
      <c r="N50" s="2586">
        <v>8</v>
      </c>
      <c r="O50" s="488">
        <v>8</v>
      </c>
      <c r="P50" s="2586">
        <v>8</v>
      </c>
      <c r="Q50" s="488"/>
      <c r="R50" s="490">
        <v>8</v>
      </c>
      <c r="S50" s="1743"/>
      <c r="T50" s="1743"/>
      <c r="U50" s="1743"/>
    </row>
    <row r="51" spans="1:21" ht="23.5" customHeight="1" x14ac:dyDescent="0.25">
      <c r="A51" s="486" t="s">
        <v>13</v>
      </c>
      <c r="B51" s="486" t="s">
        <v>39</v>
      </c>
      <c r="C51" s="493" t="s">
        <v>413</v>
      </c>
      <c r="D51" s="488">
        <f t="shared" si="8"/>
        <v>40</v>
      </c>
      <c r="E51" s="489"/>
      <c r="F51" s="488">
        <v>8</v>
      </c>
      <c r="G51" s="2586">
        <v>8</v>
      </c>
      <c r="H51" s="488">
        <v>8</v>
      </c>
      <c r="I51" s="488">
        <v>8</v>
      </c>
      <c r="J51" s="2586"/>
      <c r="K51" s="489">
        <v>8</v>
      </c>
      <c r="L51" s="489">
        <v>8</v>
      </c>
      <c r="M51" s="488">
        <v>8</v>
      </c>
      <c r="N51" s="488"/>
      <c r="O51" s="488">
        <v>8</v>
      </c>
      <c r="P51" s="2586">
        <v>8</v>
      </c>
      <c r="Q51" s="488">
        <v>8</v>
      </c>
      <c r="R51" s="490"/>
    </row>
    <row r="52" spans="1:21" ht="24" customHeight="1" x14ac:dyDescent="0.25">
      <c r="A52" s="486" t="s">
        <v>13</v>
      </c>
      <c r="B52" s="486" t="s">
        <v>39</v>
      </c>
      <c r="C52" s="493" t="s">
        <v>106</v>
      </c>
      <c r="D52" s="488">
        <f t="shared" si="8"/>
        <v>16</v>
      </c>
      <c r="E52" s="2593"/>
      <c r="F52" s="488">
        <v>8</v>
      </c>
      <c r="G52" s="488">
        <v>8</v>
      </c>
      <c r="H52" s="496"/>
      <c r="I52" s="496"/>
      <c r="J52" s="496"/>
      <c r="K52" s="845"/>
      <c r="L52" s="489"/>
      <c r="M52" s="488">
        <v>8</v>
      </c>
      <c r="N52" s="488">
        <v>8</v>
      </c>
      <c r="O52" s="496"/>
      <c r="P52" s="496"/>
      <c r="Q52" s="496"/>
      <c r="R52" s="845"/>
    </row>
    <row r="53" spans="1:21" ht="24" customHeight="1" x14ac:dyDescent="0.25">
      <c r="A53" s="486" t="s">
        <v>13</v>
      </c>
      <c r="B53" s="486" t="s">
        <v>362</v>
      </c>
      <c r="C53" s="493" t="s">
        <v>135</v>
      </c>
      <c r="D53" s="488">
        <f t="shared" si="8"/>
        <v>15.5</v>
      </c>
      <c r="E53" s="519">
        <v>8</v>
      </c>
      <c r="F53" s="488">
        <v>7.5</v>
      </c>
      <c r="G53" s="488"/>
      <c r="H53" s="488"/>
      <c r="I53" s="488"/>
      <c r="J53" s="492" t="s">
        <v>104</v>
      </c>
      <c r="K53" s="519"/>
      <c r="L53" s="519"/>
      <c r="M53" s="492" t="s">
        <v>104</v>
      </c>
      <c r="N53" s="488"/>
      <c r="O53" s="488"/>
      <c r="P53" s="488"/>
      <c r="Q53" s="488">
        <v>7.5</v>
      </c>
      <c r="R53" s="519">
        <v>8</v>
      </c>
    </row>
    <row r="54" spans="1:21" ht="24" customHeight="1" x14ac:dyDescent="0.25">
      <c r="A54" s="498"/>
      <c r="B54" s="498"/>
      <c r="C54" s="499" t="s">
        <v>126</v>
      </c>
      <c r="D54" s="500"/>
      <c r="E54" s="501">
        <f>COUNT(E8:E15,E17:E22,#REF!,E26:E30,E32:E36,E38:E41,E43:E43,E45:E45,E47:E52)</f>
        <v>10</v>
      </c>
      <c r="F54" s="501">
        <f>COUNT(F8:F15,F17:F22,#REF!,F26:F30,F32:F36,F38:F41,F43:F43,F45:F45,F47:F52)</f>
        <v>18</v>
      </c>
      <c r="G54" s="501">
        <f>COUNT(G8:G15,G17:G22,#REF!,G26:G30,G32:G36,G38:G41,G43:G43,G45:G45,G47:G52)</f>
        <v>15</v>
      </c>
      <c r="H54" s="501">
        <f>COUNT(H8:H15,H17:H22,#REF!,H26:H30,H32:H36,H38:H41,H43:H43,H45:H45,H47:H52)</f>
        <v>16</v>
      </c>
      <c r="I54" s="501">
        <f>COUNT(I8:I15,I17:I22,#REF!,I26:I30,I32:I36,I38:I41,I43:I43,I45:I45,I47:I52)</f>
        <v>16</v>
      </c>
      <c r="J54" s="501">
        <f>COUNT(J8:J15,J17:J22,#REF!,J26:J30,J32:J36,J38:J41,J43:J43,J45:J45,J47:J52)</f>
        <v>13</v>
      </c>
      <c r="K54" s="501">
        <f>COUNT(K8:K15,K17:K22,#REF!,K26:K30,K32:K36,K38:K41,K43:K43,K45:K45,K47:K52)</f>
        <v>14</v>
      </c>
      <c r="L54" s="501">
        <f>COUNT(L8:L15,L17:L22,#REF!,L26:L30,L32:L36,L38:L41,L43:L43,L45:L45,L47:L52)</f>
        <v>11</v>
      </c>
      <c r="M54" s="501">
        <f>COUNT(M8:M15,M17:M22,#REF!,M26:M30,M32:M36,M38:M41,M43:M43,M45:M45,M47:M52)</f>
        <v>16</v>
      </c>
      <c r="N54" s="501">
        <f>COUNT(N8:N15,N17:N22,#REF!,N26:N30,N32:N36,N38:N41,N43:N43,N45:N45,N47:N52)</f>
        <v>18</v>
      </c>
      <c r="O54" s="501">
        <f>COUNT(O8:O15,O17:O22,#REF!,O26:O30,O32:O36,O38:O41,O43:O43,O45:O45,O47:O52)</f>
        <v>18</v>
      </c>
      <c r="P54" s="501">
        <f>COUNT(P8:P15,P17:P22,#REF!,P26:P30,P32:P36,P38:P41,P43:P43,P45:P45,P47:P52)</f>
        <v>17</v>
      </c>
      <c r="Q54" s="501">
        <f>COUNT(Q8:Q15,Q17:Q22,#REF!,Q26:Q30,Q32:Q36,Q38:Q41,Q43:Q43,Q45:Q45,Q47:Q52)</f>
        <v>18</v>
      </c>
      <c r="R54" s="501">
        <f>COUNT(R8:R15,R17:R22,#REF!,R26:R30,R32:R36,R38:R41,R43:R43,R45:R45,R47:R52)</f>
        <v>14</v>
      </c>
    </row>
    <row r="55" spans="1:21" ht="24" customHeight="1" x14ac:dyDescent="0.25">
      <c r="A55" s="486" t="s">
        <v>13</v>
      </c>
      <c r="B55" s="486" t="s">
        <v>414</v>
      </c>
      <c r="C55" s="493" t="s">
        <v>374</v>
      </c>
      <c r="D55" s="488">
        <f>SUM(E55:K55,L55:R55)/2</f>
        <v>29</v>
      </c>
      <c r="E55" s="489"/>
      <c r="F55" s="488">
        <v>7.25</v>
      </c>
      <c r="G55" s="488">
        <v>7.25</v>
      </c>
      <c r="H55" s="2594"/>
      <c r="I55" s="2586">
        <v>7.25</v>
      </c>
      <c r="J55" s="488">
        <v>7.25</v>
      </c>
      <c r="K55" s="512"/>
      <c r="L55" s="512"/>
      <c r="M55" s="488">
        <v>7.25</v>
      </c>
      <c r="N55" s="488">
        <v>7.25</v>
      </c>
      <c r="O55" s="488"/>
      <c r="P55" s="488">
        <v>7.25</v>
      </c>
      <c r="Q55" s="2586">
        <v>7.25</v>
      </c>
      <c r="R55" s="490"/>
    </row>
    <row r="56" spans="1:21" ht="24" customHeight="1" x14ac:dyDescent="0.25">
      <c r="A56" s="2595" t="s">
        <v>13</v>
      </c>
      <c r="B56" s="486" t="s">
        <v>301</v>
      </c>
      <c r="C56" s="487" t="s">
        <v>106</v>
      </c>
      <c r="D56" s="488">
        <f>SUM(E56:K56,L56:R56)/2</f>
        <v>6</v>
      </c>
      <c r="E56" s="490"/>
      <c r="F56" s="845"/>
      <c r="G56" s="496"/>
      <c r="H56" s="491">
        <v>6</v>
      </c>
      <c r="I56" s="496"/>
      <c r="J56" s="496"/>
      <c r="K56" s="497"/>
      <c r="L56" s="489"/>
      <c r="M56" s="496"/>
      <c r="N56" s="496"/>
      <c r="O56" s="488">
        <v>6</v>
      </c>
      <c r="P56" s="496"/>
      <c r="Q56" s="496"/>
      <c r="R56" s="497"/>
    </row>
    <row r="57" spans="1:21" ht="24" customHeight="1" x14ac:dyDescent="0.25">
      <c r="A57" s="2595" t="s">
        <v>13</v>
      </c>
      <c r="B57" s="486" t="s">
        <v>312</v>
      </c>
      <c r="C57" s="487" t="s">
        <v>403</v>
      </c>
      <c r="D57" s="488">
        <f>SUM(E57:K57,L57:R57)/2</f>
        <v>7.5</v>
      </c>
      <c r="E57" s="845"/>
      <c r="F57" s="488"/>
      <c r="G57" s="496"/>
      <c r="H57" s="488">
        <v>5</v>
      </c>
      <c r="I57" s="496"/>
      <c r="J57" s="496"/>
      <c r="K57" s="512"/>
      <c r="L57" s="489"/>
      <c r="M57" s="488">
        <v>5</v>
      </c>
      <c r="N57" s="496"/>
      <c r="O57" s="488">
        <v>5</v>
      </c>
      <c r="P57" s="488"/>
      <c r="Q57" s="496"/>
      <c r="R57" s="497"/>
    </row>
    <row r="58" spans="1:21" ht="24" customHeight="1" x14ac:dyDescent="0.25">
      <c r="A58" s="2595" t="s">
        <v>13</v>
      </c>
      <c r="B58" s="486" t="s">
        <v>312</v>
      </c>
      <c r="C58" s="487" t="s">
        <v>106</v>
      </c>
      <c r="D58" s="488">
        <f>SUM(E58:K58,L58:R58)/2</f>
        <v>10</v>
      </c>
      <c r="E58" s="490"/>
      <c r="F58" s="845"/>
      <c r="G58" s="496"/>
      <c r="H58" s="845"/>
      <c r="I58" s="488">
        <v>5</v>
      </c>
      <c r="J58" s="488">
        <v>5</v>
      </c>
      <c r="K58" s="497"/>
      <c r="L58" s="489"/>
      <c r="M58" s="496"/>
      <c r="N58" s="496"/>
      <c r="O58" s="496"/>
      <c r="P58" s="488">
        <v>5</v>
      </c>
      <c r="Q58" s="488">
        <v>5</v>
      </c>
      <c r="R58" s="497"/>
    </row>
    <row r="59" spans="1:21" ht="24" customHeight="1" x14ac:dyDescent="0.25">
      <c r="A59" s="498"/>
      <c r="B59" s="498"/>
      <c r="C59" s="896" t="s">
        <v>300</v>
      </c>
      <c r="D59" s="500"/>
      <c r="E59" s="501">
        <f>COUNT(E17:E22,#REF!,E26:E30,E32:E36,E38:E41,E43:E43,E45:E45,E47:E53,E55)</f>
        <v>8</v>
      </c>
      <c r="F59" s="501">
        <f>COUNT(F17:F22,#REF!,F26:F30,F32:F36,F38:F41,F43:F43,F45:F45,F47:F53,F55)</f>
        <v>16</v>
      </c>
      <c r="G59" s="501">
        <f>COUNT(G17:G22,#REF!,G26:G30,G32:G36,G38:G41,G43:G43,G45:G45,G47:G53,G55)</f>
        <v>13</v>
      </c>
      <c r="H59" s="501">
        <f>COUNT(H17:H22,#REF!,H26:H30,H32:H36,H38:H41,H43:H43,H45:H45,H47:H53,H55)</f>
        <v>13</v>
      </c>
      <c r="I59" s="501">
        <f>COUNT(I17:I22,#REF!,I26:I30,I32:I36,I38:I41,I43:I43,I45:I45,I47:I53,I55)</f>
        <v>13</v>
      </c>
      <c r="J59" s="501">
        <f>COUNT(J17:J22,#REF!,J26:J30,J32:J36,J38:J41,J43:J43,J45:J45,J47:J53,J55)</f>
        <v>12</v>
      </c>
      <c r="K59" s="501">
        <f>COUNT(K17:K22,#REF!,K26:K30,K32:K36,K38:K41,K43:K43,K45:K45,K47:K53,K55)</f>
        <v>10</v>
      </c>
      <c r="L59" s="501">
        <f>COUNT(L17:L22,#REF!,L26:L30,L32:L36,L38:L41,L43:L43,L45:L45,L47:L53,L55)</f>
        <v>8</v>
      </c>
      <c r="M59" s="501">
        <f>COUNT(M17:M22,#REF!,M26:M30,M32:M36,M38:M41,M43:M43,M45:M45,M47:M53,M55)</f>
        <v>14</v>
      </c>
      <c r="N59" s="501">
        <f>COUNT(N17:N22,#REF!,N26:N30,N32:N36,N38:N41,N43:N43,N45:N45,N47:N53,N55)</f>
        <v>15</v>
      </c>
      <c r="O59" s="501">
        <f>COUNT(O17:O22,#REF!,O26:O30,O32:O36,O38:O41,O43:O43,O45:O45,O47:O53,O55)</f>
        <v>15</v>
      </c>
      <c r="P59" s="501">
        <f>COUNT(P17:P22,#REF!,P26:P30,P32:P36,P38:P41,P43:P43,P45:P45,P47:P53,P55)</f>
        <v>14</v>
      </c>
      <c r="Q59" s="501">
        <f>COUNT(Q17:Q22,#REF!,Q26:Q30,Q32:Q36,Q38:Q41,Q43:Q43,Q45:Q45,Q47:Q53,Q55)</f>
        <v>17</v>
      </c>
      <c r="R59" s="501">
        <f>COUNT(R17:R22,#REF!,R26:R30,R32:R36,R38:R41,R43:R43,R45:R45,R47:R53,R55)</f>
        <v>11</v>
      </c>
    </row>
    <row r="60" spans="1:21" ht="24" hidden="1" customHeight="1" x14ac:dyDescent="0.25">
      <c r="A60" s="498"/>
      <c r="B60" s="498"/>
      <c r="C60" s="526" t="s">
        <v>51</v>
      </c>
      <c r="D60" s="500"/>
      <c r="E60" s="501">
        <f>COUNT(#REF!,E26:E30,E32:E36,E38:E41,E43:E43,E45:E45,E47:E53,E55:E56)</f>
        <v>6</v>
      </c>
      <c r="F60" s="501">
        <f>COUNT(#REF!,F26:F30,F32:F36,F38:F41,F43:F43,F45:F45,F47:F53,F55:F56)</f>
        <v>12</v>
      </c>
      <c r="G60" s="501">
        <f>COUNT(#REF!,G26:G30,G32:G36,G38:G41,G43:G43,G45:G45,G47:G53,G55:G56)</f>
        <v>10</v>
      </c>
      <c r="H60" s="501">
        <f>COUNT(#REF!,H26:H30,H32:H36,H38:H41,H43:H43,H45:H45,H47:H53,H55:H56)</f>
        <v>10</v>
      </c>
      <c r="I60" s="501">
        <f>COUNT(#REF!,I26:I30,I32:I36,I38:I41,I43:I43,I45:I45,I47:I53,I55:I56)</f>
        <v>9</v>
      </c>
      <c r="J60" s="501">
        <f>COUNT(#REF!,J26:J30,J32:J36,J38:J41,J43:J43,J45:J45,J47:J53,J55:J56)</f>
        <v>9</v>
      </c>
      <c r="K60" s="501">
        <f>COUNT(#REF!,K26:K30,K32:K36,K38:K41,K43:K43,K45:K45,K47:K53,K55:K56)</f>
        <v>9</v>
      </c>
      <c r="L60" s="501">
        <f>COUNT(#REF!,L26:L30,L32:L36,L38:L41,L43:L43,L45:L45,L47:L53,L55:L56)</f>
        <v>8</v>
      </c>
      <c r="M60" s="501">
        <f>COUNT(#REF!,M26:M30,M32:M36,M38:M41,M43:M43,M45:M45,M47:M53,M55:M56)</f>
        <v>11</v>
      </c>
      <c r="N60" s="501">
        <f>COUNT(#REF!,N26:N30,N32:N36,N38:N41,N43:N43,N45:N45,N47:N53,N55:N56)</f>
        <v>11</v>
      </c>
      <c r="O60" s="501">
        <f>COUNT(#REF!,O26:O30,O32:O36,O38:O41,O43:O43,O45:O45,O47:O53,O55:O56)</f>
        <v>12</v>
      </c>
      <c r="P60" s="501">
        <f>COUNT(#REF!,P26:P30,P32:P36,P38:P41,P43:P43,P45:P45,P47:P53,P55:P56)</f>
        <v>11</v>
      </c>
      <c r="Q60" s="501">
        <f>COUNT(#REF!,Q26:Q30,Q32:Q36,Q38:Q41,Q43:Q43,Q45:Q45,Q47:Q53,Q55:Q56)</f>
        <v>12</v>
      </c>
      <c r="R60" s="501">
        <f>COUNT(#REF!,R26:R30,R32:R36,R38:R41,R43:R43,R45:R45,R47:R53,R55:R56)</f>
        <v>8</v>
      </c>
    </row>
    <row r="61" spans="1:21" ht="24" customHeight="1" x14ac:dyDescent="0.25">
      <c r="A61" s="498"/>
      <c r="B61" s="498"/>
      <c r="C61" s="526" t="s">
        <v>113</v>
      </c>
      <c r="D61" s="500"/>
      <c r="E61" s="501">
        <f t="shared" ref="E61:R61" si="9">COUNT(E26:E30,E32:E36,E38:E41,E43:E43,E45:E45,E47:E53,E55:E58)</f>
        <v>6</v>
      </c>
      <c r="F61" s="501">
        <f t="shared" si="9"/>
        <v>12</v>
      </c>
      <c r="G61" s="501">
        <f t="shared" si="9"/>
        <v>10</v>
      </c>
      <c r="H61" s="501">
        <f t="shared" si="9"/>
        <v>11</v>
      </c>
      <c r="I61" s="501">
        <f t="shared" si="9"/>
        <v>10</v>
      </c>
      <c r="J61" s="501">
        <f t="shared" si="9"/>
        <v>10</v>
      </c>
      <c r="K61" s="501">
        <f t="shared" si="9"/>
        <v>9</v>
      </c>
      <c r="L61" s="501">
        <f t="shared" si="9"/>
        <v>8</v>
      </c>
      <c r="M61" s="501">
        <f t="shared" si="9"/>
        <v>12</v>
      </c>
      <c r="N61" s="501">
        <f t="shared" si="9"/>
        <v>11</v>
      </c>
      <c r="O61" s="501">
        <f t="shared" si="9"/>
        <v>13</v>
      </c>
      <c r="P61" s="501">
        <f t="shared" si="9"/>
        <v>12</v>
      </c>
      <c r="Q61" s="501">
        <f t="shared" si="9"/>
        <v>13</v>
      </c>
      <c r="R61" s="501">
        <f t="shared" si="9"/>
        <v>8</v>
      </c>
    </row>
    <row r="62" spans="1:21" ht="24" hidden="1" customHeight="1" x14ac:dyDescent="0.25">
      <c r="A62" s="498"/>
      <c r="B62" s="498"/>
      <c r="C62" s="526" t="s">
        <v>55</v>
      </c>
      <c r="D62" s="500"/>
      <c r="E62" s="501">
        <f>COUNT(E32:E36,E38:E41,E43:E43,E45:E45,E47:E53,E55:E58,#REF!)</f>
        <v>5</v>
      </c>
      <c r="F62" s="501">
        <f>COUNT(F32:F36,F38:F41,F43:F43,F45:F45,F47:F53,F55:F58,#REF!)</f>
        <v>10</v>
      </c>
      <c r="G62" s="501">
        <f>COUNT(G32:G36,G38:G41,G43:G43,G45:G45,G47:G53,G55:G58,#REF!)</f>
        <v>9</v>
      </c>
      <c r="H62" s="501">
        <f>COUNT(H32:H36,H38:H41,H43:H43,H45:H45,H47:H53,H55:H58,#REF!)</f>
        <v>9</v>
      </c>
      <c r="I62" s="501">
        <f>COUNT(I32:I36,I38:I41,I43:I43,I45:I45,I47:I53,I55:I58,#REF!)</f>
        <v>8</v>
      </c>
      <c r="J62" s="501">
        <f>COUNT(J32:J36,J38:J41,J43:J43,J45:J45,J47:J53,J55:J58,#REF!)</f>
        <v>9</v>
      </c>
      <c r="K62" s="501">
        <f>COUNT(K32:K36,K38:K41,K43:K43,K45:K45,K47:K53,K55:K58,#REF!)</f>
        <v>8</v>
      </c>
      <c r="L62" s="501">
        <f>COUNT(L32:L36,L38:L41,L43:L43,L45:L45,L47:L53,L55:L58,#REF!)</f>
        <v>7</v>
      </c>
      <c r="M62" s="501">
        <f>COUNT(M32:M36,M38:M41,M43:M43,M45:M45,M47:M53,M55:M58,#REF!)</f>
        <v>10</v>
      </c>
      <c r="N62" s="501">
        <f>COUNT(N32:N36,N38:N41,N43:N43,N45:N45,N47:N53,N55:N58,#REF!)</f>
        <v>11</v>
      </c>
      <c r="O62" s="501">
        <f>COUNT(O32:O36,O38:O41,O43:O43,O45:O45,O47:O53,O55:O58,#REF!)</f>
        <v>10</v>
      </c>
      <c r="P62" s="501">
        <f>COUNT(P32:P36,P38:P41,P43:P43,P45:P45,P47:P53,P55:P58,#REF!)</f>
        <v>10</v>
      </c>
      <c r="Q62" s="501">
        <f>COUNT(Q32:Q36,Q38:Q41,Q43:Q43,Q45:Q45,Q47:Q53,Q55:Q58,#REF!)</f>
        <v>12</v>
      </c>
      <c r="R62" s="501">
        <f>COUNT(R32:R36,R38:R41,R43:R43,R45:R45,R47:R53,R55:R58,#REF!)</f>
        <v>7</v>
      </c>
    </row>
    <row r="63" spans="1:21" ht="24" customHeight="1" x14ac:dyDescent="0.25">
      <c r="A63" s="498"/>
      <c r="B63" s="498"/>
      <c r="C63" s="526" t="s">
        <v>105</v>
      </c>
      <c r="D63" s="500"/>
      <c r="E63" s="501">
        <f>COUNT(E38:E41,E43:E43,E45:E45,E47:E53,E55:E58,#REF!)</f>
        <v>5</v>
      </c>
      <c r="F63" s="501">
        <f>COUNT(F38:F41,F43:F43,F45:F45,F47:F53,F55:F58,#REF!)</f>
        <v>7</v>
      </c>
      <c r="G63" s="501">
        <f>COUNT(G38:G41,G43:G43,G45:G45,G47:G53,G55:G58,#REF!)</f>
        <v>6</v>
      </c>
      <c r="H63" s="501">
        <f>COUNT(H38:H41,H43:H43,H45:H45,H47:H53,H55:H58,#REF!)</f>
        <v>7</v>
      </c>
      <c r="I63" s="501">
        <f>COUNT(I38:I41,I43:I43,I45:I45,I47:I53,I55:I58,#REF!)</f>
        <v>7</v>
      </c>
      <c r="J63" s="501">
        <f>COUNT(J38:J41,J43:J43,J45:J45,J47:J53,J55:J58,#REF!)</f>
        <v>5</v>
      </c>
      <c r="K63" s="501">
        <f>COUNT(K38:K41,K43:K43,K45:K45,K47:K53,K55:K58,#REF!)</f>
        <v>7</v>
      </c>
      <c r="L63" s="501">
        <f>COUNT(L38:L41,L43:L43,L45:L45,L47:L53,L55:L58,#REF!)</f>
        <v>6</v>
      </c>
      <c r="M63" s="501">
        <f>COUNT(M38:M41,M43:M43,M45:M45,M47:M53,M55:M58,#REF!)</f>
        <v>7</v>
      </c>
      <c r="N63" s="501">
        <f>COUNT(N38:N41,N43:N43,N45:N45,N47:N53,N55:N58,#REF!)</f>
        <v>8</v>
      </c>
      <c r="O63" s="501">
        <f>COUNT(O38:O41,O43:O43,O45:O45,O47:O53,O55:O58,#REF!)</f>
        <v>7</v>
      </c>
      <c r="P63" s="501">
        <f>COUNT(P38:P41,P43:P43,P45:P45,P47:P53,P55:P58,#REF!)</f>
        <v>9</v>
      </c>
      <c r="Q63" s="501">
        <f>COUNT(Q38:Q41,Q43:Q43,Q45:Q45,Q47:Q53,Q55:Q58,#REF!)</f>
        <v>9</v>
      </c>
      <c r="R63" s="501">
        <f>COUNT(R38:R41,R43:R43,R45:R45,R47:R53,R55:R58,#REF!)</f>
        <v>6</v>
      </c>
    </row>
    <row r="64" spans="1:21" ht="24" hidden="1" customHeight="1" x14ac:dyDescent="0.25">
      <c r="A64" s="498"/>
      <c r="B64" s="498"/>
      <c r="C64" s="526" t="s">
        <v>128</v>
      </c>
      <c r="D64" s="500"/>
      <c r="E64" s="501">
        <f>COUNT(E41,E43:E43,E45:E45,E47:E53,E55:E58,#REF!)</f>
        <v>4</v>
      </c>
      <c r="F64" s="501">
        <f>COUNT(F41,F43:F43,F45:F45,F47:F53,F55:F58,#REF!)</f>
        <v>7</v>
      </c>
      <c r="G64" s="501">
        <f>COUNT(G41,G43:G43,G45:G45,G47:G53,G55:G58,#REF!)</f>
        <v>6</v>
      </c>
      <c r="H64" s="501">
        <f>COUNT(H41,H43:H43,H45:H45,H47:H53,H55:H58,#REF!)</f>
        <v>7</v>
      </c>
      <c r="I64" s="501">
        <f>COUNT(I41,I43:I43,I45:I45,I47:I53,I55:I58,#REF!)</f>
        <v>7</v>
      </c>
      <c r="J64" s="501">
        <f>COUNT(J41,J43:J43,J45:J45,J47:J53,J55:J58,#REF!)</f>
        <v>5</v>
      </c>
      <c r="K64" s="501">
        <f>COUNT(K41,K43:K43,K45:K45,K47:K53,K55:K58,#REF!)</f>
        <v>5</v>
      </c>
      <c r="L64" s="501">
        <f>COUNT(L41,L43:L43,L45:L45,L47:L53,L55:L58,#REF!)</f>
        <v>5</v>
      </c>
      <c r="M64" s="501">
        <f>COUNT(M41,M43:M43,M45:M45,M47:M53,M55:M58,#REF!)</f>
        <v>6</v>
      </c>
      <c r="N64" s="501">
        <f>COUNT(N41,N43:N43,N45:N45,N47:N53,N55:N58,#REF!)</f>
        <v>7</v>
      </c>
      <c r="O64" s="501">
        <f>COUNT(O41,O43:O43,O45:O45,O47:O53,O55:O58,#REF!)</f>
        <v>5</v>
      </c>
      <c r="P64" s="501">
        <f>COUNT(P41,P43:P43,P45:P45,P47:P53,P55:P58,#REF!)</f>
        <v>7</v>
      </c>
      <c r="Q64" s="501">
        <f>COUNT(Q41,Q43:Q43,Q45:Q45,Q47:Q53,Q55:Q58,#REF!)</f>
        <v>8</v>
      </c>
      <c r="R64" s="501">
        <f>COUNT(R41,R43:R43,R45:R45,R47:R53,R55:R58,#REF!)</f>
        <v>5</v>
      </c>
    </row>
    <row r="65" spans="1:18" ht="24" hidden="1" customHeight="1" x14ac:dyDescent="0.25">
      <c r="A65" s="498"/>
      <c r="B65" s="498"/>
      <c r="C65" s="526" t="s">
        <v>161</v>
      </c>
      <c r="D65" s="500"/>
      <c r="E65" s="501">
        <f>COUNT(E41,E45:E45,E47:E53,E55:E58,#REF!)</f>
        <v>4</v>
      </c>
      <c r="F65" s="501">
        <f>COUNT(F41,F45:F45,F47:F53,F55:F58,#REF!)</f>
        <v>7</v>
      </c>
      <c r="G65" s="501">
        <f>COUNT(G41,G45:G45,G47:G53,G55:G58,#REF!)</f>
        <v>6</v>
      </c>
      <c r="H65" s="501">
        <f>COUNT(H41,H45:H45,H47:H53,H55:H58,#REF!)</f>
        <v>7</v>
      </c>
      <c r="I65" s="501">
        <f>COUNT(I41,I45:I45,I47:I53,I55:I58,#REF!)</f>
        <v>7</v>
      </c>
      <c r="J65" s="501">
        <f>COUNT(J41,J45:J45,J47:J53,J55:J58,#REF!)</f>
        <v>5</v>
      </c>
      <c r="K65" s="501">
        <f>COUNT(K41,K45:K45,K47:K53,K55:K58,#REF!)</f>
        <v>5</v>
      </c>
      <c r="L65" s="501">
        <f>COUNT(L41,L45:L45,L47:L53,L55:L58,#REF!)</f>
        <v>5</v>
      </c>
      <c r="M65" s="501">
        <f>COUNT(M41,M45:M45,M47:M53,M55:M58,#REF!)</f>
        <v>6</v>
      </c>
      <c r="N65" s="501">
        <f>COUNT(N41,N45:N45,N47:N53,N55:N58,#REF!)</f>
        <v>7</v>
      </c>
      <c r="O65" s="501">
        <f>COUNT(O41,O45:O45,O47:O53,O55:O58,#REF!)</f>
        <v>5</v>
      </c>
      <c r="P65" s="501">
        <f>COUNT(P41,P45:P45,P47:P53,P55:P58,#REF!)</f>
        <v>7</v>
      </c>
      <c r="Q65" s="501">
        <f>COUNT(Q41,Q45:Q45,Q47:Q53,Q55:Q58,#REF!)</f>
        <v>8</v>
      </c>
      <c r="R65" s="501">
        <f>COUNT(R41,R45:R45,R47:R53,R55:R58,#REF!)</f>
        <v>5</v>
      </c>
    </row>
    <row r="66" spans="1:18" ht="24" customHeight="1" x14ac:dyDescent="0.25">
      <c r="A66" s="498"/>
      <c r="B66" s="498"/>
      <c r="C66" s="526" t="s">
        <v>321</v>
      </c>
      <c r="D66" s="500"/>
      <c r="E66" s="501">
        <f>COUNT(E41,E47:E53,E55:E58,#REF!)</f>
        <v>4</v>
      </c>
      <c r="F66" s="501">
        <f>COUNT(F41,F47:F53,F55:F58,#REF!)</f>
        <v>6</v>
      </c>
      <c r="G66" s="501">
        <f>COUNT(G41,G47:G53,G55:G58,#REF!)</f>
        <v>5</v>
      </c>
      <c r="H66" s="501">
        <f>COUNT(H41,H47:H53,H55:H58,#REF!)</f>
        <v>6</v>
      </c>
      <c r="I66" s="501">
        <f>COUNT(I41,I47:I53,I55:I58,#REF!)</f>
        <v>6</v>
      </c>
      <c r="J66" s="501">
        <f>COUNT(J41,J47:J53,J55:J58,#REF!)</f>
        <v>5</v>
      </c>
      <c r="K66" s="501">
        <f>COUNT(K41,K47:K53,K55:K58,#REF!)</f>
        <v>4</v>
      </c>
      <c r="L66" s="501">
        <f>COUNT(L41,L47:L53,L55:L58,#REF!)</f>
        <v>4</v>
      </c>
      <c r="M66" s="501">
        <f>COUNT(M41,M47:M53,M55:M58,#REF!)</f>
        <v>5</v>
      </c>
      <c r="N66" s="501">
        <f>COUNT(N41,N47:N53,N55:N58,#REF!)</f>
        <v>6</v>
      </c>
      <c r="O66" s="501">
        <f>COUNT(O41,O47:O53,O55:O58,#REF!)</f>
        <v>5</v>
      </c>
      <c r="P66" s="501">
        <f>COUNT(P41,P47:P53,P55:P58,#REF!)</f>
        <v>6</v>
      </c>
      <c r="Q66" s="501">
        <f>COUNT(Q41,Q47:Q53,Q55:Q58,#REF!)</f>
        <v>7</v>
      </c>
      <c r="R66" s="501">
        <f>COUNT(R41,R47:R53,R55:R58,#REF!)</f>
        <v>5</v>
      </c>
    </row>
    <row r="67" spans="1:18" ht="24" hidden="1" customHeight="1" x14ac:dyDescent="0.25">
      <c r="A67" s="498"/>
      <c r="B67" s="498"/>
      <c r="C67" s="526" t="s">
        <v>183</v>
      </c>
      <c r="D67" s="500"/>
      <c r="E67" s="501">
        <f>COUNT(#REF!)</f>
        <v>0</v>
      </c>
      <c r="F67" s="501">
        <f>COUNT(#REF!)</f>
        <v>0</v>
      </c>
      <c r="G67" s="501">
        <f>COUNT(#REF!)</f>
        <v>0</v>
      </c>
      <c r="H67" s="501">
        <f>COUNT(#REF!)</f>
        <v>0</v>
      </c>
      <c r="I67" s="501">
        <f>COUNT(#REF!)</f>
        <v>0</v>
      </c>
      <c r="J67" s="501">
        <f>COUNT(#REF!)</f>
        <v>0</v>
      </c>
      <c r="K67" s="501">
        <f>COUNT(#REF!)</f>
        <v>0</v>
      </c>
      <c r="L67" s="501">
        <f>COUNT(#REF!)</f>
        <v>0</v>
      </c>
      <c r="M67" s="501">
        <f>COUNT(#REF!)</f>
        <v>0</v>
      </c>
      <c r="N67" s="501">
        <f>COUNT(#REF!)</f>
        <v>0</v>
      </c>
      <c r="O67" s="501">
        <f>COUNT(#REF!)</f>
        <v>0</v>
      </c>
      <c r="P67" s="501">
        <f>COUNT(#REF!)</f>
        <v>0</v>
      </c>
      <c r="Q67" s="501">
        <f>COUNT(#REF!)</f>
        <v>0</v>
      </c>
      <c r="R67" s="501">
        <f>COUNT(#REF!)</f>
        <v>0</v>
      </c>
    </row>
    <row r="68" spans="1:18" ht="24" customHeight="1" thickBot="1" x14ac:dyDescent="0.3">
      <c r="A68" s="2596" t="s">
        <v>102</v>
      </c>
      <c r="B68" s="2597"/>
      <c r="C68" s="2597"/>
      <c r="D68" s="2597"/>
      <c r="E68" s="2597"/>
      <c r="F68" s="2597"/>
      <c r="G68" s="2597"/>
      <c r="H68" s="2597"/>
      <c r="I68" s="2597"/>
      <c r="J68" s="2597"/>
      <c r="K68" s="2597"/>
      <c r="L68" s="2597"/>
      <c r="M68" s="2597"/>
      <c r="N68" s="2597"/>
      <c r="O68" s="2597"/>
      <c r="P68" s="2597"/>
      <c r="Q68" s="2597"/>
      <c r="R68" s="2598"/>
    </row>
    <row r="69" spans="1:18" ht="24" customHeight="1" thickBot="1" x14ac:dyDescent="0.3">
      <c r="A69" s="527" t="s">
        <v>95</v>
      </c>
      <c r="B69" s="527" t="s">
        <v>101</v>
      </c>
      <c r="C69" s="528" t="s">
        <v>97</v>
      </c>
      <c r="D69" s="527">
        <f>SUM(E69:K69,L69:R69)/2</f>
        <v>19</v>
      </c>
      <c r="E69" s="529"/>
      <c r="F69" s="530">
        <v>7.5</v>
      </c>
      <c r="G69" s="530">
        <v>7.5</v>
      </c>
      <c r="H69" s="530">
        <v>4</v>
      </c>
      <c r="I69" s="527"/>
      <c r="J69" s="527"/>
      <c r="K69" s="529"/>
      <c r="L69" s="529"/>
      <c r="M69" s="530">
        <v>7.5</v>
      </c>
      <c r="N69" s="527">
        <v>7.5</v>
      </c>
      <c r="O69" s="527">
        <v>4</v>
      </c>
      <c r="P69" s="527"/>
      <c r="Q69" s="527"/>
      <c r="R69" s="531"/>
    </row>
    <row r="70" spans="1:18" ht="24" customHeight="1" thickBot="1" x14ac:dyDescent="0.3">
      <c r="A70" s="486" t="s">
        <v>423</v>
      </c>
      <c r="B70" s="486" t="s">
        <v>100</v>
      </c>
      <c r="C70" s="532" t="s">
        <v>99</v>
      </c>
      <c r="D70" s="527">
        <f t="shared" ref="D70:D71" si="10">SUM(E70:K70,L70:R70)/2</f>
        <v>38</v>
      </c>
      <c r="E70" s="533"/>
      <c r="F70" s="534">
        <v>9.5</v>
      </c>
      <c r="G70" s="486">
        <v>9.5</v>
      </c>
      <c r="H70" s="486">
        <v>9.5</v>
      </c>
      <c r="I70" s="486">
        <v>9.5</v>
      </c>
      <c r="J70" s="486"/>
      <c r="K70" s="533"/>
      <c r="L70" s="535"/>
      <c r="M70" s="536">
        <v>9.5</v>
      </c>
      <c r="N70" s="486">
        <v>9.5</v>
      </c>
      <c r="O70" s="486">
        <v>9.5</v>
      </c>
      <c r="P70" s="486">
        <v>9.5</v>
      </c>
      <c r="Q70" s="486"/>
      <c r="R70" s="537"/>
    </row>
    <row r="71" spans="1:18" ht="24" customHeight="1" thickBot="1" x14ac:dyDescent="0.3">
      <c r="A71" s="486" t="s">
        <v>423</v>
      </c>
      <c r="B71" s="486" t="s">
        <v>100</v>
      </c>
      <c r="C71" s="532" t="s">
        <v>137</v>
      </c>
      <c r="D71" s="527">
        <f t="shared" si="10"/>
        <v>33.25</v>
      </c>
      <c r="E71" s="533">
        <v>9.5</v>
      </c>
      <c r="F71" s="536">
        <v>9.5</v>
      </c>
      <c r="G71" s="486"/>
      <c r="H71" s="486"/>
      <c r="I71" s="486"/>
      <c r="J71" s="508" t="s">
        <v>104</v>
      </c>
      <c r="K71" s="533">
        <v>9.5</v>
      </c>
      <c r="L71" s="533">
        <v>9.5</v>
      </c>
      <c r="M71" s="534">
        <v>9.5</v>
      </c>
      <c r="N71" s="486"/>
      <c r="O71" s="486"/>
      <c r="P71" s="486"/>
      <c r="Q71" s="486">
        <v>9.5</v>
      </c>
      <c r="R71" s="537">
        <v>9.5</v>
      </c>
    </row>
    <row r="72" spans="1:18" ht="24" customHeight="1" x14ac:dyDescent="0.45">
      <c r="A72" s="486"/>
      <c r="B72" s="538" t="s">
        <v>155</v>
      </c>
      <c r="C72" s="539" t="s">
        <v>140</v>
      </c>
      <c r="D72" s="488"/>
      <c r="E72" s="489"/>
      <c r="F72" s="491"/>
      <c r="G72" s="491"/>
      <c r="H72" s="491"/>
      <c r="I72" s="488"/>
      <c r="J72" s="488"/>
      <c r="K72" s="489"/>
      <c r="L72" s="489"/>
      <c r="M72" s="488"/>
      <c r="N72" s="488"/>
      <c r="O72" s="488"/>
      <c r="P72" s="488"/>
      <c r="Q72" s="488"/>
      <c r="R72" s="490"/>
    </row>
    <row r="73" spans="1:18" ht="24" customHeight="1" x14ac:dyDescent="0.45">
      <c r="A73" s="486"/>
      <c r="B73" s="540" t="s">
        <v>154</v>
      </c>
      <c r="C73" s="541" t="s">
        <v>141</v>
      </c>
      <c r="D73" s="488"/>
      <c r="E73" s="489"/>
      <c r="F73" s="491"/>
      <c r="G73" s="491"/>
      <c r="H73" s="491"/>
      <c r="I73" s="488"/>
      <c r="J73" s="488"/>
      <c r="K73" s="489"/>
      <c r="L73" s="489"/>
      <c r="M73" s="488"/>
      <c r="N73" s="488"/>
      <c r="O73" s="488"/>
      <c r="P73" s="488"/>
      <c r="Q73" s="488"/>
      <c r="R73" s="490"/>
    </row>
    <row r="74" spans="1:18" ht="24" hidden="1" customHeight="1" x14ac:dyDescent="0.3">
      <c r="A74" s="920"/>
      <c r="B74" s="920"/>
      <c r="C74" s="920"/>
      <c r="D74" s="317"/>
      <c r="E74" s="968">
        <f t="shared" ref="E74:R74" si="11">SUM(E7:E15,E17:E23,E26:E30,E32:E36,E38:E41,E43:E43,E45:E45,E47:E53,E55:E58,E69:E73)</f>
        <v>104.5</v>
      </c>
      <c r="F74" s="968">
        <f t="shared" si="11"/>
        <v>192.25</v>
      </c>
      <c r="G74" s="968">
        <f t="shared" si="11"/>
        <v>156.25</v>
      </c>
      <c r="H74" s="968">
        <f t="shared" si="11"/>
        <v>164.5</v>
      </c>
      <c r="I74" s="968">
        <f t="shared" si="11"/>
        <v>156.75</v>
      </c>
      <c r="J74" s="968">
        <f t="shared" si="11"/>
        <v>125.25</v>
      </c>
      <c r="K74" s="968">
        <f t="shared" si="11"/>
        <v>123.5</v>
      </c>
      <c r="L74" s="968">
        <f t="shared" si="11"/>
        <v>104.5</v>
      </c>
      <c r="M74" s="968">
        <f t="shared" si="11"/>
        <v>178.75</v>
      </c>
      <c r="N74" s="968">
        <f t="shared" si="11"/>
        <v>180.25</v>
      </c>
      <c r="O74" s="968">
        <f t="shared" si="11"/>
        <v>175.5</v>
      </c>
      <c r="P74" s="968">
        <f t="shared" si="11"/>
        <v>169.75</v>
      </c>
      <c r="Q74" s="968">
        <f t="shared" si="11"/>
        <v>182.25</v>
      </c>
      <c r="R74" s="968">
        <f t="shared" si="11"/>
        <v>131.5</v>
      </c>
    </row>
    <row r="75" spans="1:18" ht="24" hidden="1" customHeight="1" x14ac:dyDescent="0.3">
      <c r="A75" s="921"/>
      <c r="B75" s="921"/>
      <c r="C75" s="921"/>
      <c r="D75" s="317"/>
      <c r="E75" s="969">
        <f>E74/8</f>
        <v>13.0625</v>
      </c>
      <c r="F75" s="969">
        <f t="shared" ref="F75:R75" si="12">F74/8</f>
        <v>24.03125</v>
      </c>
      <c r="G75" s="969">
        <f t="shared" si="12"/>
        <v>19.53125</v>
      </c>
      <c r="H75" s="969">
        <f t="shared" si="12"/>
        <v>20.5625</v>
      </c>
      <c r="I75" s="969">
        <f t="shared" si="12"/>
        <v>19.59375</v>
      </c>
      <c r="J75" s="969">
        <f t="shared" si="12"/>
        <v>15.65625</v>
      </c>
      <c r="K75" s="969">
        <f t="shared" si="12"/>
        <v>15.4375</v>
      </c>
      <c r="L75" s="969">
        <f t="shared" si="12"/>
        <v>13.0625</v>
      </c>
      <c r="M75" s="969">
        <f t="shared" si="12"/>
        <v>22.34375</v>
      </c>
      <c r="N75" s="969">
        <f t="shared" si="12"/>
        <v>22.53125</v>
      </c>
      <c r="O75" s="969">
        <f t="shared" si="12"/>
        <v>21.9375</v>
      </c>
      <c r="P75" s="969">
        <f t="shared" si="12"/>
        <v>21.21875</v>
      </c>
      <c r="Q75" s="969">
        <f t="shared" si="12"/>
        <v>22.78125</v>
      </c>
      <c r="R75" s="969">
        <f t="shared" si="12"/>
        <v>16.4375</v>
      </c>
    </row>
    <row r="76" spans="1:18" ht="18.649999999999999" hidden="1" customHeight="1" x14ac:dyDescent="0.3">
      <c r="A76" s="922"/>
      <c r="B76" s="922"/>
      <c r="C76" s="922"/>
      <c r="D76" s="321" t="s">
        <v>212</v>
      </c>
      <c r="E76" s="322" t="s">
        <v>315</v>
      </c>
      <c r="F76" s="323" t="s">
        <v>203</v>
      </c>
      <c r="G76" s="897"/>
      <c r="H76" s="321" t="s">
        <v>211</v>
      </c>
      <c r="I76" s="970"/>
      <c r="J76" s="325" t="s">
        <v>203</v>
      </c>
      <c r="K76" s="897"/>
      <c r="L76" s="321" t="s">
        <v>213</v>
      </c>
      <c r="M76" s="322" t="s">
        <v>74</v>
      </c>
      <c r="N76" s="323" t="s">
        <v>203</v>
      </c>
      <c r="O76" s="897"/>
      <c r="P76" s="321" t="s">
        <v>211</v>
      </c>
      <c r="Q76" s="970"/>
      <c r="R76" s="325" t="s">
        <v>203</v>
      </c>
    </row>
    <row r="77" spans="1:18" ht="24" hidden="1" customHeight="1" x14ac:dyDescent="0.3">
      <c r="A77" s="316"/>
      <c r="B77" s="316"/>
      <c r="C77" s="316"/>
      <c r="D77" s="326" t="s">
        <v>159</v>
      </c>
      <c r="E77" s="256">
        <v>27.5</v>
      </c>
      <c r="F77" s="347" t="str">
        <f>E77* 40 &amp; "hrs"</f>
        <v>1100hrs</v>
      </c>
      <c r="G77" s="897"/>
      <c r="H77" s="328" t="s">
        <v>240</v>
      </c>
      <c r="I77" s="329">
        <v>25.93</v>
      </c>
      <c r="J77" s="971" t="s">
        <v>247</v>
      </c>
      <c r="K77" s="897"/>
      <c r="L77" s="331" t="s">
        <v>159</v>
      </c>
      <c r="M77" s="332">
        <v>27.5</v>
      </c>
      <c r="N77" s="347" t="str">
        <f>M77* 40 &amp; "hrs"</f>
        <v>1100hrs</v>
      </c>
      <c r="O77" s="897"/>
      <c r="P77" s="334" t="s">
        <v>240</v>
      </c>
      <c r="Q77" s="335">
        <v>25.93</v>
      </c>
      <c r="R77" s="972" t="s">
        <v>247</v>
      </c>
    </row>
    <row r="78" spans="1:18" ht="24" hidden="1" customHeight="1" x14ac:dyDescent="0.3">
      <c r="A78" s="316"/>
      <c r="B78" s="316"/>
      <c r="C78" s="316"/>
      <c r="D78" s="337" t="s">
        <v>204</v>
      </c>
      <c r="E78" s="338">
        <f>SUM(E74:K74)/40</f>
        <v>25.574999999999999</v>
      </c>
      <c r="F78" s="973" t="str">
        <f>E78* 40 &amp; "hrs"</f>
        <v>1023hrs</v>
      </c>
      <c r="G78" s="897"/>
      <c r="H78" s="340" t="s">
        <v>74</v>
      </c>
      <c r="I78" s="341">
        <f>SUM(E74:K74)/40</f>
        <v>25.574999999999999</v>
      </c>
      <c r="J78" s="342" t="str">
        <f>I78*40 &amp; "hrs"</f>
        <v>1023hrs</v>
      </c>
      <c r="K78" s="897"/>
      <c r="L78" s="343" t="s">
        <v>204</v>
      </c>
      <c r="M78" s="354">
        <f>SUM(L74:R74)/40</f>
        <v>28.0625</v>
      </c>
      <c r="N78" s="973" t="str">
        <f>M78* 40 &amp; "hrs"</f>
        <v>1122.5hrs</v>
      </c>
      <c r="O78" s="897"/>
      <c r="P78" s="340" t="s">
        <v>74</v>
      </c>
      <c r="Q78" s="352">
        <f>SUM(L74:R74)/40</f>
        <v>28.0625</v>
      </c>
      <c r="R78" s="353" t="str">
        <f>Q78*40 &amp; "hrs"</f>
        <v>1122.5hrs</v>
      </c>
    </row>
    <row r="79" spans="1:18" ht="24" hidden="1" customHeight="1" x14ac:dyDescent="0.3">
      <c r="A79" s="316"/>
      <c r="B79" s="316"/>
      <c r="C79" s="316"/>
      <c r="D79" s="331" t="s">
        <v>188</v>
      </c>
      <c r="E79" s="332">
        <f>COUNTIFS(E7:K75, "T")*8/40</f>
        <v>2.2000000000000002</v>
      </c>
      <c r="F79" s="974" t="str">
        <f>E79* 40 &amp; "hrs"</f>
        <v>88hrs</v>
      </c>
      <c r="G79" s="897"/>
      <c r="H79" s="334" t="s">
        <v>241</v>
      </c>
      <c r="I79" s="332">
        <v>29.07</v>
      </c>
      <c r="J79" s="972" t="s">
        <v>251</v>
      </c>
      <c r="K79" s="897"/>
      <c r="L79" s="348" t="s">
        <v>188</v>
      </c>
      <c r="M79" s="335">
        <f>COUNTIFS(L7:R75, "T")*8/40</f>
        <v>1</v>
      </c>
      <c r="N79" s="974" t="str">
        <f>M79* 40 &amp; "hrs"</f>
        <v>40hrs</v>
      </c>
      <c r="O79" s="897"/>
      <c r="P79" s="334" t="s">
        <v>241</v>
      </c>
      <c r="Q79" s="335">
        <v>29.07</v>
      </c>
      <c r="R79" s="972" t="s">
        <v>251</v>
      </c>
    </row>
    <row r="80" spans="1:18" ht="24" customHeight="1" x14ac:dyDescent="0.3">
      <c r="A80" s="897"/>
      <c r="B80" s="897"/>
      <c r="D80" s="897"/>
      <c r="E80" s="897"/>
      <c r="F80" s="897"/>
      <c r="G80" s="897"/>
      <c r="H80" s="897"/>
      <c r="I80" s="897"/>
      <c r="J80" s="897"/>
      <c r="K80" s="897"/>
      <c r="L80" s="897"/>
      <c r="M80" s="897"/>
      <c r="N80" s="897"/>
      <c r="O80" s="897"/>
      <c r="P80" s="897"/>
      <c r="Q80" s="897"/>
      <c r="R80" s="897"/>
    </row>
    <row r="81" spans="1:18" ht="24" customHeight="1" x14ac:dyDescent="0.3">
      <c r="A81" s="897"/>
      <c r="B81" s="897"/>
      <c r="D81" s="897"/>
      <c r="E81" s="897"/>
      <c r="F81" s="897"/>
      <c r="G81" s="897"/>
      <c r="H81" s="897"/>
      <c r="I81" s="897">
        <v>27.5</v>
      </c>
      <c r="J81" s="897"/>
      <c r="K81" s="897"/>
      <c r="L81" s="897"/>
      <c r="M81" s="897"/>
      <c r="N81" s="897"/>
      <c r="O81" s="897"/>
      <c r="P81" s="897"/>
      <c r="Q81" s="897"/>
      <c r="R81" s="897"/>
    </row>
    <row r="82" spans="1:18" ht="24" customHeight="1" x14ac:dyDescent="0.3">
      <c r="A82" s="897"/>
      <c r="B82" s="897"/>
      <c r="D82" s="897"/>
      <c r="E82" s="897"/>
      <c r="F82" s="897"/>
      <c r="G82" s="897"/>
      <c r="H82" s="897"/>
      <c r="I82" s="897"/>
      <c r="J82" s="897"/>
      <c r="K82" s="897"/>
      <c r="L82" s="897"/>
      <c r="M82" s="897"/>
      <c r="N82" s="897"/>
      <c r="O82" s="897"/>
      <c r="P82" s="897"/>
      <c r="Q82" s="897"/>
      <c r="R82" s="897"/>
    </row>
    <row r="83" spans="1:18" ht="13" x14ac:dyDescent="0.3"/>
    <row r="84" spans="1:18" ht="13" x14ac:dyDescent="0.3"/>
    <row r="85" spans="1:18" ht="13" x14ac:dyDescent="0.3"/>
    <row r="86" spans="1:18" ht="13" x14ac:dyDescent="0.3"/>
  </sheetData>
  <mergeCells count="6">
    <mergeCell ref="A68:R68"/>
    <mergeCell ref="A1:R1"/>
    <mergeCell ref="A2:R2"/>
    <mergeCell ref="A3:R3"/>
    <mergeCell ref="E4:K4"/>
    <mergeCell ref="L4:R4"/>
  </mergeCells>
  <conditionalFormatting sqref="I78">
    <cfRule type="cellIs" dxfId="1173" priority="10" operator="lessThan">
      <formula>25.93</formula>
    </cfRule>
    <cfRule type="cellIs" dxfId="1172" priority="11" operator="greaterThan">
      <formula>29.07</formula>
    </cfRule>
    <cfRule type="cellIs" dxfId="1171" priority="12" operator="between">
      <formula>25.93</formula>
      <formula>29.07</formula>
    </cfRule>
  </conditionalFormatting>
  <conditionalFormatting sqref="J78">
    <cfRule type="cellIs" dxfId="1170" priority="7" operator="lessThan">
      <formula>1037.2</formula>
    </cfRule>
    <cfRule type="cellIs" dxfId="1169" priority="8" operator="greaterThan">
      <formula>1162.8</formula>
    </cfRule>
    <cfRule type="cellIs" dxfId="1168" priority="9" operator="between">
      <formula>1037.2</formula>
      <formula>1162.8</formula>
    </cfRule>
  </conditionalFormatting>
  <conditionalFormatting sqref="Q78">
    <cfRule type="cellIs" dxfId="1167" priority="4" operator="lessThan">
      <formula>25.93</formula>
    </cfRule>
    <cfRule type="cellIs" dxfId="1166" priority="5" operator="greaterThan">
      <formula>29.07</formula>
    </cfRule>
    <cfRule type="cellIs" dxfId="1165" priority="6" operator="between">
      <formula>25.93</formula>
      <formula>29.07</formula>
    </cfRule>
  </conditionalFormatting>
  <conditionalFormatting sqref="R78">
    <cfRule type="cellIs" dxfId="1164" priority="1" operator="lessThan">
      <formula>1037.2</formula>
    </cfRule>
    <cfRule type="cellIs" dxfId="1163" priority="2" operator="greaterThan">
      <formula>1162.8</formula>
    </cfRule>
    <cfRule type="cellIs" dxfId="1162" priority="3" operator="between">
      <formula>1037.2</formula>
      <formula>1162.8</formula>
    </cfRule>
  </conditionalFormatting>
  <pageMargins left="0.95" right="0.7" top="0.75" bottom="0.75" header="0.3" footer="0.3"/>
  <pageSetup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399A-3C77-4331-9CC3-972798F53410}">
  <sheetPr>
    <pageSetUpPr fitToPage="1"/>
  </sheetPr>
  <dimension ref="A1:X84"/>
  <sheetViews>
    <sheetView topLeftCell="A7" zoomScale="12" zoomScaleNormal="12" workbookViewId="0">
      <selection activeCell="J30" sqref="J30"/>
    </sheetView>
  </sheetViews>
  <sheetFormatPr defaultRowHeight="12.5" x14ac:dyDescent="0.25"/>
  <cols>
    <col min="1" max="1" width="63.08984375" customWidth="1"/>
    <col min="2" max="2" width="131" customWidth="1"/>
    <col min="3" max="3" width="151.7265625" customWidth="1"/>
    <col min="4" max="4" width="34.36328125" bestFit="1" customWidth="1"/>
    <col min="5" max="5" width="37.7265625" customWidth="1"/>
    <col min="6" max="6" width="24.36328125" bestFit="1" customWidth="1"/>
    <col min="7" max="7" width="28.1796875" bestFit="1" customWidth="1"/>
    <col min="8" max="8" width="21.90625" bestFit="1" customWidth="1"/>
    <col min="9" max="10" width="28.1796875" bestFit="1" customWidth="1"/>
    <col min="11" max="11" width="32.453125" customWidth="1"/>
    <col min="12" max="12" width="34" customWidth="1"/>
    <col min="13" max="13" width="28.1796875" bestFit="1" customWidth="1"/>
    <col min="14" max="17" width="27.26953125" bestFit="1" customWidth="1"/>
    <col min="18" max="18" width="33" customWidth="1"/>
    <col min="20" max="20" width="5.08984375" bestFit="1" customWidth="1"/>
  </cols>
  <sheetData>
    <row r="1" spans="1:21" ht="13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13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13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13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160.5" customHeight="1" x14ac:dyDescent="1.8">
      <c r="A5" s="2514"/>
      <c r="B5" s="2514"/>
      <c r="C5" s="2514"/>
      <c r="D5" s="2514"/>
      <c r="E5" s="2515">
        <v>46271</v>
      </c>
      <c r="F5" s="2516" t="s">
        <v>147</v>
      </c>
      <c r="G5" s="2515">
        <v>46273</v>
      </c>
      <c r="H5" s="2515">
        <v>46274</v>
      </c>
      <c r="I5" s="2515">
        <v>46275</v>
      </c>
      <c r="J5" s="2515">
        <v>46276</v>
      </c>
      <c r="K5" s="2515">
        <v>46277</v>
      </c>
      <c r="L5" s="2515">
        <v>46278</v>
      </c>
      <c r="M5" s="2515">
        <v>46279</v>
      </c>
      <c r="N5" s="2515">
        <v>46280</v>
      </c>
      <c r="O5" s="2515">
        <v>46281</v>
      </c>
      <c r="P5" s="2515">
        <v>46282</v>
      </c>
      <c r="Q5" s="2515">
        <v>46283</v>
      </c>
      <c r="R5" s="2515">
        <v>46284</v>
      </c>
      <c r="T5" s="1756">
        <v>0.25</v>
      </c>
      <c r="U5" s="1752">
        <f>ROUNDDOWN(AVERAGE(E16:R16),0)</f>
        <v>3</v>
      </c>
    </row>
    <row r="6" spans="1:21" ht="83" x14ac:dyDescent="1.8">
      <c r="A6" s="2517" t="s">
        <v>4</v>
      </c>
      <c r="B6" s="2517" t="s">
        <v>5</v>
      </c>
      <c r="C6" s="2517" t="s">
        <v>6</v>
      </c>
      <c r="D6" s="2517" t="s">
        <v>7</v>
      </c>
      <c r="E6" s="2518" t="s">
        <v>8</v>
      </c>
      <c r="F6" s="2519" t="s">
        <v>9</v>
      </c>
      <c r="G6" s="2520" t="s">
        <v>10</v>
      </c>
      <c r="H6" s="2520" t="s">
        <v>11</v>
      </c>
      <c r="I6" s="2520" t="s">
        <v>10</v>
      </c>
      <c r="J6" s="2520" t="s">
        <v>264</v>
      </c>
      <c r="K6" s="2518" t="s">
        <v>8</v>
      </c>
      <c r="L6" s="2518" t="s">
        <v>8</v>
      </c>
      <c r="M6" s="2520" t="s">
        <v>9</v>
      </c>
      <c r="N6" s="2520" t="s">
        <v>10</v>
      </c>
      <c r="O6" s="2520" t="s">
        <v>11</v>
      </c>
      <c r="P6" s="2520" t="s">
        <v>10</v>
      </c>
      <c r="Q6" s="2520" t="s">
        <v>12</v>
      </c>
      <c r="R6" s="2521" t="s">
        <v>8</v>
      </c>
      <c r="T6" s="1757">
        <v>0.29166666666666669</v>
      </c>
      <c r="U6" s="1752">
        <f>ROUNDDOWN(AVERAGE(E24:R24),0)</f>
        <v>6</v>
      </c>
    </row>
    <row r="7" spans="1:21" ht="83" x14ac:dyDescent="0.3">
      <c r="A7" s="2522" t="s">
        <v>13</v>
      </c>
      <c r="B7" s="2522" t="s">
        <v>116</v>
      </c>
      <c r="C7" s="2523" t="s">
        <v>115</v>
      </c>
      <c r="D7" s="2524">
        <f>SUM(E7:K7,L7:R7)/2</f>
        <v>35.5</v>
      </c>
      <c r="E7" s="2525"/>
      <c r="F7" s="2526">
        <v>8</v>
      </c>
      <c r="G7" s="2524">
        <v>7</v>
      </c>
      <c r="H7" s="2524">
        <v>7</v>
      </c>
      <c r="I7" s="2524">
        <v>7</v>
      </c>
      <c r="J7" s="2524">
        <v>7</v>
      </c>
      <c r="K7" s="2525"/>
      <c r="L7" s="2525"/>
      <c r="M7" s="2524">
        <v>7</v>
      </c>
      <c r="N7" s="2524">
        <v>7</v>
      </c>
      <c r="O7" s="2524">
        <v>7</v>
      </c>
      <c r="P7" s="2524">
        <v>7</v>
      </c>
      <c r="Q7" s="2524">
        <v>7</v>
      </c>
      <c r="R7" s="2527"/>
      <c r="T7" s="1756">
        <v>0.33333333333333298</v>
      </c>
      <c r="U7" s="1752">
        <f>ROUNDDOWN(AVERAGE(E25:R25),0)</f>
        <v>7</v>
      </c>
    </row>
    <row r="8" spans="1:21" ht="83" x14ac:dyDescent="0.25">
      <c r="A8" s="2522" t="s">
        <v>13</v>
      </c>
      <c r="B8" s="2522" t="s">
        <v>90</v>
      </c>
      <c r="C8" s="2528" t="s">
        <v>235</v>
      </c>
      <c r="D8" s="2524">
        <f t="shared" ref="D8:D15" si="0">SUM(E8:K8,L8:R8)/2</f>
        <v>36</v>
      </c>
      <c r="E8" s="2525"/>
      <c r="F8" s="2526"/>
      <c r="G8" s="2524">
        <v>8</v>
      </c>
      <c r="H8" s="2529">
        <v>8</v>
      </c>
      <c r="I8" s="2524"/>
      <c r="J8" s="2524">
        <v>8</v>
      </c>
      <c r="K8" s="2525">
        <v>8</v>
      </c>
      <c r="L8" s="2525">
        <v>8</v>
      </c>
      <c r="M8" s="2524">
        <v>8</v>
      </c>
      <c r="N8" s="2524">
        <v>8</v>
      </c>
      <c r="O8" s="2524"/>
      <c r="P8" s="2524">
        <v>8</v>
      </c>
      <c r="Q8" s="2524">
        <v>8</v>
      </c>
      <c r="R8" s="2527"/>
      <c r="T8" s="1757">
        <v>0.375</v>
      </c>
      <c r="U8" s="1752">
        <f>ROUNDDOWN(AVERAGE(E31:R31),0)</f>
        <v>8</v>
      </c>
    </row>
    <row r="9" spans="1:21" ht="83" x14ac:dyDescent="0.3">
      <c r="A9" s="2522" t="s">
        <v>13</v>
      </c>
      <c r="B9" s="2522" t="s">
        <v>90</v>
      </c>
      <c r="C9" s="2523" t="s">
        <v>89</v>
      </c>
      <c r="D9" s="2524">
        <f t="shared" si="0"/>
        <v>20</v>
      </c>
      <c r="E9" s="2525"/>
      <c r="F9" s="2526"/>
      <c r="G9" s="2524">
        <v>8</v>
      </c>
      <c r="H9" s="2524">
        <v>8</v>
      </c>
      <c r="I9" s="2524">
        <v>8</v>
      </c>
      <c r="J9" s="2530" t="s">
        <v>104</v>
      </c>
      <c r="K9" s="2525"/>
      <c r="L9" s="2525"/>
      <c r="M9" s="2530" t="s">
        <v>104</v>
      </c>
      <c r="N9" s="2530" t="s">
        <v>104</v>
      </c>
      <c r="O9" s="2530" t="s">
        <v>104</v>
      </c>
      <c r="P9" s="2524">
        <v>8</v>
      </c>
      <c r="Q9" s="2524">
        <v>8</v>
      </c>
      <c r="R9" s="2527"/>
      <c r="T9" s="1756">
        <v>0.41666666666666702</v>
      </c>
      <c r="U9" s="1752">
        <f>ROUNDDOWN(AVERAGE(E37:R37),0)</f>
        <v>10</v>
      </c>
    </row>
    <row r="10" spans="1:21" ht="83" x14ac:dyDescent="0.25">
      <c r="A10" s="2522" t="s">
        <v>13</v>
      </c>
      <c r="B10" s="2522" t="s">
        <v>90</v>
      </c>
      <c r="C10" s="2528" t="s">
        <v>133</v>
      </c>
      <c r="D10" s="2524">
        <f t="shared" si="0"/>
        <v>36</v>
      </c>
      <c r="E10" s="2531" t="s">
        <v>104</v>
      </c>
      <c r="F10" s="2526"/>
      <c r="G10" s="2524">
        <v>8</v>
      </c>
      <c r="H10" s="2524">
        <v>8</v>
      </c>
      <c r="I10" s="2524">
        <v>8</v>
      </c>
      <c r="J10" s="2524">
        <v>8</v>
      </c>
      <c r="K10" s="2525"/>
      <c r="L10" s="2532"/>
      <c r="M10" s="2524">
        <v>8</v>
      </c>
      <c r="N10" s="2524">
        <v>8</v>
      </c>
      <c r="O10" s="2524">
        <v>8</v>
      </c>
      <c r="P10" s="2524"/>
      <c r="Q10" s="2524">
        <v>8</v>
      </c>
      <c r="R10" s="2527">
        <v>8</v>
      </c>
      <c r="T10" s="1757">
        <v>0.45833333333333298</v>
      </c>
      <c r="U10" s="1752">
        <f>ROUNDDOWN(AVERAGE(E42:R42),0)</f>
        <v>10</v>
      </c>
    </row>
    <row r="11" spans="1:21" ht="83" x14ac:dyDescent="0.3">
      <c r="A11" s="2522" t="s">
        <v>13</v>
      </c>
      <c r="B11" s="2522" t="s">
        <v>90</v>
      </c>
      <c r="C11" s="2528" t="s">
        <v>392</v>
      </c>
      <c r="D11" s="2524">
        <f>SUM(E11:K11,L11:R11)/2</f>
        <v>40</v>
      </c>
      <c r="E11" s="2533"/>
      <c r="F11" s="2526">
        <v>8</v>
      </c>
      <c r="G11" s="2524">
        <v>8</v>
      </c>
      <c r="H11" s="2524"/>
      <c r="I11" s="2524">
        <v>8</v>
      </c>
      <c r="J11" s="2524">
        <v>8</v>
      </c>
      <c r="K11" s="2534">
        <v>8</v>
      </c>
      <c r="L11" s="2534">
        <v>8</v>
      </c>
      <c r="M11" s="2524"/>
      <c r="N11" s="2524">
        <v>8</v>
      </c>
      <c r="O11" s="2524">
        <v>8</v>
      </c>
      <c r="P11" s="2524">
        <v>8</v>
      </c>
      <c r="Q11" s="2524">
        <v>8</v>
      </c>
      <c r="R11" s="2533"/>
      <c r="T11" s="1756">
        <v>0.5</v>
      </c>
      <c r="U11" s="1752">
        <f>ROUNDDOWN(AVERAGE(E44:R44),0)</f>
        <v>11</v>
      </c>
    </row>
    <row r="12" spans="1:21" ht="83" x14ac:dyDescent="0.25">
      <c r="A12" s="2522" t="s">
        <v>13</v>
      </c>
      <c r="B12" s="2522" t="s">
        <v>90</v>
      </c>
      <c r="C12" s="2535" t="s">
        <v>402</v>
      </c>
      <c r="D12" s="2524">
        <f t="shared" si="0"/>
        <v>8</v>
      </c>
      <c r="E12" s="2525">
        <v>8</v>
      </c>
      <c r="F12" s="2526">
        <v>8</v>
      </c>
      <c r="G12" s="2536"/>
      <c r="H12" s="2536"/>
      <c r="I12" s="2524"/>
      <c r="J12" s="2536"/>
      <c r="K12" s="2525"/>
      <c r="L12" s="2532"/>
      <c r="M12" s="2536"/>
      <c r="N12" s="2536"/>
      <c r="O12" s="2536"/>
      <c r="P12" s="2524"/>
      <c r="Q12" s="2536"/>
      <c r="R12" s="2531" t="s">
        <v>104</v>
      </c>
      <c r="S12" s="2427"/>
      <c r="T12" s="1757">
        <v>0.54166666666666696</v>
      </c>
      <c r="U12" s="1752">
        <f>ROUNDDOWN(AVERAGE(E46:R46),0)</f>
        <v>11</v>
      </c>
    </row>
    <row r="13" spans="1:21" ht="83" x14ac:dyDescent="0.3">
      <c r="A13" s="2522" t="s">
        <v>13</v>
      </c>
      <c r="B13" s="2522" t="s">
        <v>90</v>
      </c>
      <c r="C13" s="2537" t="s">
        <v>396</v>
      </c>
      <c r="D13" s="2538">
        <f>SUM(E13:K13,L13:R13)/2</f>
        <v>8</v>
      </c>
      <c r="E13" s="2533"/>
      <c r="F13" s="2526"/>
      <c r="G13" s="2536"/>
      <c r="H13" s="2536"/>
      <c r="I13" s="2536"/>
      <c r="J13" s="2524"/>
      <c r="K13" s="2533">
        <v>8</v>
      </c>
      <c r="L13" s="2539">
        <v>8</v>
      </c>
      <c r="M13" s="2536"/>
      <c r="N13" s="2536"/>
      <c r="O13" s="2536"/>
      <c r="P13" s="2524"/>
      <c r="Q13" s="2536"/>
      <c r="R13" s="2540"/>
      <c r="S13" s="2424"/>
      <c r="T13" s="2420">
        <v>0.58333333333333304</v>
      </c>
      <c r="U13" s="1752">
        <f>ROUNDDOWN(AVERAGE(E56:R56),0)</f>
        <v>13</v>
      </c>
    </row>
    <row r="14" spans="1:21" s="1743" customFormat="1" ht="83" x14ac:dyDescent="0.25">
      <c r="A14" s="2522" t="s">
        <v>13</v>
      </c>
      <c r="B14" s="2522" t="s">
        <v>90</v>
      </c>
      <c r="C14" s="2537" t="s">
        <v>412</v>
      </c>
      <c r="D14" s="2524">
        <f t="shared" si="0"/>
        <v>8</v>
      </c>
      <c r="E14" s="2533">
        <v>8</v>
      </c>
      <c r="F14" s="2526"/>
      <c r="G14" s="2536"/>
      <c r="H14" s="2536"/>
      <c r="I14" s="2524"/>
      <c r="J14" s="2536"/>
      <c r="K14" s="2533"/>
      <c r="L14" s="2539"/>
      <c r="M14" s="2536"/>
      <c r="N14" s="2536"/>
      <c r="O14" s="2536"/>
      <c r="P14" s="2524"/>
      <c r="Q14" s="2536"/>
      <c r="R14" s="2540">
        <v>8</v>
      </c>
      <c r="S14" s="2425"/>
      <c r="T14" s="2419">
        <v>0.625</v>
      </c>
      <c r="U14" s="1752">
        <f t="shared" ref="U14:U20" si="1">ROUNDDOWN(AVERAGE(E61:R61),0)</f>
        <v>11</v>
      </c>
    </row>
    <row r="15" spans="1:21" s="1743" customFormat="1" ht="83" x14ac:dyDescent="0.3">
      <c r="A15" s="2522" t="s">
        <v>13</v>
      </c>
      <c r="B15" s="2522" t="s">
        <v>90</v>
      </c>
      <c r="C15" s="2528" t="s">
        <v>106</v>
      </c>
      <c r="D15" s="2524">
        <f t="shared" si="0"/>
        <v>12</v>
      </c>
      <c r="E15" s="2525"/>
      <c r="F15" s="2526">
        <v>8</v>
      </c>
      <c r="G15" s="2536"/>
      <c r="H15" s="2536"/>
      <c r="I15" s="2536"/>
      <c r="J15" s="2536"/>
      <c r="K15" s="2525">
        <v>8</v>
      </c>
      <c r="L15" s="2532"/>
      <c r="M15" s="2536"/>
      <c r="N15" s="2536"/>
      <c r="O15" s="2536"/>
      <c r="P15" s="2536"/>
      <c r="Q15" s="2536"/>
      <c r="R15" s="2541">
        <v>8</v>
      </c>
      <c r="S15" s="2425"/>
      <c r="T15" s="1756">
        <v>0.66666666666666696</v>
      </c>
      <c r="U15" s="1752">
        <f t="shared" si="1"/>
        <v>8</v>
      </c>
    </row>
    <row r="16" spans="1:21" ht="83" x14ac:dyDescent="0.25">
      <c r="A16" s="2542"/>
      <c r="B16" s="2542"/>
      <c r="C16" s="2543" t="s">
        <v>122</v>
      </c>
      <c r="D16" s="2544"/>
      <c r="E16" s="2545">
        <f t="shared" ref="E16:R16" si="2">COUNT(E7:E15)</f>
        <v>2</v>
      </c>
      <c r="F16" s="2546">
        <f t="shared" si="2"/>
        <v>4</v>
      </c>
      <c r="G16" s="2545">
        <f t="shared" si="2"/>
        <v>5</v>
      </c>
      <c r="H16" s="2545">
        <f t="shared" si="2"/>
        <v>4</v>
      </c>
      <c r="I16" s="2545">
        <f t="shared" si="2"/>
        <v>4</v>
      </c>
      <c r="J16" s="2545">
        <f t="shared" si="2"/>
        <v>4</v>
      </c>
      <c r="K16" s="2545">
        <f t="shared" si="2"/>
        <v>4</v>
      </c>
      <c r="L16" s="2545">
        <f t="shared" si="2"/>
        <v>3</v>
      </c>
      <c r="M16" s="2545">
        <f t="shared" si="2"/>
        <v>3</v>
      </c>
      <c r="N16" s="2545">
        <f t="shared" si="2"/>
        <v>4</v>
      </c>
      <c r="O16" s="2545">
        <f t="shared" si="2"/>
        <v>3</v>
      </c>
      <c r="P16" s="2545">
        <f t="shared" si="2"/>
        <v>4</v>
      </c>
      <c r="Q16" s="2545">
        <f t="shared" si="2"/>
        <v>5</v>
      </c>
      <c r="R16" s="2545">
        <f t="shared" si="2"/>
        <v>3</v>
      </c>
      <c r="S16" s="2424"/>
      <c r="T16" s="1757">
        <v>0.70833333333333404</v>
      </c>
      <c r="U16" s="1752">
        <f t="shared" si="1"/>
        <v>8</v>
      </c>
    </row>
    <row r="17" spans="1:21" ht="83" x14ac:dyDescent="0.3">
      <c r="A17" s="2522" t="s">
        <v>13</v>
      </c>
      <c r="B17" s="2522" t="s">
        <v>14</v>
      </c>
      <c r="C17" s="2528" t="s">
        <v>276</v>
      </c>
      <c r="D17" s="2524">
        <f>SUM(E17:K17,L17:R17)/2</f>
        <v>28</v>
      </c>
      <c r="E17" s="2532"/>
      <c r="F17" s="2547"/>
      <c r="G17" s="2548"/>
      <c r="H17" s="2551"/>
      <c r="I17" s="2548">
        <v>8</v>
      </c>
      <c r="J17" s="2548">
        <v>8</v>
      </c>
      <c r="K17" s="2532">
        <v>8</v>
      </c>
      <c r="L17" s="2532">
        <v>8</v>
      </c>
      <c r="M17" s="2524"/>
      <c r="N17" s="2548">
        <v>8</v>
      </c>
      <c r="O17" s="2548">
        <v>8</v>
      </c>
      <c r="P17" s="2551"/>
      <c r="Q17" s="2548">
        <v>8</v>
      </c>
      <c r="R17" s="2549"/>
      <c r="S17" s="2427"/>
      <c r="T17" s="1756">
        <v>0.75</v>
      </c>
      <c r="U17" s="1752">
        <f t="shared" si="1"/>
        <v>7</v>
      </c>
    </row>
    <row r="18" spans="1:21" ht="83" x14ac:dyDescent="0.25">
      <c r="A18" s="2522" t="s">
        <v>13</v>
      </c>
      <c r="B18" s="2522" t="s">
        <v>14</v>
      </c>
      <c r="C18" s="2528" t="s">
        <v>396</v>
      </c>
      <c r="D18" s="2524">
        <f>SUM(E18:K18,L18:R18)/2</f>
        <v>28</v>
      </c>
      <c r="E18" s="2532"/>
      <c r="F18" s="2547"/>
      <c r="G18" s="2548">
        <v>8</v>
      </c>
      <c r="H18" s="2548">
        <v>8</v>
      </c>
      <c r="I18" s="2548">
        <v>8</v>
      </c>
      <c r="J18" s="2548"/>
      <c r="K18" s="2550"/>
      <c r="L18" s="2550"/>
      <c r="M18" s="2524">
        <v>8</v>
      </c>
      <c r="N18" s="2548"/>
      <c r="O18" s="2548">
        <v>8</v>
      </c>
      <c r="P18" s="2548">
        <v>8</v>
      </c>
      <c r="Q18" s="2548">
        <v>8</v>
      </c>
      <c r="R18" s="2549"/>
      <c r="T18" s="1757">
        <v>0.79166666666666696</v>
      </c>
      <c r="U18" s="1752">
        <f t="shared" si="1"/>
        <v>5</v>
      </c>
    </row>
    <row r="19" spans="1:21" ht="83" x14ac:dyDescent="0.3">
      <c r="A19" s="2522" t="s">
        <v>13</v>
      </c>
      <c r="B19" s="2522" t="s">
        <v>14</v>
      </c>
      <c r="C19" s="2528" t="s">
        <v>359</v>
      </c>
      <c r="D19" s="2524">
        <f t="shared" ref="D19:D22" si="3">SUM(E19:K19,L19:R19)/2</f>
        <v>8</v>
      </c>
      <c r="E19" s="2532"/>
      <c r="F19" s="2547"/>
      <c r="G19" s="2548"/>
      <c r="H19" s="2548"/>
      <c r="I19" s="2551"/>
      <c r="J19" s="2548"/>
      <c r="K19" s="2532">
        <v>8</v>
      </c>
      <c r="L19" s="2532"/>
      <c r="M19" s="2524"/>
      <c r="N19" s="2548"/>
      <c r="O19" s="2548"/>
      <c r="P19" s="2551"/>
      <c r="Q19" s="2548"/>
      <c r="R19" s="2549">
        <v>8</v>
      </c>
      <c r="T19" s="1756">
        <v>0.83333333333333404</v>
      </c>
      <c r="U19" s="1752">
        <f t="shared" si="1"/>
        <v>5</v>
      </c>
    </row>
    <row r="20" spans="1:21" ht="83" x14ac:dyDescent="0.25">
      <c r="A20" s="2522" t="s">
        <v>13</v>
      </c>
      <c r="B20" s="2522" t="s">
        <v>14</v>
      </c>
      <c r="C20" s="2528" t="s">
        <v>394</v>
      </c>
      <c r="D20" s="2524">
        <f t="shared" si="3"/>
        <v>40</v>
      </c>
      <c r="E20" s="2533">
        <v>8</v>
      </c>
      <c r="F20" s="2526">
        <v>8</v>
      </c>
      <c r="G20" s="2524"/>
      <c r="H20" s="2524">
        <v>8</v>
      </c>
      <c r="I20" s="2524">
        <v>8</v>
      </c>
      <c r="J20" s="2524">
        <v>8</v>
      </c>
      <c r="K20" s="2533"/>
      <c r="L20" s="2533"/>
      <c r="M20" s="2524">
        <v>8</v>
      </c>
      <c r="N20" s="2524">
        <v>8</v>
      </c>
      <c r="O20" s="2524">
        <v>8</v>
      </c>
      <c r="P20" s="2524"/>
      <c r="Q20" s="2524">
        <v>8</v>
      </c>
      <c r="R20" s="2533">
        <v>8</v>
      </c>
      <c r="T20" s="1757">
        <v>0.875</v>
      </c>
      <c r="U20" s="1752">
        <f t="shared" si="1"/>
        <v>5</v>
      </c>
    </row>
    <row r="21" spans="1:21" ht="83" x14ac:dyDescent="0.25">
      <c r="A21" s="2522" t="s">
        <v>13</v>
      </c>
      <c r="B21" s="2522" t="s">
        <v>14</v>
      </c>
      <c r="C21" s="2528" t="s">
        <v>403</v>
      </c>
      <c r="D21" s="2524">
        <f>SUM(E21:K21,L21:R21)/2</f>
        <v>28</v>
      </c>
      <c r="E21" s="2533">
        <v>8</v>
      </c>
      <c r="F21" s="2526"/>
      <c r="G21" s="2524">
        <v>8</v>
      </c>
      <c r="H21" s="2524"/>
      <c r="I21" s="2524">
        <v>8</v>
      </c>
      <c r="J21" s="2524">
        <v>8</v>
      </c>
      <c r="K21" s="2533"/>
      <c r="L21" s="2533"/>
      <c r="M21" s="2524"/>
      <c r="N21" s="2524">
        <v>8</v>
      </c>
      <c r="O21" s="2524"/>
      <c r="P21" s="2524"/>
      <c r="Q21" s="2524">
        <v>8</v>
      </c>
      <c r="R21" s="2533">
        <v>8</v>
      </c>
      <c r="T21" s="1757"/>
      <c r="U21" s="1752"/>
    </row>
    <row r="22" spans="1:21" ht="83" x14ac:dyDescent="0.3">
      <c r="A22" s="2522" t="s">
        <v>13</v>
      </c>
      <c r="B22" s="2522" t="s">
        <v>14</v>
      </c>
      <c r="C22" s="2528" t="s">
        <v>98</v>
      </c>
      <c r="D22" s="2524">
        <f t="shared" si="3"/>
        <v>36</v>
      </c>
      <c r="E22" s="2525"/>
      <c r="F22" s="2546"/>
      <c r="G22" s="2524">
        <v>8</v>
      </c>
      <c r="H22" s="2524">
        <v>8</v>
      </c>
      <c r="I22" s="2524">
        <v>8</v>
      </c>
      <c r="J22" s="2524">
        <v>8</v>
      </c>
      <c r="K22" s="2525"/>
      <c r="L22" s="2525"/>
      <c r="M22" s="2548">
        <v>8</v>
      </c>
      <c r="N22" s="2548">
        <v>8</v>
      </c>
      <c r="O22" s="2524">
        <v>8</v>
      </c>
      <c r="P22" s="2524">
        <v>8</v>
      </c>
      <c r="Q22" s="2524">
        <v>8</v>
      </c>
      <c r="R22" s="2527"/>
      <c r="T22" s="1758">
        <v>0.91666666666666696</v>
      </c>
      <c r="U22" s="1753">
        <f>ROUNDDOWN(AVERAGE('[1]Master as of 2.17.25'!E61:R61), 0)</f>
        <v>4</v>
      </c>
    </row>
    <row r="23" spans="1:21" ht="83" x14ac:dyDescent="0.25">
      <c r="A23" s="2522" t="s">
        <v>13</v>
      </c>
      <c r="B23" s="2522" t="s">
        <v>201</v>
      </c>
      <c r="C23" s="2528" t="s">
        <v>107</v>
      </c>
      <c r="D23" s="2524">
        <f>SUM(E23:K23,L23:R23)/2</f>
        <v>17.5</v>
      </c>
      <c r="E23" s="2525">
        <v>5</v>
      </c>
      <c r="F23" s="2526"/>
      <c r="G23" s="2524">
        <v>5</v>
      </c>
      <c r="H23" s="2524">
        <v>5</v>
      </c>
      <c r="I23" s="2524"/>
      <c r="J23" s="2524"/>
      <c r="K23" s="2525"/>
      <c r="L23" s="2532">
        <v>5</v>
      </c>
      <c r="M23" s="2524">
        <v>5</v>
      </c>
      <c r="N23" s="2524">
        <v>5</v>
      </c>
      <c r="O23" s="2524"/>
      <c r="P23" s="2524">
        <v>5</v>
      </c>
      <c r="Q23" s="2524"/>
      <c r="R23" s="2527"/>
    </row>
    <row r="24" spans="1:21" ht="83" x14ac:dyDescent="0.25">
      <c r="A24" s="2542"/>
      <c r="B24" s="2542"/>
      <c r="C24" s="2543" t="s">
        <v>123</v>
      </c>
      <c r="D24" s="2544"/>
      <c r="E24" s="2545">
        <f t="shared" ref="E24:R24" si="4">COUNT(E7:E15,E17:E22)</f>
        <v>4</v>
      </c>
      <c r="F24" s="2546">
        <f t="shared" si="4"/>
        <v>5</v>
      </c>
      <c r="G24" s="2545">
        <f t="shared" si="4"/>
        <v>8</v>
      </c>
      <c r="H24" s="2545">
        <f t="shared" si="4"/>
        <v>7</v>
      </c>
      <c r="I24" s="2545">
        <f t="shared" si="4"/>
        <v>9</v>
      </c>
      <c r="J24" s="2545">
        <f t="shared" si="4"/>
        <v>8</v>
      </c>
      <c r="K24" s="2545">
        <f t="shared" si="4"/>
        <v>6</v>
      </c>
      <c r="L24" s="2545">
        <f t="shared" si="4"/>
        <v>4</v>
      </c>
      <c r="M24" s="2545">
        <f t="shared" si="4"/>
        <v>6</v>
      </c>
      <c r="N24" s="2545">
        <f t="shared" si="4"/>
        <v>8</v>
      </c>
      <c r="O24" s="2545">
        <f t="shared" si="4"/>
        <v>7</v>
      </c>
      <c r="P24" s="2545">
        <f t="shared" si="4"/>
        <v>6</v>
      </c>
      <c r="Q24" s="2545">
        <f t="shared" si="4"/>
        <v>10</v>
      </c>
      <c r="R24" s="2545">
        <f t="shared" si="4"/>
        <v>6</v>
      </c>
    </row>
    <row r="25" spans="1:21" ht="83" x14ac:dyDescent="0.25">
      <c r="A25" s="2542"/>
      <c r="B25" s="2542"/>
      <c r="C25" s="2543" t="s">
        <v>120</v>
      </c>
      <c r="D25" s="2544"/>
      <c r="E25" s="2545">
        <f>COUNT(E7:E15,E17:E23,#REF!)</f>
        <v>5</v>
      </c>
      <c r="F25" s="2546">
        <f>COUNT(F7:F15,F17:F23,#REF!)</f>
        <v>5</v>
      </c>
      <c r="G25" s="2545">
        <f>COUNT(G7:G15,G17:G23,#REF!)</f>
        <v>9</v>
      </c>
      <c r="H25" s="2545">
        <f>COUNT(H7:H15,H17:H23,#REF!)</f>
        <v>8</v>
      </c>
      <c r="I25" s="2545">
        <f>COUNT(I7:I15,I17:I23,#REF!)</f>
        <v>9</v>
      </c>
      <c r="J25" s="2545">
        <f>COUNT(J7:J15,J17:J23,#REF!)</f>
        <v>8</v>
      </c>
      <c r="K25" s="2545">
        <f>COUNT(K7:K15,K17:K23,#REF!)</f>
        <v>6</v>
      </c>
      <c r="L25" s="2545">
        <f>COUNT(L7:L15,L17:L23,#REF!)</f>
        <v>5</v>
      </c>
      <c r="M25" s="2545">
        <f>COUNT(M7:M15,M17:M23,#REF!)</f>
        <v>7</v>
      </c>
      <c r="N25" s="2545">
        <f>COUNT(N7:N15,N17:N23,#REF!)</f>
        <v>9</v>
      </c>
      <c r="O25" s="2545">
        <f>COUNT(O7:O15,O17:O23,#REF!)</f>
        <v>7</v>
      </c>
      <c r="P25" s="2545">
        <f>COUNT(P7:P15,P17:P23,#REF!)</f>
        <v>7</v>
      </c>
      <c r="Q25" s="2545">
        <f>COUNT(Q7:Q15,Q17:Q23,#REF!)</f>
        <v>10</v>
      </c>
      <c r="R25" s="2545">
        <f>COUNT(R7:R15,R17:R23,#REF!)</f>
        <v>6</v>
      </c>
    </row>
    <row r="26" spans="1:21" ht="83" x14ac:dyDescent="0.25">
      <c r="A26" s="2522" t="s">
        <v>13</v>
      </c>
      <c r="B26" s="2522" t="s">
        <v>30</v>
      </c>
      <c r="C26" s="2528" t="s">
        <v>371</v>
      </c>
      <c r="D26" s="2524">
        <f>SUM(E26:K26,L26:R26)/2</f>
        <v>28</v>
      </c>
      <c r="E26" s="2533"/>
      <c r="F26" s="2526"/>
      <c r="G26" s="2524">
        <v>8</v>
      </c>
      <c r="H26" s="2524">
        <v>8</v>
      </c>
      <c r="I26" s="2524">
        <v>8</v>
      </c>
      <c r="J26" s="2524"/>
      <c r="K26" s="2552"/>
      <c r="L26" s="2552"/>
      <c r="M26" s="2524">
        <v>8</v>
      </c>
      <c r="N26" s="2524"/>
      <c r="O26" s="2524">
        <v>8</v>
      </c>
      <c r="P26" s="2548">
        <v>8</v>
      </c>
      <c r="Q26" s="2524">
        <v>8</v>
      </c>
      <c r="R26" s="2533"/>
    </row>
    <row r="27" spans="1:21" ht="83" x14ac:dyDescent="0.25">
      <c r="A27" s="2522" t="s">
        <v>13</v>
      </c>
      <c r="B27" s="2522" t="s">
        <v>30</v>
      </c>
      <c r="C27" s="2528" t="s">
        <v>402</v>
      </c>
      <c r="D27" s="2524">
        <f>SUM(E27:K27,L27:R27)/2</f>
        <v>4</v>
      </c>
      <c r="E27" s="2552"/>
      <c r="F27" s="2526"/>
      <c r="G27" s="2536"/>
      <c r="H27" s="2536"/>
      <c r="I27" s="2524"/>
      <c r="J27" s="2536"/>
      <c r="K27" s="2533"/>
      <c r="L27" s="2533"/>
      <c r="M27" s="2524">
        <v>8</v>
      </c>
      <c r="N27" s="2536"/>
      <c r="O27" s="2536"/>
      <c r="P27" s="2548"/>
      <c r="Q27" s="2536"/>
      <c r="R27" s="2552"/>
    </row>
    <row r="28" spans="1:21" ht="83" x14ac:dyDescent="0.25">
      <c r="A28" s="2522" t="s">
        <v>13</v>
      </c>
      <c r="B28" s="2522" t="s">
        <v>30</v>
      </c>
      <c r="C28" s="2528" t="s">
        <v>412</v>
      </c>
      <c r="D28" s="2524">
        <f>SUM(E28:K28,L28:R28)/2</f>
        <v>8</v>
      </c>
      <c r="E28" s="2536"/>
      <c r="F28" s="2526"/>
      <c r="G28" s="2536"/>
      <c r="H28" s="2524">
        <v>8</v>
      </c>
      <c r="I28" s="2524"/>
      <c r="J28" s="2536"/>
      <c r="K28" s="2533"/>
      <c r="L28" s="2533"/>
      <c r="M28" s="2536"/>
      <c r="N28" s="2536"/>
      <c r="O28" s="2524">
        <v>8</v>
      </c>
      <c r="P28" s="2548"/>
      <c r="Q28" s="2536"/>
      <c r="R28" s="2552"/>
    </row>
    <row r="29" spans="1:21" ht="83" x14ac:dyDescent="0.25">
      <c r="A29" s="2522" t="s">
        <v>13</v>
      </c>
      <c r="B29" s="2522" t="s">
        <v>30</v>
      </c>
      <c r="C29" s="2528" t="s">
        <v>359</v>
      </c>
      <c r="D29" s="2524">
        <f>SUM(E29:K29,L29:R29)/2</f>
        <v>16</v>
      </c>
      <c r="E29" s="2553"/>
      <c r="F29" s="2526"/>
      <c r="G29" s="2524"/>
      <c r="H29" s="2524">
        <v>8</v>
      </c>
      <c r="I29" s="2524">
        <v>8</v>
      </c>
      <c r="J29" s="2524"/>
      <c r="K29" s="2536"/>
      <c r="L29" s="2553"/>
      <c r="M29" s="2524"/>
      <c r="N29" s="2524"/>
      <c r="O29" s="2524">
        <v>8</v>
      </c>
      <c r="P29" s="2548">
        <v>8</v>
      </c>
      <c r="Q29" s="2524"/>
      <c r="R29" s="2536"/>
    </row>
    <row r="30" spans="1:21" ht="83" x14ac:dyDescent="0.25">
      <c r="A30" s="2522" t="s">
        <v>13</v>
      </c>
      <c r="B30" s="2522" t="s">
        <v>30</v>
      </c>
      <c r="C30" s="2528" t="s">
        <v>290</v>
      </c>
      <c r="D30" s="2524">
        <f t="shared" ref="D30" si="5">SUM(E30:K30,L30:R30)/2</f>
        <v>16</v>
      </c>
      <c r="E30" s="2525">
        <v>8</v>
      </c>
      <c r="F30" s="2526"/>
      <c r="G30" s="2524"/>
      <c r="H30" s="2524"/>
      <c r="I30" s="2524"/>
      <c r="J30" s="2524"/>
      <c r="K30" s="2525">
        <v>8</v>
      </c>
      <c r="L30" s="2525">
        <v>8</v>
      </c>
      <c r="M30" s="2524"/>
      <c r="N30" s="2524"/>
      <c r="O30" s="2524"/>
      <c r="P30" s="2524"/>
      <c r="Q30" s="2524"/>
      <c r="R30" s="2527">
        <v>8</v>
      </c>
    </row>
    <row r="31" spans="1:21" ht="83" x14ac:dyDescent="0.25">
      <c r="A31" s="2542"/>
      <c r="B31" s="2542"/>
      <c r="C31" s="2543" t="s">
        <v>119</v>
      </c>
      <c r="D31" s="2544"/>
      <c r="E31" s="2545">
        <f>COUNT(E7:E15,E17:E23,#REF!,E26:E30)</f>
        <v>6</v>
      </c>
      <c r="F31" s="2546">
        <f>COUNT(F7:F15,F17:F23,#REF!,F26:F30)</f>
        <v>5</v>
      </c>
      <c r="G31" s="2545">
        <f>COUNT(G7:G15,G17:G23,#REF!,G26:G30)</f>
        <v>10</v>
      </c>
      <c r="H31" s="2545">
        <f>COUNT(H7:H15,H17:H23,#REF!,H26:H30)</f>
        <v>11</v>
      </c>
      <c r="I31" s="2545">
        <f>COUNT(I7:I15,I17:I23,#REF!,I26:I30)</f>
        <v>11</v>
      </c>
      <c r="J31" s="2545">
        <f>COUNT(J7:J15,J17:J23,#REF!,J26:J30)</f>
        <v>8</v>
      </c>
      <c r="K31" s="2545">
        <f>COUNT(K7:K15,K17:K23,#REF!,K26:K30)</f>
        <v>7</v>
      </c>
      <c r="L31" s="2545">
        <f>COUNT(L7:L15,L17:L23,#REF!,L26:L30)</f>
        <v>6</v>
      </c>
      <c r="M31" s="2545">
        <f>COUNT(M7:M15,M17:M23,#REF!,M26:M30)</f>
        <v>9</v>
      </c>
      <c r="N31" s="2545">
        <f>COUNT(N7:N15,N17:N23,#REF!,N26:N30)</f>
        <v>9</v>
      </c>
      <c r="O31" s="2545">
        <f>COUNT(O7:O15,O17:O23,#REF!,O26:O30)</f>
        <v>10</v>
      </c>
      <c r="P31" s="2545">
        <f>COUNT(P7:P15,P17:P23,#REF!,P26:P30)</f>
        <v>9</v>
      </c>
      <c r="Q31" s="2545">
        <f>COUNT(Q7:Q15,Q17:Q23,#REF!,Q26:Q30)</f>
        <v>11</v>
      </c>
      <c r="R31" s="2545">
        <f>COUNT(R7:R15,R17:R23,#REF!,R26:R30)</f>
        <v>7</v>
      </c>
    </row>
    <row r="32" spans="1:21" ht="83" x14ac:dyDescent="0.25">
      <c r="A32" s="2522" t="s">
        <v>13</v>
      </c>
      <c r="B32" s="2522" t="s">
        <v>91</v>
      </c>
      <c r="C32" s="2528" t="s">
        <v>402</v>
      </c>
      <c r="D32" s="2524">
        <f t="shared" ref="D32:D36" si="6">SUM(E32:K32,L32:R32)/2</f>
        <v>12</v>
      </c>
      <c r="E32" s="2552"/>
      <c r="F32" s="2526"/>
      <c r="G32" s="2524">
        <v>8</v>
      </c>
      <c r="H32" s="2538"/>
      <c r="I32" s="2524"/>
      <c r="J32" s="2524">
        <v>8</v>
      </c>
      <c r="K32" s="2533"/>
      <c r="L32" s="2533"/>
      <c r="M32" s="2536"/>
      <c r="N32" s="2538"/>
      <c r="O32" s="2524">
        <v>8</v>
      </c>
      <c r="P32" s="2524"/>
      <c r="Q32" s="2530" t="s">
        <v>104</v>
      </c>
      <c r="R32" s="2531" t="s">
        <v>104</v>
      </c>
    </row>
    <row r="33" spans="1:21" ht="83" x14ac:dyDescent="0.25">
      <c r="A33" s="2522" t="s">
        <v>13</v>
      </c>
      <c r="B33" s="2522" t="s">
        <v>91</v>
      </c>
      <c r="C33" s="2528" t="s">
        <v>388</v>
      </c>
      <c r="D33" s="2524">
        <f t="shared" si="6"/>
        <v>32</v>
      </c>
      <c r="E33" s="2553"/>
      <c r="F33" s="2526">
        <v>8</v>
      </c>
      <c r="G33" s="2524">
        <v>8</v>
      </c>
      <c r="H33" s="2524">
        <v>8</v>
      </c>
      <c r="I33" s="2524"/>
      <c r="J33" s="2524">
        <v>8</v>
      </c>
      <c r="K33" s="2552"/>
      <c r="L33" s="2552"/>
      <c r="M33" s="2524">
        <v>8</v>
      </c>
      <c r="N33" s="2524">
        <v>8</v>
      </c>
      <c r="O33" s="2524">
        <v>8</v>
      </c>
      <c r="P33" s="2524"/>
      <c r="Q33" s="2524">
        <v>8</v>
      </c>
      <c r="R33" s="2553"/>
    </row>
    <row r="34" spans="1:21" ht="83" x14ac:dyDescent="0.25">
      <c r="A34" s="2522" t="s">
        <v>13</v>
      </c>
      <c r="B34" s="2522" t="s">
        <v>91</v>
      </c>
      <c r="C34" s="2528" t="s">
        <v>371</v>
      </c>
      <c r="D34" s="2524">
        <f>SUM(E34:K34,L34:R34)/2</f>
        <v>8</v>
      </c>
      <c r="E34" s="2553"/>
      <c r="F34" s="2526"/>
      <c r="G34" s="2536"/>
      <c r="H34" s="2536"/>
      <c r="I34" s="2536"/>
      <c r="J34" s="2524"/>
      <c r="K34" s="2553">
        <v>8</v>
      </c>
      <c r="L34" s="2553">
        <v>8</v>
      </c>
      <c r="M34" s="2536"/>
      <c r="N34" s="2524"/>
      <c r="O34" s="2536"/>
      <c r="P34" s="2536"/>
      <c r="Q34" s="2536"/>
      <c r="R34" s="2553"/>
    </row>
    <row r="35" spans="1:21" ht="83" x14ac:dyDescent="0.25">
      <c r="A35" s="2522" t="s">
        <v>13</v>
      </c>
      <c r="B35" s="2522" t="s">
        <v>91</v>
      </c>
      <c r="C35" s="2528" t="s">
        <v>405</v>
      </c>
      <c r="D35" s="2524">
        <f t="shared" si="6"/>
        <v>36</v>
      </c>
      <c r="E35" s="2533">
        <v>8</v>
      </c>
      <c r="F35" s="2526"/>
      <c r="G35" s="2524">
        <v>8</v>
      </c>
      <c r="H35" s="2524">
        <v>8</v>
      </c>
      <c r="I35" s="2524">
        <v>8</v>
      </c>
      <c r="J35" s="2524">
        <v>8</v>
      </c>
      <c r="K35" s="2533"/>
      <c r="L35" s="2533"/>
      <c r="M35" s="2524">
        <v>8</v>
      </c>
      <c r="N35" s="2524">
        <v>8</v>
      </c>
      <c r="O35" s="2524">
        <v>8</v>
      </c>
      <c r="P35" s="2524">
        <v>8</v>
      </c>
      <c r="Q35" s="2524"/>
      <c r="R35" s="2531" t="s">
        <v>104</v>
      </c>
    </row>
    <row r="36" spans="1:21" ht="83" x14ac:dyDescent="0.25">
      <c r="A36" s="2522" t="s">
        <v>13</v>
      </c>
      <c r="B36" s="2522" t="s">
        <v>91</v>
      </c>
      <c r="C36" s="2528" t="s">
        <v>412</v>
      </c>
      <c r="D36" s="2524">
        <f t="shared" si="6"/>
        <v>24</v>
      </c>
      <c r="E36" s="2552"/>
      <c r="F36" s="2526">
        <v>8</v>
      </c>
      <c r="G36" s="2524">
        <v>8</v>
      </c>
      <c r="H36" s="2536"/>
      <c r="I36" s="2524"/>
      <c r="J36" s="2524">
        <v>8</v>
      </c>
      <c r="K36" s="2525"/>
      <c r="L36" s="2525"/>
      <c r="M36" s="2524">
        <v>8</v>
      </c>
      <c r="N36" s="2524">
        <v>8</v>
      </c>
      <c r="O36" s="2536"/>
      <c r="P36" s="2524"/>
      <c r="Q36" s="2524">
        <v>8</v>
      </c>
      <c r="R36" s="2552"/>
    </row>
    <row r="37" spans="1:21" ht="83" x14ac:dyDescent="0.25">
      <c r="A37" s="2542"/>
      <c r="B37" s="2542"/>
      <c r="C37" s="2543" t="s">
        <v>124</v>
      </c>
      <c r="D37" s="2544"/>
      <c r="E37" s="2545">
        <f>COUNT(E7:E15,E17:E23,#REF!,E26:E30,E32:E36)</f>
        <v>7</v>
      </c>
      <c r="F37" s="2546">
        <f>COUNT(F7:F15,F17:F23,#REF!,F26:F30,F32:F36)</f>
        <v>7</v>
      </c>
      <c r="G37" s="2545">
        <f>COUNT(G7:G15,G17:G23,#REF!,G26:G30,G32:G36)</f>
        <v>14</v>
      </c>
      <c r="H37" s="2545">
        <f>COUNT(H7:H15,H17:H23,#REF!,H26:H30,H32:H36)</f>
        <v>13</v>
      </c>
      <c r="I37" s="2545">
        <f>COUNT(I7:I15,I17:I23,#REF!,I26:I30,I32:I36)</f>
        <v>12</v>
      </c>
      <c r="J37" s="2545">
        <f>COUNT(J7:J15,J17:J23,#REF!,J26:J30,J32:J36)</f>
        <v>12</v>
      </c>
      <c r="K37" s="2545">
        <f>COUNT(K7:K15,K17:K23,#REF!,K26:K30,K32:K36)</f>
        <v>8</v>
      </c>
      <c r="L37" s="2545">
        <f>COUNT(L7:L15,L17:L23,#REF!,L26:L30,L32:L36)</f>
        <v>7</v>
      </c>
      <c r="M37" s="2545">
        <f>COUNT(M7:M15,M17:M23,#REF!,M26:M30,M32:M36)</f>
        <v>12</v>
      </c>
      <c r="N37" s="2545">
        <f>COUNT(N7:N15,N17:N23,#REF!,N26:N30,N32:N36)</f>
        <v>12</v>
      </c>
      <c r="O37" s="2545">
        <f>COUNT(O7:O15,O17:O23,#REF!,O26:O30,O32:O36)</f>
        <v>13</v>
      </c>
      <c r="P37" s="2545">
        <f>COUNT(P7:P15,P17:P23,#REF!,P26:P30,P32:P36)</f>
        <v>10</v>
      </c>
      <c r="Q37" s="2545">
        <f>COUNT(Q7:Q15,Q17:Q23,#REF!,Q26:Q30,Q32:Q36)</f>
        <v>13</v>
      </c>
      <c r="R37" s="2545">
        <f>COUNT(R7:R15,R17:R23,#REF!,R26:R30,R32:R36)</f>
        <v>7</v>
      </c>
    </row>
    <row r="38" spans="1:21" ht="83" x14ac:dyDescent="0.25">
      <c r="A38" s="2522" t="s">
        <v>13</v>
      </c>
      <c r="B38" s="2522" t="s">
        <v>34</v>
      </c>
      <c r="C38" s="2528" t="s">
        <v>388</v>
      </c>
      <c r="D38" s="2524">
        <f>SUM(E38:K38,L38:R38)/2</f>
        <v>8</v>
      </c>
      <c r="E38" s="2553"/>
      <c r="F38" s="2526"/>
      <c r="G38" s="2536"/>
      <c r="H38" s="2536"/>
      <c r="I38" s="2524"/>
      <c r="J38" s="2536"/>
      <c r="K38" s="2553">
        <v>8</v>
      </c>
      <c r="L38" s="2553">
        <v>8</v>
      </c>
      <c r="M38" s="2536"/>
      <c r="N38" s="2536"/>
      <c r="O38" s="2536"/>
      <c r="P38" s="2524"/>
      <c r="Q38" s="2536"/>
      <c r="R38" s="2553"/>
    </row>
    <row r="39" spans="1:21" ht="83" x14ac:dyDescent="0.25">
      <c r="A39" s="2554" t="s">
        <v>328</v>
      </c>
      <c r="B39" s="2554" t="s">
        <v>34</v>
      </c>
      <c r="C39" s="2555" t="s">
        <v>417</v>
      </c>
      <c r="D39" s="2524">
        <f>SUM(E39:K39,L39:R39)/2</f>
        <v>0</v>
      </c>
      <c r="E39" s="2553"/>
      <c r="F39" s="2526"/>
      <c r="G39" s="2524"/>
      <c r="H39" s="2524"/>
      <c r="I39" s="2524"/>
      <c r="J39" s="2524"/>
      <c r="K39" s="2553"/>
      <c r="L39" s="2553"/>
      <c r="M39" s="2524"/>
      <c r="N39" s="2524"/>
      <c r="O39" s="2524"/>
      <c r="P39" s="2524"/>
      <c r="Q39" s="2524"/>
      <c r="R39" s="2553"/>
    </row>
    <row r="40" spans="1:21" ht="83" x14ac:dyDescent="0.25">
      <c r="A40" s="2522" t="s">
        <v>13</v>
      </c>
      <c r="B40" s="2522" t="s">
        <v>34</v>
      </c>
      <c r="C40" s="2528" t="s">
        <v>352</v>
      </c>
      <c r="D40" s="2524">
        <f t="shared" ref="D40:D41" si="7">SUM(E40:K40,L40:R40)/2</f>
        <v>16</v>
      </c>
      <c r="E40" s="2553">
        <v>8</v>
      </c>
      <c r="F40" s="2526"/>
      <c r="G40" s="2524"/>
      <c r="H40" s="2524">
        <v>8</v>
      </c>
      <c r="I40" s="2524">
        <v>8</v>
      </c>
      <c r="J40" s="2524"/>
      <c r="K40" s="2553"/>
      <c r="L40" s="2553"/>
      <c r="M40" s="2524"/>
      <c r="N40" s="2524"/>
      <c r="O40" s="2530" t="s">
        <v>104</v>
      </c>
      <c r="P40" s="2530" t="s">
        <v>104</v>
      </c>
      <c r="Q40" s="2524"/>
      <c r="R40" s="2553">
        <v>8</v>
      </c>
    </row>
    <row r="41" spans="1:21" ht="83" x14ac:dyDescent="0.25">
      <c r="A41" s="2522" t="s">
        <v>13</v>
      </c>
      <c r="B41" s="2522" t="s">
        <v>415</v>
      </c>
      <c r="C41" s="2528" t="s">
        <v>416</v>
      </c>
      <c r="D41" s="2524">
        <f t="shared" si="7"/>
        <v>30</v>
      </c>
      <c r="E41" s="2553">
        <v>10</v>
      </c>
      <c r="F41" s="2526"/>
      <c r="G41" s="2524"/>
      <c r="H41" s="2524"/>
      <c r="I41" s="2524"/>
      <c r="J41" s="2524">
        <v>10</v>
      </c>
      <c r="K41" s="2553">
        <v>10</v>
      </c>
      <c r="L41" s="2553">
        <v>10</v>
      </c>
      <c r="M41" s="2524"/>
      <c r="N41" s="2524"/>
      <c r="O41" s="2524"/>
      <c r="P41" s="2524"/>
      <c r="Q41" s="2524">
        <v>10</v>
      </c>
      <c r="R41" s="2553">
        <v>10</v>
      </c>
    </row>
    <row r="42" spans="1:21" ht="83" x14ac:dyDescent="0.25">
      <c r="A42" s="2542"/>
      <c r="B42" s="2542"/>
      <c r="C42" s="2543" t="s">
        <v>121</v>
      </c>
      <c r="D42" s="2544"/>
      <c r="E42" s="2545">
        <f>COUNT(E7:E15,E17:E23,#REF!,E26:E30,E32:E36,E38:E40)</f>
        <v>8</v>
      </c>
      <c r="F42" s="2546">
        <f>COUNT(F7:F15,F17:F23,#REF!,F26:F30,F32:F36,F38:F40)</f>
        <v>7</v>
      </c>
      <c r="G42" s="2545">
        <f>COUNT(G7:G15,G17:G23,#REF!,G26:G30,G32:G36,G38:G40)</f>
        <v>14</v>
      </c>
      <c r="H42" s="2545">
        <f>COUNT(H7:H15,H17:H23,#REF!,H26:H30,H32:H36,H38:H40)</f>
        <v>14</v>
      </c>
      <c r="I42" s="2545">
        <f>COUNT(I7:I15,I17:I23,#REF!,I26:I30,I32:I36,I38:I40)</f>
        <v>13</v>
      </c>
      <c r="J42" s="2545">
        <f>COUNT(J7:J15,J17:J23,#REF!,J26:J30,J32:J36,J38:J40)</f>
        <v>12</v>
      </c>
      <c r="K42" s="2545">
        <f>COUNT(K7:K15,K17:K23,#REF!,K26:K30,K32:K36,K38:K40)</f>
        <v>9</v>
      </c>
      <c r="L42" s="2545">
        <f>COUNT(L7:L15,L17:L23,#REF!,L26:L30,L32:L36,L38:L40)</f>
        <v>8</v>
      </c>
      <c r="M42" s="2545">
        <f>COUNT(M7:M15,M17:M23,#REF!,M26:M30,M32:M36,M38:M40)</f>
        <v>12</v>
      </c>
      <c r="N42" s="2545">
        <f>COUNT(N7:N15,N17:N23,#REF!,N26:N30,N32:N36,N38:N40)</f>
        <v>12</v>
      </c>
      <c r="O42" s="2545">
        <f>COUNT(O7:O15,O17:O23,#REF!,O26:O30,O32:O36,O38:O40)</f>
        <v>13</v>
      </c>
      <c r="P42" s="2545">
        <f>COUNT(P7:P15,P17:P23,#REF!,P26:P30,P32:P36,P38:P40)</f>
        <v>10</v>
      </c>
      <c r="Q42" s="2545">
        <f>COUNT(Q7:Q15,Q17:Q23,#REF!,Q26:Q30,Q32:Q36,Q38:Q40)</f>
        <v>13</v>
      </c>
      <c r="R42" s="2545">
        <f>COUNT(R7:R15,R17:R23,#REF!,R26:R30,R32:R36,R38:R40)</f>
        <v>8</v>
      </c>
    </row>
    <row r="43" spans="1:21" ht="83" x14ac:dyDescent="0.25">
      <c r="A43" s="2554" t="s">
        <v>328</v>
      </c>
      <c r="B43" s="2554" t="s">
        <v>162</v>
      </c>
      <c r="C43" s="2555" t="s">
        <v>422</v>
      </c>
      <c r="D43" s="2524">
        <f t="shared" ref="D43" si="8">SUM(E43:K43,L43:R43)/2</f>
        <v>0</v>
      </c>
      <c r="E43" s="2553"/>
      <c r="F43" s="2526"/>
      <c r="G43" s="2524"/>
      <c r="H43" s="2524"/>
      <c r="I43" s="2524"/>
      <c r="J43" s="2524"/>
      <c r="K43" s="2553"/>
      <c r="L43" s="2553"/>
      <c r="M43" s="2538"/>
      <c r="N43" s="2524"/>
      <c r="O43" s="2524"/>
      <c r="P43" s="2538"/>
      <c r="Q43" s="2524"/>
      <c r="R43" s="2553"/>
    </row>
    <row r="44" spans="1:21" ht="83" x14ac:dyDescent="0.25">
      <c r="A44" s="2542"/>
      <c r="B44" s="2542"/>
      <c r="C44" s="2543" t="s">
        <v>139</v>
      </c>
      <c r="D44" s="2544"/>
      <c r="E44" s="2545">
        <f>COUNT(E7:E15,E17:E23,#REF!,E26:E30,E32:E36,E38:E41,E43:E43)</f>
        <v>9</v>
      </c>
      <c r="F44" s="2546">
        <f>COUNT(F7:F15,F17:F23,#REF!,F26:F30,F32:F36,F38:F41,F43:F43)</f>
        <v>7</v>
      </c>
      <c r="G44" s="2545">
        <f>COUNT(G7:G15,G17:G23,#REF!,G26:G30,G32:G36,G38:G41,G43:G43)</f>
        <v>14</v>
      </c>
      <c r="H44" s="2545">
        <f>COUNT(H7:H15,H17:H23,#REF!,H26:H30,H32:H36,H38:H41,H43:H43)</f>
        <v>14</v>
      </c>
      <c r="I44" s="2545">
        <f>COUNT(I7:I15,I17:I23,#REF!,I26:I30,I32:I36,I38:I41,I43:I43)</f>
        <v>13</v>
      </c>
      <c r="J44" s="2545">
        <f>COUNT(J7:J15,J17:J23,#REF!,J26:J30,J32:J36,J38:J41,J43:J43)</f>
        <v>13</v>
      </c>
      <c r="K44" s="2545">
        <f>COUNT(K7:K15,K17:K23,#REF!,K26:K30,K32:K36,K38:K41,K43:K43)</f>
        <v>10</v>
      </c>
      <c r="L44" s="2545">
        <f>COUNT(L7:L15,L17:L23,#REF!,L26:L30,L32:L36,L38:L41,L43:L43)</f>
        <v>9</v>
      </c>
      <c r="M44" s="2545">
        <f>COUNT(M7:M15,M17:M23,#REF!,M26:M30,M32:M36,M38:M41,M43:M43)</f>
        <v>12</v>
      </c>
      <c r="N44" s="2545">
        <f>COUNT(N7:N15,N17:N23,#REF!,N26:N30,N32:N36,N38:N41,N43:N43)</f>
        <v>12</v>
      </c>
      <c r="O44" s="2545">
        <f>COUNT(O7:O15,O17:O23,#REF!,O26:O30,O32:O36,O38:O41,O43:O43)</f>
        <v>13</v>
      </c>
      <c r="P44" s="2545">
        <f>COUNT(P7:P15,P17:P23,#REF!,P26:P30,P32:P36,P38:P41,P43:P43)</f>
        <v>10</v>
      </c>
      <c r="Q44" s="2545">
        <f>COUNT(Q7:Q15,Q17:Q23,#REF!,Q26:Q30,Q32:Q36,Q38:Q41,Q43:Q43)</f>
        <v>14</v>
      </c>
      <c r="R44" s="2545">
        <f>COUNT(R7:R15,R17:R23,#REF!,R26:R30,R32:R36,R38:R41,R43:R43)</f>
        <v>9</v>
      </c>
    </row>
    <row r="45" spans="1:21" ht="83" x14ac:dyDescent="0.25">
      <c r="A45" s="2522" t="s">
        <v>13</v>
      </c>
      <c r="B45" s="2522" t="s">
        <v>103</v>
      </c>
      <c r="C45" s="2528" t="s">
        <v>384</v>
      </c>
      <c r="D45" s="2524">
        <f>SUM(E45:K45,L45:R45)/2</f>
        <v>40</v>
      </c>
      <c r="E45" s="2553"/>
      <c r="F45" s="2526">
        <v>8</v>
      </c>
      <c r="G45" s="2524">
        <v>8</v>
      </c>
      <c r="H45" s="2524">
        <v>8</v>
      </c>
      <c r="I45" s="2524">
        <v>8</v>
      </c>
      <c r="J45" s="2524"/>
      <c r="K45" s="2553">
        <v>8</v>
      </c>
      <c r="L45" s="2553">
        <v>8</v>
      </c>
      <c r="M45" s="2524">
        <v>8</v>
      </c>
      <c r="N45" s="2524">
        <v>8</v>
      </c>
      <c r="O45" s="2524"/>
      <c r="P45" s="2524">
        <v>8</v>
      </c>
      <c r="Q45" s="2524">
        <v>8</v>
      </c>
      <c r="R45" s="2553"/>
    </row>
    <row r="46" spans="1:21" ht="83" x14ac:dyDescent="0.25">
      <c r="A46" s="2542"/>
      <c r="B46" s="2542"/>
      <c r="C46" s="2543" t="s">
        <v>125</v>
      </c>
      <c r="D46" s="2544"/>
      <c r="E46" s="2545">
        <f>COUNT(E7:E15,E17:E22,#REF!,E26:E30,E32:E36,E38:E41,E43:E43,E45:E45)</f>
        <v>8</v>
      </c>
      <c r="F46" s="2546">
        <f>COUNT(F7:F15,F17:F22,#REF!,F26:F30,F32:F36,F38:F41,F43:F43,F45:F45)</f>
        <v>8</v>
      </c>
      <c r="G46" s="2545">
        <f>COUNT(G7:G15,G17:G22,#REF!,G26:G30,G32:G36,G38:G41,G43:G43,G45:G45)</f>
        <v>14</v>
      </c>
      <c r="H46" s="2545">
        <f>COUNT(H7:H15,H17:H22,#REF!,H26:H30,H32:H36,H38:H41,H43:H43,H45:H45)</f>
        <v>14</v>
      </c>
      <c r="I46" s="2545">
        <f>COUNT(I7:I15,I17:I22,#REF!,I26:I30,I32:I36,I38:I41,I43:I43,I45:I45)</f>
        <v>14</v>
      </c>
      <c r="J46" s="2545">
        <f>COUNT(J7:J15,J17:J22,#REF!,J26:J30,J32:J36,J38:J41,J43:J43,J45:J45)</f>
        <v>13</v>
      </c>
      <c r="K46" s="2545">
        <f>COUNT(K7:K15,K17:K22,#REF!,K26:K30,K32:K36,K38:K41,K43:K43,K45:K45)</f>
        <v>11</v>
      </c>
      <c r="L46" s="2545">
        <f>COUNT(L7:L15,L17:L22,#REF!,L26:L30,L32:L36,L38:L41,L43:L43,L45:L45)</f>
        <v>9</v>
      </c>
      <c r="M46" s="2545">
        <f>COUNT(M7:M15,M17:M22,#REF!,M26:M30,M32:M36,M38:M41,M43:M43,M45:M45)</f>
        <v>12</v>
      </c>
      <c r="N46" s="2545">
        <f>COUNT(N7:N15,N17:N22,#REF!,N26:N30,N32:N36,N38:N41,N43:N43,N45:N45)</f>
        <v>12</v>
      </c>
      <c r="O46" s="2545">
        <f>COUNT(O7:O15,O17:O22,#REF!,O26:O30,O32:O36,O38:O41,O43:O43,O45:O45)</f>
        <v>13</v>
      </c>
      <c r="P46" s="2545">
        <f>COUNT(P7:P15,P17:P22,#REF!,P26:P30,P32:P36,P38:P41,P43:P43,P45:P45)</f>
        <v>10</v>
      </c>
      <c r="Q46" s="2545">
        <f>COUNT(Q7:Q15,Q17:Q22,#REF!,Q26:Q30,Q32:Q36,Q38:Q41,Q43:Q43,Q45:Q45)</f>
        <v>15</v>
      </c>
      <c r="R46" s="2545">
        <f>COUNT(R7:R15,R17:R22,#REF!,R26:R30,R32:R36,R38:R41,R43:R43,R45:R45)</f>
        <v>9</v>
      </c>
    </row>
    <row r="47" spans="1:21" ht="83" x14ac:dyDescent="0.25">
      <c r="A47" s="2522" t="s">
        <v>13</v>
      </c>
      <c r="B47" s="2522" t="s">
        <v>39</v>
      </c>
      <c r="C47" s="2528" t="s">
        <v>318</v>
      </c>
      <c r="D47" s="2524">
        <f>SUM(E47:K47,L47:R47)/2</f>
        <v>40</v>
      </c>
      <c r="E47" s="2525"/>
      <c r="F47" s="2526">
        <v>8</v>
      </c>
      <c r="G47" s="2524">
        <v>8</v>
      </c>
      <c r="H47" s="2524">
        <v>8</v>
      </c>
      <c r="I47" s="2524">
        <v>8</v>
      </c>
      <c r="J47" s="2524"/>
      <c r="K47" s="2525">
        <v>8</v>
      </c>
      <c r="L47" s="2525">
        <v>8</v>
      </c>
      <c r="M47" s="2524"/>
      <c r="N47" s="2524">
        <v>8</v>
      </c>
      <c r="O47" s="2524">
        <v>8</v>
      </c>
      <c r="P47" s="2524">
        <v>8</v>
      </c>
      <c r="Q47" s="2524">
        <v>8</v>
      </c>
      <c r="R47" s="2527"/>
      <c r="T47" s="1743"/>
      <c r="U47" s="1743"/>
    </row>
    <row r="48" spans="1:21" ht="83" x14ac:dyDescent="0.25">
      <c r="A48" s="2554" t="s">
        <v>256</v>
      </c>
      <c r="B48" s="2554" t="s">
        <v>39</v>
      </c>
      <c r="C48" s="2555" t="s">
        <v>419</v>
      </c>
      <c r="D48" s="2524">
        <f t="shared" ref="D48:D55" si="9">SUM(E48:K48,L48:R48)/2</f>
        <v>0</v>
      </c>
      <c r="E48" s="2556" t="s">
        <v>10</v>
      </c>
      <c r="F48" s="2557"/>
      <c r="G48" s="2558" t="s">
        <v>10</v>
      </c>
      <c r="H48" s="2559"/>
      <c r="I48" s="2559"/>
      <c r="J48" s="2558"/>
      <c r="K48" s="2556" t="s">
        <v>10</v>
      </c>
      <c r="L48" s="2556" t="s">
        <v>10</v>
      </c>
      <c r="M48" s="2559"/>
      <c r="N48" s="2558" t="s">
        <v>10</v>
      </c>
      <c r="O48" s="2559"/>
      <c r="P48" s="2559"/>
      <c r="Q48" s="2559"/>
      <c r="R48" s="2560" t="s">
        <v>10</v>
      </c>
    </row>
    <row r="49" spans="1:24" s="1743" customFormat="1" ht="83" x14ac:dyDescent="0.25">
      <c r="A49" s="2522" t="s">
        <v>13</v>
      </c>
      <c r="B49" s="2522" t="s">
        <v>39</v>
      </c>
      <c r="C49" s="2528" t="s">
        <v>410</v>
      </c>
      <c r="D49" s="2524">
        <f t="shared" si="9"/>
        <v>40</v>
      </c>
      <c r="E49" s="2525">
        <v>8</v>
      </c>
      <c r="F49" s="2526">
        <v>8</v>
      </c>
      <c r="G49" s="2538">
        <v>8</v>
      </c>
      <c r="H49" s="2530"/>
      <c r="I49" s="2524">
        <v>8</v>
      </c>
      <c r="J49" s="2538">
        <v>8</v>
      </c>
      <c r="K49" s="2525"/>
      <c r="L49" s="2525"/>
      <c r="M49" s="2524">
        <v>8</v>
      </c>
      <c r="N49" s="2530">
        <v>8</v>
      </c>
      <c r="O49" s="2524">
        <v>8</v>
      </c>
      <c r="P49" s="2538">
        <v>8</v>
      </c>
      <c r="Q49" s="2530"/>
      <c r="R49" s="2527">
        <v>8</v>
      </c>
      <c r="S49"/>
      <c r="T49"/>
      <c r="U49"/>
      <c r="V49"/>
      <c r="W49"/>
      <c r="X49"/>
    </row>
    <row r="50" spans="1:24" ht="83" x14ac:dyDescent="0.25">
      <c r="A50" s="2554" t="s">
        <v>256</v>
      </c>
      <c r="B50" s="2554" t="s">
        <v>39</v>
      </c>
      <c r="C50" s="2555" t="s">
        <v>418</v>
      </c>
      <c r="D50" s="2524">
        <f t="shared" si="9"/>
        <v>0</v>
      </c>
      <c r="E50" s="2525"/>
      <c r="F50" s="2526"/>
      <c r="G50" s="2538"/>
      <c r="H50" s="2524"/>
      <c r="I50" s="2524"/>
      <c r="J50" s="2538"/>
      <c r="K50" s="2525"/>
      <c r="L50" s="2525"/>
      <c r="M50" s="2524"/>
      <c r="N50" s="2538"/>
      <c r="O50" s="2524"/>
      <c r="P50" s="2538"/>
      <c r="Q50" s="2524"/>
      <c r="R50" s="2527"/>
      <c r="S50" s="1743"/>
      <c r="V50" s="1743"/>
      <c r="W50" s="1743"/>
      <c r="X50" s="1743"/>
    </row>
    <row r="51" spans="1:24" ht="83" x14ac:dyDescent="0.25">
      <c r="A51" s="2522" t="s">
        <v>13</v>
      </c>
      <c r="B51" s="2522" t="s">
        <v>39</v>
      </c>
      <c r="C51" s="2528" t="s">
        <v>276</v>
      </c>
      <c r="D51" s="2524">
        <f t="shared" si="9"/>
        <v>8</v>
      </c>
      <c r="E51" s="2525"/>
      <c r="F51" s="2526"/>
      <c r="G51" s="2538"/>
      <c r="H51" s="2530">
        <v>8</v>
      </c>
      <c r="I51" s="2524"/>
      <c r="J51" s="2538"/>
      <c r="K51" s="2525"/>
      <c r="L51" s="2525"/>
      <c r="M51" s="2524"/>
      <c r="N51" s="2538"/>
      <c r="O51" s="2524"/>
      <c r="P51" s="2530">
        <v>8</v>
      </c>
      <c r="Q51" s="2524"/>
      <c r="R51" s="2527"/>
    </row>
    <row r="52" spans="1:24" ht="83" x14ac:dyDescent="0.25">
      <c r="A52" s="2522" t="s">
        <v>13</v>
      </c>
      <c r="B52" s="2522" t="s">
        <v>39</v>
      </c>
      <c r="C52" s="2528" t="s">
        <v>413</v>
      </c>
      <c r="D52" s="2524">
        <f t="shared" si="9"/>
        <v>40</v>
      </c>
      <c r="E52" s="2525"/>
      <c r="F52" s="2526">
        <v>8</v>
      </c>
      <c r="G52" s="2538">
        <v>8</v>
      </c>
      <c r="H52" s="2524">
        <v>8</v>
      </c>
      <c r="I52" s="2524">
        <v>8</v>
      </c>
      <c r="J52" s="2538"/>
      <c r="K52" s="2525">
        <v>8</v>
      </c>
      <c r="L52" s="2525">
        <v>8</v>
      </c>
      <c r="M52" s="2530"/>
      <c r="N52" s="2530">
        <v>8</v>
      </c>
      <c r="O52" s="2524">
        <v>8</v>
      </c>
      <c r="P52" s="2538">
        <v>8</v>
      </c>
      <c r="Q52" s="2524">
        <v>8</v>
      </c>
      <c r="R52" s="2527"/>
    </row>
    <row r="53" spans="1:24" ht="83" x14ac:dyDescent="0.25">
      <c r="A53" s="2522" t="s">
        <v>13</v>
      </c>
      <c r="B53" s="2522" t="s">
        <v>39</v>
      </c>
      <c r="C53" s="2528" t="s">
        <v>106</v>
      </c>
      <c r="D53" s="2524">
        <f t="shared" si="9"/>
        <v>12</v>
      </c>
      <c r="E53" s="2561"/>
      <c r="F53" s="2526"/>
      <c r="G53" s="2524">
        <v>8</v>
      </c>
      <c r="H53" s="2536"/>
      <c r="I53" s="2536"/>
      <c r="J53" s="2536"/>
      <c r="K53" s="2552"/>
      <c r="L53" s="2525"/>
      <c r="M53" s="2524">
        <v>8</v>
      </c>
      <c r="N53" s="2524">
        <v>8</v>
      </c>
      <c r="O53" s="2536"/>
      <c r="P53" s="2536"/>
      <c r="Q53" s="2536"/>
      <c r="R53" s="2552"/>
    </row>
    <row r="54" spans="1:24" ht="83" x14ac:dyDescent="0.25">
      <c r="A54" s="2522" t="s">
        <v>13</v>
      </c>
      <c r="B54" s="2522" t="s">
        <v>39</v>
      </c>
      <c r="C54" s="2528" t="s">
        <v>377</v>
      </c>
      <c r="D54" s="2524">
        <f t="shared" si="9"/>
        <v>6.25</v>
      </c>
      <c r="E54" s="2533">
        <v>8</v>
      </c>
      <c r="F54" s="2526"/>
      <c r="G54" s="2524"/>
      <c r="H54" s="2524"/>
      <c r="I54" s="2524"/>
      <c r="J54" s="2524"/>
      <c r="K54" s="2525"/>
      <c r="L54" s="2525"/>
      <c r="M54" s="2524"/>
      <c r="N54" s="2524"/>
      <c r="O54" s="2524"/>
      <c r="P54" s="2524"/>
      <c r="Q54" s="2524"/>
      <c r="R54" s="2533">
        <v>4.5</v>
      </c>
    </row>
    <row r="55" spans="1:24" ht="83" x14ac:dyDescent="0.25">
      <c r="A55" s="2522" t="s">
        <v>13</v>
      </c>
      <c r="B55" s="2522" t="s">
        <v>362</v>
      </c>
      <c r="C55" s="2528" t="s">
        <v>135</v>
      </c>
      <c r="D55" s="2524">
        <f t="shared" si="9"/>
        <v>23.25</v>
      </c>
      <c r="E55" s="2553">
        <v>8</v>
      </c>
      <c r="F55" s="2526">
        <v>8</v>
      </c>
      <c r="G55" s="2524"/>
      <c r="H55" s="2524"/>
      <c r="I55" s="2524"/>
      <c r="J55" s="2524">
        <v>7.5</v>
      </c>
      <c r="K55" s="2553"/>
      <c r="L55" s="2553"/>
      <c r="M55" s="2524">
        <v>7.5</v>
      </c>
      <c r="N55" s="2524"/>
      <c r="O55" s="2524"/>
      <c r="P55" s="2524"/>
      <c r="Q55" s="2524">
        <v>7.5</v>
      </c>
      <c r="R55" s="2553">
        <v>8</v>
      </c>
    </row>
    <row r="56" spans="1:24" ht="83" x14ac:dyDescent="0.25">
      <c r="A56" s="2542"/>
      <c r="B56" s="2542"/>
      <c r="C56" s="2543" t="s">
        <v>126</v>
      </c>
      <c r="D56" s="2544"/>
      <c r="E56" s="2545">
        <f>COUNT(E8:E15,E17:E22,#REF!,E26:E30,E32:E36,E38:E41,E43:E43,E45:E45,E47:E55)</f>
        <v>11</v>
      </c>
      <c r="F56" s="2546">
        <f>COUNT(F8:F15,F17:F22,#REF!,F26:F30,F32:F36,F38:F41,F43:F43,F45:F45,F47:F55)</f>
        <v>11</v>
      </c>
      <c r="G56" s="2545">
        <f>COUNT(G8:G15,G17:G22,#REF!,G26:G30,G32:G36,G38:G41,G43:G43,G45:G45,G47:G55)</f>
        <v>17</v>
      </c>
      <c r="H56" s="2545">
        <f>COUNT(H8:H15,H17:H22,#REF!,H26:H30,H32:H36,H38:H41,H43:H43,H45:H45,H47:H55)</f>
        <v>16</v>
      </c>
      <c r="I56" s="2545">
        <f>COUNT(I8:I15,I17:I22,#REF!,I26:I30,I32:I36,I38:I41,I43:I43,I45:I45,I47:I55)</f>
        <v>16</v>
      </c>
      <c r="J56" s="2545">
        <f>COUNT(J8:J15,J17:J22,#REF!,J26:J30,J32:J36,J38:J41,J43:J43,J45:J45,J47:J55)</f>
        <v>14</v>
      </c>
      <c r="K56" s="2545">
        <f>COUNT(K8:K15,K17:K22,#REF!,K26:K30,K32:K36,K38:K41,K43:K43,K45:K45,K47:K55)</f>
        <v>13</v>
      </c>
      <c r="L56" s="2545">
        <f>COUNT(L8:L15,L17:L22,#REF!,L26:L30,L32:L36,L38:L41,L43:L43,L45:L45,L47:L55)</f>
        <v>11</v>
      </c>
      <c r="M56" s="2545">
        <f>COUNT(M8:M15,M17:M22,#REF!,M26:M30,M32:M36,M38:M41,M43:M43,M45:M45,M47:M55)</f>
        <v>14</v>
      </c>
      <c r="N56" s="2545">
        <f>COUNT(N8:N15,N17:N22,#REF!,N26:N30,N32:N36,N38:N41,N43:N43,N45:N45,N47:N55)</f>
        <v>15</v>
      </c>
      <c r="O56" s="2545">
        <f>COUNT(O8:O15,O17:O22,#REF!,O26:O30,O32:O36,O38:O41,O43:O43,O45:O45,O47:O55)</f>
        <v>15</v>
      </c>
      <c r="P56" s="2545">
        <f>COUNT(P8:P15,P17:P22,#REF!,P26:P30,P32:P36,P38:P41,P43:P43,P45:P45,P47:P55)</f>
        <v>13</v>
      </c>
      <c r="Q56" s="2545">
        <f>COUNT(Q8:Q15,Q17:Q22,#REF!,Q26:Q30,Q32:Q36,Q38:Q41,Q43:Q43,Q45:Q45,Q47:Q55)</f>
        <v>17</v>
      </c>
      <c r="R56" s="2545">
        <f>COUNT(R8:R15,R17:R22,#REF!,R26:R30,R32:R36,R38:R41,R43:R43,R45:R45,R47:R55)</f>
        <v>12</v>
      </c>
    </row>
    <row r="57" spans="1:24" ht="83" x14ac:dyDescent="0.25">
      <c r="A57" s="2522" t="s">
        <v>13</v>
      </c>
      <c r="B57" s="2522" t="s">
        <v>414</v>
      </c>
      <c r="C57" s="2528" t="s">
        <v>374</v>
      </c>
      <c r="D57" s="2524">
        <f>SUM(E57:K57,L57:R57)/2</f>
        <v>14.5</v>
      </c>
      <c r="E57" s="2525"/>
      <c r="F57" s="2526"/>
      <c r="G57" s="2524">
        <v>7.25</v>
      </c>
      <c r="H57" s="2562"/>
      <c r="I57" s="2538">
        <v>7.25</v>
      </c>
      <c r="J57" s="2524">
        <v>7.25</v>
      </c>
      <c r="K57" s="2533"/>
      <c r="L57" s="2533"/>
      <c r="M57" s="2524">
        <v>7.25</v>
      </c>
      <c r="N57" s="2530" t="s">
        <v>104</v>
      </c>
      <c r="O57" s="2524"/>
      <c r="P57" s="2530" t="s">
        <v>104</v>
      </c>
      <c r="Q57" s="2530" t="s">
        <v>104</v>
      </c>
      <c r="R57" s="2527"/>
    </row>
    <row r="58" spans="1:24" ht="83" x14ac:dyDescent="0.25">
      <c r="A58" s="2563" t="s">
        <v>13</v>
      </c>
      <c r="B58" s="2522" t="s">
        <v>301</v>
      </c>
      <c r="C58" s="2523" t="s">
        <v>106</v>
      </c>
      <c r="D58" s="2524">
        <f>SUM(E58:K58,L58:R58)/2</f>
        <v>6</v>
      </c>
      <c r="E58" s="2527"/>
      <c r="F58" s="2546"/>
      <c r="G58" s="2536"/>
      <c r="H58" s="2529">
        <v>6</v>
      </c>
      <c r="I58" s="2536"/>
      <c r="J58" s="2536"/>
      <c r="K58" s="2564"/>
      <c r="L58" s="2525"/>
      <c r="M58" s="2536"/>
      <c r="N58" s="2536"/>
      <c r="O58" s="2524">
        <v>6</v>
      </c>
      <c r="P58" s="2536"/>
      <c r="Q58" s="2536"/>
      <c r="R58" s="2564"/>
    </row>
    <row r="59" spans="1:24" ht="83" x14ac:dyDescent="0.25">
      <c r="A59" s="2563" t="s">
        <v>13</v>
      </c>
      <c r="B59" s="2522" t="s">
        <v>312</v>
      </c>
      <c r="C59" s="2523" t="s">
        <v>403</v>
      </c>
      <c r="D59" s="2524">
        <f>SUM(E59:K59,L59:R59)/2</f>
        <v>7.5</v>
      </c>
      <c r="E59" s="2552"/>
      <c r="F59" s="2526"/>
      <c r="G59" s="2536"/>
      <c r="H59" s="2524">
        <v>5</v>
      </c>
      <c r="I59" s="2536"/>
      <c r="J59" s="2536"/>
      <c r="K59" s="2533"/>
      <c r="L59" s="2525"/>
      <c r="M59" s="2524">
        <v>5</v>
      </c>
      <c r="N59" s="2536"/>
      <c r="O59" s="2524">
        <v>5</v>
      </c>
      <c r="P59" s="2524"/>
      <c r="Q59" s="2536"/>
      <c r="R59" s="2564"/>
    </row>
    <row r="60" spans="1:24" ht="83" x14ac:dyDescent="0.25">
      <c r="A60" s="2563" t="s">
        <v>13</v>
      </c>
      <c r="B60" s="2522" t="s">
        <v>312</v>
      </c>
      <c r="C60" s="2523" t="s">
        <v>106</v>
      </c>
      <c r="D60" s="2524">
        <f>SUM(E60:K60,L60:R60)/2</f>
        <v>10</v>
      </c>
      <c r="E60" s="2527"/>
      <c r="F60" s="2546"/>
      <c r="G60" s="2536"/>
      <c r="H60" s="2552"/>
      <c r="I60" s="2524">
        <v>5</v>
      </c>
      <c r="J60" s="2524">
        <v>5</v>
      </c>
      <c r="K60" s="2564"/>
      <c r="L60" s="2525"/>
      <c r="M60" s="2536"/>
      <c r="N60" s="2536"/>
      <c r="O60" s="2536"/>
      <c r="P60" s="2524">
        <v>5</v>
      </c>
      <c r="Q60" s="2524">
        <v>5</v>
      </c>
      <c r="R60" s="2564"/>
    </row>
    <row r="61" spans="1:24" ht="83" x14ac:dyDescent="0.25">
      <c r="A61" s="2542"/>
      <c r="B61" s="2542"/>
      <c r="C61" s="2565" t="s">
        <v>300</v>
      </c>
      <c r="D61" s="2544"/>
      <c r="E61" s="2545">
        <f>COUNT(E17:E22,#REF!,E26:E30,E32:E36,E38:E41,E43:E43,E45:E45,E47:E55,E57)</f>
        <v>9</v>
      </c>
      <c r="F61" s="2546">
        <f>COUNT(F17:F22,#REF!,F26:F30,F32:F36,F38:F41,F43:F43,F45:F45,F47:F55,F57)</f>
        <v>8</v>
      </c>
      <c r="G61" s="2545">
        <f>COUNT(G17:G22,#REF!,G26:G30,G32:G36,G38:G41,G43:G43,G45:G45,G47:G55,G57)</f>
        <v>14</v>
      </c>
      <c r="H61" s="2545">
        <f>COUNT(H17:H22,#REF!,H26:H30,H32:H36,H38:H41,H43:H43,H45:H45,H47:H55,H57)</f>
        <v>13</v>
      </c>
      <c r="I61" s="2545">
        <f>COUNT(I17:I22,#REF!,I26:I30,I32:I36,I38:I41,I43:I43,I45:I45,I47:I55,I57)</f>
        <v>14</v>
      </c>
      <c r="J61" s="2545">
        <f>COUNT(J17:J22,#REF!,J26:J30,J32:J36,J38:J41,J43:J43,J45:J45,J47:J55,J57)</f>
        <v>12</v>
      </c>
      <c r="K61" s="2545">
        <f>COUNT(K17:K22,#REF!,K26:K30,K32:K36,K38:K41,K43:K43,K45:K45,K47:K55,K57)</f>
        <v>9</v>
      </c>
      <c r="L61" s="2545">
        <f>COUNT(L17:L22,#REF!,L26:L30,L32:L36,L38:L41,L43:L43,L45:L45,L47:L55,L57)</f>
        <v>8</v>
      </c>
      <c r="M61" s="2545">
        <f>COUNT(M17:M22,#REF!,M26:M30,M32:M36,M38:M41,M43:M43,M45:M45,M47:M55,M57)</f>
        <v>13</v>
      </c>
      <c r="N61" s="2545">
        <f>COUNT(N17:N22,#REF!,N26:N30,N32:N36,N38:N41,N43:N43,N45:N45,N47:N55,N57)</f>
        <v>12</v>
      </c>
      <c r="O61" s="2545">
        <f>COUNT(O17:O22,#REF!,O26:O30,O32:O36,O38:O41,O43:O43,O45:O45,O47:O55,O57)</f>
        <v>13</v>
      </c>
      <c r="P61" s="2545">
        <f>COUNT(P17:P22,#REF!,P26:P30,P32:P36,P38:P41,P43:P43,P45:P45,P47:P55,P57)</f>
        <v>10</v>
      </c>
      <c r="Q61" s="2545">
        <f>COUNT(Q17:Q22,#REF!,Q26:Q30,Q32:Q36,Q38:Q41,Q43:Q43,Q45:Q45,Q47:Q55,Q57)</f>
        <v>13</v>
      </c>
      <c r="R61" s="2545">
        <f>COUNT(R17:R22,#REF!,R26:R30,R32:R36,R38:R41,R43:R43,R45:R45,R47:R55,R57)</f>
        <v>9</v>
      </c>
    </row>
    <row r="62" spans="1:24" ht="83" x14ac:dyDescent="0.25">
      <c r="A62" s="2542"/>
      <c r="B62" s="2542"/>
      <c r="C62" s="2566" t="s">
        <v>51</v>
      </c>
      <c r="D62" s="2544"/>
      <c r="E62" s="2545">
        <f>COUNT(#REF!,E26:E30,E32:E36,E38:E41,E43:E43,E45:E45,E47:E55,E57:E58)</f>
        <v>7</v>
      </c>
      <c r="F62" s="2546">
        <f>COUNT(#REF!,F26:F30,F32:F36,F38:F41,F43:F43,F45:F45,F47:F55,F57:F58)</f>
        <v>7</v>
      </c>
      <c r="G62" s="2545">
        <f>COUNT(#REF!,G26:G30,G32:G36,G38:G41,G43:G43,G45:G45,G47:G55,G57:G58)</f>
        <v>11</v>
      </c>
      <c r="H62" s="2545">
        <f>COUNT(#REF!,H26:H30,H32:H36,H38:H41,H43:H43,H45:H45,H47:H55,H57:H58)</f>
        <v>11</v>
      </c>
      <c r="I62" s="2545">
        <f>COUNT(#REF!,I26:I30,I32:I36,I38:I41,I43:I43,I45:I45,I47:I55,I57:I58)</f>
        <v>9</v>
      </c>
      <c r="J62" s="2545">
        <f>COUNT(#REF!,J26:J30,J32:J36,J38:J41,J43:J43,J45:J45,J47:J55,J57:J58)</f>
        <v>8</v>
      </c>
      <c r="K62" s="2545">
        <f>COUNT(#REF!,K26:K30,K32:K36,K38:K41,K43:K43,K45:K45,K47:K55,K57:K58)</f>
        <v>7</v>
      </c>
      <c r="L62" s="2545">
        <f>COUNT(#REF!,L26:L30,L32:L36,L38:L41,L43:L43,L45:L45,L47:L55,L57:L58)</f>
        <v>7</v>
      </c>
      <c r="M62" s="2545">
        <f>COUNT(#REF!,M26:M30,M32:M36,M38:M41,M43:M43,M45:M45,M47:M55,M57:M58)</f>
        <v>10</v>
      </c>
      <c r="N62" s="2545">
        <f>COUNT(#REF!,N26:N30,N32:N36,N38:N41,N43:N43,N45:N45,N47:N55,N57:N58)</f>
        <v>8</v>
      </c>
      <c r="O62" s="2545">
        <f>COUNT(#REF!,O26:O30,O32:O36,O38:O41,O43:O43,O45:O45,O47:O55,O57:O58)</f>
        <v>10</v>
      </c>
      <c r="P62" s="2545">
        <f>COUNT(#REF!,P26:P30,P32:P36,P38:P41,P43:P43,P45:P45,P47:P55,P57:P58)</f>
        <v>8</v>
      </c>
      <c r="Q62" s="2545">
        <f>COUNT(#REF!,Q26:Q30,Q32:Q36,Q38:Q41,Q43:Q43,Q45:Q45,Q47:Q55,Q57:Q58)</f>
        <v>8</v>
      </c>
      <c r="R62" s="2545">
        <f>COUNT(#REF!,R26:R30,R32:R36,R38:R41,R43:R43,R45:R45,R47:R55,R57:R58)</f>
        <v>6</v>
      </c>
    </row>
    <row r="63" spans="1:24" ht="83" x14ac:dyDescent="0.25">
      <c r="A63" s="2542"/>
      <c r="B63" s="2542"/>
      <c r="C63" s="2566" t="s">
        <v>113</v>
      </c>
      <c r="D63" s="2544"/>
      <c r="E63" s="2545">
        <f t="shared" ref="E63:R63" si="10">COUNT(E26:E30,E32:E36,E38:E41,E43:E43,E45:E45,E47:E55,E57:E60)</f>
        <v>7</v>
      </c>
      <c r="F63" s="2546">
        <f t="shared" si="10"/>
        <v>7</v>
      </c>
      <c r="G63" s="2545">
        <f t="shared" si="10"/>
        <v>11</v>
      </c>
      <c r="H63" s="2545">
        <f t="shared" si="10"/>
        <v>12</v>
      </c>
      <c r="I63" s="2545">
        <f t="shared" si="10"/>
        <v>10</v>
      </c>
      <c r="J63" s="2545">
        <f t="shared" si="10"/>
        <v>9</v>
      </c>
      <c r="K63" s="2545">
        <f t="shared" si="10"/>
        <v>7</v>
      </c>
      <c r="L63" s="2545">
        <f t="shared" si="10"/>
        <v>7</v>
      </c>
      <c r="M63" s="2545">
        <f t="shared" si="10"/>
        <v>11</v>
      </c>
      <c r="N63" s="2545">
        <f t="shared" si="10"/>
        <v>8</v>
      </c>
      <c r="O63" s="2545">
        <f t="shared" si="10"/>
        <v>11</v>
      </c>
      <c r="P63" s="2545">
        <f t="shared" si="10"/>
        <v>9</v>
      </c>
      <c r="Q63" s="2545">
        <f t="shared" si="10"/>
        <v>9</v>
      </c>
      <c r="R63" s="2545">
        <f t="shared" si="10"/>
        <v>6</v>
      </c>
    </row>
    <row r="64" spans="1:24" ht="83" x14ac:dyDescent="0.25">
      <c r="A64" s="2542"/>
      <c r="B64" s="2542"/>
      <c r="C64" s="2566" t="s">
        <v>55</v>
      </c>
      <c r="D64" s="2544"/>
      <c r="E64" s="2545">
        <f>COUNT(E32:E36,E38:E41,E43:E43,E45:E45,E47:E55,E57:E60,#REF!)</f>
        <v>6</v>
      </c>
      <c r="F64" s="2546">
        <f>COUNT(F32:F36,F38:F41,F43:F43,F45:F45,F47:F55,F57:F60,#REF!)</f>
        <v>7</v>
      </c>
      <c r="G64" s="2545">
        <f>COUNT(G32:G36,G38:G41,G43:G43,G45:G45,G47:G55,G57:G60,#REF!)</f>
        <v>10</v>
      </c>
      <c r="H64" s="2545">
        <f>COUNT(H32:H36,H38:H41,H43:H43,H45:H45,H47:H55,H57:H60,#REF!)</f>
        <v>9</v>
      </c>
      <c r="I64" s="2545">
        <f>COUNT(I32:I36,I38:I41,I43:I43,I45:I45,I47:I55,I57:I60,#REF!)</f>
        <v>8</v>
      </c>
      <c r="J64" s="2545">
        <f>COUNT(J32:J36,J38:J41,J43:J43,J45:J45,J47:J55,J57:J60,#REF!)</f>
        <v>9</v>
      </c>
      <c r="K64" s="2545">
        <f>COUNT(K32:K36,K38:K41,K43:K43,K45:K45,K47:K55,K57:K60,#REF!)</f>
        <v>6</v>
      </c>
      <c r="L64" s="2545">
        <f>COUNT(L32:L36,L38:L41,L43:L43,L45:L45,L47:L55,L57:L60,#REF!)</f>
        <v>6</v>
      </c>
      <c r="M64" s="2545">
        <f>COUNT(M32:M36,M38:M41,M43:M43,M45:M45,M47:M55,M57:M60,#REF!)</f>
        <v>9</v>
      </c>
      <c r="N64" s="2545">
        <f>COUNT(N32:N36,N38:N41,N43:N43,N45:N45,N47:N55,N57:N60,#REF!)</f>
        <v>8</v>
      </c>
      <c r="O64" s="2545">
        <f>COUNT(O32:O36,O38:O41,O43:O43,O45:O45,O47:O55,O57:O60,#REF!)</f>
        <v>8</v>
      </c>
      <c r="P64" s="2545">
        <f>COUNT(P32:P36,P38:P41,P43:P43,P45:P45,P47:P55,P57:P60,#REF!)</f>
        <v>7</v>
      </c>
      <c r="Q64" s="2545">
        <f>COUNT(Q32:Q36,Q38:Q41,Q43:Q43,Q45:Q45,Q47:Q55,Q57:Q60,#REF!)</f>
        <v>8</v>
      </c>
      <c r="R64" s="2545">
        <f>COUNT(R32:R36,R38:R41,R43:R43,R45:R45,R47:R55,R57:R60,#REF!)</f>
        <v>5</v>
      </c>
    </row>
    <row r="65" spans="1:18" ht="83" x14ac:dyDescent="0.25">
      <c r="A65" s="2542"/>
      <c r="B65" s="2542"/>
      <c r="C65" s="2566" t="s">
        <v>105</v>
      </c>
      <c r="D65" s="2544"/>
      <c r="E65" s="2545">
        <f>COUNT(E38:E41,E43:E43,E45:E45,E47:E55,E57:E60,#REF!)</f>
        <v>5</v>
      </c>
      <c r="F65" s="2546">
        <f>COUNT(F38:F41,F43:F43,F45:F45,F47:F55,F57:F60,#REF!)</f>
        <v>5</v>
      </c>
      <c r="G65" s="2545">
        <f>COUNT(G38:G41,G43:G43,G45:G45,G47:G55,G57:G60,#REF!)</f>
        <v>6</v>
      </c>
      <c r="H65" s="2545">
        <f>COUNT(H38:H41,H43:H43,H45:H45,H47:H55,H57:H60,#REF!)</f>
        <v>7</v>
      </c>
      <c r="I65" s="2545">
        <f>COUNT(I38:I41,I43:I43,I45:I45,I47:I55,I57:I60,#REF!)</f>
        <v>7</v>
      </c>
      <c r="J65" s="2545">
        <f>COUNT(J38:J41,J43:J43,J45:J45,J47:J55,J57:J60,#REF!)</f>
        <v>5</v>
      </c>
      <c r="K65" s="2545">
        <f>COUNT(K38:K41,K43:K43,K45:K45,K47:K55,K57:K60,#REF!)</f>
        <v>5</v>
      </c>
      <c r="L65" s="2545">
        <f>COUNT(L38:L41,L43:L43,L45:L45,L47:L55,L57:L60,#REF!)</f>
        <v>5</v>
      </c>
      <c r="M65" s="2545">
        <f>COUNT(M38:M41,M43:M43,M45:M45,M47:M55,M57:M60,#REF!)</f>
        <v>6</v>
      </c>
      <c r="N65" s="2545">
        <f>COUNT(N38:N41,N43:N43,N45:N45,N47:N55,N57:N60,#REF!)</f>
        <v>5</v>
      </c>
      <c r="O65" s="2545">
        <f>COUNT(O38:O41,O43:O43,O45:O45,O47:O55,O57:O60,#REF!)</f>
        <v>5</v>
      </c>
      <c r="P65" s="2545">
        <f>COUNT(P38:P41,P43:P43,P45:P45,P47:P55,P57:P60,#REF!)</f>
        <v>6</v>
      </c>
      <c r="Q65" s="2545">
        <f>COUNT(Q38:Q41,Q43:Q43,Q45:Q45,Q47:Q55,Q57:Q60,#REF!)</f>
        <v>6</v>
      </c>
      <c r="R65" s="2545">
        <f>COUNT(R38:R41,R43:R43,R45:R45,R47:R55,R57:R60,#REF!)</f>
        <v>5</v>
      </c>
    </row>
    <row r="66" spans="1:18" ht="83" x14ac:dyDescent="0.25">
      <c r="A66" s="2542"/>
      <c r="B66" s="2542"/>
      <c r="C66" s="2566" t="s">
        <v>128</v>
      </c>
      <c r="D66" s="2544"/>
      <c r="E66" s="2545">
        <f>COUNT(E41,E43:E43,E45:E45,E47:E55,E57:E60,#REF!)</f>
        <v>4</v>
      </c>
      <c r="F66" s="2546">
        <f>COUNT(F41,F43:F43,F45:F45,F47:F55,F57:F60,#REF!)</f>
        <v>5</v>
      </c>
      <c r="G66" s="2545">
        <f>COUNT(G41,G43:G43,G45:G45,G47:G55,G57:G60,#REF!)</f>
        <v>6</v>
      </c>
      <c r="H66" s="2545">
        <f>COUNT(H41,H43:H43,H45:H45,H47:H55,H57:H60,#REF!)</f>
        <v>6</v>
      </c>
      <c r="I66" s="2545">
        <f>COUNT(I41,I43:I43,I45:I45,I47:I55,I57:I60,#REF!)</f>
        <v>6</v>
      </c>
      <c r="J66" s="2545">
        <f>COUNT(J41,J43:J43,J45:J45,J47:J55,J57:J60,#REF!)</f>
        <v>5</v>
      </c>
      <c r="K66" s="2545">
        <f>COUNT(K41,K43:K43,K45:K45,K47:K55,K57:K60,#REF!)</f>
        <v>4</v>
      </c>
      <c r="L66" s="2545">
        <f>COUNT(L41,L43:L43,L45:L45,L47:L55,L57:L60,#REF!)</f>
        <v>4</v>
      </c>
      <c r="M66" s="2545">
        <f>COUNT(M41,M43:M43,M45:M45,M47:M55,M57:M60,#REF!)</f>
        <v>6</v>
      </c>
      <c r="N66" s="2545">
        <f>COUNT(N41,N43:N43,N45:N45,N47:N55,N57:N60,#REF!)</f>
        <v>5</v>
      </c>
      <c r="O66" s="2545">
        <f>COUNT(O41,O43:O43,O45:O45,O47:O55,O57:O60,#REF!)</f>
        <v>5</v>
      </c>
      <c r="P66" s="2545">
        <f>COUNT(P41,P43:P43,P45:P45,P47:P55,P57:P60,#REF!)</f>
        <v>6</v>
      </c>
      <c r="Q66" s="2545">
        <f>COUNT(Q41,Q43:Q43,Q45:Q45,Q47:Q55,Q57:Q60,#REF!)</f>
        <v>6</v>
      </c>
      <c r="R66" s="2545">
        <f>COUNT(R41,R43:R43,R45:R45,R47:R55,R57:R60,#REF!)</f>
        <v>4</v>
      </c>
    </row>
    <row r="67" spans="1:18" ht="83" x14ac:dyDescent="0.25">
      <c r="A67" s="2542"/>
      <c r="B67" s="2542"/>
      <c r="C67" s="2566" t="s">
        <v>161</v>
      </c>
      <c r="D67" s="2544"/>
      <c r="E67" s="2545">
        <f>COUNT(E41,E45:E45,E47:E55,E57:E60,#REF!)</f>
        <v>4</v>
      </c>
      <c r="F67" s="2546">
        <f>COUNT(F41,F45:F45,F47:F55,F57:F60,#REF!)</f>
        <v>5</v>
      </c>
      <c r="G67" s="2545">
        <f>COUNT(G41,G45:G45,G47:G55,G57:G60,#REF!)</f>
        <v>6</v>
      </c>
      <c r="H67" s="2545">
        <f>COUNT(H41,H45:H45,H47:H55,H57:H60,#REF!)</f>
        <v>6</v>
      </c>
      <c r="I67" s="2545">
        <f>COUNT(I41,I45:I45,I47:I55,I57:I60,#REF!)</f>
        <v>6</v>
      </c>
      <c r="J67" s="2545">
        <f>COUNT(J41,J45:J45,J47:J55,J57:J60,#REF!)</f>
        <v>5</v>
      </c>
      <c r="K67" s="2545">
        <f>COUNT(K41,K45:K45,K47:K55,K57:K60,#REF!)</f>
        <v>4</v>
      </c>
      <c r="L67" s="2545">
        <f>COUNT(L41,L45:L45,L47:L55,L57:L60,#REF!)</f>
        <v>4</v>
      </c>
      <c r="M67" s="2545">
        <f>COUNT(M41,M45:M45,M47:M55,M57:M60,#REF!)</f>
        <v>6</v>
      </c>
      <c r="N67" s="2545">
        <f>COUNT(N41,N45:N45,N47:N55,N57:N60,#REF!)</f>
        <v>5</v>
      </c>
      <c r="O67" s="2545">
        <f>COUNT(O41,O45:O45,O47:O55,O57:O60,#REF!)</f>
        <v>5</v>
      </c>
      <c r="P67" s="2545">
        <f>COUNT(P41,P45:P45,P47:P55,P57:P60,#REF!)</f>
        <v>6</v>
      </c>
      <c r="Q67" s="2545">
        <f>COUNT(Q41,Q45:Q45,Q47:Q55,Q57:Q60,#REF!)</f>
        <v>6</v>
      </c>
      <c r="R67" s="2545">
        <f>COUNT(R41,R45:R45,R47:R55,R57:R60,#REF!)</f>
        <v>4</v>
      </c>
    </row>
    <row r="68" spans="1:18" ht="83" x14ac:dyDescent="0.25">
      <c r="A68" s="2542"/>
      <c r="B68" s="2542"/>
      <c r="C68" s="2566" t="s">
        <v>321</v>
      </c>
      <c r="D68" s="2544"/>
      <c r="E68" s="2545">
        <f>COUNT(E41,E47:E55,E57:E60,#REF!)</f>
        <v>4</v>
      </c>
      <c r="F68" s="2546">
        <f>COUNT(F41,F47:F55,F57:F60,#REF!)</f>
        <v>4</v>
      </c>
      <c r="G68" s="2545">
        <f>COUNT(G41,G47:G55,G57:G60,#REF!)</f>
        <v>5</v>
      </c>
      <c r="H68" s="2545">
        <f>COUNT(H41,H47:H55,H57:H60,#REF!)</f>
        <v>5</v>
      </c>
      <c r="I68" s="2545">
        <f>COUNT(I41,I47:I55,I57:I60,#REF!)</f>
        <v>5</v>
      </c>
      <c r="J68" s="2545">
        <f>COUNT(J41,J47:J55,J57:J60,#REF!)</f>
        <v>5</v>
      </c>
      <c r="K68" s="2545">
        <f>COUNT(K41,K47:K55,K57:K60,#REF!)</f>
        <v>3</v>
      </c>
      <c r="L68" s="2545">
        <f>COUNT(L41,L47:L55,L57:L60,#REF!)</f>
        <v>3</v>
      </c>
      <c r="M68" s="2545">
        <f>COUNT(M41,M47:M55,M57:M60,#REF!)</f>
        <v>5</v>
      </c>
      <c r="N68" s="2545">
        <f>COUNT(N41,N47:N55,N57:N60,#REF!)</f>
        <v>4</v>
      </c>
      <c r="O68" s="2545">
        <f>COUNT(O41,O47:O55,O57:O60,#REF!)</f>
        <v>5</v>
      </c>
      <c r="P68" s="2545">
        <f>COUNT(P41,P47:P55,P57:P60,#REF!)</f>
        <v>5</v>
      </c>
      <c r="Q68" s="2545">
        <f>COUNT(Q41,Q47:Q55,Q57:Q60,#REF!)</f>
        <v>5</v>
      </c>
      <c r="R68" s="2545">
        <f>COUNT(R41,R47:R55,R57:R60,#REF!)</f>
        <v>4</v>
      </c>
    </row>
    <row r="69" spans="1:18" ht="83" x14ac:dyDescent="0.25">
      <c r="A69" s="2542"/>
      <c r="B69" s="2542"/>
      <c r="C69" s="2566" t="s">
        <v>183</v>
      </c>
      <c r="D69" s="2544"/>
      <c r="E69" s="2545">
        <f>COUNT(#REF!)</f>
        <v>0</v>
      </c>
      <c r="F69" s="2546">
        <f>COUNT(#REF!)</f>
        <v>0</v>
      </c>
      <c r="G69" s="2545">
        <f>COUNT(#REF!)</f>
        <v>0</v>
      </c>
      <c r="H69" s="2545">
        <f>COUNT(#REF!)</f>
        <v>0</v>
      </c>
      <c r="I69" s="2545">
        <f>COUNT(#REF!)</f>
        <v>0</v>
      </c>
      <c r="J69" s="2545">
        <f>COUNT(#REF!)</f>
        <v>0</v>
      </c>
      <c r="K69" s="2545">
        <f>COUNT(#REF!)</f>
        <v>0</v>
      </c>
      <c r="L69" s="2545">
        <f>COUNT(#REF!)</f>
        <v>0</v>
      </c>
      <c r="M69" s="2545">
        <f>COUNT(#REF!)</f>
        <v>0</v>
      </c>
      <c r="N69" s="2545">
        <f>COUNT(#REF!)</f>
        <v>0</v>
      </c>
      <c r="O69" s="2545">
        <f>COUNT(#REF!)</f>
        <v>0</v>
      </c>
      <c r="P69" s="2545">
        <f>COUNT(#REF!)</f>
        <v>0</v>
      </c>
      <c r="Q69" s="2545">
        <f>COUNT(#REF!)</f>
        <v>0</v>
      </c>
      <c r="R69" s="2545">
        <f>COUNT(#REF!)</f>
        <v>0</v>
      </c>
    </row>
    <row r="70" spans="1:18" ht="83.5" thickBot="1" x14ac:dyDescent="0.3">
      <c r="A70" s="2522" t="s">
        <v>102</v>
      </c>
      <c r="B70" s="2522"/>
      <c r="C70" s="2523"/>
      <c r="D70" s="2524"/>
      <c r="E70" s="2527"/>
      <c r="F70" s="2546"/>
      <c r="G70" s="2529"/>
      <c r="H70" s="2529"/>
      <c r="I70" s="2524"/>
      <c r="J70" s="2524"/>
      <c r="K70" s="2525"/>
      <c r="L70" s="2525"/>
      <c r="M70" s="2529"/>
      <c r="N70" s="2524"/>
      <c r="O70" s="2524"/>
      <c r="P70" s="2524"/>
      <c r="Q70" s="2524"/>
      <c r="R70" s="2527"/>
    </row>
    <row r="71" spans="1:18" ht="83.5" thickBot="1" x14ac:dyDescent="0.3">
      <c r="A71" s="2567" t="s">
        <v>95</v>
      </c>
      <c r="B71" s="2567" t="s">
        <v>101</v>
      </c>
      <c r="C71" s="2568" t="s">
        <v>97</v>
      </c>
      <c r="D71" s="2567">
        <f>SUM(E71:K71,L71:R71)/2</f>
        <v>15.25</v>
      </c>
      <c r="E71" s="2569"/>
      <c r="F71" s="2570"/>
      <c r="G71" s="2571">
        <v>7.5</v>
      </c>
      <c r="H71" s="2571">
        <v>4</v>
      </c>
      <c r="I71" s="2567"/>
      <c r="J71" s="2567"/>
      <c r="K71" s="2569"/>
      <c r="L71" s="2569"/>
      <c r="M71" s="2571">
        <v>7.5</v>
      </c>
      <c r="N71" s="2567">
        <v>7.5</v>
      </c>
      <c r="O71" s="2567">
        <v>4</v>
      </c>
      <c r="P71" s="2567"/>
      <c r="Q71" s="2567"/>
      <c r="R71" s="2572"/>
    </row>
    <row r="72" spans="1:18" ht="83.5" thickBot="1" x14ac:dyDescent="0.3">
      <c r="A72" s="2522" t="s">
        <v>96</v>
      </c>
      <c r="B72" s="2522" t="s">
        <v>100</v>
      </c>
      <c r="C72" s="2573" t="s">
        <v>99</v>
      </c>
      <c r="D72" s="2567">
        <f t="shared" ref="D72:D73" si="11">SUM(E72:K72,L72:R72)/2</f>
        <v>33.25</v>
      </c>
      <c r="E72" s="2574"/>
      <c r="F72" s="2575"/>
      <c r="G72" s="2522">
        <v>9.5</v>
      </c>
      <c r="H72" s="2522">
        <v>9.5</v>
      </c>
      <c r="I72" s="2522">
        <v>9.5</v>
      </c>
      <c r="J72" s="2522"/>
      <c r="K72" s="2574"/>
      <c r="L72" s="2576"/>
      <c r="M72" s="2577">
        <v>9.5</v>
      </c>
      <c r="N72" s="2522">
        <v>9.5</v>
      </c>
      <c r="O72" s="2522">
        <v>9.5</v>
      </c>
      <c r="P72" s="2522">
        <v>9.5</v>
      </c>
      <c r="Q72" s="2522"/>
      <c r="R72" s="2578"/>
    </row>
    <row r="73" spans="1:18" ht="83.5" thickBot="1" x14ac:dyDescent="0.3">
      <c r="A73" s="2522" t="s">
        <v>96</v>
      </c>
      <c r="B73" s="2522" t="s">
        <v>100</v>
      </c>
      <c r="C73" s="2573" t="s">
        <v>137</v>
      </c>
      <c r="D73" s="2567">
        <f t="shared" si="11"/>
        <v>38</v>
      </c>
      <c r="E73" s="2574">
        <v>9.5</v>
      </c>
      <c r="F73" s="2575">
        <v>9.5</v>
      </c>
      <c r="G73" s="2522"/>
      <c r="H73" s="2522"/>
      <c r="I73" s="2522"/>
      <c r="J73" s="2522">
        <v>9.5</v>
      </c>
      <c r="K73" s="2574">
        <v>9.5</v>
      </c>
      <c r="L73" s="2574">
        <v>9.5</v>
      </c>
      <c r="M73" s="2579">
        <v>9.5</v>
      </c>
      <c r="N73" s="2522"/>
      <c r="O73" s="2522"/>
      <c r="P73" s="2522"/>
      <c r="Q73" s="2522">
        <v>9.5</v>
      </c>
      <c r="R73" s="2578">
        <v>9.5</v>
      </c>
    </row>
    <row r="74" spans="1:18" ht="83" x14ac:dyDescent="1.8">
      <c r="A74" s="2522"/>
      <c r="B74" s="2580" t="s">
        <v>155</v>
      </c>
      <c r="C74" s="2581" t="s">
        <v>140</v>
      </c>
      <c r="D74" s="2524"/>
      <c r="E74" s="2525"/>
      <c r="F74" s="2546"/>
      <c r="G74" s="2529"/>
      <c r="H74" s="2529"/>
      <c r="I74" s="2524"/>
      <c r="J74" s="2524"/>
      <c r="K74" s="2525"/>
      <c r="L74" s="2525"/>
      <c r="M74" s="2524"/>
      <c r="N74" s="2524"/>
      <c r="O74" s="2524"/>
      <c r="P74" s="2524"/>
      <c r="Q74" s="2524"/>
      <c r="R74" s="2527"/>
    </row>
    <row r="75" spans="1:18" ht="83" x14ac:dyDescent="1.8">
      <c r="A75" s="2522"/>
      <c r="B75" s="2582" t="s">
        <v>154</v>
      </c>
      <c r="C75" s="2583" t="s">
        <v>141</v>
      </c>
      <c r="D75" s="2524"/>
      <c r="E75" s="2525"/>
      <c r="F75" s="2546"/>
      <c r="G75" s="2529"/>
      <c r="H75" s="2529"/>
      <c r="I75" s="2524"/>
      <c r="J75" s="2524"/>
      <c r="K75" s="2525"/>
      <c r="L75" s="2525"/>
      <c r="M75" s="2524"/>
      <c r="N75" s="2524"/>
      <c r="O75" s="2524"/>
      <c r="P75" s="2524"/>
      <c r="Q75" s="2524"/>
      <c r="R75" s="2527"/>
    </row>
    <row r="76" spans="1:18" ht="13" x14ac:dyDescent="0.3">
      <c r="A76" s="920"/>
      <c r="B76" s="920"/>
      <c r="C76" s="920"/>
      <c r="D76" s="317"/>
      <c r="E76" s="968">
        <f t="shared" ref="E76:R76" si="12">SUM(E7:E15,E17:E23,E26:E30,E32:E36,E38:E41,E43:E43,E45:E45,E47:E55,E57:E60,E71:E75)</f>
        <v>104.5</v>
      </c>
      <c r="F76" s="2512">
        <f t="shared" si="12"/>
        <v>105.5</v>
      </c>
      <c r="G76" s="968">
        <f t="shared" si="12"/>
        <v>172.25</v>
      </c>
      <c r="H76" s="968">
        <f t="shared" si="12"/>
        <v>164.5</v>
      </c>
      <c r="I76" s="968">
        <f t="shared" si="12"/>
        <v>156.75</v>
      </c>
      <c r="J76" s="968">
        <f t="shared" si="12"/>
        <v>142.25</v>
      </c>
      <c r="K76" s="968">
        <f t="shared" si="12"/>
        <v>115.5</v>
      </c>
      <c r="L76" s="968">
        <f t="shared" si="12"/>
        <v>104.5</v>
      </c>
      <c r="M76" s="968">
        <f t="shared" si="12"/>
        <v>162.25</v>
      </c>
      <c r="N76" s="968">
        <f t="shared" si="12"/>
        <v>149</v>
      </c>
      <c r="O76" s="968">
        <f t="shared" si="12"/>
        <v>151.5</v>
      </c>
      <c r="P76" s="968">
        <f t="shared" si="12"/>
        <v>130.5</v>
      </c>
      <c r="Q76" s="968">
        <f t="shared" si="12"/>
        <v>159</v>
      </c>
      <c r="R76" s="968">
        <f t="shared" si="12"/>
        <v>104</v>
      </c>
    </row>
    <row r="77" spans="1:18" ht="13" x14ac:dyDescent="0.3">
      <c r="A77" s="921"/>
      <c r="B77" s="921"/>
      <c r="C77" s="921"/>
      <c r="D77" s="317"/>
      <c r="E77" s="969">
        <f>E76/8</f>
        <v>13.0625</v>
      </c>
      <c r="F77" s="2513">
        <f t="shared" ref="F77:R77" si="13">F76/8</f>
        <v>13.1875</v>
      </c>
      <c r="G77" s="969">
        <f t="shared" si="13"/>
        <v>21.53125</v>
      </c>
      <c r="H77" s="969">
        <f t="shared" si="13"/>
        <v>20.5625</v>
      </c>
      <c r="I77" s="969">
        <f t="shared" si="13"/>
        <v>19.59375</v>
      </c>
      <c r="J77" s="969">
        <f t="shared" si="13"/>
        <v>17.78125</v>
      </c>
      <c r="K77" s="969">
        <f t="shared" si="13"/>
        <v>14.4375</v>
      </c>
      <c r="L77" s="969">
        <f t="shared" si="13"/>
        <v>13.0625</v>
      </c>
      <c r="M77" s="969">
        <f t="shared" si="13"/>
        <v>20.28125</v>
      </c>
      <c r="N77" s="969">
        <f t="shared" si="13"/>
        <v>18.625</v>
      </c>
      <c r="O77" s="969">
        <f t="shared" si="13"/>
        <v>18.9375</v>
      </c>
      <c r="P77" s="969">
        <f t="shared" si="13"/>
        <v>16.3125</v>
      </c>
      <c r="Q77" s="969">
        <f t="shared" si="13"/>
        <v>19.875</v>
      </c>
      <c r="R77" s="969">
        <f t="shared" si="13"/>
        <v>13</v>
      </c>
    </row>
    <row r="78" spans="1:18" ht="13" x14ac:dyDescent="0.3">
      <c r="A78" s="922"/>
      <c r="B78" s="922"/>
      <c r="C78" s="922"/>
      <c r="D78" s="321" t="s">
        <v>212</v>
      </c>
      <c r="E78" s="322" t="s">
        <v>315</v>
      </c>
      <c r="F78" s="323" t="s">
        <v>203</v>
      </c>
      <c r="G78" s="897"/>
      <c r="H78" s="321" t="s">
        <v>211</v>
      </c>
      <c r="I78" s="970"/>
      <c r="J78" s="325" t="s">
        <v>203</v>
      </c>
      <c r="K78" s="897"/>
      <c r="L78" s="321" t="s">
        <v>213</v>
      </c>
      <c r="M78" s="322" t="s">
        <v>74</v>
      </c>
      <c r="N78" s="323" t="s">
        <v>203</v>
      </c>
      <c r="O78" s="897"/>
      <c r="P78" s="321" t="s">
        <v>211</v>
      </c>
      <c r="Q78" s="970"/>
      <c r="R78" s="325" t="s">
        <v>203</v>
      </c>
    </row>
    <row r="79" spans="1:18" ht="13" x14ac:dyDescent="0.3">
      <c r="A79" s="316"/>
      <c r="B79" s="316"/>
      <c r="C79" s="316"/>
      <c r="D79" s="326" t="s">
        <v>159</v>
      </c>
      <c r="E79" s="256">
        <v>27.5</v>
      </c>
      <c r="F79" s="347" t="str">
        <f>E79* 40 &amp; "hrs"</f>
        <v>1100hrs</v>
      </c>
      <c r="G79" s="897"/>
      <c r="H79" s="328" t="s">
        <v>240</v>
      </c>
      <c r="I79" s="329">
        <v>25.93</v>
      </c>
      <c r="J79" s="971" t="s">
        <v>247</v>
      </c>
      <c r="K79" s="897"/>
      <c r="L79" s="331" t="s">
        <v>159</v>
      </c>
      <c r="M79" s="332">
        <v>27.5</v>
      </c>
      <c r="N79" s="347" t="str">
        <f>M79* 40 &amp; "hrs"</f>
        <v>1100hrs</v>
      </c>
      <c r="O79" s="897"/>
      <c r="P79" s="334" t="s">
        <v>240</v>
      </c>
      <c r="Q79" s="335">
        <v>25.93</v>
      </c>
      <c r="R79" s="972" t="s">
        <v>247</v>
      </c>
    </row>
    <row r="80" spans="1:18" ht="13" x14ac:dyDescent="0.3">
      <c r="A80" s="316"/>
      <c r="B80" s="316"/>
      <c r="C80" s="316"/>
      <c r="D80" s="337" t="s">
        <v>204</v>
      </c>
      <c r="E80" s="338">
        <f>SUM(E76:K76)/40</f>
        <v>24.03125</v>
      </c>
      <c r="F80" s="973" t="str">
        <f>E80* 40 &amp; "hrs"</f>
        <v>961.25hrs</v>
      </c>
      <c r="G80" s="897"/>
      <c r="H80" s="340" t="s">
        <v>74</v>
      </c>
      <c r="I80" s="341">
        <f>SUM(E76:K76)/40</f>
        <v>24.03125</v>
      </c>
      <c r="J80" s="342" t="str">
        <f>I80*40 &amp; "hrs"</f>
        <v>961.25hrs</v>
      </c>
      <c r="K80" s="897"/>
      <c r="L80" s="343" t="s">
        <v>204</v>
      </c>
      <c r="M80" s="354">
        <f>SUM(L76:R76)/40</f>
        <v>24.018750000000001</v>
      </c>
      <c r="N80" s="973" t="str">
        <f>M80* 40 &amp; "hrs"</f>
        <v>960.75hrs</v>
      </c>
      <c r="O80" s="897"/>
      <c r="P80" s="340" t="s">
        <v>74</v>
      </c>
      <c r="Q80" s="352">
        <f>SUM(L76:R76)/40</f>
        <v>24.018750000000001</v>
      </c>
      <c r="R80" s="353" t="str">
        <f>Q80*40 &amp; "hrs"</f>
        <v>960.75hrs</v>
      </c>
    </row>
    <row r="81" spans="1:18" ht="13" x14ac:dyDescent="0.3">
      <c r="A81" s="316"/>
      <c r="B81" s="316"/>
      <c r="C81" s="316"/>
      <c r="D81" s="331" t="s">
        <v>188</v>
      </c>
      <c r="E81" s="332">
        <f>COUNTIFS(E7:K77, "T")*8/40</f>
        <v>0.6</v>
      </c>
      <c r="F81" s="974" t="str">
        <f>E81* 40 &amp; "hrs"</f>
        <v>24hrs</v>
      </c>
      <c r="G81" s="897"/>
      <c r="H81" s="334" t="s">
        <v>241</v>
      </c>
      <c r="I81" s="332">
        <v>29.07</v>
      </c>
      <c r="J81" s="972" t="s">
        <v>251</v>
      </c>
      <c r="K81" s="897"/>
      <c r="L81" s="348" t="s">
        <v>188</v>
      </c>
      <c r="M81" s="335">
        <f>COUNTIFS(L7:R77, "T")*8/40</f>
        <v>0.6</v>
      </c>
      <c r="N81" s="974" t="str">
        <f>M81* 40 &amp; "hrs"</f>
        <v>24hrs</v>
      </c>
      <c r="O81" s="897"/>
      <c r="P81" s="334" t="s">
        <v>241</v>
      </c>
      <c r="Q81" s="335">
        <v>29.07</v>
      </c>
      <c r="R81" s="972" t="s">
        <v>251</v>
      </c>
    </row>
    <row r="82" spans="1:18" ht="13" x14ac:dyDescent="0.3">
      <c r="A82" s="897"/>
      <c r="B82" s="897"/>
      <c r="C82" s="897"/>
      <c r="D82" s="897"/>
      <c r="E82" s="897"/>
      <c r="F82" s="897"/>
      <c r="G82" s="897"/>
      <c r="H82" s="897"/>
      <c r="I82" s="897"/>
      <c r="J82" s="897"/>
      <c r="K82" s="897"/>
      <c r="L82" s="897"/>
      <c r="M82" s="897"/>
      <c r="N82" s="897"/>
      <c r="O82" s="897"/>
      <c r="P82" s="897"/>
      <c r="Q82" s="897"/>
      <c r="R82" s="897"/>
    </row>
    <row r="83" spans="1:18" ht="13" x14ac:dyDescent="0.3">
      <c r="A83" s="897"/>
      <c r="B83" s="897"/>
      <c r="C83" s="897"/>
      <c r="D83" s="897"/>
      <c r="E83" s="897"/>
      <c r="F83" s="897"/>
      <c r="G83" s="897"/>
      <c r="H83" s="897"/>
      <c r="I83" s="897">
        <v>27.5</v>
      </c>
      <c r="J83" s="897"/>
      <c r="K83" s="897"/>
      <c r="L83" s="897"/>
      <c r="M83" s="897"/>
      <c r="N83" s="897"/>
      <c r="O83" s="897"/>
      <c r="P83" s="897"/>
      <c r="Q83" s="897"/>
      <c r="R83" s="897"/>
    </row>
    <row r="84" spans="1:18" ht="13" x14ac:dyDescent="0.3">
      <c r="A84" s="897"/>
      <c r="B84" s="897"/>
      <c r="C84" s="897"/>
      <c r="D84" s="897"/>
      <c r="E84" s="897"/>
      <c r="F84" s="897"/>
      <c r="G84" s="897"/>
      <c r="H84" s="897"/>
      <c r="I84" s="897"/>
      <c r="J84" s="897"/>
      <c r="K84" s="897"/>
      <c r="L84" s="897"/>
      <c r="M84" s="897"/>
      <c r="N84" s="897"/>
      <c r="O84" s="897"/>
      <c r="P84" s="897"/>
      <c r="Q84" s="897"/>
      <c r="R84" s="897"/>
    </row>
  </sheetData>
  <mergeCells count="5">
    <mergeCell ref="A1:R1"/>
    <mergeCell ref="A2:R2"/>
    <mergeCell ref="A3:R3"/>
    <mergeCell ref="E4:K4"/>
    <mergeCell ref="L4:R4"/>
  </mergeCells>
  <conditionalFormatting sqref="I80">
    <cfRule type="cellIs" dxfId="1161" priority="10" operator="lessThan">
      <formula>25.93</formula>
    </cfRule>
    <cfRule type="cellIs" dxfId="1160" priority="11" operator="greaterThan">
      <formula>29.07</formula>
    </cfRule>
    <cfRule type="cellIs" dxfId="1159" priority="12" operator="between">
      <formula>25.93</formula>
      <formula>29.07</formula>
    </cfRule>
  </conditionalFormatting>
  <conditionalFormatting sqref="J80">
    <cfRule type="cellIs" dxfId="1158" priority="7" operator="lessThan">
      <formula>1037.2</formula>
    </cfRule>
    <cfRule type="cellIs" dxfId="1157" priority="8" operator="greaterThan">
      <formula>1162.8</formula>
    </cfRule>
    <cfRule type="cellIs" dxfId="1156" priority="9" operator="between">
      <formula>1037.2</formula>
      <formula>1162.8</formula>
    </cfRule>
  </conditionalFormatting>
  <conditionalFormatting sqref="Q80">
    <cfRule type="cellIs" dxfId="1155" priority="4" operator="lessThan">
      <formula>25.93</formula>
    </cfRule>
    <cfRule type="cellIs" dxfId="1154" priority="5" operator="greaterThan">
      <formula>29.07</formula>
    </cfRule>
    <cfRule type="cellIs" dxfId="1153" priority="6" operator="between">
      <formula>25.93</formula>
      <formula>29.07</formula>
    </cfRule>
  </conditionalFormatting>
  <conditionalFormatting sqref="R80">
    <cfRule type="cellIs" dxfId="1152" priority="1" operator="lessThan">
      <formula>1037.2</formula>
    </cfRule>
    <cfRule type="cellIs" dxfId="1151" priority="2" operator="greaterThan">
      <formula>1162.8</formula>
    </cfRule>
    <cfRule type="cellIs" dxfId="1150" priority="3" operator="between">
      <formula>1037.2</formula>
      <formula>1162.8</formula>
    </cfRule>
  </conditionalFormatting>
  <pageMargins left="0.7" right="0.7" top="0.75" bottom="0.75" header="0.3" footer="0.3"/>
  <pageSetup scale="1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8D13-304A-40A8-B132-9E3504E12796}">
  <sheetPr>
    <pageSetUpPr fitToPage="1"/>
  </sheetPr>
  <dimension ref="A1:X83"/>
  <sheetViews>
    <sheetView topLeftCell="C6" zoomScale="75" zoomScaleNormal="75" workbookViewId="0">
      <selection activeCell="D8" sqref="D8"/>
    </sheetView>
  </sheetViews>
  <sheetFormatPr defaultRowHeight="12.5" x14ac:dyDescent="0.25"/>
  <cols>
    <col min="1" max="1" width="43.6328125" bestFit="1" customWidth="1"/>
    <col min="2" max="2" width="91.08984375" bestFit="1" customWidth="1"/>
    <col min="3" max="3" width="108.1796875" bestFit="1" customWidth="1"/>
    <col min="4" max="4" width="25.54296875" bestFit="1" customWidth="1"/>
    <col min="5" max="5" width="20.1796875" bestFit="1" customWidth="1"/>
    <col min="6" max="7" width="20.90625" bestFit="1" customWidth="1"/>
    <col min="8" max="8" width="20.1796875" bestFit="1" customWidth="1"/>
    <col min="9" max="10" width="20.90625" bestFit="1" customWidth="1"/>
    <col min="11" max="11" width="20.1796875" bestFit="1" customWidth="1"/>
    <col min="12" max="12" width="20.1796875" customWidth="1"/>
    <col min="13" max="14" width="20.90625" bestFit="1" customWidth="1"/>
    <col min="15" max="15" width="16.36328125" bestFit="1" customWidth="1"/>
    <col min="16" max="17" width="20.90625" bestFit="1" customWidth="1"/>
    <col min="18" max="18" width="16.36328125" bestFit="1" customWidth="1"/>
    <col min="20" max="20" width="5.08984375" bestFit="1" customWidth="1"/>
  </cols>
  <sheetData>
    <row r="1" spans="1:21" ht="13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13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13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61.5" x14ac:dyDescent="1.35">
      <c r="A4" s="1980"/>
      <c r="B4" s="1980"/>
      <c r="C4" s="1980"/>
      <c r="D4" s="1980"/>
      <c r="E4" s="2616" t="s">
        <v>2</v>
      </c>
      <c r="F4" s="2617"/>
      <c r="G4" s="2617"/>
      <c r="H4" s="2617"/>
      <c r="I4" s="2617"/>
      <c r="J4" s="2617"/>
      <c r="K4" s="2618"/>
      <c r="L4" s="2616" t="s">
        <v>3</v>
      </c>
      <c r="M4" s="2617"/>
      <c r="N4" s="2617"/>
      <c r="O4" s="2617"/>
      <c r="P4" s="2617"/>
      <c r="Q4" s="2617"/>
      <c r="R4" s="2617"/>
      <c r="T4" s="1754" t="s">
        <v>355</v>
      </c>
      <c r="U4" s="1755" t="s">
        <v>354</v>
      </c>
    </row>
    <row r="5" spans="1:21" ht="61.5" x14ac:dyDescent="1.35">
      <c r="A5" s="1981"/>
      <c r="B5" s="1981"/>
      <c r="C5" s="1981"/>
      <c r="D5" s="1981"/>
      <c r="E5" s="1982">
        <v>46257</v>
      </c>
      <c r="F5" s="1982">
        <v>46258</v>
      </c>
      <c r="G5" s="1982">
        <v>46259</v>
      </c>
      <c r="H5" s="1982">
        <v>46260</v>
      </c>
      <c r="I5" s="1982">
        <v>46261</v>
      </c>
      <c r="J5" s="1982">
        <v>46262</v>
      </c>
      <c r="K5" s="1982">
        <v>46263</v>
      </c>
      <c r="L5" s="1982">
        <v>46264</v>
      </c>
      <c r="M5" s="1982">
        <v>46265</v>
      </c>
      <c r="N5" s="1982">
        <v>46266</v>
      </c>
      <c r="O5" s="1982">
        <v>46267</v>
      </c>
      <c r="P5" s="1982">
        <v>46268</v>
      </c>
      <c r="Q5" s="1982">
        <v>46269</v>
      </c>
      <c r="R5" s="1982">
        <v>46270</v>
      </c>
      <c r="T5" s="1756">
        <v>0.25</v>
      </c>
      <c r="U5" s="1752">
        <f>ROUNDDOWN(AVERAGE(E16:R16),0)</f>
        <v>3</v>
      </c>
    </row>
    <row r="6" spans="1:21" ht="61.5" x14ac:dyDescent="1.35">
      <c r="A6" s="1984" t="s">
        <v>4</v>
      </c>
      <c r="B6" s="1984" t="s">
        <v>5</v>
      </c>
      <c r="C6" s="1984" t="s">
        <v>6</v>
      </c>
      <c r="D6" s="1984" t="s">
        <v>7</v>
      </c>
      <c r="E6" s="1985" t="s">
        <v>8</v>
      </c>
      <c r="F6" s="1986" t="s">
        <v>9</v>
      </c>
      <c r="G6" s="1986" t="s">
        <v>10</v>
      </c>
      <c r="H6" s="1986" t="s">
        <v>11</v>
      </c>
      <c r="I6" s="1986" t="s">
        <v>10</v>
      </c>
      <c r="J6" s="1986" t="s">
        <v>264</v>
      </c>
      <c r="K6" s="1985" t="s">
        <v>8</v>
      </c>
      <c r="L6" s="1985" t="s">
        <v>8</v>
      </c>
      <c r="M6" s="1986" t="s">
        <v>9</v>
      </c>
      <c r="N6" s="1986" t="s">
        <v>10</v>
      </c>
      <c r="O6" s="1986" t="s">
        <v>11</v>
      </c>
      <c r="P6" s="1986" t="s">
        <v>10</v>
      </c>
      <c r="Q6" s="1986" t="s">
        <v>12</v>
      </c>
      <c r="R6" s="1988" t="s">
        <v>8</v>
      </c>
      <c r="T6" s="1757">
        <v>0.29166666666666669</v>
      </c>
      <c r="U6" s="1752">
        <f>ROUNDDOWN(AVERAGE(E25:R25),0)</f>
        <v>7</v>
      </c>
    </row>
    <row r="7" spans="1:21" ht="61.5" x14ac:dyDescent="0.3">
      <c r="A7" s="1989" t="s">
        <v>13</v>
      </c>
      <c r="B7" s="1989" t="s">
        <v>116</v>
      </c>
      <c r="C7" s="1990" t="s">
        <v>115</v>
      </c>
      <c r="D7" s="1991">
        <f>SUM(E7:K7,L7:R7)/2</f>
        <v>35</v>
      </c>
      <c r="E7" s="1992"/>
      <c r="F7" s="1991">
        <v>7</v>
      </c>
      <c r="G7" s="1991">
        <v>7</v>
      </c>
      <c r="H7" s="1991">
        <v>7</v>
      </c>
      <c r="I7" s="1991">
        <v>7</v>
      </c>
      <c r="J7" s="1991">
        <v>7</v>
      </c>
      <c r="K7" s="1992"/>
      <c r="L7" s="1992"/>
      <c r="M7" s="1991">
        <v>7</v>
      </c>
      <c r="N7" s="1991">
        <v>7</v>
      </c>
      <c r="O7" s="1991">
        <v>7</v>
      </c>
      <c r="P7" s="1991">
        <v>7</v>
      </c>
      <c r="Q7" s="1991">
        <v>7</v>
      </c>
      <c r="R7" s="1994"/>
      <c r="T7" s="1756">
        <v>0.33333333333333298</v>
      </c>
      <c r="U7" s="1752">
        <f>ROUNDDOWN(AVERAGE(E26:R26),0)</f>
        <v>7</v>
      </c>
    </row>
    <row r="8" spans="1:21" ht="61.5" x14ac:dyDescent="0.25">
      <c r="A8" s="1989" t="s">
        <v>13</v>
      </c>
      <c r="B8" s="1989" t="s">
        <v>90</v>
      </c>
      <c r="C8" s="1997" t="s">
        <v>235</v>
      </c>
      <c r="D8" s="1991">
        <f t="shared" ref="D8:D15" si="0">SUM(E8:K8,L8:R8)/2</f>
        <v>40</v>
      </c>
      <c r="E8" s="1992"/>
      <c r="F8" s="1991">
        <v>8</v>
      </c>
      <c r="G8" s="1991">
        <v>8</v>
      </c>
      <c r="H8" s="1995">
        <v>8</v>
      </c>
      <c r="I8" s="1991"/>
      <c r="J8" s="1991">
        <v>8</v>
      </c>
      <c r="K8" s="1992">
        <v>8</v>
      </c>
      <c r="L8" s="1992">
        <v>8</v>
      </c>
      <c r="M8" s="1991">
        <v>8</v>
      </c>
      <c r="N8" s="1991">
        <v>8</v>
      </c>
      <c r="O8" s="1991"/>
      <c r="P8" s="1991">
        <v>8</v>
      </c>
      <c r="Q8" s="1991">
        <v>8</v>
      </c>
      <c r="R8" s="1994"/>
      <c r="T8" s="1757">
        <v>0.375</v>
      </c>
      <c r="U8" s="1752">
        <f>ROUNDDOWN(AVERAGE(E32:R32),0)</f>
        <v>8</v>
      </c>
    </row>
    <row r="9" spans="1:21" ht="61.5" x14ac:dyDescent="0.3">
      <c r="A9" s="1989" t="s">
        <v>13</v>
      </c>
      <c r="B9" s="1989" t="s">
        <v>90</v>
      </c>
      <c r="C9" s="1990" t="s">
        <v>89</v>
      </c>
      <c r="D9" s="1991">
        <f t="shared" si="0"/>
        <v>40</v>
      </c>
      <c r="E9" s="1992"/>
      <c r="F9" s="1991">
        <v>8</v>
      </c>
      <c r="G9" s="1991">
        <v>8</v>
      </c>
      <c r="H9" s="1991">
        <v>8</v>
      </c>
      <c r="I9" s="1991">
        <v>8</v>
      </c>
      <c r="J9" s="1991">
        <v>8</v>
      </c>
      <c r="K9" s="1992"/>
      <c r="L9" s="1992"/>
      <c r="M9" s="1991">
        <v>8</v>
      </c>
      <c r="N9" s="1991">
        <v>8</v>
      </c>
      <c r="O9" s="1991">
        <v>8</v>
      </c>
      <c r="P9" s="1991">
        <v>8</v>
      </c>
      <c r="Q9" s="1991">
        <v>8</v>
      </c>
      <c r="R9" s="1994"/>
      <c r="T9" s="1756">
        <v>0.41666666666666702</v>
      </c>
      <c r="U9" s="1752">
        <f>ROUNDDOWN(AVERAGE(E38:R38),0)</f>
        <v>11</v>
      </c>
    </row>
    <row r="10" spans="1:21" ht="61.5" x14ac:dyDescent="0.25">
      <c r="A10" s="1989" t="s">
        <v>13</v>
      </c>
      <c r="B10" s="1989" t="s">
        <v>90</v>
      </c>
      <c r="C10" s="1997" t="s">
        <v>133</v>
      </c>
      <c r="D10" s="1991">
        <f t="shared" si="0"/>
        <v>32</v>
      </c>
      <c r="E10" s="1992">
        <v>8</v>
      </c>
      <c r="F10" s="1991"/>
      <c r="G10" s="1991">
        <v>8</v>
      </c>
      <c r="H10" s="1991">
        <v>8</v>
      </c>
      <c r="I10" s="1991">
        <v>8</v>
      </c>
      <c r="J10" s="1991">
        <v>8</v>
      </c>
      <c r="K10" s="1992"/>
      <c r="L10" s="1998"/>
      <c r="M10" s="1991">
        <v>8</v>
      </c>
      <c r="N10" s="1991">
        <v>8</v>
      </c>
      <c r="O10" s="1991">
        <v>8</v>
      </c>
      <c r="P10" s="1991"/>
      <c r="Q10" s="1996" t="s">
        <v>104</v>
      </c>
      <c r="R10" s="2019" t="s">
        <v>104</v>
      </c>
      <c r="T10" s="1757">
        <v>0.45833333333333298</v>
      </c>
      <c r="U10" s="1752">
        <f>ROUNDDOWN(AVERAGE(E43:R43),0)</f>
        <v>11</v>
      </c>
    </row>
    <row r="11" spans="1:21" ht="61.5" x14ac:dyDescent="0.3">
      <c r="A11" s="1989" t="s">
        <v>13</v>
      </c>
      <c r="B11" s="1989" t="s">
        <v>90</v>
      </c>
      <c r="C11" s="1997" t="s">
        <v>392</v>
      </c>
      <c r="D11" s="1991">
        <f>SUM(E11:K11,L11:R11)/2</f>
        <v>32</v>
      </c>
      <c r="E11" s="2002"/>
      <c r="F11" s="1996" t="s">
        <v>104</v>
      </c>
      <c r="G11" s="1996" t="s">
        <v>104</v>
      </c>
      <c r="H11" s="1991"/>
      <c r="I11" s="1991">
        <v>8</v>
      </c>
      <c r="J11" s="1991">
        <v>8</v>
      </c>
      <c r="K11" s="2502">
        <v>8</v>
      </c>
      <c r="L11" s="2502">
        <v>8</v>
      </c>
      <c r="M11" s="1991"/>
      <c r="N11" s="1991">
        <v>8</v>
      </c>
      <c r="O11" s="1991">
        <v>8</v>
      </c>
      <c r="P11" s="1991">
        <v>8</v>
      </c>
      <c r="Q11" s="1991">
        <v>8</v>
      </c>
      <c r="R11" s="2002"/>
      <c r="T11" s="1756">
        <v>0.5</v>
      </c>
      <c r="U11" s="1752">
        <f>ROUNDDOWN(AVERAGE(E44:R44),0)</f>
        <v>12</v>
      </c>
    </row>
    <row r="12" spans="1:21" ht="61.5" x14ac:dyDescent="0.25">
      <c r="A12" s="1989" t="s">
        <v>13</v>
      </c>
      <c r="B12" s="1989" t="s">
        <v>90</v>
      </c>
      <c r="C12" s="1999" t="s">
        <v>402</v>
      </c>
      <c r="D12" s="1991">
        <f t="shared" si="0"/>
        <v>8</v>
      </c>
      <c r="E12" s="1992">
        <v>8</v>
      </c>
      <c r="F12" s="2004"/>
      <c r="G12" s="2004"/>
      <c r="H12" s="2004"/>
      <c r="I12" s="1991"/>
      <c r="J12" s="2004"/>
      <c r="K12" s="1992"/>
      <c r="L12" s="1998"/>
      <c r="M12" s="2004"/>
      <c r="N12" s="2004"/>
      <c r="O12" s="2004"/>
      <c r="P12" s="1991"/>
      <c r="Q12" s="2004"/>
      <c r="R12" s="1994">
        <v>8</v>
      </c>
      <c r="S12" s="2427"/>
      <c r="T12" s="1757">
        <v>0.54166666666666696</v>
      </c>
      <c r="U12" s="1752">
        <f>ROUNDDOWN(AVERAGE(E46:R46),0)</f>
        <v>12</v>
      </c>
    </row>
    <row r="13" spans="1:21" ht="61.5" x14ac:dyDescent="0.3">
      <c r="A13" s="2322" t="s">
        <v>13</v>
      </c>
      <c r="B13" s="2322" t="s">
        <v>90</v>
      </c>
      <c r="C13" s="2503" t="s">
        <v>396</v>
      </c>
      <c r="D13" s="2001">
        <f>SUM(E13:K13,L13:R13)/2</f>
        <v>8</v>
      </c>
      <c r="E13" s="2002"/>
      <c r="F13" s="2004"/>
      <c r="G13" s="2004"/>
      <c r="H13" s="2004"/>
      <c r="I13" s="2004"/>
      <c r="J13" s="1991"/>
      <c r="K13" s="2002">
        <v>8</v>
      </c>
      <c r="L13" s="2003">
        <v>8</v>
      </c>
      <c r="M13" s="2004"/>
      <c r="N13" s="2004"/>
      <c r="O13" s="2004"/>
      <c r="P13" s="1991"/>
      <c r="Q13" s="2004"/>
      <c r="R13" s="2504"/>
      <c r="S13" s="2424"/>
      <c r="T13" s="2420">
        <v>0.58333333333333304</v>
      </c>
      <c r="U13" s="1752">
        <f>ROUNDDOWN(AVERAGE(E55:R55),0)</f>
        <v>14</v>
      </c>
    </row>
    <row r="14" spans="1:21" s="1743" customFormat="1" ht="61.5" x14ac:dyDescent="0.25">
      <c r="A14" s="1989" t="s">
        <v>13</v>
      </c>
      <c r="B14" s="1989" t="s">
        <v>90</v>
      </c>
      <c r="C14" s="2000" t="s">
        <v>412</v>
      </c>
      <c r="D14" s="1991">
        <f t="shared" si="0"/>
        <v>8</v>
      </c>
      <c r="E14" s="2002">
        <v>8</v>
      </c>
      <c r="F14" s="2004"/>
      <c r="G14" s="2004"/>
      <c r="H14" s="2004"/>
      <c r="I14" s="1991"/>
      <c r="J14" s="2004"/>
      <c r="K14" s="2002"/>
      <c r="L14" s="2003"/>
      <c r="M14" s="2004"/>
      <c r="N14" s="2004"/>
      <c r="O14" s="2004"/>
      <c r="P14" s="1991"/>
      <c r="Q14" s="2004"/>
      <c r="R14" s="2504">
        <v>8</v>
      </c>
      <c r="S14" s="2425"/>
      <c r="T14" s="2419">
        <v>0.625</v>
      </c>
      <c r="U14" s="1752">
        <f t="shared" ref="U14:U20" si="1">ROUNDDOWN(AVERAGE(E60:R60),0)</f>
        <v>12</v>
      </c>
    </row>
    <row r="15" spans="1:21" s="1743" customFormat="1" ht="61.5" x14ac:dyDescent="0.3">
      <c r="A15" s="1989" t="s">
        <v>13</v>
      </c>
      <c r="B15" s="1989" t="s">
        <v>90</v>
      </c>
      <c r="C15" s="1997" t="s">
        <v>106</v>
      </c>
      <c r="D15" s="1991">
        <f t="shared" si="0"/>
        <v>8</v>
      </c>
      <c r="E15" s="1992"/>
      <c r="F15" s="2004"/>
      <c r="G15" s="2004"/>
      <c r="H15" s="2004"/>
      <c r="I15" s="2004"/>
      <c r="J15" s="2004"/>
      <c r="K15" s="1992">
        <v>8</v>
      </c>
      <c r="L15" s="1998"/>
      <c r="M15" s="2004"/>
      <c r="N15" s="2004"/>
      <c r="O15" s="2004"/>
      <c r="P15" s="2004"/>
      <c r="Q15" s="2004"/>
      <c r="R15" s="2505">
        <v>8</v>
      </c>
      <c r="S15" s="2425"/>
      <c r="T15" s="1756">
        <v>0.66666666666666696</v>
      </c>
      <c r="U15" s="1752">
        <f t="shared" si="1"/>
        <v>9</v>
      </c>
    </row>
    <row r="16" spans="1:21" ht="61.5" x14ac:dyDescent="0.25">
      <c r="A16" s="2005"/>
      <c r="B16" s="2005"/>
      <c r="C16" s="2006" t="s">
        <v>122</v>
      </c>
      <c r="D16" s="2007"/>
      <c r="E16" s="2008">
        <f t="shared" ref="E16:R16" si="2">COUNT(E7:E15)</f>
        <v>3</v>
      </c>
      <c r="F16" s="2008">
        <f t="shared" si="2"/>
        <v>3</v>
      </c>
      <c r="G16" s="2008">
        <f t="shared" si="2"/>
        <v>4</v>
      </c>
      <c r="H16" s="2008">
        <f t="shared" si="2"/>
        <v>4</v>
      </c>
      <c r="I16" s="2008">
        <f t="shared" si="2"/>
        <v>4</v>
      </c>
      <c r="J16" s="2008">
        <f t="shared" si="2"/>
        <v>5</v>
      </c>
      <c r="K16" s="2008">
        <f t="shared" si="2"/>
        <v>4</v>
      </c>
      <c r="L16" s="2008">
        <f t="shared" si="2"/>
        <v>3</v>
      </c>
      <c r="M16" s="2008">
        <f t="shared" si="2"/>
        <v>4</v>
      </c>
      <c r="N16" s="2008">
        <f t="shared" si="2"/>
        <v>5</v>
      </c>
      <c r="O16" s="2008">
        <f t="shared" si="2"/>
        <v>4</v>
      </c>
      <c r="P16" s="2008">
        <f t="shared" si="2"/>
        <v>4</v>
      </c>
      <c r="Q16" s="2008">
        <f t="shared" si="2"/>
        <v>4</v>
      </c>
      <c r="R16" s="2008">
        <f t="shared" si="2"/>
        <v>3</v>
      </c>
      <c r="S16" s="2424"/>
      <c r="T16" s="1757">
        <v>0.70833333333333404</v>
      </c>
      <c r="U16" s="1752">
        <f t="shared" si="1"/>
        <v>9</v>
      </c>
    </row>
    <row r="17" spans="1:21" ht="61.5" x14ac:dyDescent="0.3">
      <c r="A17" s="1989" t="s">
        <v>13</v>
      </c>
      <c r="B17" s="1989" t="s">
        <v>14</v>
      </c>
      <c r="C17" s="1997" t="s">
        <v>276</v>
      </c>
      <c r="D17" s="1991">
        <f>SUM(E17:K17,L17:R17)/2</f>
        <v>40</v>
      </c>
      <c r="E17" s="1998"/>
      <c r="F17" s="2010">
        <v>8</v>
      </c>
      <c r="G17" s="2010"/>
      <c r="H17" s="2010">
        <v>8</v>
      </c>
      <c r="I17" s="2010">
        <v>8</v>
      </c>
      <c r="J17" s="2010">
        <v>8</v>
      </c>
      <c r="K17" s="1998">
        <v>8</v>
      </c>
      <c r="L17" s="1998">
        <v>8</v>
      </c>
      <c r="M17" s="1991"/>
      <c r="N17" s="2010">
        <v>8</v>
      </c>
      <c r="O17" s="2010">
        <v>8</v>
      </c>
      <c r="P17" s="2010">
        <v>8</v>
      </c>
      <c r="Q17" s="2010">
        <v>8</v>
      </c>
      <c r="R17" s="2012"/>
      <c r="S17" s="2427"/>
      <c r="T17" s="1756">
        <v>0.75</v>
      </c>
      <c r="U17" s="1752">
        <f t="shared" si="1"/>
        <v>8</v>
      </c>
    </row>
    <row r="18" spans="1:21" ht="61.5" x14ac:dyDescent="0.25">
      <c r="A18" s="2322" t="s">
        <v>13</v>
      </c>
      <c r="B18" s="2322" t="s">
        <v>14</v>
      </c>
      <c r="C18" s="2323" t="s">
        <v>396</v>
      </c>
      <c r="D18" s="1991">
        <f>SUM(E18:K18,L18:R18)/2</f>
        <v>28</v>
      </c>
      <c r="E18" s="1998"/>
      <c r="F18" s="2010">
        <v>8</v>
      </c>
      <c r="G18" s="2010">
        <v>8</v>
      </c>
      <c r="H18" s="2010">
        <v>8</v>
      </c>
      <c r="I18" s="2010">
        <v>8</v>
      </c>
      <c r="J18" s="2010"/>
      <c r="K18" s="2506"/>
      <c r="L18" s="2506"/>
      <c r="M18" s="1991">
        <v>8</v>
      </c>
      <c r="N18" s="2011"/>
      <c r="O18" s="2011">
        <v>8</v>
      </c>
      <c r="P18" s="2010">
        <v>8</v>
      </c>
      <c r="Q18" s="2011" t="s">
        <v>104</v>
      </c>
      <c r="R18" s="2012"/>
      <c r="T18" s="1757">
        <v>0.79166666666666696</v>
      </c>
      <c r="U18" s="1752">
        <f t="shared" si="1"/>
        <v>6</v>
      </c>
    </row>
    <row r="19" spans="1:21" ht="61.5" x14ac:dyDescent="0.3">
      <c r="A19" s="1989" t="s">
        <v>13</v>
      </c>
      <c r="B19" s="1989" t="s">
        <v>14</v>
      </c>
      <c r="C19" s="1997" t="s">
        <v>359</v>
      </c>
      <c r="D19" s="1991">
        <f t="shared" ref="D19:D23" si="3">SUM(E19:K19,L19:R19)/2</f>
        <v>8</v>
      </c>
      <c r="E19" s="1998"/>
      <c r="F19" s="2010"/>
      <c r="G19" s="2010"/>
      <c r="H19" s="2010"/>
      <c r="I19" s="2507"/>
      <c r="J19" s="2010"/>
      <c r="K19" s="1998">
        <v>8</v>
      </c>
      <c r="L19" s="1998"/>
      <c r="M19" s="1991"/>
      <c r="N19" s="2010"/>
      <c r="O19" s="2010"/>
      <c r="P19" s="2507"/>
      <c r="Q19" s="2010"/>
      <c r="R19" s="2012">
        <v>8</v>
      </c>
      <c r="T19" s="1756">
        <v>0.83333333333333404</v>
      </c>
      <c r="U19" s="1752">
        <f t="shared" si="1"/>
        <v>5</v>
      </c>
    </row>
    <row r="20" spans="1:21" ht="61.5" x14ac:dyDescent="0.25">
      <c r="A20" s="2508" t="s">
        <v>328</v>
      </c>
      <c r="B20" s="2508" t="s">
        <v>14</v>
      </c>
      <c r="C20" s="2509" t="s">
        <v>420</v>
      </c>
      <c r="D20" s="1991"/>
      <c r="E20" s="1998"/>
      <c r="F20" s="2010"/>
      <c r="G20" s="2010"/>
      <c r="H20" s="2010"/>
      <c r="I20" s="2510"/>
      <c r="J20" s="2010"/>
      <c r="K20" s="1998"/>
      <c r="L20" s="1998"/>
      <c r="M20" s="1991"/>
      <c r="N20" s="2010"/>
      <c r="O20" s="2010"/>
      <c r="P20" s="2510"/>
      <c r="Q20" s="2010"/>
      <c r="R20" s="2012"/>
      <c r="T20" s="1757">
        <v>0.875</v>
      </c>
      <c r="U20" s="1752">
        <f t="shared" si="1"/>
        <v>5</v>
      </c>
    </row>
    <row r="21" spans="1:21" ht="61.5" x14ac:dyDescent="0.25">
      <c r="A21" s="1989" t="s">
        <v>13</v>
      </c>
      <c r="B21" s="1989" t="s">
        <v>14</v>
      </c>
      <c r="C21" s="1997" t="s">
        <v>394</v>
      </c>
      <c r="D21" s="1991">
        <f t="shared" si="3"/>
        <v>32</v>
      </c>
      <c r="E21" s="2019" t="s">
        <v>104</v>
      </c>
      <c r="F21" s="1996" t="s">
        <v>104</v>
      </c>
      <c r="G21" s="1991"/>
      <c r="H21" s="1991">
        <v>8</v>
      </c>
      <c r="I21" s="1991">
        <v>8</v>
      </c>
      <c r="J21" s="1991">
        <v>8</v>
      </c>
      <c r="K21" s="2002"/>
      <c r="L21" s="2002"/>
      <c r="M21" s="1991">
        <v>8</v>
      </c>
      <c r="N21" s="1991">
        <v>8</v>
      </c>
      <c r="O21" s="1991">
        <v>8</v>
      </c>
      <c r="P21" s="1991"/>
      <c r="Q21" s="1991">
        <v>8</v>
      </c>
      <c r="R21" s="2002">
        <v>8</v>
      </c>
      <c r="T21" s="1757"/>
      <c r="U21" s="1752"/>
    </row>
    <row r="22" spans="1:21" ht="61.5" x14ac:dyDescent="0.3">
      <c r="A22" s="2322" t="s">
        <v>13</v>
      </c>
      <c r="B22" s="2322" t="s">
        <v>14</v>
      </c>
      <c r="C22" s="2323" t="s">
        <v>403</v>
      </c>
      <c r="D22" s="1991">
        <f>SUM(E22:K22,L22:R22)/2</f>
        <v>28</v>
      </c>
      <c r="E22" s="2002">
        <v>8</v>
      </c>
      <c r="F22" s="1991"/>
      <c r="G22" s="1991">
        <v>8</v>
      </c>
      <c r="H22" s="1991"/>
      <c r="I22" s="1991">
        <v>8</v>
      </c>
      <c r="J22" s="1991">
        <v>8</v>
      </c>
      <c r="K22" s="2002"/>
      <c r="L22" s="2002"/>
      <c r="M22" s="1991"/>
      <c r="N22" s="1991">
        <v>8</v>
      </c>
      <c r="O22" s="1991"/>
      <c r="P22" s="1991">
        <v>8</v>
      </c>
      <c r="Q22" s="1991">
        <v>8</v>
      </c>
      <c r="R22" s="2002"/>
      <c r="T22" s="1758">
        <v>0.91666666666666696</v>
      </c>
      <c r="U22" s="1753">
        <f>ROUNDDOWN(AVERAGE('[1]Master as of 2.17.25'!E61:R61), 0)</f>
        <v>4</v>
      </c>
    </row>
    <row r="23" spans="1:21" ht="61.5" x14ac:dyDescent="0.25">
      <c r="A23" s="1989" t="s">
        <v>13</v>
      </c>
      <c r="B23" s="1989" t="s">
        <v>14</v>
      </c>
      <c r="C23" s="1997" t="s">
        <v>98</v>
      </c>
      <c r="D23" s="1991">
        <f t="shared" si="3"/>
        <v>40</v>
      </c>
      <c r="E23" s="1992"/>
      <c r="F23" s="1995">
        <v>8</v>
      </c>
      <c r="G23" s="1991">
        <v>8</v>
      </c>
      <c r="H23" s="1991">
        <v>8</v>
      </c>
      <c r="I23" s="1991">
        <v>8</v>
      </c>
      <c r="J23" s="1991">
        <v>8</v>
      </c>
      <c r="K23" s="1992"/>
      <c r="L23" s="1992"/>
      <c r="M23" s="2010">
        <v>8</v>
      </c>
      <c r="N23" s="2010">
        <v>8</v>
      </c>
      <c r="O23" s="1991">
        <v>8</v>
      </c>
      <c r="P23" s="1991">
        <v>8</v>
      </c>
      <c r="Q23" s="1991">
        <v>8</v>
      </c>
      <c r="R23" s="1994"/>
    </row>
    <row r="24" spans="1:21" ht="61.5" x14ac:dyDescent="0.25">
      <c r="A24" s="1989" t="s">
        <v>13</v>
      </c>
      <c r="B24" s="1989" t="s">
        <v>201</v>
      </c>
      <c r="C24" s="1997" t="s">
        <v>107</v>
      </c>
      <c r="D24" s="1991">
        <f>SUM(E24:K24,L24:R24)/2</f>
        <v>17.5</v>
      </c>
      <c r="E24" s="1992">
        <v>5</v>
      </c>
      <c r="F24" s="1996">
        <v>5</v>
      </c>
      <c r="G24" s="1996" t="s">
        <v>104</v>
      </c>
      <c r="H24" s="1991">
        <v>5</v>
      </c>
      <c r="I24" s="1991"/>
      <c r="J24" s="1991"/>
      <c r="K24" s="1992"/>
      <c r="L24" s="1998">
        <v>5</v>
      </c>
      <c r="M24" s="1991">
        <v>5</v>
      </c>
      <c r="N24" s="1991">
        <v>5</v>
      </c>
      <c r="O24" s="1991"/>
      <c r="P24" s="1991">
        <v>5</v>
      </c>
      <c r="Q24" s="1991"/>
      <c r="R24" s="1994"/>
    </row>
    <row r="25" spans="1:21" ht="61.5" x14ac:dyDescent="0.25">
      <c r="A25" s="2005"/>
      <c r="B25" s="2005"/>
      <c r="C25" s="2006" t="s">
        <v>123</v>
      </c>
      <c r="D25" s="2007"/>
      <c r="E25" s="2008">
        <f t="shared" ref="E25:R25" si="4">COUNT(E7:E15,E17:E23)</f>
        <v>4</v>
      </c>
      <c r="F25" s="2008">
        <f t="shared" si="4"/>
        <v>6</v>
      </c>
      <c r="G25" s="2008">
        <f t="shared" si="4"/>
        <v>7</v>
      </c>
      <c r="H25" s="2008">
        <f t="shared" si="4"/>
        <v>8</v>
      </c>
      <c r="I25" s="2008">
        <f t="shared" si="4"/>
        <v>9</v>
      </c>
      <c r="J25" s="2008">
        <f t="shared" si="4"/>
        <v>9</v>
      </c>
      <c r="K25" s="2008">
        <f t="shared" si="4"/>
        <v>6</v>
      </c>
      <c r="L25" s="2008">
        <f t="shared" si="4"/>
        <v>4</v>
      </c>
      <c r="M25" s="2008">
        <f t="shared" si="4"/>
        <v>7</v>
      </c>
      <c r="N25" s="2008">
        <f t="shared" si="4"/>
        <v>9</v>
      </c>
      <c r="O25" s="2008">
        <f t="shared" si="4"/>
        <v>8</v>
      </c>
      <c r="P25" s="2008">
        <f t="shared" si="4"/>
        <v>8</v>
      </c>
      <c r="Q25" s="2008">
        <f t="shared" si="4"/>
        <v>8</v>
      </c>
      <c r="R25" s="2008">
        <f t="shared" si="4"/>
        <v>5</v>
      </c>
    </row>
    <row r="26" spans="1:21" ht="61.5" x14ac:dyDescent="0.25">
      <c r="A26" s="2005"/>
      <c r="B26" s="2005"/>
      <c r="C26" s="2006" t="s">
        <v>120</v>
      </c>
      <c r="D26" s="2007"/>
      <c r="E26" s="2008">
        <f>COUNT(E7:E15,E17:E24,#REF!)</f>
        <v>5</v>
      </c>
      <c r="F26" s="2008">
        <f>COUNT(F7:F15,F17:F24,#REF!)</f>
        <v>7</v>
      </c>
      <c r="G26" s="2008">
        <f>COUNT(G7:G15,G17:G24,#REF!)</f>
        <v>7</v>
      </c>
      <c r="H26" s="2008">
        <f>COUNT(H7:H15,H17:H24,#REF!)</f>
        <v>9</v>
      </c>
      <c r="I26" s="2008">
        <f>COUNT(I7:I15,I17:I24,#REF!)</f>
        <v>9</v>
      </c>
      <c r="J26" s="2008">
        <f>COUNT(J7:J15,J17:J24,#REF!)</f>
        <v>9</v>
      </c>
      <c r="K26" s="2008">
        <f>COUNT(K7:K15,K17:K24,#REF!)</f>
        <v>6</v>
      </c>
      <c r="L26" s="2008">
        <f>COUNT(L7:L15,L17:L24,#REF!)</f>
        <v>5</v>
      </c>
      <c r="M26" s="2008">
        <f>COUNT(M7:M15,M17:M24,#REF!)</f>
        <v>8</v>
      </c>
      <c r="N26" s="2008">
        <f>COUNT(N7:N15,N17:N24,#REF!)</f>
        <v>10</v>
      </c>
      <c r="O26" s="2008">
        <f>COUNT(O7:O15,O17:O24,#REF!)</f>
        <v>8</v>
      </c>
      <c r="P26" s="2008">
        <f>COUNT(P7:P15,P17:P24,#REF!)</f>
        <v>9</v>
      </c>
      <c r="Q26" s="2008">
        <f>COUNT(Q7:Q15,Q17:Q24,#REF!)</f>
        <v>8</v>
      </c>
      <c r="R26" s="2008">
        <f>COUNT(R7:R15,R17:R24,#REF!)</f>
        <v>5</v>
      </c>
    </row>
    <row r="27" spans="1:21" ht="61.5" x14ac:dyDescent="0.25">
      <c r="A27" s="1989" t="s">
        <v>13</v>
      </c>
      <c r="B27" s="1989" t="s">
        <v>30</v>
      </c>
      <c r="C27" s="1997" t="s">
        <v>371</v>
      </c>
      <c r="D27" s="1991">
        <f>SUM(E27:K27,L27:R27)/2</f>
        <v>32</v>
      </c>
      <c r="E27" s="2002"/>
      <c r="F27" s="1991">
        <v>8</v>
      </c>
      <c r="G27" s="1991">
        <v>8</v>
      </c>
      <c r="H27" s="1991">
        <v>8</v>
      </c>
      <c r="I27" s="1991">
        <v>8</v>
      </c>
      <c r="J27" s="1991"/>
      <c r="K27" s="2016"/>
      <c r="L27" s="2016"/>
      <c r="M27" s="1991">
        <v>8</v>
      </c>
      <c r="N27" s="1991"/>
      <c r="O27" s="1991">
        <v>8</v>
      </c>
      <c r="P27" s="2010">
        <v>8</v>
      </c>
      <c r="Q27" s="1991">
        <v>8</v>
      </c>
      <c r="R27" s="2002"/>
    </row>
    <row r="28" spans="1:21" ht="61.5" x14ac:dyDescent="0.25">
      <c r="A28" s="1989" t="s">
        <v>13</v>
      </c>
      <c r="B28" s="1989" t="s">
        <v>30</v>
      </c>
      <c r="C28" s="1997" t="s">
        <v>402</v>
      </c>
      <c r="D28" s="1991">
        <f>SUM(E28:K28,L28:R28)/2</f>
        <v>8</v>
      </c>
      <c r="E28" s="2016"/>
      <c r="F28" s="1991">
        <v>8</v>
      </c>
      <c r="G28" s="2004"/>
      <c r="H28" s="2004"/>
      <c r="I28" s="1991"/>
      <c r="J28" s="2004"/>
      <c r="K28" s="2002"/>
      <c r="L28" s="2002"/>
      <c r="M28" s="1991">
        <v>8</v>
      </c>
      <c r="N28" s="2004"/>
      <c r="O28" s="2004"/>
      <c r="P28" s="2010"/>
      <c r="Q28" s="2004"/>
      <c r="R28" s="2016"/>
    </row>
    <row r="29" spans="1:21" ht="61.5" x14ac:dyDescent="0.25">
      <c r="A29" s="1989" t="s">
        <v>13</v>
      </c>
      <c r="B29" s="1989" t="s">
        <v>30</v>
      </c>
      <c r="C29" s="1997" t="s">
        <v>412</v>
      </c>
      <c r="D29" s="1991">
        <f>SUM(E29:K29,L29:R29)/2</f>
        <v>8</v>
      </c>
      <c r="E29" s="2004"/>
      <c r="F29" s="2004"/>
      <c r="G29" s="2004"/>
      <c r="H29" s="1991">
        <v>8</v>
      </c>
      <c r="I29" s="1991"/>
      <c r="J29" s="2004"/>
      <c r="K29" s="2002"/>
      <c r="L29" s="2002"/>
      <c r="M29" s="2004"/>
      <c r="N29" s="2004"/>
      <c r="O29" s="1991">
        <v>8</v>
      </c>
      <c r="P29" s="2010"/>
      <c r="Q29" s="2004"/>
      <c r="R29" s="2016"/>
    </row>
    <row r="30" spans="1:21" ht="61.5" x14ac:dyDescent="0.25">
      <c r="A30" s="1989" t="s">
        <v>13</v>
      </c>
      <c r="B30" s="1989" t="s">
        <v>30</v>
      </c>
      <c r="C30" s="1997" t="s">
        <v>359</v>
      </c>
      <c r="D30" s="1991">
        <f>SUM(E30:K30,L30:R30)/2</f>
        <v>16</v>
      </c>
      <c r="E30" s="2015"/>
      <c r="F30" s="1991"/>
      <c r="G30" s="1991"/>
      <c r="H30" s="1996">
        <v>8</v>
      </c>
      <c r="I30" s="1991">
        <v>8</v>
      </c>
      <c r="J30" s="1991"/>
      <c r="K30" s="2004"/>
      <c r="L30" s="2015"/>
      <c r="M30" s="1991"/>
      <c r="N30" s="1991"/>
      <c r="O30" s="1996">
        <v>8</v>
      </c>
      <c r="P30" s="2010">
        <v>8</v>
      </c>
      <c r="Q30" s="1991"/>
      <c r="R30" s="2004"/>
    </row>
    <row r="31" spans="1:21" ht="61.5" x14ac:dyDescent="0.25">
      <c r="A31" s="1989" t="s">
        <v>13</v>
      </c>
      <c r="B31" s="1989" t="s">
        <v>30</v>
      </c>
      <c r="C31" s="1997" t="s">
        <v>290</v>
      </c>
      <c r="D31" s="1991">
        <f t="shared" ref="D31" si="5">SUM(E31:K31,L31:R31)/2</f>
        <v>16</v>
      </c>
      <c r="E31" s="1992">
        <v>8</v>
      </c>
      <c r="F31" s="1991"/>
      <c r="G31" s="1991"/>
      <c r="H31" s="1991"/>
      <c r="I31" s="1991"/>
      <c r="J31" s="1991"/>
      <c r="K31" s="1992">
        <v>8</v>
      </c>
      <c r="L31" s="1992">
        <v>8</v>
      </c>
      <c r="M31" s="1991"/>
      <c r="N31" s="1991"/>
      <c r="O31" s="1991"/>
      <c r="P31" s="1991"/>
      <c r="Q31" s="1991"/>
      <c r="R31" s="1994">
        <v>8</v>
      </c>
    </row>
    <row r="32" spans="1:21" ht="61.5" x14ac:dyDescent="0.25">
      <c r="A32" s="2005"/>
      <c r="B32" s="2005"/>
      <c r="C32" s="2006" t="s">
        <v>119</v>
      </c>
      <c r="D32" s="2007"/>
      <c r="E32" s="2008">
        <f>COUNT(E7:E15,E17:E24,#REF!,E27:E31)</f>
        <v>6</v>
      </c>
      <c r="F32" s="2008">
        <f>COUNT(F7:F15,F17:F24,#REF!,F27:F31)</f>
        <v>9</v>
      </c>
      <c r="G32" s="2008">
        <f>COUNT(G7:G15,G17:G24,#REF!,G27:G31)</f>
        <v>8</v>
      </c>
      <c r="H32" s="2008">
        <f>COUNT(H7:H15,H17:H24,#REF!,H27:H31)</f>
        <v>12</v>
      </c>
      <c r="I32" s="2008">
        <f>COUNT(I7:I15,I17:I24,#REF!,I27:I31)</f>
        <v>11</v>
      </c>
      <c r="J32" s="2008">
        <f>COUNT(J7:J15,J17:J24,#REF!,J27:J31)</f>
        <v>9</v>
      </c>
      <c r="K32" s="2008">
        <f>COUNT(K7:K15,K17:K24,#REF!,K27:K31)</f>
        <v>7</v>
      </c>
      <c r="L32" s="2008">
        <f>COUNT(L7:L15,L17:L24,#REF!,L27:L31)</f>
        <v>6</v>
      </c>
      <c r="M32" s="2008">
        <f>COUNT(M7:M15,M17:M24,#REF!,M27:M31)</f>
        <v>10</v>
      </c>
      <c r="N32" s="2008">
        <f>COUNT(N7:N15,N17:N24,#REF!,N27:N31)</f>
        <v>10</v>
      </c>
      <c r="O32" s="2008">
        <f>COUNT(O7:O15,O17:O24,#REF!,O27:O31)</f>
        <v>11</v>
      </c>
      <c r="P32" s="2008">
        <f>COUNT(P7:P15,P17:P24,#REF!,P27:P31)</f>
        <v>11</v>
      </c>
      <c r="Q32" s="2008">
        <f>COUNT(Q7:Q15,Q17:Q24,#REF!,Q27:Q31)</f>
        <v>9</v>
      </c>
      <c r="R32" s="2008">
        <f>COUNT(R7:R15,R17:R24,#REF!,R27:R31)</f>
        <v>6</v>
      </c>
    </row>
    <row r="33" spans="1:21" ht="61.5" x14ac:dyDescent="0.25">
      <c r="A33" s="1989" t="s">
        <v>13</v>
      </c>
      <c r="B33" s="1989" t="s">
        <v>91</v>
      </c>
      <c r="C33" s="1997" t="s">
        <v>402</v>
      </c>
      <c r="D33" s="1991">
        <f t="shared" ref="D33:D37" si="6">SUM(E33:K33,L33:R33)/2</f>
        <v>16</v>
      </c>
      <c r="E33" s="2016"/>
      <c r="F33" s="2004"/>
      <c r="G33" s="1991">
        <v>8</v>
      </c>
      <c r="H33" s="2001"/>
      <c r="I33" s="1991"/>
      <c r="J33" s="1991">
        <v>8</v>
      </c>
      <c r="K33" s="2002"/>
      <c r="L33" s="2002"/>
      <c r="M33" s="2004"/>
      <c r="N33" s="2001"/>
      <c r="O33" s="1991">
        <v>8</v>
      </c>
      <c r="P33" s="1991"/>
      <c r="Q33" s="1991">
        <v>8</v>
      </c>
      <c r="R33" s="2016"/>
    </row>
    <row r="34" spans="1:21" ht="61.5" x14ac:dyDescent="0.25">
      <c r="A34" s="1989" t="s">
        <v>13</v>
      </c>
      <c r="B34" s="1989" t="s">
        <v>91</v>
      </c>
      <c r="C34" s="1997" t="s">
        <v>388</v>
      </c>
      <c r="D34" s="1991">
        <f t="shared" si="6"/>
        <v>32</v>
      </c>
      <c r="E34" s="2015"/>
      <c r="F34" s="1991">
        <v>8</v>
      </c>
      <c r="G34" s="1991">
        <v>8</v>
      </c>
      <c r="H34" s="1991">
        <v>8</v>
      </c>
      <c r="I34" s="1991"/>
      <c r="J34" s="1991">
        <v>8</v>
      </c>
      <c r="K34" s="2016"/>
      <c r="L34" s="2016"/>
      <c r="M34" s="1991">
        <v>8</v>
      </c>
      <c r="N34" s="1991">
        <v>8</v>
      </c>
      <c r="O34" s="1991">
        <v>8</v>
      </c>
      <c r="P34" s="1991"/>
      <c r="Q34" s="1991">
        <v>8</v>
      </c>
      <c r="R34" s="2015"/>
    </row>
    <row r="35" spans="1:21" ht="61.5" x14ac:dyDescent="0.25">
      <c r="A35" s="1989" t="s">
        <v>13</v>
      </c>
      <c r="B35" s="1989" t="s">
        <v>91</v>
      </c>
      <c r="C35" s="1997" t="s">
        <v>371</v>
      </c>
      <c r="D35" s="1991">
        <f>SUM(E35:K35,L35:R35)/2</f>
        <v>8</v>
      </c>
      <c r="E35" s="2015"/>
      <c r="F35" s="2004"/>
      <c r="G35" s="2004"/>
      <c r="H35" s="2004"/>
      <c r="I35" s="2004"/>
      <c r="J35" s="1991"/>
      <c r="K35" s="2015">
        <v>8</v>
      </c>
      <c r="L35" s="2015">
        <v>8</v>
      </c>
      <c r="M35" s="2004"/>
      <c r="N35" s="1991"/>
      <c r="O35" s="2004"/>
      <c r="P35" s="2004"/>
      <c r="Q35" s="2004"/>
      <c r="R35" s="2015"/>
    </row>
    <row r="36" spans="1:21" ht="61.5" x14ac:dyDescent="0.25">
      <c r="A36" s="2322" t="s">
        <v>13</v>
      </c>
      <c r="B36" s="2322" t="s">
        <v>91</v>
      </c>
      <c r="C36" s="2323" t="s">
        <v>405</v>
      </c>
      <c r="D36" s="1991">
        <f t="shared" si="6"/>
        <v>40</v>
      </c>
      <c r="E36" s="2002">
        <v>8</v>
      </c>
      <c r="F36" s="1991"/>
      <c r="G36" s="1991">
        <v>8</v>
      </c>
      <c r="H36" s="1991">
        <v>8</v>
      </c>
      <c r="I36" s="1991">
        <v>8</v>
      </c>
      <c r="J36" s="1991">
        <v>8</v>
      </c>
      <c r="K36" s="2002"/>
      <c r="L36" s="2002"/>
      <c r="M36" s="1991">
        <v>8</v>
      </c>
      <c r="N36" s="1991">
        <v>8</v>
      </c>
      <c r="O36" s="1991">
        <v>8</v>
      </c>
      <c r="P36" s="1991">
        <v>8</v>
      </c>
      <c r="Q36" s="1991"/>
      <c r="R36" s="2002">
        <v>8</v>
      </c>
    </row>
    <row r="37" spans="1:21" ht="61.5" x14ac:dyDescent="0.25">
      <c r="A37" s="1989" t="s">
        <v>13</v>
      </c>
      <c r="B37" s="1989" t="s">
        <v>91</v>
      </c>
      <c r="C37" s="1997" t="s">
        <v>412</v>
      </c>
      <c r="D37" s="1991">
        <f t="shared" si="6"/>
        <v>24</v>
      </c>
      <c r="E37" s="2016"/>
      <c r="F37" s="1991">
        <v>8</v>
      </c>
      <c r="G37" s="1991">
        <v>8</v>
      </c>
      <c r="H37" s="2004"/>
      <c r="I37" s="1991"/>
      <c r="J37" s="1991">
        <v>8</v>
      </c>
      <c r="K37" s="1992"/>
      <c r="L37" s="1992"/>
      <c r="M37" s="1991">
        <v>8</v>
      </c>
      <c r="N37" s="1991">
        <v>8</v>
      </c>
      <c r="O37" s="2004"/>
      <c r="P37" s="1991"/>
      <c r="Q37" s="1991">
        <v>8</v>
      </c>
      <c r="R37" s="2016"/>
    </row>
    <row r="38" spans="1:21" ht="61.5" x14ac:dyDescent="0.25">
      <c r="A38" s="2005"/>
      <c r="B38" s="2005"/>
      <c r="C38" s="2006" t="s">
        <v>124</v>
      </c>
      <c r="D38" s="2007"/>
      <c r="E38" s="2008">
        <f>COUNT(E7:E15,E17:E24,#REF!,E27:E31,E33:E37)</f>
        <v>7</v>
      </c>
      <c r="F38" s="2008">
        <f>COUNT(F7:F15,F17:F24,#REF!,F27:F31,F33:F37)</f>
        <v>11</v>
      </c>
      <c r="G38" s="2008">
        <f>COUNT(G7:G15,G17:G24,#REF!,G27:G31,G33:G37)</f>
        <v>12</v>
      </c>
      <c r="H38" s="2008">
        <f>COUNT(H7:H15,H17:H24,#REF!,H27:H31,H33:H37)</f>
        <v>14</v>
      </c>
      <c r="I38" s="2008">
        <f>COUNT(I7:I15,I17:I24,#REF!,I27:I31,I33:I37)</f>
        <v>12</v>
      </c>
      <c r="J38" s="2008">
        <f>COUNT(J7:J15,J17:J24,#REF!,J27:J31,J33:J37)</f>
        <v>13</v>
      </c>
      <c r="K38" s="2008">
        <f>COUNT(K7:K15,K17:K24,#REF!,K27:K31,K33:K37)</f>
        <v>8</v>
      </c>
      <c r="L38" s="2008">
        <f>COUNT(L7:L15,L17:L24,#REF!,L27:L31,L33:L37)</f>
        <v>7</v>
      </c>
      <c r="M38" s="2008">
        <f>COUNT(M7:M15,M17:M24,#REF!,M27:M31,M33:M37)</f>
        <v>13</v>
      </c>
      <c r="N38" s="2008">
        <f>COUNT(N7:N15,N17:N24,#REF!,N27:N31,N33:N37)</f>
        <v>13</v>
      </c>
      <c r="O38" s="2008">
        <f>COUNT(O7:O15,O17:O24,#REF!,O27:O31,O33:O37)</f>
        <v>14</v>
      </c>
      <c r="P38" s="2008">
        <f>COUNT(P7:P15,P17:P24,#REF!,P27:P31,P33:P37)</f>
        <v>12</v>
      </c>
      <c r="Q38" s="2008">
        <f>COUNT(Q7:Q15,Q17:Q24,#REF!,Q27:Q31,Q33:Q37)</f>
        <v>12</v>
      </c>
      <c r="R38" s="2008">
        <f>COUNT(R7:R15,R17:R24,#REF!,R27:R31,R33:R37)</f>
        <v>7</v>
      </c>
    </row>
    <row r="39" spans="1:21" ht="61.5" x14ac:dyDescent="0.25">
      <c r="A39" s="1989" t="s">
        <v>13</v>
      </c>
      <c r="B39" s="1989" t="s">
        <v>34</v>
      </c>
      <c r="C39" s="1997" t="s">
        <v>388</v>
      </c>
      <c r="D39" s="1991">
        <f>SUM(E39:K39,L39:R39)/2</f>
        <v>8</v>
      </c>
      <c r="E39" s="2015"/>
      <c r="F39" s="2004"/>
      <c r="G39" s="2004"/>
      <c r="H39" s="2004"/>
      <c r="I39" s="1991"/>
      <c r="J39" s="2004"/>
      <c r="K39" s="2015">
        <v>8</v>
      </c>
      <c r="L39" s="2015">
        <v>8</v>
      </c>
      <c r="M39" s="2004"/>
      <c r="N39" s="2004"/>
      <c r="O39" s="2004"/>
      <c r="P39" s="1991"/>
      <c r="Q39" s="2004"/>
      <c r="R39" s="2015"/>
    </row>
    <row r="40" spans="1:21" ht="61.5" x14ac:dyDescent="0.25">
      <c r="A40" s="2508" t="s">
        <v>328</v>
      </c>
      <c r="B40" s="2508" t="s">
        <v>34</v>
      </c>
      <c r="C40" s="2509" t="s">
        <v>417</v>
      </c>
      <c r="D40" s="1991"/>
      <c r="E40" s="2015"/>
      <c r="F40" s="1991"/>
      <c r="G40" s="1991"/>
      <c r="H40" s="1991"/>
      <c r="I40" s="1991"/>
      <c r="J40" s="1991"/>
      <c r="K40" s="2015"/>
      <c r="L40" s="2015"/>
      <c r="M40" s="1991"/>
      <c r="N40" s="1991"/>
      <c r="O40" s="1991"/>
      <c r="P40" s="1991"/>
      <c r="Q40" s="1991"/>
      <c r="R40" s="2015"/>
    </row>
    <row r="41" spans="1:21" ht="61.5" x14ac:dyDescent="0.25">
      <c r="A41" s="1989" t="s">
        <v>13</v>
      </c>
      <c r="B41" s="1989" t="s">
        <v>34</v>
      </c>
      <c r="C41" s="1997" t="s">
        <v>352</v>
      </c>
      <c r="D41" s="1991">
        <f t="shared" ref="D41:D42" si="7">SUM(E41:K41,L41:R41)/2</f>
        <v>24</v>
      </c>
      <c r="E41" s="2015">
        <v>8</v>
      </c>
      <c r="F41" s="1991"/>
      <c r="G41" s="1991"/>
      <c r="H41" s="1991">
        <v>8</v>
      </c>
      <c r="I41" s="1991">
        <v>8</v>
      </c>
      <c r="J41" s="1991"/>
      <c r="K41" s="2015"/>
      <c r="L41" s="2015"/>
      <c r="M41" s="1991"/>
      <c r="N41" s="1991"/>
      <c r="O41" s="1991">
        <v>8</v>
      </c>
      <c r="P41" s="1991">
        <v>8</v>
      </c>
      <c r="Q41" s="1991"/>
      <c r="R41" s="2015">
        <v>8</v>
      </c>
    </row>
    <row r="42" spans="1:21" ht="61.5" x14ac:dyDescent="0.25">
      <c r="A42" s="1989" t="s">
        <v>13</v>
      </c>
      <c r="B42" s="1989" t="s">
        <v>415</v>
      </c>
      <c r="C42" s="1997" t="s">
        <v>416</v>
      </c>
      <c r="D42" s="1991">
        <f t="shared" si="7"/>
        <v>30</v>
      </c>
      <c r="E42" s="2015">
        <v>10</v>
      </c>
      <c r="F42" s="1991"/>
      <c r="G42" s="1991"/>
      <c r="H42" s="1991"/>
      <c r="I42" s="1991"/>
      <c r="J42" s="1991">
        <v>10</v>
      </c>
      <c r="K42" s="2015">
        <v>10</v>
      </c>
      <c r="L42" s="2015">
        <v>10</v>
      </c>
      <c r="M42" s="1991"/>
      <c r="N42" s="1991"/>
      <c r="O42" s="1991"/>
      <c r="P42" s="1991"/>
      <c r="Q42" s="1991">
        <v>10</v>
      </c>
      <c r="R42" s="2015">
        <v>10</v>
      </c>
    </row>
    <row r="43" spans="1:21" ht="61.5" x14ac:dyDescent="0.25">
      <c r="A43" s="2005"/>
      <c r="B43" s="2005"/>
      <c r="C43" s="2006" t="s">
        <v>121</v>
      </c>
      <c r="D43" s="2007"/>
      <c r="E43" s="2008">
        <f>COUNT(E7:E15,E17:E24,#REF!,E27:E31,E33:E37,E39:E41)</f>
        <v>8</v>
      </c>
      <c r="F43" s="2008">
        <f>COUNT(F7:F15,F17:F24,#REF!,F27:F31,F33:F37,F39:F41)</f>
        <v>11</v>
      </c>
      <c r="G43" s="2008">
        <f>COUNT(G7:G15,G17:G24,#REF!,G27:G31,G33:G37,G39:G41)</f>
        <v>12</v>
      </c>
      <c r="H43" s="2008">
        <f>COUNT(H7:H15,H17:H24,#REF!,H27:H31,H33:H37,H39:H41)</f>
        <v>15</v>
      </c>
      <c r="I43" s="2008">
        <f>COUNT(I7:I15,I17:I24,#REF!,I27:I31,I33:I37,I39:I41)</f>
        <v>13</v>
      </c>
      <c r="J43" s="2008">
        <f>COUNT(J7:J15,J17:J24,#REF!,J27:J31,J33:J37,J39:J41)</f>
        <v>13</v>
      </c>
      <c r="K43" s="2008">
        <f>COUNT(K7:K15,K17:K24,#REF!,K27:K31,K33:K37,K39:K41)</f>
        <v>9</v>
      </c>
      <c r="L43" s="2008">
        <f>COUNT(L7:L15,L17:L24,#REF!,L27:L31,L33:L37,L39:L41)</f>
        <v>8</v>
      </c>
      <c r="M43" s="2008">
        <f>COUNT(M7:M15,M17:M24,#REF!,M27:M31,M33:M37,M39:M41)</f>
        <v>13</v>
      </c>
      <c r="N43" s="2008">
        <f>COUNT(N7:N15,N17:N24,#REF!,N27:N31,N33:N37,N39:N41)</f>
        <v>13</v>
      </c>
      <c r="O43" s="2008">
        <f>COUNT(O7:O15,O17:O24,#REF!,O27:O31,O33:O37,O39:O41)</f>
        <v>15</v>
      </c>
      <c r="P43" s="2008">
        <f>COUNT(P7:P15,P17:P24,#REF!,P27:P31,P33:P37,P39:P41)</f>
        <v>13</v>
      </c>
      <c r="Q43" s="2008">
        <f>COUNT(Q7:Q15,Q17:Q24,#REF!,Q27:Q31,Q33:Q37,Q39:Q41)</f>
        <v>12</v>
      </c>
      <c r="R43" s="2008">
        <f>COUNT(R7:R15,R17:R24,#REF!,R27:R31,R33:R37,R39:R41)</f>
        <v>8</v>
      </c>
    </row>
    <row r="44" spans="1:21" ht="61.5" x14ac:dyDescent="0.25">
      <c r="A44" s="2005"/>
      <c r="B44" s="2005"/>
      <c r="C44" s="2006" t="s">
        <v>139</v>
      </c>
      <c r="D44" s="2007"/>
      <c r="E44" s="2008">
        <f>COUNT(E7:E15,E17:E24,#REF!,E27:E31,E33:E37,E39:E42,#REF!)</f>
        <v>9</v>
      </c>
      <c r="F44" s="2008">
        <f>COUNT(F7:F15,F17:F24,#REF!,F27:F31,F33:F37,F39:F42,#REF!)</f>
        <v>11</v>
      </c>
      <c r="G44" s="2008">
        <f>COUNT(G7:G15,G17:G24,#REF!,G27:G31,G33:G37,G39:G42,#REF!)</f>
        <v>12</v>
      </c>
      <c r="H44" s="2008">
        <f>COUNT(H7:H15,H17:H24,#REF!,H27:H31,H33:H37,H39:H42,#REF!)</f>
        <v>15</v>
      </c>
      <c r="I44" s="2008">
        <f>COUNT(I7:I15,I17:I24,#REF!,I27:I31,I33:I37,I39:I42,#REF!)</f>
        <v>13</v>
      </c>
      <c r="J44" s="2008">
        <f>COUNT(J7:J15,J17:J24,#REF!,J27:J31,J33:J37,J39:J42,#REF!)</f>
        <v>14</v>
      </c>
      <c r="K44" s="2008">
        <f>COUNT(K7:K15,K17:K24,#REF!,K27:K31,K33:K37,K39:K42,#REF!)</f>
        <v>10</v>
      </c>
      <c r="L44" s="2008">
        <f>COUNT(L7:L15,L17:L24,#REF!,L27:L31,L33:L37,L39:L42,#REF!)</f>
        <v>9</v>
      </c>
      <c r="M44" s="2008">
        <f>COUNT(M7:M15,M17:M24,#REF!,M27:M31,M33:M37,M39:M42,#REF!)</f>
        <v>13</v>
      </c>
      <c r="N44" s="2008">
        <f>COUNT(N7:N15,N17:N24,#REF!,N27:N31,N33:N37,N39:N42,#REF!)</f>
        <v>13</v>
      </c>
      <c r="O44" s="2008">
        <f>COUNT(O7:O15,O17:O24,#REF!,O27:O31,O33:O37,O39:O42,#REF!)</f>
        <v>15</v>
      </c>
      <c r="P44" s="2008">
        <f>COUNT(P7:P15,P17:P24,#REF!,P27:P31,P33:P37,P39:P42,#REF!)</f>
        <v>13</v>
      </c>
      <c r="Q44" s="2008">
        <f>COUNT(Q7:Q15,Q17:Q24,#REF!,Q27:Q31,Q33:Q37,Q39:Q42,#REF!)</f>
        <v>13</v>
      </c>
      <c r="R44" s="2008">
        <f>COUNT(R7:R15,R17:R24,#REF!,R27:R31,R33:R37,R39:R42,#REF!)</f>
        <v>9</v>
      </c>
    </row>
    <row r="45" spans="1:21" ht="61.5" x14ac:dyDescent="0.25">
      <c r="A45" s="1989" t="s">
        <v>13</v>
      </c>
      <c r="B45" s="1989" t="s">
        <v>103</v>
      </c>
      <c r="C45" s="1997" t="s">
        <v>384</v>
      </c>
      <c r="D45" s="1991">
        <f>SUM(E45:K45,L45:R45)/2</f>
        <v>40</v>
      </c>
      <c r="E45" s="2015"/>
      <c r="F45" s="1991">
        <v>8</v>
      </c>
      <c r="G45" s="1991">
        <v>8</v>
      </c>
      <c r="H45" s="1991">
        <v>8</v>
      </c>
      <c r="I45" s="1991">
        <v>8</v>
      </c>
      <c r="J45" s="1991"/>
      <c r="K45" s="2015">
        <v>8</v>
      </c>
      <c r="L45" s="2015">
        <v>8</v>
      </c>
      <c r="M45" s="1991">
        <v>8</v>
      </c>
      <c r="N45" s="1991">
        <v>8</v>
      </c>
      <c r="O45" s="1991"/>
      <c r="P45" s="1991">
        <v>8</v>
      </c>
      <c r="Q45" s="1991">
        <v>8</v>
      </c>
      <c r="R45" s="2015"/>
    </row>
    <row r="46" spans="1:21" ht="61.5" x14ac:dyDescent="0.25">
      <c r="A46" s="2005"/>
      <c r="B46" s="2005"/>
      <c r="C46" s="2006" t="s">
        <v>125</v>
      </c>
      <c r="D46" s="2007"/>
      <c r="E46" s="2008">
        <f>COUNT(E7:E15,E17:E23,#REF!,E27:E31,E33:E37,E39:E42,#REF!,E45:E45)</f>
        <v>8</v>
      </c>
      <c r="F46" s="2008">
        <f>COUNT(F7:F15,F17:F23,#REF!,F27:F31,F33:F37,F39:F42,#REF!,F45:F45)</f>
        <v>11</v>
      </c>
      <c r="G46" s="2008">
        <f>COUNT(G7:G15,G17:G23,#REF!,G27:G31,G33:G37,G39:G42,#REF!,G45:G45)</f>
        <v>13</v>
      </c>
      <c r="H46" s="2008">
        <f>COUNT(H7:H15,H17:H23,#REF!,H27:H31,H33:H37,H39:H42,#REF!,H45:H45)</f>
        <v>15</v>
      </c>
      <c r="I46" s="2008">
        <f>COUNT(I7:I15,I17:I23,#REF!,I27:I31,I33:I37,I39:I42,#REF!,I45:I45)</f>
        <v>14</v>
      </c>
      <c r="J46" s="2008">
        <f>COUNT(J7:J15,J17:J23,#REF!,J27:J31,J33:J37,J39:J42,#REF!,J45:J45)</f>
        <v>14</v>
      </c>
      <c r="K46" s="2008">
        <f>COUNT(K7:K15,K17:K23,#REF!,K27:K31,K33:K37,K39:K42,#REF!,K45:K45)</f>
        <v>11</v>
      </c>
      <c r="L46" s="2008">
        <f>COUNT(L7:L15,L17:L23,#REF!,L27:L31,L33:L37,L39:L42,#REF!,L45:L45)</f>
        <v>9</v>
      </c>
      <c r="M46" s="2008">
        <f>COUNT(M7:M15,M17:M23,#REF!,M27:M31,M33:M37,M39:M42,#REF!,M45:M45)</f>
        <v>13</v>
      </c>
      <c r="N46" s="2008">
        <f>COUNT(N7:N15,N17:N23,#REF!,N27:N31,N33:N37,N39:N42,#REF!,N45:N45)</f>
        <v>13</v>
      </c>
      <c r="O46" s="2008">
        <f>COUNT(O7:O15,O17:O23,#REF!,O27:O31,O33:O37,O39:O42,#REF!,O45:O45)</f>
        <v>15</v>
      </c>
      <c r="P46" s="2008">
        <f>COUNT(P7:P15,P17:P23,#REF!,P27:P31,P33:P37,P39:P42,#REF!,P45:P45)</f>
        <v>13</v>
      </c>
      <c r="Q46" s="2008">
        <f>COUNT(Q7:Q15,Q17:Q23,#REF!,Q27:Q31,Q33:Q37,Q39:Q42,#REF!,Q45:Q45)</f>
        <v>14</v>
      </c>
      <c r="R46" s="2008">
        <f>COUNT(R7:R15,R17:R23,#REF!,R27:R31,R33:R37,R39:R42,#REF!,R45:R45)</f>
        <v>9</v>
      </c>
    </row>
    <row r="47" spans="1:21" ht="61.5" x14ac:dyDescent="0.25">
      <c r="A47" s="1989" t="s">
        <v>13</v>
      </c>
      <c r="B47" s="1989" t="s">
        <v>39</v>
      </c>
      <c r="C47" s="1997" t="s">
        <v>318</v>
      </c>
      <c r="D47" s="1991">
        <f>SUM(E47:K47,L47:R47)/2</f>
        <v>40</v>
      </c>
      <c r="E47" s="1992"/>
      <c r="F47" s="1991">
        <v>8</v>
      </c>
      <c r="G47" s="1991">
        <v>8</v>
      </c>
      <c r="H47" s="1991">
        <v>8</v>
      </c>
      <c r="I47" s="1991">
        <v>8</v>
      </c>
      <c r="J47" s="1991"/>
      <c r="K47" s="1992">
        <v>8</v>
      </c>
      <c r="L47" s="1992">
        <v>8</v>
      </c>
      <c r="M47" s="1991"/>
      <c r="N47" s="1991">
        <v>8</v>
      </c>
      <c r="O47" s="1991">
        <v>8</v>
      </c>
      <c r="P47" s="1991">
        <v>8</v>
      </c>
      <c r="Q47" s="1991">
        <v>8</v>
      </c>
      <c r="R47" s="1994"/>
      <c r="T47" s="1743"/>
      <c r="U47" s="1743"/>
    </row>
    <row r="48" spans="1:21" ht="61.5" x14ac:dyDescent="0.25">
      <c r="A48" s="2508" t="s">
        <v>256</v>
      </c>
      <c r="B48" s="2508" t="s">
        <v>39</v>
      </c>
      <c r="C48" s="2509" t="s">
        <v>419</v>
      </c>
      <c r="D48" s="1991"/>
      <c r="E48" s="1992"/>
      <c r="F48" s="1991"/>
      <c r="G48" s="2001"/>
      <c r="H48" s="1991"/>
      <c r="I48" s="1991"/>
      <c r="J48" s="2001"/>
      <c r="K48" s="1992"/>
      <c r="L48" s="1992"/>
      <c r="M48" s="1991"/>
      <c r="N48" s="2001"/>
      <c r="O48" s="1991"/>
      <c r="P48" s="1991"/>
      <c r="Q48" s="1991"/>
      <c r="R48" s="1994"/>
    </row>
    <row r="49" spans="1:24" s="1743" customFormat="1" ht="61.5" x14ac:dyDescent="0.25">
      <c r="A49" s="2322" t="s">
        <v>13</v>
      </c>
      <c r="B49" s="2322" t="s">
        <v>39</v>
      </c>
      <c r="C49" s="2323" t="s">
        <v>410</v>
      </c>
      <c r="D49" s="1991">
        <f t="shared" ref="D49:D54" si="8">SUM(E49:K49,L49:R49)/2</f>
        <v>40</v>
      </c>
      <c r="E49" s="1992">
        <v>8</v>
      </c>
      <c r="F49" s="1991"/>
      <c r="G49" s="2001">
        <v>8</v>
      </c>
      <c r="H49" s="1991">
        <v>8</v>
      </c>
      <c r="I49" s="1991">
        <v>8</v>
      </c>
      <c r="J49" s="2001">
        <v>8</v>
      </c>
      <c r="K49" s="1992"/>
      <c r="L49" s="1992"/>
      <c r="M49" s="1991">
        <v>8</v>
      </c>
      <c r="N49" s="2001"/>
      <c r="O49" s="1991">
        <v>8</v>
      </c>
      <c r="P49" s="2001">
        <v>8</v>
      </c>
      <c r="Q49" s="1991">
        <v>8</v>
      </c>
      <c r="R49" s="1994">
        <v>8</v>
      </c>
      <c r="S49"/>
      <c r="T49"/>
      <c r="U49"/>
      <c r="V49"/>
      <c r="W49"/>
      <c r="X49"/>
    </row>
    <row r="50" spans="1:24" ht="61.5" x14ac:dyDescent="0.25">
      <c r="A50" s="2508" t="s">
        <v>328</v>
      </c>
      <c r="B50" s="2508" t="s">
        <v>39</v>
      </c>
      <c r="C50" s="2509" t="s">
        <v>418</v>
      </c>
      <c r="D50" s="1991"/>
      <c r="E50" s="1992"/>
      <c r="F50" s="1991"/>
      <c r="G50" s="2001"/>
      <c r="H50" s="1991"/>
      <c r="I50" s="1991"/>
      <c r="J50" s="2001"/>
      <c r="K50" s="1992"/>
      <c r="L50" s="1992"/>
      <c r="M50" s="1991"/>
      <c r="N50" s="2001"/>
      <c r="O50" s="1991"/>
      <c r="P50" s="2001"/>
      <c r="Q50" s="1991"/>
      <c r="R50" s="1994"/>
      <c r="S50" s="1743"/>
      <c r="V50" s="1743"/>
      <c r="W50" s="1743"/>
      <c r="X50" s="1743"/>
    </row>
    <row r="51" spans="1:24" ht="61.5" x14ac:dyDescent="0.25">
      <c r="A51" s="1989" t="s">
        <v>13</v>
      </c>
      <c r="B51" s="1989" t="s">
        <v>39</v>
      </c>
      <c r="C51" s="1997" t="s">
        <v>413</v>
      </c>
      <c r="D51" s="1991">
        <f t="shared" si="8"/>
        <v>40</v>
      </c>
      <c r="E51" s="1992"/>
      <c r="F51" s="1991">
        <v>8</v>
      </c>
      <c r="G51" s="2001">
        <v>8</v>
      </c>
      <c r="H51" s="1991">
        <v>8</v>
      </c>
      <c r="I51" s="1991">
        <v>8</v>
      </c>
      <c r="J51" s="2001"/>
      <c r="K51" s="1992">
        <v>8</v>
      </c>
      <c r="L51" s="1992">
        <v>8</v>
      </c>
      <c r="M51" s="1991">
        <v>8</v>
      </c>
      <c r="N51" s="1991">
        <v>8</v>
      </c>
      <c r="O51" s="1991"/>
      <c r="P51" s="2001">
        <v>8</v>
      </c>
      <c r="Q51" s="1991">
        <v>8</v>
      </c>
      <c r="R51" s="1994"/>
    </row>
    <row r="52" spans="1:24" ht="61.5" x14ac:dyDescent="0.25">
      <c r="A52" s="1989" t="s">
        <v>13</v>
      </c>
      <c r="B52" s="1989" t="s">
        <v>39</v>
      </c>
      <c r="C52" s="1997" t="s">
        <v>106</v>
      </c>
      <c r="D52" s="1991">
        <f t="shared" si="8"/>
        <v>16</v>
      </c>
      <c r="E52" s="2020"/>
      <c r="F52" s="1991">
        <v>8</v>
      </c>
      <c r="G52" s="1991">
        <v>8</v>
      </c>
      <c r="H52" s="2004"/>
      <c r="I52" s="2004"/>
      <c r="J52" s="2004"/>
      <c r="K52" s="2016"/>
      <c r="L52" s="1992"/>
      <c r="M52" s="1991">
        <v>8</v>
      </c>
      <c r="N52" s="1991">
        <v>8</v>
      </c>
      <c r="O52" s="2004"/>
      <c r="P52" s="2004"/>
      <c r="Q52" s="2004"/>
      <c r="R52" s="2016"/>
    </row>
    <row r="53" spans="1:24" ht="61.5" x14ac:dyDescent="0.25">
      <c r="A53" s="1989" t="s">
        <v>13</v>
      </c>
      <c r="B53" s="1989" t="s">
        <v>39</v>
      </c>
      <c r="C53" s="1997" t="s">
        <v>377</v>
      </c>
      <c r="D53" s="1991">
        <f t="shared" si="8"/>
        <v>6.25</v>
      </c>
      <c r="E53" s="2002">
        <v>8</v>
      </c>
      <c r="F53" s="1991"/>
      <c r="G53" s="1991"/>
      <c r="H53" s="1991"/>
      <c r="I53" s="1991"/>
      <c r="J53" s="1991"/>
      <c r="K53" s="1992"/>
      <c r="L53" s="1992"/>
      <c r="M53" s="1991"/>
      <c r="N53" s="1991"/>
      <c r="O53" s="1991"/>
      <c r="P53" s="1991"/>
      <c r="Q53" s="1991"/>
      <c r="R53" s="2002">
        <v>4.5</v>
      </c>
    </row>
    <row r="54" spans="1:24" ht="61.5" x14ac:dyDescent="0.25">
      <c r="A54" s="1989" t="s">
        <v>13</v>
      </c>
      <c r="B54" s="1989" t="s">
        <v>362</v>
      </c>
      <c r="C54" s="1997" t="s">
        <v>135</v>
      </c>
      <c r="D54" s="1991">
        <f t="shared" si="8"/>
        <v>23</v>
      </c>
      <c r="E54" s="2015">
        <v>8</v>
      </c>
      <c r="F54" s="1991">
        <v>7.5</v>
      </c>
      <c r="G54" s="1991"/>
      <c r="H54" s="1991"/>
      <c r="I54" s="1991"/>
      <c r="J54" s="1991">
        <v>7.5</v>
      </c>
      <c r="K54" s="2015"/>
      <c r="L54" s="2015"/>
      <c r="M54" s="1991">
        <v>7.5</v>
      </c>
      <c r="N54" s="1991"/>
      <c r="O54" s="1991"/>
      <c r="P54" s="1991"/>
      <c r="Q54" s="1991">
        <v>7.5</v>
      </c>
      <c r="R54" s="2015">
        <v>8</v>
      </c>
    </row>
    <row r="55" spans="1:24" ht="61.5" x14ac:dyDescent="0.25">
      <c r="A55" s="2005"/>
      <c r="B55" s="2005"/>
      <c r="C55" s="2006" t="s">
        <v>126</v>
      </c>
      <c r="D55" s="2007"/>
      <c r="E55" s="2008">
        <f>COUNT(E8:E15,E17:E23,#REF!,E27:E31,E33:E37,E39:E42,#REF!,E45:E45,E47:E54)</f>
        <v>11</v>
      </c>
      <c r="F55" s="2008">
        <f>COUNT(F8:F15,F17:F23,#REF!,F27:F31,F33:F37,F39:F42,#REF!,F45:F45,F47:F54)</f>
        <v>14</v>
      </c>
      <c r="G55" s="2008">
        <f>COUNT(G8:G15,G17:G23,#REF!,G27:G31,G33:G37,G39:G42,#REF!,G45:G45,G47:G54)</f>
        <v>16</v>
      </c>
      <c r="H55" s="2008">
        <f>COUNT(H8:H15,H17:H23,#REF!,H27:H31,H33:H37,H39:H42,#REF!,H45:H45,H47:H54)</f>
        <v>17</v>
      </c>
      <c r="I55" s="2008">
        <f>COUNT(I8:I15,I17:I23,#REF!,I27:I31,I33:I37,I39:I42,#REF!,I45:I45,I47:I54)</f>
        <v>16</v>
      </c>
      <c r="J55" s="2008">
        <f>COUNT(J8:J15,J17:J23,#REF!,J27:J31,J33:J37,J39:J42,#REF!,J45:J45,J47:J54)</f>
        <v>15</v>
      </c>
      <c r="K55" s="2008">
        <f>COUNT(K8:K15,K17:K23,#REF!,K27:K31,K33:K37,K39:K42,#REF!,K45:K45,K47:K54)</f>
        <v>13</v>
      </c>
      <c r="L55" s="2008">
        <f>COUNT(L8:L15,L17:L23,#REF!,L27:L31,L33:L37,L39:L42,#REF!,L45:L45,L47:L54)</f>
        <v>11</v>
      </c>
      <c r="M55" s="2008">
        <f>COUNT(M8:M15,M17:M23,#REF!,M27:M31,M33:M37,M39:M42,#REF!,M45:M45,M47:M54)</f>
        <v>16</v>
      </c>
      <c r="N55" s="2008">
        <f>COUNT(N8:N15,N17:N23,#REF!,N27:N31,N33:N37,N39:N42,#REF!,N45:N45,N47:N54)</f>
        <v>15</v>
      </c>
      <c r="O55" s="2008">
        <f>COUNT(O8:O15,O17:O23,#REF!,O27:O31,O33:O37,O39:O42,#REF!,O45:O45,O47:O54)</f>
        <v>16</v>
      </c>
      <c r="P55" s="2008">
        <f>COUNT(P8:P15,P17:P23,#REF!,P27:P31,P33:P37,P39:P42,#REF!,P45:P45,P47:P54)</f>
        <v>15</v>
      </c>
      <c r="Q55" s="2008">
        <f>COUNT(Q8:Q15,Q17:Q23,#REF!,Q27:Q31,Q33:Q37,Q39:Q42,#REF!,Q45:Q45,Q47:Q54)</f>
        <v>17</v>
      </c>
      <c r="R55" s="2008">
        <f>COUNT(R8:R15,R17:R23,#REF!,R27:R31,R33:R37,R39:R42,#REF!,R45:R45,R47:R54)</f>
        <v>12</v>
      </c>
    </row>
    <row r="56" spans="1:24" ht="61.5" x14ac:dyDescent="0.25">
      <c r="A56" s="1989" t="s">
        <v>13</v>
      </c>
      <c r="B56" s="1989" t="s">
        <v>414</v>
      </c>
      <c r="C56" s="1997" t="s">
        <v>374</v>
      </c>
      <c r="D56" s="1991">
        <f>SUM(E56:K56,L56:R56)/2</f>
        <v>29</v>
      </c>
      <c r="E56" s="1992"/>
      <c r="F56" s="1991">
        <v>7.25</v>
      </c>
      <c r="G56" s="1991">
        <v>7.25</v>
      </c>
      <c r="H56" s="2018"/>
      <c r="I56" s="2001">
        <v>7.25</v>
      </c>
      <c r="J56" s="1991">
        <v>7.25</v>
      </c>
      <c r="K56" s="2002"/>
      <c r="L56" s="2002"/>
      <c r="M56" s="1991">
        <v>7.25</v>
      </c>
      <c r="N56" s="1991">
        <v>7.25</v>
      </c>
      <c r="O56" s="1991"/>
      <c r="P56" s="1991">
        <v>7.25</v>
      </c>
      <c r="Q56" s="2001">
        <v>7.25</v>
      </c>
      <c r="R56" s="1994"/>
    </row>
    <row r="57" spans="1:24" ht="61.5" x14ac:dyDescent="0.25">
      <c r="A57" s="2511" t="s">
        <v>13</v>
      </c>
      <c r="B57" s="1989" t="s">
        <v>301</v>
      </c>
      <c r="C57" s="1990" t="s">
        <v>106</v>
      </c>
      <c r="D57" s="1991">
        <f>SUM(E57:K57,L57:R57)/2</f>
        <v>6</v>
      </c>
      <c r="E57" s="1994"/>
      <c r="F57" s="2016"/>
      <c r="G57" s="2004"/>
      <c r="H57" s="1995">
        <v>6</v>
      </c>
      <c r="I57" s="2004"/>
      <c r="J57" s="2004"/>
      <c r="K57" s="2022"/>
      <c r="L57" s="1992"/>
      <c r="M57" s="2004"/>
      <c r="N57" s="2004"/>
      <c r="O57" s="1991">
        <v>6</v>
      </c>
      <c r="P57" s="2004"/>
      <c r="Q57" s="2004"/>
      <c r="R57" s="2022"/>
    </row>
    <row r="58" spans="1:24" ht="61.5" x14ac:dyDescent="0.25">
      <c r="A58" s="2511" t="s">
        <v>13</v>
      </c>
      <c r="B58" s="1989" t="s">
        <v>312</v>
      </c>
      <c r="C58" s="1990" t="s">
        <v>403</v>
      </c>
      <c r="D58" s="1991">
        <f>SUM(E58:K58,L58:R58)/2</f>
        <v>10</v>
      </c>
      <c r="E58" s="2016"/>
      <c r="F58" s="1991">
        <v>5</v>
      </c>
      <c r="G58" s="2004"/>
      <c r="H58" s="1991">
        <v>5</v>
      </c>
      <c r="I58" s="2004"/>
      <c r="J58" s="2004"/>
      <c r="K58" s="2002"/>
      <c r="L58" s="1992"/>
      <c r="M58" s="1991">
        <v>5</v>
      </c>
      <c r="N58" s="2004"/>
      <c r="O58" s="1991">
        <v>5</v>
      </c>
      <c r="P58" s="2004"/>
      <c r="Q58" s="2004"/>
      <c r="R58" s="2022"/>
    </row>
    <row r="59" spans="1:24" ht="61.5" x14ac:dyDescent="0.25">
      <c r="A59" s="2511" t="s">
        <v>13</v>
      </c>
      <c r="B59" s="1989" t="s">
        <v>312</v>
      </c>
      <c r="C59" s="1990" t="s">
        <v>106</v>
      </c>
      <c r="D59" s="1991">
        <f>SUM(E59:K59,L59:R59)/2</f>
        <v>10</v>
      </c>
      <c r="E59" s="1994"/>
      <c r="F59" s="2016"/>
      <c r="G59" s="2004"/>
      <c r="H59" s="2016"/>
      <c r="I59" s="1991">
        <v>5</v>
      </c>
      <c r="J59" s="1991">
        <v>5</v>
      </c>
      <c r="K59" s="2022"/>
      <c r="L59" s="1992"/>
      <c r="M59" s="2004"/>
      <c r="N59" s="2004"/>
      <c r="O59" s="2004"/>
      <c r="P59" s="1991">
        <v>5</v>
      </c>
      <c r="Q59" s="1991">
        <v>5</v>
      </c>
      <c r="R59" s="2022"/>
    </row>
    <row r="60" spans="1:24" ht="61.5" x14ac:dyDescent="0.25">
      <c r="A60" s="2005"/>
      <c r="B60" s="2005"/>
      <c r="C60" s="2023" t="s">
        <v>300</v>
      </c>
      <c r="D60" s="2007"/>
      <c r="E60" s="2008">
        <f>COUNT(E17:E23,#REF!,E27:E31,E33:E37,E39:E42,#REF!,E45:E45,E47:E54,E56)</f>
        <v>8</v>
      </c>
      <c r="F60" s="2008">
        <f>COUNT(F17:F23,#REF!,F27:F31,F33:F37,F39:F42,#REF!,F45:F45,F47:F54,F56)</f>
        <v>13</v>
      </c>
      <c r="G60" s="2008">
        <f>COUNT(G17:G23,#REF!,G27:G31,G33:G37,G39:G42,#REF!,G45:G45,G47:G54,G56)</f>
        <v>14</v>
      </c>
      <c r="H60" s="2008">
        <f>COUNT(H17:H23,#REF!,H27:H31,H33:H37,H39:H42,#REF!,H45:H45,H47:H54,H56)</f>
        <v>14</v>
      </c>
      <c r="I60" s="2008">
        <f>COUNT(I17:I23,#REF!,I27:I31,I33:I37,I39:I42,#REF!,I45:I45,I47:I54,I56)</f>
        <v>14</v>
      </c>
      <c r="J60" s="2008">
        <f>COUNT(J17:J23,#REF!,J27:J31,J33:J37,J39:J42,#REF!,J45:J45,J47:J54,J56)</f>
        <v>12</v>
      </c>
      <c r="K60" s="2008">
        <f>COUNT(K17:K23,#REF!,K27:K31,K33:K37,K39:K42,#REF!,K45:K45,K47:K54,K56)</f>
        <v>9</v>
      </c>
      <c r="L60" s="2008">
        <f>COUNT(L17:L23,#REF!,L27:L31,L33:L37,L39:L42,#REF!,L45:L45,L47:L54,L56)</f>
        <v>8</v>
      </c>
      <c r="M60" s="2008">
        <f>COUNT(M17:M23,#REF!,M27:M31,M33:M37,M39:M42,#REF!,M45:M45,M47:M54,M56)</f>
        <v>14</v>
      </c>
      <c r="N60" s="2008">
        <f>COUNT(N17:N23,#REF!,N27:N31,N33:N37,N39:N42,#REF!,N45:N45,N47:N54,N56)</f>
        <v>12</v>
      </c>
      <c r="O60" s="2008">
        <f>COUNT(O17:O23,#REF!,O27:O31,O33:O37,O39:O42,#REF!,O45:O45,O47:O54,O56)</f>
        <v>13</v>
      </c>
      <c r="P60" s="2008">
        <f>COUNT(P17:P23,#REF!,P27:P31,P33:P37,P39:P42,#REF!,P45:P45,P47:P54,P56)</f>
        <v>13</v>
      </c>
      <c r="Q60" s="2008">
        <f>COUNT(Q17:Q23,#REF!,Q27:Q31,Q33:Q37,Q39:Q42,#REF!,Q45:Q45,Q47:Q54,Q56)</f>
        <v>15</v>
      </c>
      <c r="R60" s="2008">
        <f>COUNT(R17:R23,#REF!,R27:R31,R33:R37,R39:R42,#REF!,R45:R45,R47:R54,R56)</f>
        <v>9</v>
      </c>
    </row>
    <row r="61" spans="1:24" ht="61.5" x14ac:dyDescent="0.25">
      <c r="A61" s="2005"/>
      <c r="B61" s="2005"/>
      <c r="C61" s="2024" t="s">
        <v>51</v>
      </c>
      <c r="D61" s="2007"/>
      <c r="E61" s="2008">
        <f>COUNT(#REF!,E27:E31,E33:E37,E39:E42,#REF!,E45:E45,E47:E54,E56:E57)</f>
        <v>7</v>
      </c>
      <c r="F61" s="2008">
        <f>COUNT(#REF!,F27:F31,F33:F37,F39:F42,#REF!,F45:F45,F47:F54,F56:F57)</f>
        <v>10</v>
      </c>
      <c r="G61" s="2008">
        <f>COUNT(#REF!,G27:G31,G33:G37,G39:G42,#REF!,G45:G45,G47:G54,G56:G57)</f>
        <v>11</v>
      </c>
      <c r="H61" s="2008">
        <f>COUNT(#REF!,H27:H31,H33:H37,H39:H42,#REF!,H45:H45,H47:H54,H56:H57)</f>
        <v>11</v>
      </c>
      <c r="I61" s="2008">
        <f>COUNT(#REF!,I27:I31,I33:I37,I39:I42,#REF!,I45:I45,I47:I54,I56:I57)</f>
        <v>9</v>
      </c>
      <c r="J61" s="2008">
        <f>COUNT(#REF!,J27:J31,J33:J37,J39:J42,#REF!,J45:J45,J47:J54,J56:J57)</f>
        <v>8</v>
      </c>
      <c r="K61" s="2008">
        <f>COUNT(#REF!,K27:K31,K33:K37,K39:K42,#REF!,K45:K45,K47:K54,K56:K57)</f>
        <v>7</v>
      </c>
      <c r="L61" s="2008">
        <f>COUNT(#REF!,L27:L31,L33:L37,L39:L42,#REF!,L45:L45,L47:L54,L56:L57)</f>
        <v>7</v>
      </c>
      <c r="M61" s="2008">
        <f>COUNT(#REF!,M27:M31,M33:M37,M39:M42,#REF!,M45:M45,M47:M54,M56:M57)</f>
        <v>11</v>
      </c>
      <c r="N61" s="2008">
        <f>COUNT(#REF!,N27:N31,N33:N37,N39:N42,#REF!,N45:N45,N47:N54,N56:N57)</f>
        <v>8</v>
      </c>
      <c r="O61" s="2008">
        <f>COUNT(#REF!,O27:O31,O33:O37,O39:O42,#REF!,O45:O45,O47:O54,O56:O57)</f>
        <v>10</v>
      </c>
      <c r="P61" s="2008">
        <f>COUNT(#REF!,P27:P31,P33:P37,P39:P42,#REF!,P45:P45,P47:P54,P56:P57)</f>
        <v>9</v>
      </c>
      <c r="Q61" s="2008">
        <f>COUNT(#REF!,Q27:Q31,Q33:Q37,Q39:Q42,#REF!,Q45:Q45,Q47:Q54,Q56:Q57)</f>
        <v>11</v>
      </c>
      <c r="R61" s="2008">
        <f>COUNT(#REF!,R27:R31,R33:R37,R39:R42,#REF!,R45:R45,R47:R54,R56:R57)</f>
        <v>7</v>
      </c>
    </row>
    <row r="62" spans="1:24" ht="61.5" x14ac:dyDescent="0.25">
      <c r="A62" s="2005"/>
      <c r="B62" s="2005"/>
      <c r="C62" s="2024" t="s">
        <v>113</v>
      </c>
      <c r="D62" s="2007"/>
      <c r="E62" s="2008">
        <f>COUNT(E27:E31,E33:E37,E39:E42,#REF!,E45:E45,E47:E54,E56:E59)</f>
        <v>7</v>
      </c>
      <c r="F62" s="2008">
        <f>COUNT(F27:F31,F33:F37,F39:F42,#REF!,F45:F45,F47:F54,F56:F59)</f>
        <v>11</v>
      </c>
      <c r="G62" s="2008">
        <f>COUNT(G27:G31,G33:G37,G39:G42,#REF!,G45:G45,G47:G54,G56:G59)</f>
        <v>11</v>
      </c>
      <c r="H62" s="2008">
        <f>COUNT(H27:H31,H33:H37,H39:H42,#REF!,H45:H45,H47:H54,H56:H59)</f>
        <v>12</v>
      </c>
      <c r="I62" s="2008">
        <f>COUNT(I27:I31,I33:I37,I39:I42,#REF!,I45:I45,I47:I54,I56:I59)</f>
        <v>10</v>
      </c>
      <c r="J62" s="2008">
        <f>COUNT(J27:J31,J33:J37,J39:J42,#REF!,J45:J45,J47:J54,J56:J59)</f>
        <v>9</v>
      </c>
      <c r="K62" s="2008">
        <f>COUNT(K27:K31,K33:K37,K39:K42,#REF!,K45:K45,K47:K54,K56:K59)</f>
        <v>7</v>
      </c>
      <c r="L62" s="2008">
        <f>COUNT(L27:L31,L33:L37,L39:L42,#REF!,L45:L45,L47:L54,L56:L59)</f>
        <v>7</v>
      </c>
      <c r="M62" s="2008">
        <f>COUNT(M27:M31,M33:M37,M39:M42,#REF!,M45:M45,M47:M54,M56:M59)</f>
        <v>12</v>
      </c>
      <c r="N62" s="2008">
        <f>COUNT(N27:N31,N33:N37,N39:N42,#REF!,N45:N45,N47:N54,N56:N59)</f>
        <v>8</v>
      </c>
      <c r="O62" s="2008">
        <f>COUNT(O27:O31,O33:O37,O39:O42,#REF!,O45:O45,O47:O54,O56:O59)</f>
        <v>11</v>
      </c>
      <c r="P62" s="2008">
        <f>COUNT(P27:P31,P33:P37,P39:P42,#REF!,P45:P45,P47:P54,P56:P59)</f>
        <v>10</v>
      </c>
      <c r="Q62" s="2008">
        <f>COUNT(Q27:Q31,Q33:Q37,Q39:Q42,#REF!,Q45:Q45,Q47:Q54,Q56:Q59)</f>
        <v>12</v>
      </c>
      <c r="R62" s="2008">
        <f>COUNT(R27:R31,R33:R37,R39:R42,#REF!,R45:R45,R47:R54,R56:R59)</f>
        <v>7</v>
      </c>
    </row>
    <row r="63" spans="1:24" ht="61.5" x14ac:dyDescent="0.25">
      <c r="A63" s="2005"/>
      <c r="B63" s="2005"/>
      <c r="C63" s="2024" t="s">
        <v>55</v>
      </c>
      <c r="D63" s="2007"/>
      <c r="E63" s="2008">
        <f>COUNT(E33:E37,E39:E42,#REF!,E45:E45,E47:E54,E56:E59,#REF!)</f>
        <v>6</v>
      </c>
      <c r="F63" s="2008">
        <f>COUNT(F33:F37,F39:F42,#REF!,F45:F45,F47:F54,F56:F59,#REF!)</f>
        <v>9</v>
      </c>
      <c r="G63" s="2008">
        <f>COUNT(G33:G37,G39:G42,#REF!,G45:G45,G47:G54,G56:G59,#REF!)</f>
        <v>10</v>
      </c>
      <c r="H63" s="2008">
        <f>COUNT(H33:H37,H39:H42,#REF!,H45:H45,H47:H54,H56:H59,#REF!)</f>
        <v>9</v>
      </c>
      <c r="I63" s="2008">
        <f>COUNT(I33:I37,I39:I42,#REF!,I45:I45,I47:I54,I56:I59,#REF!)</f>
        <v>8</v>
      </c>
      <c r="J63" s="2008">
        <f>COUNT(J33:J37,J39:J42,#REF!,J45:J45,J47:J54,J56:J59,#REF!)</f>
        <v>9</v>
      </c>
      <c r="K63" s="2008">
        <f>COUNT(K33:K37,K39:K42,#REF!,K45:K45,K47:K54,K56:K59,#REF!)</f>
        <v>6</v>
      </c>
      <c r="L63" s="2008">
        <f>COUNT(L33:L37,L39:L42,#REF!,L45:L45,L47:L54,L56:L59,#REF!)</f>
        <v>6</v>
      </c>
      <c r="M63" s="2008">
        <f>COUNT(M33:M37,M39:M42,#REF!,M45:M45,M47:M54,M56:M59,#REF!)</f>
        <v>10</v>
      </c>
      <c r="N63" s="2008">
        <f>COUNT(N33:N37,N39:N42,#REF!,N45:N45,N47:N54,N56:N59,#REF!)</f>
        <v>8</v>
      </c>
      <c r="O63" s="2008">
        <f>COUNT(O33:O37,O39:O42,#REF!,O45:O45,O47:O54,O56:O59,#REF!)</f>
        <v>8</v>
      </c>
      <c r="P63" s="2008">
        <f>COUNT(P33:P37,P39:P42,#REF!,P45:P45,P47:P54,P56:P59,#REF!)</f>
        <v>8</v>
      </c>
      <c r="Q63" s="2008">
        <f>COUNT(Q33:Q37,Q39:Q42,#REF!,Q45:Q45,Q47:Q54,Q56:Q59,#REF!)</f>
        <v>11</v>
      </c>
      <c r="R63" s="2008">
        <f>COUNT(R33:R37,R39:R42,#REF!,R45:R45,R47:R54,R56:R59,#REF!)</f>
        <v>6</v>
      </c>
    </row>
    <row r="64" spans="1:24" ht="61.5" x14ac:dyDescent="0.25">
      <c r="A64" s="2005"/>
      <c r="B64" s="2005"/>
      <c r="C64" s="2024" t="s">
        <v>105</v>
      </c>
      <c r="D64" s="2007"/>
      <c r="E64" s="2008">
        <f>COUNT(E39:E42,#REF!,E45:E45,E47:E54,E56:E59,#REF!)</f>
        <v>5</v>
      </c>
      <c r="F64" s="2008">
        <f>COUNT(F39:F42,#REF!,F45:F45,F47:F54,F56:F59,#REF!)</f>
        <v>7</v>
      </c>
      <c r="G64" s="2008">
        <f>COUNT(G39:G42,#REF!,G45:G45,G47:G54,G56:G59,#REF!)</f>
        <v>6</v>
      </c>
      <c r="H64" s="2008">
        <f>COUNT(H39:H42,#REF!,H45:H45,H47:H54,H56:H59,#REF!)</f>
        <v>7</v>
      </c>
      <c r="I64" s="2008">
        <f>COUNT(I39:I42,#REF!,I45:I45,I47:I54,I56:I59,#REF!)</f>
        <v>7</v>
      </c>
      <c r="J64" s="2008">
        <f>COUNT(J39:J42,#REF!,J45:J45,J47:J54,J56:J59,#REF!)</f>
        <v>5</v>
      </c>
      <c r="K64" s="2008">
        <f>COUNT(K39:K42,#REF!,K45:K45,K47:K54,K56:K59,#REF!)</f>
        <v>5</v>
      </c>
      <c r="L64" s="2008">
        <f>COUNT(L39:L42,#REF!,L45:L45,L47:L54,L56:L59,#REF!)</f>
        <v>5</v>
      </c>
      <c r="M64" s="2008">
        <f>COUNT(M39:M42,#REF!,M45:M45,M47:M54,M56:M59,#REF!)</f>
        <v>7</v>
      </c>
      <c r="N64" s="2008">
        <f>COUNT(N39:N42,#REF!,N45:N45,N47:N54,N56:N59,#REF!)</f>
        <v>5</v>
      </c>
      <c r="O64" s="2008">
        <f>COUNT(O39:O42,#REF!,O45:O45,O47:O54,O56:O59,#REF!)</f>
        <v>5</v>
      </c>
      <c r="P64" s="2008">
        <f>COUNT(P39:P42,#REF!,P45:P45,P47:P54,P56:P59,#REF!)</f>
        <v>7</v>
      </c>
      <c r="Q64" s="2008">
        <f>COUNT(Q39:Q42,#REF!,Q45:Q45,Q47:Q54,Q56:Q59,#REF!)</f>
        <v>8</v>
      </c>
      <c r="R64" s="2008">
        <f>COUNT(R39:R42,#REF!,R45:R45,R47:R54,R56:R59,#REF!)</f>
        <v>5</v>
      </c>
    </row>
    <row r="65" spans="1:18" ht="61.5" x14ac:dyDescent="0.25">
      <c r="A65" s="2005"/>
      <c r="B65" s="2005"/>
      <c r="C65" s="2024" t="s">
        <v>128</v>
      </c>
      <c r="D65" s="2007"/>
      <c r="E65" s="2008">
        <f>COUNT(E42,#REF!,E45:E45,E47:E54,E56:E59,#REF!)</f>
        <v>4</v>
      </c>
      <c r="F65" s="2008">
        <f>COUNT(F42,#REF!,F45:F45,F47:F54,F56:F59,#REF!)</f>
        <v>7</v>
      </c>
      <c r="G65" s="2008">
        <f>COUNT(G42,#REF!,G45:G45,G47:G54,G56:G59,#REF!)</f>
        <v>6</v>
      </c>
      <c r="H65" s="2008">
        <f>COUNT(H42,#REF!,H45:H45,H47:H54,H56:H59,#REF!)</f>
        <v>6</v>
      </c>
      <c r="I65" s="2008">
        <f>COUNT(I42,#REF!,I45:I45,I47:I54,I56:I59,#REF!)</f>
        <v>6</v>
      </c>
      <c r="J65" s="2008">
        <f>COUNT(J42,#REF!,J45:J45,J47:J54,J56:J59,#REF!)</f>
        <v>5</v>
      </c>
      <c r="K65" s="2008">
        <f>COUNT(K42,#REF!,K45:K45,K47:K54,K56:K59,#REF!)</f>
        <v>4</v>
      </c>
      <c r="L65" s="2008">
        <f>COUNT(L42,#REF!,L45:L45,L47:L54,L56:L59,#REF!)</f>
        <v>4</v>
      </c>
      <c r="M65" s="2008">
        <f>COUNT(M42,#REF!,M45:M45,M47:M54,M56:M59,#REF!)</f>
        <v>7</v>
      </c>
      <c r="N65" s="2008">
        <f>COUNT(N42,#REF!,N45:N45,N47:N54,N56:N59,#REF!)</f>
        <v>5</v>
      </c>
      <c r="O65" s="2008">
        <f>COUNT(O42,#REF!,O45:O45,O47:O54,O56:O59,#REF!)</f>
        <v>4</v>
      </c>
      <c r="P65" s="2008">
        <f>COUNT(P42,#REF!,P45:P45,P47:P54,P56:P59,#REF!)</f>
        <v>6</v>
      </c>
      <c r="Q65" s="2008">
        <f>COUNT(Q42,#REF!,Q45:Q45,Q47:Q54,Q56:Q59,#REF!)</f>
        <v>8</v>
      </c>
      <c r="R65" s="2008">
        <f>COUNT(R42,#REF!,R45:R45,R47:R54,R56:R59,#REF!)</f>
        <v>4</v>
      </c>
    </row>
    <row r="66" spans="1:18" ht="61.5" x14ac:dyDescent="0.25">
      <c r="A66" s="2005"/>
      <c r="B66" s="2005"/>
      <c r="C66" s="2024" t="s">
        <v>161</v>
      </c>
      <c r="D66" s="2007"/>
      <c r="E66" s="2008">
        <f>COUNT(E42,E45:E45,E47:E54,E56:E59,#REF!)</f>
        <v>4</v>
      </c>
      <c r="F66" s="2008">
        <f>COUNT(F42,F45:F45,F47:F54,F56:F59,#REF!)</f>
        <v>7</v>
      </c>
      <c r="G66" s="2008">
        <f>COUNT(G42,G45:G45,G47:G54,G56:G59,#REF!)</f>
        <v>6</v>
      </c>
      <c r="H66" s="2008">
        <f>COUNT(H42,H45:H45,H47:H54,H56:H59,#REF!)</f>
        <v>6</v>
      </c>
      <c r="I66" s="2008">
        <f>COUNT(I42,I45:I45,I47:I54,I56:I59,#REF!)</f>
        <v>6</v>
      </c>
      <c r="J66" s="2008">
        <f>COUNT(J42,J45:J45,J47:J54,J56:J59,#REF!)</f>
        <v>5</v>
      </c>
      <c r="K66" s="2008">
        <f>COUNT(K42,K45:K45,K47:K54,K56:K59,#REF!)</f>
        <v>4</v>
      </c>
      <c r="L66" s="2008">
        <f>COUNT(L42,L45:L45,L47:L54,L56:L59,#REF!)</f>
        <v>4</v>
      </c>
      <c r="M66" s="2008">
        <f>COUNT(M42,M45:M45,M47:M54,M56:M59,#REF!)</f>
        <v>7</v>
      </c>
      <c r="N66" s="2008">
        <f>COUNT(N42,N45:N45,N47:N54,N56:N59,#REF!)</f>
        <v>5</v>
      </c>
      <c r="O66" s="2008">
        <f>COUNT(O42,O45:O45,O47:O54,O56:O59,#REF!)</f>
        <v>4</v>
      </c>
      <c r="P66" s="2008">
        <f>COUNT(P42,P45:P45,P47:P54,P56:P59,#REF!)</f>
        <v>6</v>
      </c>
      <c r="Q66" s="2008">
        <f>COUNT(Q42,Q45:Q45,Q47:Q54,Q56:Q59,#REF!)</f>
        <v>8</v>
      </c>
      <c r="R66" s="2008">
        <f>COUNT(R42,R45:R45,R47:R54,R56:R59,#REF!)</f>
        <v>4</v>
      </c>
    </row>
    <row r="67" spans="1:18" ht="61.5" x14ac:dyDescent="0.25">
      <c r="A67" s="2005"/>
      <c r="B67" s="2005"/>
      <c r="C67" s="2024" t="s">
        <v>321</v>
      </c>
      <c r="D67" s="2007"/>
      <c r="E67" s="2008">
        <f>COUNT(E42,E47:E54,E56:E59,#REF!)</f>
        <v>4</v>
      </c>
      <c r="F67" s="2008">
        <f>COUNT(F42,F47:F54,F56:F59,#REF!)</f>
        <v>6</v>
      </c>
      <c r="G67" s="2008">
        <f>COUNT(G42,G47:G54,G56:G59,#REF!)</f>
        <v>5</v>
      </c>
      <c r="H67" s="2008">
        <f>COUNT(H42,H47:H54,H56:H59,#REF!)</f>
        <v>5</v>
      </c>
      <c r="I67" s="2008">
        <f>COUNT(I42,I47:I54,I56:I59,#REF!)</f>
        <v>5</v>
      </c>
      <c r="J67" s="2008">
        <f>COUNT(J42,J47:J54,J56:J59,#REF!)</f>
        <v>5</v>
      </c>
      <c r="K67" s="2008">
        <f>COUNT(K42,K47:K54,K56:K59,#REF!)</f>
        <v>3</v>
      </c>
      <c r="L67" s="2008">
        <f>COUNT(L42,L47:L54,L56:L59,#REF!)</f>
        <v>3</v>
      </c>
      <c r="M67" s="2008">
        <f>COUNT(M42,M47:M54,M56:M59,#REF!)</f>
        <v>6</v>
      </c>
      <c r="N67" s="2008">
        <f>COUNT(N42,N47:N54,N56:N59,#REF!)</f>
        <v>4</v>
      </c>
      <c r="O67" s="2008">
        <f>COUNT(O42,O47:O54,O56:O59,#REF!)</f>
        <v>4</v>
      </c>
      <c r="P67" s="2008">
        <f>COUNT(P42,P47:P54,P56:P59,#REF!)</f>
        <v>5</v>
      </c>
      <c r="Q67" s="2008">
        <f>COUNT(Q42,Q47:Q54,Q56:Q59,#REF!)</f>
        <v>7</v>
      </c>
      <c r="R67" s="2008">
        <f>COUNT(R42,R47:R54,R56:R59,#REF!)</f>
        <v>4</v>
      </c>
    </row>
    <row r="68" spans="1:18" ht="61.5" x14ac:dyDescent="0.25">
      <c r="A68" s="2005"/>
      <c r="B68" s="2005"/>
      <c r="C68" s="2024" t="s">
        <v>183</v>
      </c>
      <c r="D68" s="2007"/>
      <c r="E68" s="2008">
        <f>COUNT(#REF!)</f>
        <v>0</v>
      </c>
      <c r="F68" s="2008">
        <f>COUNT(#REF!)</f>
        <v>0</v>
      </c>
      <c r="G68" s="2008">
        <f>COUNT(#REF!)</f>
        <v>0</v>
      </c>
      <c r="H68" s="2008">
        <f>COUNT(#REF!)</f>
        <v>0</v>
      </c>
      <c r="I68" s="2008">
        <f>COUNT(#REF!)</f>
        <v>0</v>
      </c>
      <c r="J68" s="2008">
        <f>COUNT(#REF!)</f>
        <v>0</v>
      </c>
      <c r="K68" s="2008">
        <f>COUNT(#REF!)</f>
        <v>0</v>
      </c>
      <c r="L68" s="2008">
        <f>COUNT(#REF!)</f>
        <v>0</v>
      </c>
      <c r="M68" s="2008">
        <f>COUNT(#REF!)</f>
        <v>0</v>
      </c>
      <c r="N68" s="2008">
        <f>COUNT(#REF!)</f>
        <v>0</v>
      </c>
      <c r="O68" s="2008">
        <f>COUNT(#REF!)</f>
        <v>0</v>
      </c>
      <c r="P68" s="2008">
        <f>COUNT(#REF!)</f>
        <v>0</v>
      </c>
      <c r="Q68" s="2008">
        <f>COUNT(#REF!)</f>
        <v>0</v>
      </c>
      <c r="R68" s="2008">
        <f>COUNT(#REF!)</f>
        <v>0</v>
      </c>
    </row>
    <row r="69" spans="1:18" ht="62" thickBot="1" x14ac:dyDescent="0.3">
      <c r="A69" s="1989" t="s">
        <v>102</v>
      </c>
      <c r="B69" s="1989"/>
      <c r="C69" s="1990"/>
      <c r="D69" s="1991"/>
      <c r="E69" s="1994"/>
      <c r="F69" s="1995"/>
      <c r="G69" s="1995"/>
      <c r="H69" s="1995"/>
      <c r="I69" s="1991"/>
      <c r="J69" s="1991"/>
      <c r="K69" s="1992"/>
      <c r="L69" s="1992"/>
      <c r="M69" s="1995"/>
      <c r="N69" s="1991"/>
      <c r="O69" s="1991"/>
      <c r="P69" s="1991"/>
      <c r="Q69" s="1991"/>
      <c r="R69" s="1994"/>
    </row>
    <row r="70" spans="1:18" ht="62" thickBot="1" x14ac:dyDescent="0.3">
      <c r="A70" s="2025" t="s">
        <v>95</v>
      </c>
      <c r="B70" s="2025" t="s">
        <v>101</v>
      </c>
      <c r="C70" s="2026" t="s">
        <v>97</v>
      </c>
      <c r="D70" s="2025">
        <f>SUM(E70:K70,L70:R70)/2</f>
        <v>19</v>
      </c>
      <c r="E70" s="2027"/>
      <c r="F70" s="2028">
        <v>7.5</v>
      </c>
      <c r="G70" s="2028">
        <v>7.5</v>
      </c>
      <c r="H70" s="2028">
        <v>4</v>
      </c>
      <c r="I70" s="2025"/>
      <c r="J70" s="2025"/>
      <c r="K70" s="2027"/>
      <c r="L70" s="2027"/>
      <c r="M70" s="2028">
        <v>7.5</v>
      </c>
      <c r="N70" s="2025">
        <v>7.5</v>
      </c>
      <c r="O70" s="2025">
        <v>4</v>
      </c>
      <c r="P70" s="2025"/>
      <c r="Q70" s="2025"/>
      <c r="R70" s="2030"/>
    </row>
    <row r="71" spans="1:18" ht="62" thickBot="1" x14ac:dyDescent="0.3">
      <c r="A71" s="1989" t="s">
        <v>96</v>
      </c>
      <c r="B71" s="1989" t="s">
        <v>100</v>
      </c>
      <c r="C71" s="2031" t="s">
        <v>99</v>
      </c>
      <c r="D71" s="2025">
        <f t="shared" ref="D71:D72" si="9">SUM(E71:K71,L71:R71)/2</f>
        <v>38</v>
      </c>
      <c r="E71" s="2032"/>
      <c r="F71" s="2033">
        <v>9.5</v>
      </c>
      <c r="G71" s="1989">
        <v>9.5</v>
      </c>
      <c r="H71" s="1989">
        <v>9.5</v>
      </c>
      <c r="I71" s="1989">
        <v>9.5</v>
      </c>
      <c r="J71" s="1989"/>
      <c r="K71" s="2032"/>
      <c r="L71" s="2034"/>
      <c r="M71" s="2037">
        <v>9.5</v>
      </c>
      <c r="N71" s="1989">
        <v>9.5</v>
      </c>
      <c r="O71" s="1989">
        <v>9.5</v>
      </c>
      <c r="P71" s="1989">
        <v>9.5</v>
      </c>
      <c r="Q71" s="1989"/>
      <c r="R71" s="2036"/>
    </row>
    <row r="72" spans="1:18" ht="62" thickBot="1" x14ac:dyDescent="0.3">
      <c r="A72" s="1989" t="s">
        <v>96</v>
      </c>
      <c r="B72" s="1989" t="s">
        <v>100</v>
      </c>
      <c r="C72" s="2031" t="s">
        <v>137</v>
      </c>
      <c r="D72" s="2025">
        <f t="shared" si="9"/>
        <v>33.25</v>
      </c>
      <c r="E72" s="2032">
        <v>9.5</v>
      </c>
      <c r="F72" s="2037">
        <v>9.5</v>
      </c>
      <c r="G72" s="1989"/>
      <c r="H72" s="1989"/>
      <c r="I72" s="1989"/>
      <c r="J72" s="1989">
        <v>9.5</v>
      </c>
      <c r="K72" s="2032">
        <v>9.5</v>
      </c>
      <c r="L72" s="2032">
        <v>9.5</v>
      </c>
      <c r="M72" s="2033">
        <v>9.5</v>
      </c>
      <c r="N72" s="1989"/>
      <c r="O72" s="1989"/>
      <c r="P72" s="1989"/>
      <c r="Q72" s="2322" t="s">
        <v>104</v>
      </c>
      <c r="R72" s="2036">
        <v>9.5</v>
      </c>
    </row>
    <row r="73" spans="1:18" ht="61.5" x14ac:dyDescent="1.35">
      <c r="A73" s="1989"/>
      <c r="B73" s="2038" t="s">
        <v>155</v>
      </c>
      <c r="C73" s="2039" t="s">
        <v>140</v>
      </c>
      <c r="D73" s="1991"/>
      <c r="E73" s="1992"/>
      <c r="F73" s="1995"/>
      <c r="G73" s="1995"/>
      <c r="H73" s="1995"/>
      <c r="I73" s="1991"/>
      <c r="J73" s="1991"/>
      <c r="K73" s="1992"/>
      <c r="L73" s="1992"/>
      <c r="M73" s="1991"/>
      <c r="N73" s="1991"/>
      <c r="O73" s="1991"/>
      <c r="P73" s="1991"/>
      <c r="Q73" s="1991"/>
      <c r="R73" s="1994"/>
    </row>
    <row r="74" spans="1:18" ht="61.5" x14ac:dyDescent="1.35">
      <c r="A74" s="1989"/>
      <c r="B74" s="2040" t="s">
        <v>154</v>
      </c>
      <c r="C74" s="2041" t="s">
        <v>141</v>
      </c>
      <c r="D74" s="1991"/>
      <c r="E74" s="1992"/>
      <c r="F74" s="1995"/>
      <c r="G74" s="1995"/>
      <c r="H74" s="1995"/>
      <c r="I74" s="1991"/>
      <c r="J74" s="1991"/>
      <c r="K74" s="1992"/>
      <c r="L74" s="1992"/>
      <c r="M74" s="1991"/>
      <c r="N74" s="1991"/>
      <c r="O74" s="1991"/>
      <c r="P74" s="1991"/>
      <c r="Q74" s="1991"/>
      <c r="R74" s="1994"/>
    </row>
    <row r="75" spans="1:18" ht="13" x14ac:dyDescent="0.3">
      <c r="A75" s="920"/>
      <c r="B75" s="920"/>
      <c r="C75" s="920"/>
      <c r="D75" s="317"/>
      <c r="E75" s="968">
        <f>SUM(E7:E15,E17:E24,E27:E31,E33:E37,E39:E42,E45:E45,E47:E54,E56:E59,E70:E74)</f>
        <v>104.5</v>
      </c>
      <c r="F75" s="968">
        <f t="shared" ref="F75:R75" si="10">SUM(F7:F15,F17:F24,F27:F31,F33:F37,F39:F42,F45:F45,F47:F54,F56:F59,F70:F74)</f>
        <v>162.25</v>
      </c>
      <c r="G75" s="968">
        <f t="shared" si="10"/>
        <v>159.25</v>
      </c>
      <c r="H75" s="968">
        <f t="shared" si="10"/>
        <v>172.5</v>
      </c>
      <c r="I75" s="968">
        <f t="shared" si="10"/>
        <v>156.75</v>
      </c>
      <c r="J75" s="968">
        <f t="shared" si="10"/>
        <v>150.25</v>
      </c>
      <c r="K75" s="968">
        <f t="shared" si="10"/>
        <v>115.5</v>
      </c>
      <c r="L75" s="968">
        <f t="shared" si="10"/>
        <v>104.5</v>
      </c>
      <c r="M75" s="968">
        <f t="shared" si="10"/>
        <v>178.25</v>
      </c>
      <c r="N75" s="968">
        <f t="shared" si="10"/>
        <v>156.25</v>
      </c>
      <c r="O75" s="968">
        <f t="shared" si="10"/>
        <v>159.5</v>
      </c>
      <c r="P75" s="968">
        <f t="shared" si="10"/>
        <v>153.75</v>
      </c>
      <c r="Q75" s="968">
        <f t="shared" si="10"/>
        <v>156.75</v>
      </c>
      <c r="R75" s="968">
        <f t="shared" si="10"/>
        <v>104</v>
      </c>
    </row>
    <row r="76" spans="1:18" ht="13" x14ac:dyDescent="0.3">
      <c r="A76" s="921"/>
      <c r="B76" s="921"/>
      <c r="C76" s="921"/>
      <c r="D76" s="317"/>
      <c r="E76" s="969">
        <f>E75/8</f>
        <v>13.0625</v>
      </c>
      <c r="F76" s="969">
        <f t="shared" ref="F76:R76" si="11">F75/8</f>
        <v>20.28125</v>
      </c>
      <c r="G76" s="969">
        <f t="shared" si="11"/>
        <v>19.90625</v>
      </c>
      <c r="H76" s="969">
        <f t="shared" si="11"/>
        <v>21.5625</v>
      </c>
      <c r="I76" s="969">
        <f t="shared" si="11"/>
        <v>19.59375</v>
      </c>
      <c r="J76" s="969">
        <f t="shared" si="11"/>
        <v>18.78125</v>
      </c>
      <c r="K76" s="969">
        <f t="shared" si="11"/>
        <v>14.4375</v>
      </c>
      <c r="L76" s="969">
        <f t="shared" si="11"/>
        <v>13.0625</v>
      </c>
      <c r="M76" s="969">
        <f t="shared" si="11"/>
        <v>22.28125</v>
      </c>
      <c r="N76" s="969">
        <f t="shared" si="11"/>
        <v>19.53125</v>
      </c>
      <c r="O76" s="969">
        <f t="shared" si="11"/>
        <v>19.9375</v>
      </c>
      <c r="P76" s="969">
        <f t="shared" si="11"/>
        <v>19.21875</v>
      </c>
      <c r="Q76" s="969">
        <f t="shared" si="11"/>
        <v>19.59375</v>
      </c>
      <c r="R76" s="969">
        <f t="shared" si="11"/>
        <v>13</v>
      </c>
    </row>
    <row r="77" spans="1:18" ht="13" x14ac:dyDescent="0.3">
      <c r="A77" s="922"/>
      <c r="B77" s="922"/>
      <c r="C77" s="922"/>
      <c r="D77" s="321" t="s">
        <v>212</v>
      </c>
      <c r="E77" s="322" t="s">
        <v>315</v>
      </c>
      <c r="F77" s="323" t="s">
        <v>203</v>
      </c>
      <c r="G77" s="897"/>
      <c r="H77" s="321" t="s">
        <v>211</v>
      </c>
      <c r="I77" s="970"/>
      <c r="J77" s="325" t="s">
        <v>203</v>
      </c>
      <c r="K77" s="897"/>
      <c r="L77" s="321" t="s">
        <v>213</v>
      </c>
      <c r="M77" s="322" t="s">
        <v>74</v>
      </c>
      <c r="N77" s="323" t="s">
        <v>203</v>
      </c>
      <c r="O77" s="897"/>
      <c r="P77" s="321" t="s">
        <v>211</v>
      </c>
      <c r="Q77" s="970"/>
      <c r="R77" s="325" t="s">
        <v>203</v>
      </c>
    </row>
    <row r="78" spans="1:18" ht="13" x14ac:dyDescent="0.3">
      <c r="A78" s="316"/>
      <c r="B78" s="316"/>
      <c r="C78" s="316"/>
      <c r="D78" s="326" t="s">
        <v>159</v>
      </c>
      <c r="E78" s="256">
        <v>27.5</v>
      </c>
      <c r="F78" s="347" t="str">
        <f>E78* 40 &amp; "hrs"</f>
        <v>1100hrs</v>
      </c>
      <c r="G78" s="897"/>
      <c r="H78" s="328" t="s">
        <v>240</v>
      </c>
      <c r="I78" s="329">
        <v>25.93</v>
      </c>
      <c r="J78" s="971" t="s">
        <v>247</v>
      </c>
      <c r="K78" s="897"/>
      <c r="L78" s="331" t="s">
        <v>159</v>
      </c>
      <c r="M78" s="332">
        <v>27.5</v>
      </c>
      <c r="N78" s="347" t="str">
        <f>M78* 40 &amp; "hrs"</f>
        <v>1100hrs</v>
      </c>
      <c r="O78" s="897"/>
      <c r="P78" s="334" t="s">
        <v>240</v>
      </c>
      <c r="Q78" s="335">
        <v>25.93</v>
      </c>
      <c r="R78" s="972" t="s">
        <v>247</v>
      </c>
    </row>
    <row r="79" spans="1:18" ht="13" x14ac:dyDescent="0.3">
      <c r="A79" s="316"/>
      <c r="B79" s="316"/>
      <c r="C79" s="316"/>
      <c r="D79" s="337" t="s">
        <v>204</v>
      </c>
      <c r="E79" s="338">
        <f>SUM(E75:K75)/40</f>
        <v>25.524999999999999</v>
      </c>
      <c r="F79" s="973" t="str">
        <f>E79* 40 &amp; "hrs"</f>
        <v>1021hrs</v>
      </c>
      <c r="G79" s="897"/>
      <c r="H79" s="340" t="s">
        <v>74</v>
      </c>
      <c r="I79" s="341">
        <f>SUM(E75:K75)/40</f>
        <v>25.524999999999999</v>
      </c>
      <c r="J79" s="342" t="str">
        <f>I79*40 &amp; "hrs"</f>
        <v>1021hrs</v>
      </c>
      <c r="K79" s="897"/>
      <c r="L79" s="343" t="s">
        <v>204</v>
      </c>
      <c r="M79" s="354">
        <f>SUM(L75:R75)/40</f>
        <v>25.324999999999999</v>
      </c>
      <c r="N79" s="973" t="str">
        <f>M79* 40 &amp; "hrs"</f>
        <v>1013hrs</v>
      </c>
      <c r="O79" s="897"/>
      <c r="P79" s="340" t="s">
        <v>74</v>
      </c>
      <c r="Q79" s="352">
        <f>SUM(L75:R75)/40</f>
        <v>25.324999999999999</v>
      </c>
      <c r="R79" s="353" t="str">
        <f>Q79*40 &amp; "hrs"</f>
        <v>1013hrs</v>
      </c>
    </row>
    <row r="80" spans="1:18" ht="13" x14ac:dyDescent="0.3">
      <c r="A80" s="316"/>
      <c r="B80" s="316"/>
      <c r="C80" s="316"/>
      <c r="D80" s="331" t="s">
        <v>188</v>
      </c>
      <c r="E80" s="332">
        <f>COUNTIFS(E7:K76, "T")*8/40</f>
        <v>0</v>
      </c>
      <c r="F80" s="974" t="str">
        <f>E80* 40 &amp; "hrs"</f>
        <v>0hrs</v>
      </c>
      <c r="G80" s="897"/>
      <c r="H80" s="334" t="s">
        <v>241</v>
      </c>
      <c r="I80" s="332">
        <v>29.07</v>
      </c>
      <c r="J80" s="972" t="s">
        <v>251</v>
      </c>
      <c r="K80" s="897"/>
      <c r="L80" s="348" t="s">
        <v>188</v>
      </c>
      <c r="M80" s="335">
        <f>COUNTIFS(L7:R76, "T")*8/40</f>
        <v>0</v>
      </c>
      <c r="N80" s="974" t="str">
        <f>M80* 40 &amp; "hrs"</f>
        <v>0hrs</v>
      </c>
      <c r="O80" s="897"/>
      <c r="P80" s="334" t="s">
        <v>241</v>
      </c>
      <c r="Q80" s="335">
        <v>29.07</v>
      </c>
      <c r="R80" s="972" t="s">
        <v>251</v>
      </c>
    </row>
    <row r="81" spans="1:18" ht="13" x14ac:dyDescent="0.3">
      <c r="A81" s="897"/>
      <c r="B81" s="897"/>
      <c r="C81" s="897"/>
      <c r="D81" s="897"/>
      <c r="E81" s="897"/>
      <c r="F81" s="897"/>
      <c r="G81" s="897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897"/>
    </row>
    <row r="82" spans="1:18" ht="13" x14ac:dyDescent="0.3">
      <c r="A82" s="897"/>
      <c r="B82" s="897"/>
      <c r="C82" s="897"/>
      <c r="D82" s="897"/>
      <c r="E82" s="897"/>
      <c r="F82" s="897"/>
      <c r="G82" s="897"/>
      <c r="H82" s="897"/>
      <c r="I82" s="897">
        <v>27.5</v>
      </c>
      <c r="J82" s="897"/>
      <c r="K82" s="897"/>
      <c r="L82" s="897"/>
      <c r="M82" s="897"/>
      <c r="N82" s="897"/>
      <c r="O82" s="897"/>
      <c r="P82" s="897"/>
      <c r="Q82" s="897"/>
      <c r="R82" s="897"/>
    </row>
    <row r="83" spans="1:18" ht="13" x14ac:dyDescent="0.3">
      <c r="A83" s="897"/>
      <c r="B83" s="897"/>
      <c r="C83" s="897"/>
      <c r="D83" s="897"/>
      <c r="E83" s="897"/>
      <c r="F83" s="897"/>
      <c r="G83" s="897"/>
      <c r="H83" s="897"/>
      <c r="I83" s="897"/>
      <c r="J83" s="897"/>
      <c r="K83" s="897"/>
      <c r="L83" s="897"/>
      <c r="M83" s="897"/>
      <c r="N83" s="897"/>
      <c r="O83" s="897"/>
      <c r="P83" s="897"/>
      <c r="Q83" s="897"/>
      <c r="R83" s="897"/>
    </row>
  </sheetData>
  <mergeCells count="5">
    <mergeCell ref="A1:R1"/>
    <mergeCell ref="A2:R2"/>
    <mergeCell ref="A3:R3"/>
    <mergeCell ref="E4:K4"/>
    <mergeCell ref="L4:R4"/>
  </mergeCells>
  <conditionalFormatting sqref="I79">
    <cfRule type="cellIs" dxfId="1149" priority="10" operator="lessThan">
      <formula>25.93</formula>
    </cfRule>
    <cfRule type="cellIs" dxfId="1148" priority="11" operator="greaterThan">
      <formula>29.07</formula>
    </cfRule>
    <cfRule type="cellIs" dxfId="1147" priority="12" operator="between">
      <formula>25.93</formula>
      <formula>29.07</formula>
    </cfRule>
  </conditionalFormatting>
  <conditionalFormatting sqref="J79">
    <cfRule type="cellIs" dxfId="1146" priority="7" operator="lessThan">
      <formula>1037.2</formula>
    </cfRule>
    <cfRule type="cellIs" dxfId="1145" priority="8" operator="greaterThan">
      <formula>1162.8</formula>
    </cfRule>
    <cfRule type="cellIs" dxfId="1144" priority="9" operator="between">
      <formula>1037.2</formula>
      <formula>1162.8</formula>
    </cfRule>
  </conditionalFormatting>
  <conditionalFormatting sqref="Q79">
    <cfRule type="cellIs" dxfId="1143" priority="4" operator="lessThan">
      <formula>25.93</formula>
    </cfRule>
    <cfRule type="cellIs" dxfId="1142" priority="5" operator="greaterThan">
      <formula>29.07</formula>
    </cfRule>
    <cfRule type="cellIs" dxfId="1141" priority="6" operator="between">
      <formula>25.93</formula>
      <formula>29.07</formula>
    </cfRule>
  </conditionalFormatting>
  <conditionalFormatting sqref="R79">
    <cfRule type="cellIs" dxfId="1140" priority="1" operator="lessThan">
      <formula>1037.2</formula>
    </cfRule>
    <cfRule type="cellIs" dxfId="1139" priority="2" operator="greaterThan">
      <formula>1162.8</formula>
    </cfRule>
    <cfRule type="cellIs" dxfId="1138" priority="3" operator="between">
      <formula>1037.2</formula>
      <formula>1162.8</formula>
    </cfRule>
  </conditionalFormatting>
  <pageMargins left="0.7" right="0.7" top="0.75" bottom="0.75" header="0.3" footer="0.3"/>
  <pageSetup scale="1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64C9-51C6-407A-8C59-350B9F644091}">
  <sheetPr>
    <pageSetUpPr fitToPage="1"/>
  </sheetPr>
  <dimension ref="A1:U87"/>
  <sheetViews>
    <sheetView topLeftCell="A28" zoomScale="75" zoomScaleNormal="75" workbookViewId="0">
      <selection activeCell="Q34" sqref="Q34:R34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46243</v>
      </c>
      <c r="F5" s="349">
        <v>46244</v>
      </c>
      <c r="G5" s="349">
        <v>46245</v>
      </c>
      <c r="H5" s="349">
        <v>46246</v>
      </c>
      <c r="I5" s="349">
        <v>46247</v>
      </c>
      <c r="J5" s="349">
        <v>46248</v>
      </c>
      <c r="K5" s="349">
        <v>46249</v>
      </c>
      <c r="L5" s="349">
        <v>46250</v>
      </c>
      <c r="M5" s="349">
        <v>46251</v>
      </c>
      <c r="N5" s="349">
        <v>46252</v>
      </c>
      <c r="O5" s="349">
        <v>46253</v>
      </c>
      <c r="P5" s="349">
        <v>46254</v>
      </c>
      <c r="Q5" s="349">
        <v>46255</v>
      </c>
      <c r="R5" s="349">
        <v>46256</v>
      </c>
      <c r="T5" s="1756">
        <v>0.25</v>
      </c>
      <c r="U5" s="1752">
        <f>ROUNDDOWN(AVERAGE(E16:R16),0)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ROUNDDOWN(AVERAGE(E23:R23),0)</f>
        <v>6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ROUNDDOWN(AVERAGE(E24:R24),0)</f>
        <v>7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5" si="0">SUM(E8:K8,L8:R8)/2</f>
        <v>40</v>
      </c>
      <c r="E8" s="961"/>
      <c r="F8" s="901">
        <v>8</v>
      </c>
      <c r="G8" s="901">
        <v>8</v>
      </c>
      <c r="H8" s="963">
        <v>8</v>
      </c>
      <c r="I8" s="901"/>
      <c r="J8" s="901">
        <v>8</v>
      </c>
      <c r="K8" s="961">
        <v>8</v>
      </c>
      <c r="L8" s="961">
        <v>8</v>
      </c>
      <c r="M8" s="901">
        <v>8</v>
      </c>
      <c r="N8" s="901">
        <v>8</v>
      </c>
      <c r="O8" s="901"/>
      <c r="P8" s="901">
        <v>8</v>
      </c>
      <c r="Q8" s="901">
        <v>8</v>
      </c>
      <c r="R8" s="962"/>
      <c r="T8" s="1757">
        <v>0.375</v>
      </c>
      <c r="U8" s="1752">
        <f>ROUNDDOWN(AVERAGE(E30:R30),0)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ROUNDDOWN(AVERAGE(E36:R36),0)</f>
        <v>10</v>
      </c>
    </row>
    <row r="10" spans="1:21" ht="24" customHeight="1" x14ac:dyDescent="0.25">
      <c r="A10" s="299" t="s">
        <v>13</v>
      </c>
      <c r="B10" s="299" t="s">
        <v>90</v>
      </c>
      <c r="C10" s="902" t="s">
        <v>133</v>
      </c>
      <c r="D10" s="901">
        <f t="shared" si="0"/>
        <v>40</v>
      </c>
      <c r="E10" s="961">
        <v>8</v>
      </c>
      <c r="F10" s="1371"/>
      <c r="G10" s="901">
        <v>8</v>
      </c>
      <c r="H10" s="1371">
        <v>8</v>
      </c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/>
      <c r="Q10" s="901">
        <v>8</v>
      </c>
      <c r="R10" s="962">
        <v>8</v>
      </c>
      <c r="T10" s="1757">
        <v>0.45833333333333298</v>
      </c>
      <c r="U10" s="1752">
        <f>ROUNDDOWN(AVERAGE(E41:R41),0)</f>
        <v>11</v>
      </c>
    </row>
    <row r="11" spans="1:21" ht="24" customHeight="1" x14ac:dyDescent="0.3">
      <c r="A11" s="299" t="s">
        <v>13</v>
      </c>
      <c r="B11" s="299" t="s">
        <v>90</v>
      </c>
      <c r="C11" s="902" t="s">
        <v>392</v>
      </c>
      <c r="D11" s="901">
        <f>SUM(E11:K11,L11:R11)/2</f>
        <v>40</v>
      </c>
      <c r="E11" s="1092"/>
      <c r="F11" s="901">
        <v>8</v>
      </c>
      <c r="G11" s="901">
        <v>8</v>
      </c>
      <c r="H11" s="901"/>
      <c r="I11" s="901">
        <v>8</v>
      </c>
      <c r="J11" s="901">
        <v>8</v>
      </c>
      <c r="K11" s="2501">
        <v>8</v>
      </c>
      <c r="L11" s="2501">
        <v>8</v>
      </c>
      <c r="M11" s="901"/>
      <c r="N11" s="901">
        <v>8</v>
      </c>
      <c r="O11" s="901">
        <v>8</v>
      </c>
      <c r="P11" s="901">
        <v>8</v>
      </c>
      <c r="Q11" s="901">
        <v>8</v>
      </c>
      <c r="R11" s="1092"/>
      <c r="T11" s="1756">
        <v>0.5</v>
      </c>
      <c r="U11" s="1752">
        <f>ROUNDDOWN(AVERAGE(E43:R43),0)</f>
        <v>12</v>
      </c>
    </row>
    <row r="12" spans="1:21" ht="24" customHeight="1" x14ac:dyDescent="0.25">
      <c r="A12" s="299" t="s">
        <v>13</v>
      </c>
      <c r="B12" s="299" t="s">
        <v>90</v>
      </c>
      <c r="C12" s="1745" t="s">
        <v>402</v>
      </c>
      <c r="D12" s="901">
        <f t="shared" si="0"/>
        <v>8</v>
      </c>
      <c r="E12" s="961">
        <v>8</v>
      </c>
      <c r="F12" s="1079"/>
      <c r="G12" s="1079"/>
      <c r="H12" s="1079"/>
      <c r="I12" s="901"/>
      <c r="J12" s="1079"/>
      <c r="K12" s="961"/>
      <c r="L12" s="1072"/>
      <c r="M12" s="1079"/>
      <c r="N12" s="1079"/>
      <c r="O12" s="1079"/>
      <c r="P12" s="901"/>
      <c r="Q12" s="1079"/>
      <c r="R12" s="962">
        <v>8</v>
      </c>
      <c r="S12" s="2427"/>
      <c r="T12" s="1757">
        <v>0.54166666666666696</v>
      </c>
      <c r="U12" s="1752">
        <f>ROUNDDOWN(AVERAGE(E45:R45),0)</f>
        <v>13</v>
      </c>
    </row>
    <row r="13" spans="1:21" ht="24" customHeight="1" x14ac:dyDescent="0.3">
      <c r="A13" s="299" t="s">
        <v>13</v>
      </c>
      <c r="B13" s="299" t="s">
        <v>90</v>
      </c>
      <c r="C13" s="1828" t="s">
        <v>407</v>
      </c>
      <c r="D13" s="1742">
        <f>SUM(E13:K13,L13:R13)/2</f>
        <v>8</v>
      </c>
      <c r="E13" s="1092"/>
      <c r="F13" s="1079"/>
      <c r="G13" s="1079"/>
      <c r="H13" s="1079"/>
      <c r="I13" s="1079"/>
      <c r="J13" s="901"/>
      <c r="K13" s="1092">
        <v>8</v>
      </c>
      <c r="L13" s="1744">
        <v>8</v>
      </c>
      <c r="M13" s="1079"/>
      <c r="N13" s="1079"/>
      <c r="O13" s="1079"/>
      <c r="P13" s="901"/>
      <c r="Q13" s="1079"/>
      <c r="R13" s="2417"/>
      <c r="S13" s="2424"/>
      <c r="T13" s="2420">
        <v>0.58333333333333304</v>
      </c>
      <c r="U13" s="1752">
        <f>ROUNDDOWN(AVERAGE(E54:R54),0)</f>
        <v>15</v>
      </c>
    </row>
    <row r="14" spans="1:21" s="1743" customFormat="1" ht="24" customHeight="1" x14ac:dyDescent="0.25">
      <c r="A14" s="299" t="s">
        <v>13</v>
      </c>
      <c r="B14" s="299" t="s">
        <v>90</v>
      </c>
      <c r="C14" s="1828" t="s">
        <v>412</v>
      </c>
      <c r="D14" s="901">
        <f t="shared" si="0"/>
        <v>8</v>
      </c>
      <c r="E14" s="1092">
        <v>8</v>
      </c>
      <c r="F14" s="1079"/>
      <c r="G14" s="1079"/>
      <c r="H14" s="1079"/>
      <c r="I14" s="901"/>
      <c r="J14" s="1079"/>
      <c r="K14" s="1092"/>
      <c r="L14" s="1744"/>
      <c r="M14" s="1079"/>
      <c r="N14" s="1079"/>
      <c r="O14" s="1079"/>
      <c r="P14" s="901"/>
      <c r="Q14" s="1079"/>
      <c r="R14" s="2417">
        <v>8</v>
      </c>
      <c r="S14" s="2425"/>
      <c r="T14" s="2419">
        <v>0.625</v>
      </c>
      <c r="U14" s="1752">
        <f t="shared" ref="U14:U20" si="1">ROUNDDOWN(AVERAGE(E59:R59),0)</f>
        <v>12</v>
      </c>
    </row>
    <row r="15" spans="1:21" s="1743" customFormat="1" ht="24" customHeight="1" x14ac:dyDescent="0.3">
      <c r="A15" s="299" t="s">
        <v>13</v>
      </c>
      <c r="B15" s="299" t="s">
        <v>90</v>
      </c>
      <c r="C15" s="902" t="s">
        <v>106</v>
      </c>
      <c r="D15" s="901">
        <f t="shared" si="0"/>
        <v>8</v>
      </c>
      <c r="E15" s="961"/>
      <c r="F15" s="1079"/>
      <c r="G15" s="1079"/>
      <c r="H15" s="1079"/>
      <c r="I15" s="1079"/>
      <c r="J15" s="1079"/>
      <c r="K15" s="961">
        <v>8</v>
      </c>
      <c r="L15" s="1072"/>
      <c r="M15" s="1079"/>
      <c r="N15" s="1079"/>
      <c r="O15" s="1079"/>
      <c r="P15" s="1079"/>
      <c r="Q15" s="1079"/>
      <c r="R15" s="2418">
        <v>8</v>
      </c>
      <c r="S15" s="2425"/>
      <c r="T15" s="1756">
        <v>0.66666666666666696</v>
      </c>
      <c r="U15" s="1752">
        <f t="shared" si="1"/>
        <v>10</v>
      </c>
    </row>
    <row r="16" spans="1:21" ht="24" customHeight="1" x14ac:dyDescent="0.25">
      <c r="A16" s="904"/>
      <c r="B16" s="904"/>
      <c r="C16" s="905" t="s">
        <v>122</v>
      </c>
      <c r="D16" s="906"/>
      <c r="E16" s="1069">
        <f t="shared" ref="E16:R16" si="2">COUNT(E7:E15)</f>
        <v>3</v>
      </c>
      <c r="F16" s="1069">
        <f t="shared" si="2"/>
        <v>4</v>
      </c>
      <c r="G16" s="1069">
        <f t="shared" si="2"/>
        <v>5</v>
      </c>
      <c r="H16" s="1069">
        <f t="shared" si="2"/>
        <v>4</v>
      </c>
      <c r="I16" s="1069">
        <f t="shared" si="2"/>
        <v>4</v>
      </c>
      <c r="J16" s="1069">
        <f t="shared" si="2"/>
        <v>5</v>
      </c>
      <c r="K16" s="1069">
        <f t="shared" si="2"/>
        <v>4</v>
      </c>
      <c r="L16" s="1069">
        <f t="shared" si="2"/>
        <v>3</v>
      </c>
      <c r="M16" s="1069">
        <f t="shared" si="2"/>
        <v>4</v>
      </c>
      <c r="N16" s="1069">
        <f t="shared" si="2"/>
        <v>5</v>
      </c>
      <c r="O16" s="1069">
        <f t="shared" si="2"/>
        <v>4</v>
      </c>
      <c r="P16" s="1069">
        <f t="shared" si="2"/>
        <v>4</v>
      </c>
      <c r="Q16" s="1069">
        <f t="shared" si="2"/>
        <v>5</v>
      </c>
      <c r="R16" s="1069">
        <f t="shared" si="2"/>
        <v>4</v>
      </c>
      <c r="S16" s="2424"/>
      <c r="T16" s="1757">
        <v>0.70833333333333404</v>
      </c>
      <c r="U16" s="1752">
        <f t="shared" si="1"/>
        <v>11</v>
      </c>
    </row>
    <row r="17" spans="1:21" ht="24" customHeight="1" x14ac:dyDescent="0.3">
      <c r="A17" s="299" t="s">
        <v>13</v>
      </c>
      <c r="B17" s="299" t="s">
        <v>14</v>
      </c>
      <c r="C17" s="902" t="s">
        <v>276</v>
      </c>
      <c r="D17" s="901">
        <f>SUM(E17:K17,L17:R17)/2</f>
        <v>40</v>
      </c>
      <c r="E17" s="1072"/>
      <c r="F17" s="1071">
        <v>8</v>
      </c>
      <c r="G17" s="1071"/>
      <c r="H17" s="1071">
        <v>8</v>
      </c>
      <c r="I17" s="1071">
        <v>8</v>
      </c>
      <c r="J17" s="1071">
        <v>8</v>
      </c>
      <c r="K17" s="1072">
        <v>8</v>
      </c>
      <c r="L17" s="1072">
        <v>8</v>
      </c>
      <c r="M17" s="901"/>
      <c r="N17" s="1071">
        <v>8</v>
      </c>
      <c r="O17" s="1071">
        <v>8</v>
      </c>
      <c r="P17" s="1071">
        <v>8</v>
      </c>
      <c r="Q17" s="1071">
        <v>8</v>
      </c>
      <c r="R17" s="1073"/>
      <c r="S17" s="2427"/>
      <c r="T17" s="1756">
        <v>0.75</v>
      </c>
      <c r="U17" s="1752">
        <f t="shared" si="1"/>
        <v>9</v>
      </c>
    </row>
    <row r="18" spans="1:21" ht="24" customHeight="1" x14ac:dyDescent="0.25">
      <c r="A18" s="299" t="s">
        <v>13</v>
      </c>
      <c r="B18" s="299" t="s">
        <v>14</v>
      </c>
      <c r="C18" s="902" t="s">
        <v>407</v>
      </c>
      <c r="D18" s="901">
        <f>SUM(E18:K18,L18:R18)/2</f>
        <v>32</v>
      </c>
      <c r="E18" s="1072"/>
      <c r="F18" s="1071">
        <v>8</v>
      </c>
      <c r="G18" s="1071">
        <v>8</v>
      </c>
      <c r="H18" s="1071">
        <v>8</v>
      </c>
      <c r="I18" s="1071">
        <v>8</v>
      </c>
      <c r="J18" s="1071"/>
      <c r="K18" s="2429"/>
      <c r="L18" s="2429"/>
      <c r="M18" s="901">
        <v>8</v>
      </c>
      <c r="N18" s="1071">
        <v>8</v>
      </c>
      <c r="O18" s="2405"/>
      <c r="P18" s="2405">
        <v>8</v>
      </c>
      <c r="Q18" s="1071">
        <v>8</v>
      </c>
      <c r="R18" s="1073"/>
      <c r="T18" s="1757">
        <v>0.79166666666666696</v>
      </c>
      <c r="U18" s="1752">
        <f t="shared" si="1"/>
        <v>7</v>
      </c>
    </row>
    <row r="19" spans="1:21" ht="24" customHeight="1" x14ac:dyDescent="0.3">
      <c r="A19" s="299" t="s">
        <v>13</v>
      </c>
      <c r="B19" s="299" t="s">
        <v>14</v>
      </c>
      <c r="C19" s="902" t="s">
        <v>359</v>
      </c>
      <c r="D19" s="901">
        <f t="shared" ref="D19:D21" si="3">SUM(E19:K19,L19:R19)/2</f>
        <v>8</v>
      </c>
      <c r="E19" s="1072"/>
      <c r="F19" s="1071"/>
      <c r="G19" s="1071"/>
      <c r="H19" s="1071"/>
      <c r="I19" s="2327"/>
      <c r="J19" s="1071"/>
      <c r="K19" s="1072">
        <v>8</v>
      </c>
      <c r="L19" s="1072"/>
      <c r="M19" s="901"/>
      <c r="N19" s="1071"/>
      <c r="O19" s="1071"/>
      <c r="P19" s="2327"/>
      <c r="Q19" s="1071"/>
      <c r="R19" s="1073">
        <v>8</v>
      </c>
      <c r="T19" s="1756">
        <v>0.83333333333333404</v>
      </c>
      <c r="U19" s="1752">
        <f t="shared" si="1"/>
        <v>6</v>
      </c>
    </row>
    <row r="20" spans="1:21" ht="24" customHeight="1" x14ac:dyDescent="0.25">
      <c r="A20" s="299" t="s">
        <v>13</v>
      </c>
      <c r="B20" s="299" t="s">
        <v>14</v>
      </c>
      <c r="C20" s="902" t="s">
        <v>394</v>
      </c>
      <c r="D20" s="901">
        <f t="shared" si="3"/>
        <v>32</v>
      </c>
      <c r="E20" s="1092">
        <v>8</v>
      </c>
      <c r="F20" s="901">
        <v>8</v>
      </c>
      <c r="G20" s="901"/>
      <c r="H20" s="901">
        <v>8</v>
      </c>
      <c r="I20" s="901">
        <v>8</v>
      </c>
      <c r="J20" s="901">
        <v>8</v>
      </c>
      <c r="K20" s="1092"/>
      <c r="L20" s="1092"/>
      <c r="M20" s="901">
        <v>8</v>
      </c>
      <c r="N20" s="901">
        <v>8</v>
      </c>
      <c r="O20" s="901">
        <v>8</v>
      </c>
      <c r="P20" s="901"/>
      <c r="Q20" s="1371" t="s">
        <v>104</v>
      </c>
      <c r="R20" s="2383" t="s">
        <v>104</v>
      </c>
      <c r="T20" s="1757">
        <v>0.875</v>
      </c>
      <c r="U20" s="1752">
        <f t="shared" si="1"/>
        <v>5</v>
      </c>
    </row>
    <row r="21" spans="1:21" ht="24" customHeight="1" x14ac:dyDescent="0.3">
      <c r="A21" s="299" t="s">
        <v>13</v>
      </c>
      <c r="B21" s="299" t="s">
        <v>14</v>
      </c>
      <c r="C21" s="902" t="s">
        <v>98</v>
      </c>
      <c r="D21" s="901">
        <f t="shared" si="3"/>
        <v>24</v>
      </c>
      <c r="E21" s="961"/>
      <c r="F21" s="963">
        <v>8</v>
      </c>
      <c r="G21" s="901">
        <v>8</v>
      </c>
      <c r="H21" s="901">
        <v>8</v>
      </c>
      <c r="I21" s="901">
        <v>8</v>
      </c>
      <c r="J21" s="901">
        <v>8</v>
      </c>
      <c r="K21" s="961"/>
      <c r="L21" s="961"/>
      <c r="M21" s="1071">
        <v>8</v>
      </c>
      <c r="N21" s="2405" t="s">
        <v>104</v>
      </c>
      <c r="O21" s="1371" t="s">
        <v>104</v>
      </c>
      <c r="P21" s="1371" t="s">
        <v>104</v>
      </c>
      <c r="Q21" s="1371" t="s">
        <v>104</v>
      </c>
      <c r="R21" s="962"/>
      <c r="T21" s="1758">
        <v>0.91666666666666696</v>
      </c>
      <c r="U21" s="1753">
        <f>ROUNDDOWN(AVERAGE('Master as of 2.17.25'!E61:R61), 0)</f>
        <v>4</v>
      </c>
    </row>
    <row r="22" spans="1:21" ht="24" customHeight="1" x14ac:dyDescent="0.25">
      <c r="A22" s="299" t="s">
        <v>13</v>
      </c>
      <c r="B22" s="299" t="s">
        <v>201</v>
      </c>
      <c r="C22" s="902" t="s">
        <v>107</v>
      </c>
      <c r="D22" s="901">
        <f>SUM(E22:K22,L22:R22)/2</f>
        <v>17.5</v>
      </c>
      <c r="E22" s="961">
        <v>5</v>
      </c>
      <c r="F22" s="901"/>
      <c r="G22" s="901">
        <v>5</v>
      </c>
      <c r="H22" s="901">
        <v>5</v>
      </c>
      <c r="I22" s="901"/>
      <c r="J22" s="901"/>
      <c r="K22" s="961"/>
      <c r="L22" s="1072">
        <v>5</v>
      </c>
      <c r="M22" s="901">
        <v>5</v>
      </c>
      <c r="N22" s="901">
        <v>5</v>
      </c>
      <c r="O22" s="901"/>
      <c r="P22" s="901">
        <v>5</v>
      </c>
      <c r="Q22" s="901"/>
      <c r="R22" s="962"/>
    </row>
    <row r="23" spans="1:21" ht="24" customHeight="1" x14ac:dyDescent="0.25">
      <c r="A23" s="904"/>
      <c r="B23" s="904"/>
      <c r="C23" s="905" t="s">
        <v>123</v>
      </c>
      <c r="D23" s="906"/>
      <c r="E23" s="1069">
        <f t="shared" ref="E23:R23" si="4">COUNT(E7:E15,E17:E21)</f>
        <v>4</v>
      </c>
      <c r="F23" s="1069">
        <f t="shared" si="4"/>
        <v>8</v>
      </c>
      <c r="G23" s="1069">
        <f t="shared" si="4"/>
        <v>7</v>
      </c>
      <c r="H23" s="1069">
        <f t="shared" si="4"/>
        <v>8</v>
      </c>
      <c r="I23" s="1069">
        <f t="shared" si="4"/>
        <v>8</v>
      </c>
      <c r="J23" s="1069">
        <f t="shared" si="4"/>
        <v>8</v>
      </c>
      <c r="K23" s="1069">
        <f t="shared" si="4"/>
        <v>6</v>
      </c>
      <c r="L23" s="1069">
        <f t="shared" si="4"/>
        <v>4</v>
      </c>
      <c r="M23" s="1069">
        <f t="shared" si="4"/>
        <v>7</v>
      </c>
      <c r="N23" s="1069">
        <f t="shared" si="4"/>
        <v>8</v>
      </c>
      <c r="O23" s="1069">
        <f t="shared" si="4"/>
        <v>6</v>
      </c>
      <c r="P23" s="1069">
        <f t="shared" si="4"/>
        <v>6</v>
      </c>
      <c r="Q23" s="1069">
        <f t="shared" si="4"/>
        <v>7</v>
      </c>
      <c r="R23" s="1069">
        <f t="shared" si="4"/>
        <v>5</v>
      </c>
    </row>
    <row r="24" spans="1:21" ht="24" customHeight="1" x14ac:dyDescent="0.25">
      <c r="A24" s="904"/>
      <c r="B24" s="904"/>
      <c r="C24" s="905" t="s">
        <v>120</v>
      </c>
      <c r="D24" s="906"/>
      <c r="E24" s="1069">
        <f>COUNT(E7:E15,E17:E22,#REF!)</f>
        <v>5</v>
      </c>
      <c r="F24" s="1069">
        <f>COUNT(F7:F15,F17:F22,#REF!)</f>
        <v>8</v>
      </c>
      <c r="G24" s="1069">
        <f>COUNT(G7:G15,G17:G22,#REF!)</f>
        <v>8</v>
      </c>
      <c r="H24" s="1069">
        <f>COUNT(H7:H15,H17:H22,#REF!)</f>
        <v>9</v>
      </c>
      <c r="I24" s="1069">
        <f>COUNT(I7:I15,I17:I22,#REF!)</f>
        <v>8</v>
      </c>
      <c r="J24" s="1069">
        <f>COUNT(J7:J15,J17:J22,#REF!)</f>
        <v>8</v>
      </c>
      <c r="K24" s="1069">
        <f>COUNT(K7:K15,K17:K22,#REF!)</f>
        <v>6</v>
      </c>
      <c r="L24" s="1069">
        <f>COUNT(L7:L15,L17:L22,#REF!)</f>
        <v>5</v>
      </c>
      <c r="M24" s="1069">
        <f>COUNT(M7:M15,M17:M22,#REF!)</f>
        <v>8</v>
      </c>
      <c r="N24" s="1069">
        <f>COUNT(N7:N15,N17:N22,#REF!)</f>
        <v>9</v>
      </c>
      <c r="O24" s="1069">
        <f>COUNT(O7:O15,O17:O22,#REF!)</f>
        <v>6</v>
      </c>
      <c r="P24" s="1069">
        <f>COUNT(P7:P15,P17:P22,#REF!)</f>
        <v>7</v>
      </c>
      <c r="Q24" s="1069">
        <f>COUNT(Q7:Q15,Q17:Q22,#REF!)</f>
        <v>7</v>
      </c>
      <c r="R24" s="1069">
        <f>COUNT(R7:R15,R17:R22,#REF!)</f>
        <v>5</v>
      </c>
    </row>
    <row r="25" spans="1:21" ht="24" customHeight="1" x14ac:dyDescent="0.25">
      <c r="A25" s="299" t="s">
        <v>13</v>
      </c>
      <c r="B25" s="299" t="s">
        <v>30</v>
      </c>
      <c r="C25" s="902" t="s">
        <v>371</v>
      </c>
      <c r="D25" s="901">
        <f>SUM(E25:K25,L25:R25)/2</f>
        <v>32</v>
      </c>
      <c r="E25" s="1092"/>
      <c r="F25" s="901">
        <v>8</v>
      </c>
      <c r="G25" s="901">
        <v>8</v>
      </c>
      <c r="H25" s="901">
        <v>8</v>
      </c>
      <c r="I25" s="901">
        <v>8</v>
      </c>
      <c r="J25" s="901"/>
      <c r="K25" s="1080"/>
      <c r="L25" s="1080"/>
      <c r="M25" s="901">
        <v>8</v>
      </c>
      <c r="N25" s="901"/>
      <c r="O25" s="901">
        <v>8</v>
      </c>
      <c r="P25" s="1071">
        <v>8</v>
      </c>
      <c r="Q25" s="901">
        <v>8</v>
      </c>
      <c r="R25" s="1092"/>
    </row>
    <row r="26" spans="1:21" ht="24" customHeight="1" x14ac:dyDescent="0.25">
      <c r="A26" s="299" t="s">
        <v>13</v>
      </c>
      <c r="B26" s="299" t="s">
        <v>30</v>
      </c>
      <c r="C26" s="902" t="s">
        <v>402</v>
      </c>
      <c r="D26" s="901">
        <f>SUM(E26:K26,L26:R26)/2</f>
        <v>8</v>
      </c>
      <c r="E26" s="1080"/>
      <c r="F26" s="901">
        <v>8</v>
      </c>
      <c r="G26" s="1079"/>
      <c r="H26" s="1079"/>
      <c r="I26" s="901"/>
      <c r="J26" s="1079"/>
      <c r="K26" s="1092"/>
      <c r="L26" s="1092"/>
      <c r="M26" s="901">
        <v>8</v>
      </c>
      <c r="N26" s="1079"/>
      <c r="O26" s="1079"/>
      <c r="P26" s="1071"/>
      <c r="Q26" s="1079"/>
      <c r="R26" s="1080"/>
    </row>
    <row r="27" spans="1:21" ht="24" customHeight="1" x14ac:dyDescent="0.25">
      <c r="A27" s="299" t="s">
        <v>13</v>
      </c>
      <c r="B27" s="299" t="s">
        <v>30</v>
      </c>
      <c r="C27" s="902" t="s">
        <v>412</v>
      </c>
      <c r="D27" s="901">
        <f>SUM(E27:K27,L27:R27)/2</f>
        <v>8</v>
      </c>
      <c r="E27" s="1079"/>
      <c r="F27" s="1079"/>
      <c r="G27" s="1079"/>
      <c r="H27" s="901">
        <v>8</v>
      </c>
      <c r="I27" s="901"/>
      <c r="J27" s="1079"/>
      <c r="K27" s="1092"/>
      <c r="L27" s="1092"/>
      <c r="M27" s="1079"/>
      <c r="N27" s="1079"/>
      <c r="O27" s="901">
        <v>8</v>
      </c>
      <c r="P27" s="1071"/>
      <c r="Q27" s="1079"/>
      <c r="R27" s="1080"/>
    </row>
    <row r="28" spans="1:21" ht="24" customHeight="1" x14ac:dyDescent="0.25">
      <c r="A28" s="299" t="s">
        <v>13</v>
      </c>
      <c r="B28" s="299" t="s">
        <v>30</v>
      </c>
      <c r="C28" s="902" t="s">
        <v>359</v>
      </c>
      <c r="D28" s="901">
        <f>SUM(E28:K28,L28:R28)/2</f>
        <v>8</v>
      </c>
      <c r="E28" s="1070"/>
      <c r="F28" s="901"/>
      <c r="G28" s="901"/>
      <c r="H28" s="901"/>
      <c r="I28" s="901">
        <v>8</v>
      </c>
      <c r="J28" s="901"/>
      <c r="K28" s="1079"/>
      <c r="L28" s="1070"/>
      <c r="M28" s="901"/>
      <c r="N28" s="901"/>
      <c r="O28" s="901"/>
      <c r="P28" s="1071">
        <v>8</v>
      </c>
      <c r="Q28" s="901"/>
      <c r="R28" s="1079"/>
    </row>
    <row r="29" spans="1:21" ht="24" customHeight="1" x14ac:dyDescent="0.25">
      <c r="A29" s="299" t="s">
        <v>13</v>
      </c>
      <c r="B29" s="299" t="s">
        <v>30</v>
      </c>
      <c r="C29" s="902" t="s">
        <v>290</v>
      </c>
      <c r="D29" s="901">
        <f t="shared" ref="D29" si="5">SUM(E29:K29,L29:R29)/2</f>
        <v>16</v>
      </c>
      <c r="E29" s="961">
        <v>8</v>
      </c>
      <c r="F29" s="901"/>
      <c r="G29" s="901"/>
      <c r="H29" s="901"/>
      <c r="I29" s="901"/>
      <c r="J29" s="901"/>
      <c r="K29" s="961">
        <v>8</v>
      </c>
      <c r="L29" s="961">
        <v>8</v>
      </c>
      <c r="M29" s="901"/>
      <c r="N29" s="901"/>
      <c r="O29" s="901"/>
      <c r="P29" s="901"/>
      <c r="Q29" s="901"/>
      <c r="R29" s="962">
        <v>8</v>
      </c>
    </row>
    <row r="30" spans="1:21" ht="24" customHeight="1" x14ac:dyDescent="0.25">
      <c r="A30" s="904"/>
      <c r="B30" s="904"/>
      <c r="C30" s="905" t="s">
        <v>119</v>
      </c>
      <c r="D30" s="906"/>
      <c r="E30" s="1069">
        <f>COUNT(E7:E15,E17:E22,#REF!,E25:E29)</f>
        <v>6</v>
      </c>
      <c r="F30" s="1069">
        <f>COUNT(F7:F15,F17:F22,#REF!,F25:F29)</f>
        <v>10</v>
      </c>
      <c r="G30" s="1069">
        <f>COUNT(G7:G15,G17:G22,#REF!,G25:G29)</f>
        <v>9</v>
      </c>
      <c r="H30" s="1069">
        <f>COUNT(H7:H15,H17:H22,#REF!,H25:H29)</f>
        <v>11</v>
      </c>
      <c r="I30" s="1069">
        <f>COUNT(I7:I15,I17:I22,#REF!,I25:I29)</f>
        <v>10</v>
      </c>
      <c r="J30" s="1069">
        <f>COUNT(J7:J15,J17:J22,#REF!,J25:J29)</f>
        <v>8</v>
      </c>
      <c r="K30" s="1069">
        <f>COUNT(K7:K15,K17:K22,#REF!,K25:K29)</f>
        <v>7</v>
      </c>
      <c r="L30" s="1069">
        <f>COUNT(L7:L15,L17:L22,#REF!,L25:L29)</f>
        <v>6</v>
      </c>
      <c r="M30" s="1069">
        <f>COUNT(M7:M15,M17:M22,#REF!,M25:M29)</f>
        <v>10</v>
      </c>
      <c r="N30" s="1069">
        <f>COUNT(N7:N15,N17:N22,#REF!,N25:N29)</f>
        <v>9</v>
      </c>
      <c r="O30" s="1069">
        <f>COUNT(O7:O15,O17:O22,#REF!,O25:O29)</f>
        <v>8</v>
      </c>
      <c r="P30" s="1069">
        <f>COUNT(P7:P15,P17:P22,#REF!,P25:P29)</f>
        <v>9</v>
      </c>
      <c r="Q30" s="1069">
        <f>COUNT(Q7:Q15,Q17:Q22,#REF!,Q25:Q29)</f>
        <v>8</v>
      </c>
      <c r="R30" s="1069">
        <f>COUNT(R7:R15,R17:R22,#REF!,R25:R29)</f>
        <v>6</v>
      </c>
    </row>
    <row r="31" spans="1:21" ht="24" customHeight="1" x14ac:dyDescent="0.25">
      <c r="A31" s="299" t="s">
        <v>13</v>
      </c>
      <c r="B31" s="299" t="s">
        <v>91</v>
      </c>
      <c r="C31" s="902" t="s">
        <v>402</v>
      </c>
      <c r="D31" s="901">
        <f t="shared" ref="D31:D35" si="6">SUM(E31:K31,L31:R31)/2</f>
        <v>16</v>
      </c>
      <c r="E31" s="1080"/>
      <c r="F31" s="1079"/>
      <c r="G31" s="901">
        <v>8</v>
      </c>
      <c r="H31" s="1742"/>
      <c r="I31" s="901"/>
      <c r="J31" s="1371" t="s">
        <v>104</v>
      </c>
      <c r="K31" s="1092"/>
      <c r="L31" s="1092"/>
      <c r="M31" s="1371"/>
      <c r="N31" s="1371">
        <v>8</v>
      </c>
      <c r="O31" s="901">
        <v>8</v>
      </c>
      <c r="P31" s="901"/>
      <c r="Q31" s="901">
        <v>8</v>
      </c>
      <c r="R31" s="1080"/>
    </row>
    <row r="32" spans="1:21" ht="24" customHeight="1" x14ac:dyDescent="0.25">
      <c r="A32" s="299" t="s">
        <v>13</v>
      </c>
      <c r="B32" s="299" t="s">
        <v>91</v>
      </c>
      <c r="C32" s="902" t="s">
        <v>388</v>
      </c>
      <c r="D32" s="901">
        <f t="shared" si="6"/>
        <v>28</v>
      </c>
      <c r="E32" s="1070"/>
      <c r="F32" s="901">
        <v>8</v>
      </c>
      <c r="G32" s="901">
        <v>8</v>
      </c>
      <c r="H32" s="901">
        <v>8</v>
      </c>
      <c r="I32" s="901"/>
      <c r="J32" s="901">
        <v>8</v>
      </c>
      <c r="K32" s="1080"/>
      <c r="L32" s="1080"/>
      <c r="M32" s="901">
        <v>8</v>
      </c>
      <c r="N32" s="1371" t="s">
        <v>104</v>
      </c>
      <c r="O32" s="901">
        <v>8</v>
      </c>
      <c r="P32" s="901"/>
      <c r="Q32" s="901">
        <v>8</v>
      </c>
      <c r="R32" s="1070"/>
    </row>
    <row r="33" spans="1:21" ht="24" customHeight="1" x14ac:dyDescent="0.25">
      <c r="A33" s="299" t="s">
        <v>13</v>
      </c>
      <c r="B33" s="299" t="s">
        <v>91</v>
      </c>
      <c r="C33" s="902" t="s">
        <v>371</v>
      </c>
      <c r="D33" s="901">
        <f>SUM(E33:K33,L33:R33)/2</f>
        <v>8</v>
      </c>
      <c r="E33" s="1070"/>
      <c r="F33" s="1079"/>
      <c r="G33" s="1079"/>
      <c r="H33" s="1079"/>
      <c r="I33" s="1079"/>
      <c r="J33" s="901"/>
      <c r="K33" s="1070">
        <v>8</v>
      </c>
      <c r="L33" s="1070">
        <v>8</v>
      </c>
      <c r="M33" s="1079"/>
      <c r="N33" s="901"/>
      <c r="O33" s="1079"/>
      <c r="P33" s="1079"/>
      <c r="Q33" s="1079"/>
      <c r="R33" s="1070"/>
    </row>
    <row r="34" spans="1:21" ht="24" customHeight="1" x14ac:dyDescent="0.25">
      <c r="A34" s="299" t="s">
        <v>13</v>
      </c>
      <c r="B34" s="299" t="s">
        <v>91</v>
      </c>
      <c r="C34" s="902" t="s">
        <v>396</v>
      </c>
      <c r="D34" s="901">
        <f t="shared" si="6"/>
        <v>40</v>
      </c>
      <c r="E34" s="1092">
        <v>8</v>
      </c>
      <c r="F34" s="901"/>
      <c r="G34" s="901">
        <v>8</v>
      </c>
      <c r="H34" s="901">
        <v>8</v>
      </c>
      <c r="I34" s="901">
        <v>8</v>
      </c>
      <c r="J34" s="901">
        <v>8</v>
      </c>
      <c r="K34" s="1092"/>
      <c r="L34" s="1092"/>
      <c r="M34" s="901">
        <v>8</v>
      </c>
      <c r="N34" s="901">
        <v>8</v>
      </c>
      <c r="O34" s="901">
        <v>8</v>
      </c>
      <c r="P34" s="901">
        <v>8</v>
      </c>
      <c r="Q34" s="901"/>
      <c r="R34" s="901">
        <v>8</v>
      </c>
    </row>
    <row r="35" spans="1:21" ht="24" customHeight="1" x14ac:dyDescent="0.25">
      <c r="A35" s="299" t="s">
        <v>13</v>
      </c>
      <c r="B35" s="299" t="s">
        <v>91</v>
      </c>
      <c r="C35" s="902" t="s">
        <v>412</v>
      </c>
      <c r="D35" s="901">
        <f t="shared" si="6"/>
        <v>24</v>
      </c>
      <c r="E35" s="1080"/>
      <c r="F35" s="901">
        <v>8</v>
      </c>
      <c r="G35" s="901">
        <v>8</v>
      </c>
      <c r="H35" s="1079"/>
      <c r="I35" s="901"/>
      <c r="J35" s="901">
        <v>8</v>
      </c>
      <c r="K35" s="961"/>
      <c r="L35" s="961"/>
      <c r="M35" s="901">
        <v>8</v>
      </c>
      <c r="N35" s="901">
        <v>8</v>
      </c>
      <c r="O35" s="1079"/>
      <c r="P35" s="901"/>
      <c r="Q35" s="901">
        <v>8</v>
      </c>
      <c r="R35" s="1080"/>
    </row>
    <row r="36" spans="1:21" ht="24" customHeight="1" x14ac:dyDescent="0.25">
      <c r="A36" s="904"/>
      <c r="B36" s="904"/>
      <c r="C36" s="905" t="s">
        <v>124</v>
      </c>
      <c r="D36" s="906"/>
      <c r="E36" s="1069">
        <f>COUNT(E7:E15,E17:E22,#REF!,E25:E29,E31:E35)</f>
        <v>7</v>
      </c>
      <c r="F36" s="1069">
        <f>COUNT(F7:F15,F17:F22,#REF!,F25:F29,F31:F35)</f>
        <v>12</v>
      </c>
      <c r="G36" s="1069">
        <f>COUNT(G7:G15,G17:G22,#REF!,G25:G29,G31:G35)</f>
        <v>13</v>
      </c>
      <c r="H36" s="1069">
        <f>COUNT(H7:H15,H17:H22,#REF!,H25:H29,H31:H35)</f>
        <v>13</v>
      </c>
      <c r="I36" s="1069">
        <f>COUNT(I7:I15,I17:I22,#REF!,I25:I29,I31:I35)</f>
        <v>11</v>
      </c>
      <c r="J36" s="1069">
        <f>COUNT(J7:J15,J17:J22,#REF!,J25:J29,J31:J35)</f>
        <v>11</v>
      </c>
      <c r="K36" s="1069">
        <f>COUNT(K7:K15,K17:K22,#REF!,K25:K29,K31:K35)</f>
        <v>8</v>
      </c>
      <c r="L36" s="1069">
        <f>COUNT(L7:L15,L17:L22,#REF!,L25:L29,L31:L35)</f>
        <v>7</v>
      </c>
      <c r="M36" s="1069">
        <f>COUNT(M7:M15,M17:M22,#REF!,M25:M29,M31:M35)</f>
        <v>13</v>
      </c>
      <c r="N36" s="1069">
        <f>COUNT(N7:N15,N17:N22,#REF!,N25:N29,N31:N35)</f>
        <v>12</v>
      </c>
      <c r="O36" s="1069">
        <f>COUNT(O7:O15,O17:O22,#REF!,O25:O29,O31:O35)</f>
        <v>11</v>
      </c>
      <c r="P36" s="1069">
        <f>COUNT(P7:P15,P17:P22,#REF!,P25:P29,P31:P35)</f>
        <v>10</v>
      </c>
      <c r="Q36" s="1069">
        <f>COUNT(Q7:Q15,Q17:Q22,#REF!,Q25:Q29,Q31:Q35)</f>
        <v>11</v>
      </c>
      <c r="R36" s="1069">
        <f>COUNT(R7:R15,R17:R22,#REF!,R25:R29,R31:R35)</f>
        <v>7</v>
      </c>
    </row>
    <row r="37" spans="1:21" ht="24" customHeight="1" x14ac:dyDescent="0.25">
      <c r="A37" s="299" t="s">
        <v>13</v>
      </c>
      <c r="B37" s="299" t="s">
        <v>34</v>
      </c>
      <c r="C37" s="902" t="s">
        <v>388</v>
      </c>
      <c r="D37" s="901">
        <f>SUM(E37:K37,L37:R37)/2</f>
        <v>8</v>
      </c>
      <c r="E37" s="1070"/>
      <c r="F37" s="1079"/>
      <c r="G37" s="1079"/>
      <c r="H37" s="1079"/>
      <c r="I37" s="901"/>
      <c r="J37" s="1079"/>
      <c r="K37" s="1070">
        <v>8</v>
      </c>
      <c r="L37" s="1070">
        <v>8</v>
      </c>
      <c r="M37" s="1079"/>
      <c r="N37" s="1079"/>
      <c r="O37" s="1079"/>
      <c r="P37" s="901"/>
      <c r="Q37" s="1079"/>
      <c r="R37" s="1070"/>
    </row>
    <row r="38" spans="1:21" ht="24" customHeight="1" x14ac:dyDescent="0.25">
      <c r="A38" s="299" t="s">
        <v>13</v>
      </c>
      <c r="B38" s="299" t="s">
        <v>34</v>
      </c>
      <c r="C38" s="902" t="s">
        <v>410</v>
      </c>
      <c r="D38" s="901">
        <f>SUM(E38:K38,L38:R38)/2</f>
        <v>40</v>
      </c>
      <c r="E38" s="1070">
        <v>8</v>
      </c>
      <c r="F38" s="901">
        <v>8</v>
      </c>
      <c r="G38" s="901">
        <v>8</v>
      </c>
      <c r="H38" s="901"/>
      <c r="I38" s="901">
        <v>8</v>
      </c>
      <c r="J38" s="901">
        <v>8</v>
      </c>
      <c r="K38" s="1070"/>
      <c r="L38" s="1070"/>
      <c r="M38" s="901"/>
      <c r="N38" s="901">
        <v>8</v>
      </c>
      <c r="O38" s="901">
        <v>8</v>
      </c>
      <c r="P38" s="901">
        <v>8</v>
      </c>
      <c r="Q38" s="901">
        <v>8</v>
      </c>
      <c r="R38" s="1070">
        <v>8</v>
      </c>
    </row>
    <row r="39" spans="1:21" ht="24" customHeight="1" x14ac:dyDescent="0.25">
      <c r="A39" s="299" t="s">
        <v>13</v>
      </c>
      <c r="B39" s="299" t="s">
        <v>34</v>
      </c>
      <c r="C39" s="902" t="s">
        <v>352</v>
      </c>
      <c r="D39" s="901">
        <f t="shared" ref="D39:D40" si="7">SUM(E39:K39,L39:R39)/2</f>
        <v>24</v>
      </c>
      <c r="E39" s="1070">
        <v>8</v>
      </c>
      <c r="F39" s="901"/>
      <c r="G39" s="901"/>
      <c r="H39" s="901">
        <v>8</v>
      </c>
      <c r="I39" s="901">
        <v>8</v>
      </c>
      <c r="J39" s="901"/>
      <c r="K39" s="1070"/>
      <c r="L39" s="1070"/>
      <c r="M39" s="901"/>
      <c r="N39" s="901"/>
      <c r="O39" s="901">
        <v>8</v>
      </c>
      <c r="P39" s="901">
        <v>8</v>
      </c>
      <c r="Q39" s="901"/>
      <c r="R39" s="1070">
        <v>8</v>
      </c>
    </row>
    <row r="40" spans="1:21" ht="24" customHeight="1" x14ac:dyDescent="0.25">
      <c r="A40" s="966" t="s">
        <v>13</v>
      </c>
      <c r="B40" s="966" t="s">
        <v>415</v>
      </c>
      <c r="C40" s="967" t="s">
        <v>416</v>
      </c>
      <c r="D40" s="901">
        <f t="shared" si="7"/>
        <v>25</v>
      </c>
      <c r="E40" s="1070">
        <v>10</v>
      </c>
      <c r="F40" s="901"/>
      <c r="G40" s="901"/>
      <c r="H40" s="901"/>
      <c r="I40" s="901"/>
      <c r="J40" s="901">
        <v>10</v>
      </c>
      <c r="K40" s="1070">
        <v>10</v>
      </c>
      <c r="L40" s="1371" t="s">
        <v>104</v>
      </c>
      <c r="M40" s="901"/>
      <c r="N40" s="901"/>
      <c r="O40" s="901"/>
      <c r="P40" s="901"/>
      <c r="Q40" s="901">
        <v>10</v>
      </c>
      <c r="R40" s="1070">
        <v>10</v>
      </c>
    </row>
    <row r="41" spans="1:21" ht="24" customHeight="1" x14ac:dyDescent="0.25">
      <c r="A41" s="904"/>
      <c r="B41" s="904"/>
      <c r="C41" s="905" t="s">
        <v>121</v>
      </c>
      <c r="D41" s="906"/>
      <c r="E41" s="1069">
        <f>COUNT(E7:E15,E17:E22,#REF!,E25:E29,E31:E35,E37:E39)</f>
        <v>9</v>
      </c>
      <c r="F41" s="1069">
        <f>COUNT(F7:F15,F17:F22,#REF!,F25:F29,F31:F35,F37:F39)</f>
        <v>13</v>
      </c>
      <c r="G41" s="1069">
        <f>COUNT(G7:G15,G17:G22,#REF!,G25:G29,G31:G35,G37:G39)</f>
        <v>14</v>
      </c>
      <c r="H41" s="1069">
        <f>COUNT(H7:H15,H17:H22,#REF!,H25:H29,H31:H35,H37:H39)</f>
        <v>14</v>
      </c>
      <c r="I41" s="1069">
        <f>COUNT(I7:I15,I17:I22,#REF!,I25:I29,I31:I35,I37:I39)</f>
        <v>13</v>
      </c>
      <c r="J41" s="1069">
        <f>COUNT(J7:J15,J17:J22,#REF!,J25:J29,J31:J35,J37:J39)</f>
        <v>12</v>
      </c>
      <c r="K41" s="1069">
        <f>COUNT(K7:K15,K17:K22,#REF!,K25:K29,K31:K35,K37:K39)</f>
        <v>9</v>
      </c>
      <c r="L41" s="1069">
        <f>COUNT(L7:L15,L17:L22,#REF!,L25:L29,L31:L35,L37:L39)</f>
        <v>8</v>
      </c>
      <c r="M41" s="1069">
        <f>COUNT(M7:M15,M17:M22,#REF!,M25:M29,M31:M35,M37:M39)</f>
        <v>13</v>
      </c>
      <c r="N41" s="1069">
        <f>COUNT(N7:N15,N17:N22,#REF!,N25:N29,N31:N35,N37:N39)</f>
        <v>13</v>
      </c>
      <c r="O41" s="1069">
        <f>COUNT(O7:O15,O17:O22,#REF!,O25:O29,O31:O35,O37:O39)</f>
        <v>13</v>
      </c>
      <c r="P41" s="1069">
        <f>COUNT(P7:P15,P17:P22,#REF!,P25:P29,P31:P35,P37:P39)</f>
        <v>12</v>
      </c>
      <c r="Q41" s="1069">
        <f>COUNT(Q7:Q15,Q17:Q22,#REF!,Q25:Q29,Q31:Q35,Q37:Q39)</f>
        <v>12</v>
      </c>
      <c r="R41" s="1069">
        <f>COUNT(R7:R15,R17:R22,#REF!,R25:R29,R31:R35,R37:R39)</f>
        <v>9</v>
      </c>
    </row>
    <row r="42" spans="1:21" ht="24" customHeight="1" x14ac:dyDescent="0.25">
      <c r="A42" s="299" t="s">
        <v>13</v>
      </c>
      <c r="B42" s="299" t="s">
        <v>162</v>
      </c>
      <c r="C42" s="902" t="s">
        <v>405</v>
      </c>
      <c r="D42" s="901">
        <f t="shared" ref="D42" si="8">SUM(E42:K42,L42:R42)/2</f>
        <v>40</v>
      </c>
      <c r="E42" s="1741"/>
      <c r="F42" s="1071">
        <v>8</v>
      </c>
      <c r="G42" s="1071">
        <v>8</v>
      </c>
      <c r="H42" s="901">
        <v>8</v>
      </c>
      <c r="I42" s="1071"/>
      <c r="J42" s="1071">
        <v>8</v>
      </c>
      <c r="K42" s="1070">
        <v>8</v>
      </c>
      <c r="L42" s="1070">
        <v>8</v>
      </c>
      <c r="M42" s="1742"/>
      <c r="N42" s="1071">
        <v>8</v>
      </c>
      <c r="O42" s="1071">
        <v>8</v>
      </c>
      <c r="P42" s="2433">
        <v>8</v>
      </c>
      <c r="Q42" s="1071">
        <v>8</v>
      </c>
      <c r="R42" s="1741"/>
    </row>
    <row r="43" spans="1:21" ht="24" customHeight="1" x14ac:dyDescent="0.25">
      <c r="A43" s="904"/>
      <c r="B43" s="904"/>
      <c r="C43" s="905" t="s">
        <v>139</v>
      </c>
      <c r="D43" s="906"/>
      <c r="E43" s="1069">
        <f>COUNT(E7:E15,E17:E22,#REF!,E25:E29,E31:E35,E37:E40,E42:E42)</f>
        <v>10</v>
      </c>
      <c r="F43" s="1069">
        <f>COUNT(F7:F15,F17:F22,#REF!,F25:F29,F31:F35,F37:F40,F42:F42)</f>
        <v>14</v>
      </c>
      <c r="G43" s="1069">
        <f>COUNT(G7:G15,G17:G22,#REF!,G25:G29,G31:G35,G37:G40,G42:G42)</f>
        <v>15</v>
      </c>
      <c r="H43" s="1069">
        <f>COUNT(H7:H15,H17:H22,#REF!,H25:H29,H31:H35,H37:H40,H42:H42)</f>
        <v>15</v>
      </c>
      <c r="I43" s="1069">
        <f>COUNT(I7:I15,I17:I22,#REF!,I25:I29,I31:I35,I37:I40,I42:I42)</f>
        <v>13</v>
      </c>
      <c r="J43" s="1069">
        <f>COUNT(J7:J15,J17:J22,#REF!,J25:J29,J31:J35,J37:J40,J42:J42)</f>
        <v>14</v>
      </c>
      <c r="K43" s="1069">
        <f>COUNT(K7:K15,K17:K22,#REF!,K25:K29,K31:K35,K37:K40,K42:K42)</f>
        <v>11</v>
      </c>
      <c r="L43" s="1069">
        <f>COUNT(L7:L15,L17:L22,#REF!,L25:L29,L31:L35,L37:L40,L42:L42)</f>
        <v>9</v>
      </c>
      <c r="M43" s="1069">
        <f>COUNT(M7:M15,M17:M22,#REF!,M25:M29,M31:M35,M37:M40,M42:M42)</f>
        <v>13</v>
      </c>
      <c r="N43" s="1069">
        <f>COUNT(N7:N15,N17:N22,#REF!,N25:N29,N31:N35,N37:N40,N42:N42)</f>
        <v>14</v>
      </c>
      <c r="O43" s="1069">
        <f>COUNT(O7:O15,O17:O22,#REF!,O25:O29,O31:O35,O37:O40,O42:O42)</f>
        <v>14</v>
      </c>
      <c r="P43" s="1069">
        <f>COUNT(P7:P15,P17:P22,#REF!,P25:P29,P31:P35,P37:P40,P42:P42)</f>
        <v>13</v>
      </c>
      <c r="Q43" s="1069">
        <f>COUNT(Q7:Q15,Q17:Q22,#REF!,Q25:Q29,Q31:Q35,Q37:Q40,Q42:Q42)</f>
        <v>14</v>
      </c>
      <c r="R43" s="1069">
        <f>COUNT(R7:R15,R17:R22,#REF!,R25:R29,R31:R35,R37:R40,R42:R42)</f>
        <v>10</v>
      </c>
    </row>
    <row r="44" spans="1:21" ht="24" customHeight="1" x14ac:dyDescent="0.25">
      <c r="A44" s="299" t="s">
        <v>13</v>
      </c>
      <c r="B44" s="299" t="s">
        <v>103</v>
      </c>
      <c r="C44" s="902" t="s">
        <v>384</v>
      </c>
      <c r="D44" s="901">
        <f>SUM(E44:K44,L44:R44)/2</f>
        <v>40</v>
      </c>
      <c r="E44" s="1070"/>
      <c r="F44" s="901">
        <v>8</v>
      </c>
      <c r="G44" s="901">
        <v>8</v>
      </c>
      <c r="H44" s="901">
        <v>8</v>
      </c>
      <c r="I44" s="901">
        <v>8</v>
      </c>
      <c r="J44" s="901"/>
      <c r="K44" s="1070">
        <v>8</v>
      </c>
      <c r="L44" s="1070">
        <v>8</v>
      </c>
      <c r="M44" s="901">
        <v>8</v>
      </c>
      <c r="N44" s="901">
        <v>8</v>
      </c>
      <c r="O44" s="1371"/>
      <c r="P44" s="1371">
        <v>8</v>
      </c>
      <c r="Q44" s="901">
        <v>8</v>
      </c>
      <c r="R44" s="1070"/>
    </row>
    <row r="45" spans="1:21" ht="24" customHeight="1" x14ac:dyDescent="0.25">
      <c r="A45" s="904"/>
      <c r="B45" s="904"/>
      <c r="C45" s="905" t="s">
        <v>125</v>
      </c>
      <c r="D45" s="906"/>
      <c r="E45" s="1069">
        <f>COUNT(E7:E15,E17:E21,#REF!,E25:E29,E31:E35,E37:E40,E42:E42,E44:E44)</f>
        <v>9</v>
      </c>
      <c r="F45" s="1069">
        <f>COUNT(F7:F15,F17:F21,#REF!,F25:F29,F31:F35,F37:F40,F42:F42,F44:F44)</f>
        <v>15</v>
      </c>
      <c r="G45" s="1069">
        <f>COUNT(G7:G15,G17:G21,#REF!,G25:G29,G31:G35,G37:G40,G42:G42,G44:G44)</f>
        <v>15</v>
      </c>
      <c r="H45" s="1069">
        <f>COUNT(H7:H15,H17:H21,#REF!,H25:H29,H31:H35,H37:H40,H42:H42,H44:H44)</f>
        <v>15</v>
      </c>
      <c r="I45" s="1069">
        <f>COUNT(I7:I15,I17:I21,#REF!,I25:I29,I31:I35,I37:I40,I42:I42,I44:I44)</f>
        <v>14</v>
      </c>
      <c r="J45" s="1069">
        <f>COUNT(J7:J15,J17:J21,#REF!,J25:J29,J31:J35,J37:J40,J42:J42,J44:J44)</f>
        <v>14</v>
      </c>
      <c r="K45" s="1069">
        <f>COUNT(K7:K15,K17:K21,#REF!,K25:K29,K31:K35,K37:K40,K42:K42,K44:K44)</f>
        <v>12</v>
      </c>
      <c r="L45" s="1069">
        <f>COUNT(L7:L15,L17:L21,#REF!,L25:L29,L31:L35,L37:L40,L42:L42,L44:L44)</f>
        <v>9</v>
      </c>
      <c r="M45" s="1069">
        <f>COUNT(M7:M15,M17:M21,#REF!,M25:M29,M31:M35,M37:M40,M42:M42,M44:M44)</f>
        <v>13</v>
      </c>
      <c r="N45" s="1069">
        <f>COUNT(N7:N15,N17:N21,#REF!,N25:N29,N31:N35,N37:N40,N42:N42,N44:N44)</f>
        <v>14</v>
      </c>
      <c r="O45" s="1069">
        <f>COUNT(O7:O15,O17:O21,#REF!,O25:O29,O31:O35,O37:O40,O42:O42,O44:O44)</f>
        <v>14</v>
      </c>
      <c r="P45" s="1069">
        <f>COUNT(P7:P15,P17:P21,#REF!,P25:P29,P31:P35,P37:P40,P42:P42,P44:P44)</f>
        <v>13</v>
      </c>
      <c r="Q45" s="1069">
        <f>COUNT(Q7:Q15,Q17:Q21,#REF!,Q25:Q29,Q31:Q35,Q37:Q40,Q42:Q42,Q44:Q44)</f>
        <v>15</v>
      </c>
      <c r="R45" s="1069">
        <f>COUNT(R7:R15,R17:R21,#REF!,R25:R29,R31:R35,R37:R40,R42:R42,R44:R44)</f>
        <v>10</v>
      </c>
    </row>
    <row r="46" spans="1:21" ht="24" customHeight="1" x14ac:dyDescent="0.25">
      <c r="A46" s="299" t="s">
        <v>13</v>
      </c>
      <c r="B46" s="299" t="s">
        <v>39</v>
      </c>
      <c r="C46" s="902" t="s">
        <v>318</v>
      </c>
      <c r="D46" s="901">
        <f>SUM(E46:K46,L46:R46)/2</f>
        <v>40</v>
      </c>
      <c r="E46" s="961"/>
      <c r="F46" s="901">
        <v>8</v>
      </c>
      <c r="G46" s="901">
        <v>8</v>
      </c>
      <c r="H46" s="901">
        <v>8</v>
      </c>
      <c r="I46" s="901">
        <v>8</v>
      </c>
      <c r="J46" s="901"/>
      <c r="K46" s="961">
        <v>8</v>
      </c>
      <c r="L46" s="961">
        <v>8</v>
      </c>
      <c r="M46" s="901"/>
      <c r="N46" s="901">
        <v>8</v>
      </c>
      <c r="O46" s="901">
        <v>8</v>
      </c>
      <c r="P46" s="901">
        <v>8</v>
      </c>
      <c r="Q46" s="901">
        <v>8</v>
      </c>
      <c r="R46" s="962"/>
      <c r="T46" s="1743"/>
      <c r="U46" s="1743"/>
    </row>
    <row r="47" spans="1:21" ht="24" customHeight="1" x14ac:dyDescent="0.25">
      <c r="A47" s="299" t="s">
        <v>13</v>
      </c>
      <c r="B47" s="299" t="s">
        <v>39</v>
      </c>
      <c r="C47" s="902" t="s">
        <v>390</v>
      </c>
      <c r="D47" s="901">
        <f t="shared" ref="D47:D53" si="9">SUM(E47:K47,L47:R47)/2</f>
        <v>24</v>
      </c>
      <c r="E47" s="961">
        <v>8</v>
      </c>
      <c r="F47" s="901">
        <v>8</v>
      </c>
      <c r="G47" s="1742"/>
      <c r="H47" s="901">
        <v>8</v>
      </c>
      <c r="I47" s="901"/>
      <c r="J47" s="1742"/>
      <c r="K47" s="961"/>
      <c r="L47" s="961"/>
      <c r="M47" s="901">
        <v>8</v>
      </c>
      <c r="N47" s="1742"/>
      <c r="O47" s="901">
        <v>8</v>
      </c>
      <c r="P47" s="1742"/>
      <c r="Q47" s="901"/>
      <c r="R47" s="962">
        <v>8</v>
      </c>
    </row>
    <row r="48" spans="1:21" ht="24" customHeight="1" x14ac:dyDescent="0.25">
      <c r="A48" s="299" t="s">
        <v>13</v>
      </c>
      <c r="B48" s="299" t="s">
        <v>39</v>
      </c>
      <c r="C48" s="902" t="s">
        <v>411</v>
      </c>
      <c r="D48" s="901">
        <f t="shared" si="9"/>
        <v>40</v>
      </c>
      <c r="E48" s="961"/>
      <c r="F48" s="901">
        <v>8</v>
      </c>
      <c r="G48" s="1742"/>
      <c r="H48" s="901">
        <v>8</v>
      </c>
      <c r="I48" s="901">
        <v>8</v>
      </c>
      <c r="J48" s="1742">
        <v>8</v>
      </c>
      <c r="K48" s="961">
        <v>8</v>
      </c>
      <c r="L48" s="961">
        <v>8</v>
      </c>
      <c r="M48" s="901">
        <v>8</v>
      </c>
      <c r="N48" s="1742"/>
      <c r="O48" s="901">
        <v>8</v>
      </c>
      <c r="P48" s="1742">
        <v>8</v>
      </c>
      <c r="Q48" s="901">
        <v>8</v>
      </c>
      <c r="R48" s="962"/>
    </row>
    <row r="49" spans="1:21" s="1743" customFormat="1" ht="24" customHeight="1" x14ac:dyDescent="0.25">
      <c r="A49" s="299" t="s">
        <v>13</v>
      </c>
      <c r="B49" s="299" t="s">
        <v>39</v>
      </c>
      <c r="C49" s="902" t="s">
        <v>413</v>
      </c>
      <c r="D49" s="901">
        <f t="shared" si="9"/>
        <v>16</v>
      </c>
      <c r="E49" s="961"/>
      <c r="F49" s="901">
        <v>8</v>
      </c>
      <c r="G49" s="1742">
        <v>8</v>
      </c>
      <c r="H49" s="901">
        <v>8</v>
      </c>
      <c r="I49" s="901">
        <v>8</v>
      </c>
      <c r="J49" s="1742"/>
      <c r="K49" s="2383" t="s">
        <v>104</v>
      </c>
      <c r="L49" s="2383" t="s">
        <v>104</v>
      </c>
      <c r="M49" s="1371" t="s">
        <v>104</v>
      </c>
      <c r="N49" s="1371" t="s">
        <v>104</v>
      </c>
      <c r="O49" s="901"/>
      <c r="P49" s="1371" t="s">
        <v>104</v>
      </c>
      <c r="Q49" s="1371" t="s">
        <v>104</v>
      </c>
      <c r="R49" s="962"/>
      <c r="T49"/>
      <c r="U49"/>
    </row>
    <row r="50" spans="1:21" ht="23.5" customHeight="1" x14ac:dyDescent="0.25">
      <c r="A50" s="299" t="s">
        <v>13</v>
      </c>
      <c r="B50" s="299" t="s">
        <v>39</v>
      </c>
      <c r="C50" s="902" t="s">
        <v>106</v>
      </c>
      <c r="D50" s="901">
        <f t="shared" si="9"/>
        <v>16</v>
      </c>
      <c r="E50" s="1961"/>
      <c r="F50" s="901">
        <v>8</v>
      </c>
      <c r="G50" s="901">
        <v>8</v>
      </c>
      <c r="H50" s="1079"/>
      <c r="I50" s="1079"/>
      <c r="J50" s="1079"/>
      <c r="K50" s="1080"/>
      <c r="L50" s="961"/>
      <c r="M50" s="901">
        <v>8</v>
      </c>
      <c r="N50" s="901">
        <v>8</v>
      </c>
      <c r="O50" s="1079"/>
      <c r="P50" s="1079"/>
      <c r="Q50" s="1079"/>
      <c r="R50" s="1080"/>
    </row>
    <row r="51" spans="1:21" ht="23.5" customHeight="1" x14ac:dyDescent="0.25">
      <c r="A51" s="299" t="s">
        <v>13</v>
      </c>
      <c r="B51" s="299" t="s">
        <v>39</v>
      </c>
      <c r="C51" s="902" t="s">
        <v>377</v>
      </c>
      <c r="D51" s="901">
        <f t="shared" si="9"/>
        <v>0</v>
      </c>
      <c r="E51" s="2383" t="s">
        <v>104</v>
      </c>
      <c r="F51" s="901"/>
      <c r="G51" s="901"/>
      <c r="H51" s="901"/>
      <c r="I51" s="901"/>
      <c r="J51" s="901"/>
      <c r="K51" s="961"/>
      <c r="L51" s="961"/>
      <c r="M51" s="901"/>
      <c r="N51" s="901"/>
      <c r="O51" s="901"/>
      <c r="P51" s="901"/>
      <c r="Q51" s="901"/>
      <c r="R51" s="2383" t="s">
        <v>104</v>
      </c>
    </row>
    <row r="52" spans="1:21" ht="24" customHeight="1" x14ac:dyDescent="0.25">
      <c r="A52" s="299" t="s">
        <v>13</v>
      </c>
      <c r="B52" s="299" t="s">
        <v>39</v>
      </c>
      <c r="C52" s="902" t="s">
        <v>403</v>
      </c>
      <c r="D52" s="901">
        <f t="shared" si="9"/>
        <v>16</v>
      </c>
      <c r="E52" s="1092">
        <v>8</v>
      </c>
      <c r="F52" s="901"/>
      <c r="G52" s="1079"/>
      <c r="H52" s="1079"/>
      <c r="I52" s="1079"/>
      <c r="J52" s="901">
        <v>8</v>
      </c>
      <c r="K52" s="961"/>
      <c r="L52" s="961"/>
      <c r="M52" s="1079"/>
      <c r="N52" s="1079"/>
      <c r="O52" s="1079"/>
      <c r="P52" s="901"/>
      <c r="Q52" s="901">
        <v>8</v>
      </c>
      <c r="R52" s="1092">
        <v>8</v>
      </c>
    </row>
    <row r="53" spans="1:21" ht="24" customHeight="1" x14ac:dyDescent="0.25">
      <c r="A53" s="299" t="s">
        <v>13</v>
      </c>
      <c r="B53" s="299" t="s">
        <v>362</v>
      </c>
      <c r="C53" s="902" t="s">
        <v>135</v>
      </c>
      <c r="D53" s="901">
        <f t="shared" si="9"/>
        <v>23</v>
      </c>
      <c r="E53" s="1070">
        <v>8</v>
      </c>
      <c r="F53" s="901">
        <v>7.5</v>
      </c>
      <c r="G53" s="901"/>
      <c r="H53" s="901"/>
      <c r="I53" s="1371"/>
      <c r="J53" s="901">
        <v>7.5</v>
      </c>
      <c r="K53" s="1070"/>
      <c r="L53" s="1070"/>
      <c r="M53" s="901">
        <v>7.5</v>
      </c>
      <c r="N53" s="901"/>
      <c r="O53" s="901"/>
      <c r="P53" s="1371"/>
      <c r="Q53" s="901">
        <v>7.5</v>
      </c>
      <c r="R53" s="1070">
        <v>8</v>
      </c>
    </row>
    <row r="54" spans="1:21" ht="24" customHeight="1" x14ac:dyDescent="0.25">
      <c r="A54" s="904"/>
      <c r="B54" s="904"/>
      <c r="C54" s="905" t="s">
        <v>126</v>
      </c>
      <c r="D54" s="906"/>
      <c r="E54" s="1069">
        <f>COUNT(E8:E15,E17:E21,#REF!,E25:E29,E31:E35,E37:E40,E42:E42,E44:E44,E46:E53)</f>
        <v>12</v>
      </c>
      <c r="F54" s="1069">
        <f>COUNT(F8:F15,F17:F21,#REF!,F25:F29,F31:F35,F37:F40,F42:F42,F44:F44,F46:F53)</f>
        <v>20</v>
      </c>
      <c r="G54" s="1069">
        <f>COUNT(G8:G15,G17:G21,#REF!,G25:G29,G31:G35,G37:G40,G42:G42,G44:G44,G46:G53)</f>
        <v>17</v>
      </c>
      <c r="H54" s="1069">
        <f>COUNT(H8:H15,H17:H21,#REF!,H25:H29,H31:H35,H37:H40,H42:H42,H44:H44,H46:H53)</f>
        <v>18</v>
      </c>
      <c r="I54" s="1069">
        <f>COUNT(I8:I15,I17:I21,#REF!,I25:I29,I31:I35,I37:I40,I42:I42,I44:I44,I46:I53)</f>
        <v>16</v>
      </c>
      <c r="J54" s="1069">
        <f>COUNT(J8:J15,J17:J21,#REF!,J25:J29,J31:J35,J37:J40,J42:J42,J44:J44,J46:J53)</f>
        <v>16</v>
      </c>
      <c r="K54" s="1069">
        <f>COUNT(K8:K15,K17:K21,#REF!,K25:K29,K31:K35,K37:K40,K42:K42,K44:K44,K46:K53)</f>
        <v>14</v>
      </c>
      <c r="L54" s="1069">
        <f>COUNT(L8:L15,L17:L21,#REF!,L25:L29,L31:L35,L37:L40,L42:L42,L44:L44,L46:L53)</f>
        <v>11</v>
      </c>
      <c r="M54" s="1069">
        <f>COUNT(M8:M15,M17:M21,#REF!,M25:M29,M31:M35,M37:M40,M42:M42,M44:M44,M46:M53)</f>
        <v>16</v>
      </c>
      <c r="N54" s="1069">
        <f>COUNT(N8:N15,N17:N21,#REF!,N25:N29,N31:N35,N37:N40,N42:N42,N44:N44,N46:N53)</f>
        <v>15</v>
      </c>
      <c r="O54" s="1069">
        <f>COUNT(O8:O15,O17:O21,#REF!,O25:O29,O31:O35,O37:O40,O42:O42,O44:O44,O46:O53)</f>
        <v>16</v>
      </c>
      <c r="P54" s="1069">
        <f>COUNT(P8:P15,P17:P21,#REF!,P25:P29,P31:P35,P37:P40,P42:P42,P44:P44,P46:P53)</f>
        <v>14</v>
      </c>
      <c r="Q54" s="1069">
        <f>COUNT(Q8:Q15,Q17:Q21,#REF!,Q25:Q29,Q31:Q35,Q37:Q40,Q42:Q42,Q44:Q44,Q46:Q53)</f>
        <v>18</v>
      </c>
      <c r="R54" s="1069">
        <f>COUNT(R8:R15,R17:R21,#REF!,R25:R29,R31:R35,R37:R40,R42:R42,R44:R44,R46:R53)</f>
        <v>13</v>
      </c>
    </row>
    <row r="55" spans="1:21" ht="24" customHeight="1" x14ac:dyDescent="0.25">
      <c r="A55" s="966" t="s">
        <v>13</v>
      </c>
      <c r="B55" s="966" t="s">
        <v>414</v>
      </c>
      <c r="C55" s="967" t="s">
        <v>374</v>
      </c>
      <c r="D55" s="901">
        <f>SUM(E55:K55,L55:R55)/2</f>
        <v>29</v>
      </c>
      <c r="E55" s="961"/>
      <c r="F55" s="901">
        <v>7.25</v>
      </c>
      <c r="G55" s="901">
        <v>7.25</v>
      </c>
      <c r="H55" s="1094"/>
      <c r="I55" s="1742">
        <v>7.25</v>
      </c>
      <c r="J55" s="901">
        <v>7.25</v>
      </c>
      <c r="K55" s="1092"/>
      <c r="L55" s="1092"/>
      <c r="M55" s="901">
        <v>7.25</v>
      </c>
      <c r="N55" s="901">
        <v>7.25</v>
      </c>
      <c r="O55" s="901"/>
      <c r="P55" s="901">
        <v>7.25</v>
      </c>
      <c r="Q55" s="1742">
        <v>7.25</v>
      </c>
      <c r="R55" s="962"/>
    </row>
    <row r="56" spans="1:21" ht="24" customHeight="1" x14ac:dyDescent="0.25">
      <c r="A56" s="2430" t="s">
        <v>13</v>
      </c>
      <c r="B56" s="299" t="s">
        <v>301</v>
      </c>
      <c r="C56" s="900" t="s">
        <v>106</v>
      </c>
      <c r="D56" s="901">
        <f>SUM(E56:K56,L56:R56)/2</f>
        <v>6</v>
      </c>
      <c r="E56" s="962"/>
      <c r="F56" s="1080"/>
      <c r="G56" s="1079"/>
      <c r="H56" s="963">
        <v>6</v>
      </c>
      <c r="I56" s="1079"/>
      <c r="J56" s="1079"/>
      <c r="K56" s="1081"/>
      <c r="L56" s="961"/>
      <c r="M56" s="1079"/>
      <c r="N56" s="1079"/>
      <c r="O56" s="901">
        <v>6</v>
      </c>
      <c r="P56" s="1079"/>
      <c r="Q56" s="1079"/>
      <c r="R56" s="1081"/>
    </row>
    <row r="57" spans="1:21" ht="24" customHeight="1" x14ac:dyDescent="0.25">
      <c r="A57" s="2430" t="s">
        <v>13</v>
      </c>
      <c r="B57" s="299" t="s">
        <v>312</v>
      </c>
      <c r="C57" s="900" t="s">
        <v>403</v>
      </c>
      <c r="D57" s="901">
        <f>SUM(E57:K57,L57:R57)/2</f>
        <v>15</v>
      </c>
      <c r="E57" s="1080"/>
      <c r="F57" s="901"/>
      <c r="G57" s="901">
        <v>5</v>
      </c>
      <c r="H57" s="901">
        <v>5</v>
      </c>
      <c r="I57" s="901">
        <v>5</v>
      </c>
      <c r="J57" s="1079"/>
      <c r="K57" s="1092"/>
      <c r="L57" s="961"/>
      <c r="M57" s="901">
        <v>5</v>
      </c>
      <c r="N57" s="901">
        <v>5</v>
      </c>
      <c r="O57" s="901">
        <v>5</v>
      </c>
      <c r="P57" s="901"/>
      <c r="Q57" s="1079"/>
      <c r="R57" s="1081"/>
    </row>
    <row r="58" spans="1:21" ht="24" customHeight="1" x14ac:dyDescent="0.25">
      <c r="A58" s="2430" t="s">
        <v>13</v>
      </c>
      <c r="B58" s="299" t="s">
        <v>312</v>
      </c>
      <c r="C58" s="900" t="s">
        <v>106</v>
      </c>
      <c r="D58" s="901">
        <f>SUM(E58:K58,L58:R58)/2</f>
        <v>10</v>
      </c>
      <c r="E58" s="962"/>
      <c r="F58" s="1080"/>
      <c r="G58" s="1079"/>
      <c r="H58" s="1080"/>
      <c r="I58" s="901">
        <v>5</v>
      </c>
      <c r="J58" s="901">
        <v>5</v>
      </c>
      <c r="K58" s="1081"/>
      <c r="L58" s="961"/>
      <c r="M58" s="1079"/>
      <c r="N58" s="1079"/>
      <c r="O58" s="1079"/>
      <c r="P58" s="901">
        <v>5</v>
      </c>
      <c r="Q58" s="901">
        <v>5</v>
      </c>
      <c r="R58" s="1081"/>
    </row>
    <row r="59" spans="1:21" ht="24" customHeight="1" x14ac:dyDescent="0.25">
      <c r="A59" s="904"/>
      <c r="B59" s="904"/>
      <c r="C59" s="911" t="s">
        <v>300</v>
      </c>
      <c r="D59" s="906"/>
      <c r="E59" s="1069">
        <f>COUNT(E17:E21,#REF!,E25:E29,E31:E35,E37:E40,E42:E42,E44:E44,E46:E53,E55)</f>
        <v>9</v>
      </c>
      <c r="F59" s="1069">
        <f>COUNT(F17:F21,#REF!,F25:F29,F31:F35,F37:F40,F42:F42,F44:F44,F46:F53,F55)</f>
        <v>18</v>
      </c>
      <c r="G59" s="1069">
        <f>COUNT(G17:G21,#REF!,G25:G29,G31:G35,G37:G40,G42:G42,G44:G44,G46:G53,G55)</f>
        <v>14</v>
      </c>
      <c r="H59" s="1069">
        <f>COUNT(H17:H21,#REF!,H25:H29,H31:H35,H37:H40,H42:H42,H44:H44,H46:H53,H55)</f>
        <v>15</v>
      </c>
      <c r="I59" s="1069">
        <f>COUNT(I17:I21,#REF!,I25:I29,I31:I35,I37:I40,I42:I42,I44:I44,I46:I53,I55)</f>
        <v>14</v>
      </c>
      <c r="J59" s="1069">
        <f>COUNT(J17:J21,#REF!,J25:J29,J31:J35,J37:J40,J42:J42,J44:J44,J46:J53,J55)</f>
        <v>13</v>
      </c>
      <c r="K59" s="1069">
        <f>COUNT(K17:K21,#REF!,K25:K29,K31:K35,K37:K40,K42:K42,K44:K44,K46:K53,K55)</f>
        <v>10</v>
      </c>
      <c r="L59" s="1069">
        <f>COUNT(L17:L21,#REF!,L25:L29,L31:L35,L37:L40,L42:L42,L44:L44,L46:L53,L55)</f>
        <v>8</v>
      </c>
      <c r="M59" s="1069">
        <f>COUNT(M17:M21,#REF!,M25:M29,M31:M35,M37:M40,M42:M42,M44:M44,M46:M53,M55)</f>
        <v>14</v>
      </c>
      <c r="N59" s="1069">
        <f>COUNT(N17:N21,#REF!,N25:N29,N31:N35,N37:N40,N42:N42,N44:N44,N46:N53,N55)</f>
        <v>12</v>
      </c>
      <c r="O59" s="1069">
        <f>COUNT(O17:O21,#REF!,O25:O29,O31:O35,O37:O40,O42:O42,O44:O44,O46:O53,O55)</f>
        <v>13</v>
      </c>
      <c r="P59" s="1069">
        <f>COUNT(P17:P21,#REF!,P25:P29,P31:P35,P37:P40,P42:P42,P44:P44,P46:P53,P55)</f>
        <v>12</v>
      </c>
      <c r="Q59" s="1069">
        <f>COUNT(Q17:Q21,#REF!,Q25:Q29,Q31:Q35,Q37:Q40,Q42:Q42,Q44:Q44,Q46:Q53,Q55)</f>
        <v>15</v>
      </c>
      <c r="R59" s="1069">
        <f>COUNT(R17:R21,#REF!,R25:R29,R31:R35,R37:R40,R42:R42,R44:R44,R46:R53,R55)</f>
        <v>9</v>
      </c>
    </row>
    <row r="60" spans="1:21" ht="24" customHeight="1" x14ac:dyDescent="0.25">
      <c r="A60" s="904"/>
      <c r="B60" s="904"/>
      <c r="C60" s="912" t="s">
        <v>51</v>
      </c>
      <c r="D60" s="906"/>
      <c r="E60" s="1069">
        <f>COUNT(#REF!,E25:E29,E31:E35,E37:E40,E42:E42,E44:E44,E46:E53,E55:E56)</f>
        <v>8</v>
      </c>
      <c r="F60" s="1069">
        <f>COUNT(#REF!,F25:F29,F31:F35,F37:F40,F42:F42,F44:F44,F46:F53,F55:F56)</f>
        <v>14</v>
      </c>
      <c r="G60" s="1069">
        <f>COUNT(#REF!,G25:G29,G31:G35,G37:G40,G42:G42,G44:G44,G46:G53,G55:G56)</f>
        <v>12</v>
      </c>
      <c r="H60" s="1069">
        <f>COUNT(#REF!,H25:H29,H31:H35,H37:H40,H42:H42,H44:H44,H46:H53,H55:H56)</f>
        <v>12</v>
      </c>
      <c r="I60" s="1069">
        <f>COUNT(#REF!,I25:I29,I31:I35,I37:I40,I42:I42,I44:I44,I46:I53,I55:I56)</f>
        <v>10</v>
      </c>
      <c r="J60" s="1069">
        <f>COUNT(#REF!,J25:J29,J31:J35,J37:J40,J42:J42,J44:J44,J46:J53,J55:J56)</f>
        <v>10</v>
      </c>
      <c r="K60" s="1069">
        <f>COUNT(#REF!,K25:K29,K31:K35,K37:K40,K42:K42,K44:K44,K46:K53,K55:K56)</f>
        <v>8</v>
      </c>
      <c r="L60" s="1069">
        <f>COUNT(#REF!,L25:L29,L31:L35,L37:L40,L42:L42,L44:L44,L46:L53,L55:L56)</f>
        <v>7</v>
      </c>
      <c r="M60" s="1069">
        <f>COUNT(#REF!,M25:M29,M31:M35,M37:M40,M42:M42,M44:M44,M46:M53,M55:M56)</f>
        <v>11</v>
      </c>
      <c r="N60" s="1069">
        <f>COUNT(#REF!,N25:N29,N31:N35,N37:N40,N42:N42,N44:N44,N46:N53,N55:N56)</f>
        <v>9</v>
      </c>
      <c r="O60" s="1069">
        <f>COUNT(#REF!,O25:O29,O31:O35,O37:O40,O42:O42,O44:O44,O46:O53,O55:O56)</f>
        <v>12</v>
      </c>
      <c r="P60" s="1069">
        <f>COUNT(#REF!,P25:P29,P31:P35,P37:P40,P42:P42,P44:P44,P46:P53,P55:P56)</f>
        <v>10</v>
      </c>
      <c r="Q60" s="1069">
        <f>COUNT(#REF!,Q25:Q29,Q31:Q35,Q37:Q40,Q42:Q42,Q44:Q44,Q46:Q53,Q55:Q56)</f>
        <v>13</v>
      </c>
      <c r="R60" s="1069">
        <f>COUNT(#REF!,R25:R29,R31:R35,R37:R40,R42:R42,R44:R44,R46:R53,R55:R56)</f>
        <v>8</v>
      </c>
    </row>
    <row r="61" spans="1:21" ht="24" customHeight="1" x14ac:dyDescent="0.25">
      <c r="A61" s="904"/>
      <c r="B61" s="904"/>
      <c r="C61" s="912" t="s">
        <v>113</v>
      </c>
      <c r="D61" s="906"/>
      <c r="E61" s="1069">
        <f>COUNT(E25:E29,E31:E35,E37:E40,E42:E42,E44:E44,E46:E53,E55:E58)</f>
        <v>8</v>
      </c>
      <c r="F61" s="1069">
        <f t="shared" ref="F61:R61" si="10">COUNT(F25:F29,F31:F35,F37:F40,F42:F42,F44:F44,F46:F53,F55:F58)</f>
        <v>14</v>
      </c>
      <c r="G61" s="1069">
        <f t="shared" si="10"/>
        <v>13</v>
      </c>
      <c r="H61" s="1069">
        <f t="shared" si="10"/>
        <v>13</v>
      </c>
      <c r="I61" s="1069">
        <f t="shared" si="10"/>
        <v>12</v>
      </c>
      <c r="J61" s="1069">
        <f t="shared" si="10"/>
        <v>11</v>
      </c>
      <c r="K61" s="1069">
        <f t="shared" si="10"/>
        <v>8</v>
      </c>
      <c r="L61" s="1069">
        <f t="shared" si="10"/>
        <v>7</v>
      </c>
      <c r="M61" s="1069">
        <f t="shared" si="10"/>
        <v>12</v>
      </c>
      <c r="N61" s="1069">
        <f t="shared" si="10"/>
        <v>10</v>
      </c>
      <c r="O61" s="1069">
        <f t="shared" si="10"/>
        <v>13</v>
      </c>
      <c r="P61" s="1069">
        <f t="shared" si="10"/>
        <v>11</v>
      </c>
      <c r="Q61" s="1069">
        <f t="shared" si="10"/>
        <v>14</v>
      </c>
      <c r="R61" s="1069">
        <f t="shared" si="10"/>
        <v>8</v>
      </c>
    </row>
    <row r="62" spans="1:21" ht="24" customHeight="1" x14ac:dyDescent="0.25">
      <c r="A62" s="904"/>
      <c r="B62" s="904"/>
      <c r="C62" s="912" t="s">
        <v>55</v>
      </c>
      <c r="D62" s="906"/>
      <c r="E62" s="1069">
        <f>COUNT(E31:E35,E37:E40,E42:E42,E44:E44,E46:E53,E55:E58,#REF!)</f>
        <v>7</v>
      </c>
      <c r="F62" s="1069">
        <f>COUNT(F31:F35,F37:F40,F42:F42,F44:F44,F46:F53,F55:F58,#REF!)</f>
        <v>12</v>
      </c>
      <c r="G62" s="1069">
        <f>COUNT(G31:G35,G37:G40,G42:G42,G44:G44,G46:G53,G55:G58,#REF!)</f>
        <v>12</v>
      </c>
      <c r="H62" s="1069">
        <f>COUNT(H31:H35,H37:H40,H42:H42,H44:H44,H46:H53,H55:H58,#REF!)</f>
        <v>11</v>
      </c>
      <c r="I62" s="1069">
        <f>COUNT(I31:I35,I37:I40,I42:I42,I44:I44,I46:I53,I55:I58,#REF!)</f>
        <v>10</v>
      </c>
      <c r="J62" s="1069">
        <f>COUNT(J31:J35,J37:J40,J42:J42,J44:J44,J46:J53,J55:J58,#REF!)</f>
        <v>11</v>
      </c>
      <c r="K62" s="1069">
        <f>COUNT(K31:K35,K37:K40,K42:K42,K44:K44,K46:K53,K55:K58,#REF!)</f>
        <v>7</v>
      </c>
      <c r="L62" s="1069">
        <f>COUNT(L31:L35,L37:L40,L42:L42,L44:L44,L46:L53,L55:L58,#REF!)</f>
        <v>6</v>
      </c>
      <c r="M62" s="1069">
        <f>COUNT(M31:M35,M37:M40,M42:M42,M44:M44,M46:M53,M55:M58,#REF!)</f>
        <v>10</v>
      </c>
      <c r="N62" s="1069">
        <f>COUNT(N31:N35,N37:N40,N42:N42,N44:N44,N46:N53,N55:N58,#REF!)</f>
        <v>10</v>
      </c>
      <c r="O62" s="1069">
        <f>COUNT(O31:O35,O37:O40,O42:O42,O44:O44,O46:O53,O55:O58,#REF!)</f>
        <v>11</v>
      </c>
      <c r="P62" s="1069">
        <f>COUNT(P31:P35,P37:P40,P42:P42,P44:P44,P46:P53,P55:P58,#REF!)</f>
        <v>9</v>
      </c>
      <c r="Q62" s="1069">
        <f>COUNT(Q31:Q35,Q37:Q40,Q42:Q42,Q44:Q44,Q46:Q53,Q55:Q58,#REF!)</f>
        <v>13</v>
      </c>
      <c r="R62" s="1069">
        <f>COUNT(R31:R35,R37:R40,R42:R42,R44:R44,R46:R53,R55:R58,#REF!)</f>
        <v>7</v>
      </c>
    </row>
    <row r="63" spans="1:21" ht="24" customHeight="1" x14ac:dyDescent="0.25">
      <c r="A63" s="904"/>
      <c r="B63" s="904"/>
      <c r="C63" s="912" t="s">
        <v>105</v>
      </c>
      <c r="D63" s="906"/>
      <c r="E63" s="1069">
        <f>COUNT(E37:E40,E42:E42,E44:E44,E46:E53,E55:E58,#REF!)</f>
        <v>6</v>
      </c>
      <c r="F63" s="1069">
        <f>COUNT(F37:F40,F42:F42,F44:F44,F46:F53,F55:F58,#REF!)</f>
        <v>10</v>
      </c>
      <c r="G63" s="1069">
        <f>COUNT(G37:G40,G42:G42,G44:G44,G46:G53,G55:G58,#REF!)</f>
        <v>8</v>
      </c>
      <c r="H63" s="1069">
        <f>COUNT(H37:H40,H42:H42,H44:H44,H46:H53,H55:H58,#REF!)</f>
        <v>9</v>
      </c>
      <c r="I63" s="1069">
        <f>COUNT(I37:I40,I42:I42,I44:I44,I46:I53,I55:I58,#REF!)</f>
        <v>9</v>
      </c>
      <c r="J63" s="1069">
        <f>COUNT(J37:J40,J42:J42,J44:J44,J46:J53,J55:J58,#REF!)</f>
        <v>8</v>
      </c>
      <c r="K63" s="1069">
        <f>COUNT(K37:K40,K42:K42,K44:K44,K46:K53,K55:K58,#REF!)</f>
        <v>6</v>
      </c>
      <c r="L63" s="1069">
        <f>COUNT(L37:L40,L42:L42,L44:L44,L46:L53,L55:L58,#REF!)</f>
        <v>5</v>
      </c>
      <c r="M63" s="1069">
        <f>COUNT(M37:M40,M42:M42,M44:M44,M46:M53,M55:M58,#REF!)</f>
        <v>7</v>
      </c>
      <c r="N63" s="1069">
        <f>COUNT(N37:N40,N42:N42,N44:N44,N46:N53,N55:N58,#REF!)</f>
        <v>7</v>
      </c>
      <c r="O63" s="1069">
        <f>COUNT(O37:O40,O42:O42,O44:O44,O46:O53,O55:O58,#REF!)</f>
        <v>8</v>
      </c>
      <c r="P63" s="1069">
        <f>COUNT(P37:P40,P42:P42,P44:P44,P46:P53,P55:P58,#REF!)</f>
        <v>8</v>
      </c>
      <c r="Q63" s="1069">
        <f>COUNT(Q37:Q40,Q42:Q42,Q44:Q44,Q46:Q53,Q55:Q58,#REF!)</f>
        <v>10</v>
      </c>
      <c r="R63" s="1069">
        <f>COUNT(R37:R40,R42:R42,R44:R44,R46:R53,R55:R58,#REF!)</f>
        <v>6</v>
      </c>
    </row>
    <row r="64" spans="1:21" ht="24" customHeight="1" x14ac:dyDescent="0.25">
      <c r="A64" s="904"/>
      <c r="B64" s="904"/>
      <c r="C64" s="912" t="s">
        <v>128</v>
      </c>
      <c r="D64" s="906"/>
      <c r="E64" s="1069">
        <f>COUNT(E40,E42:E42,E44:E44,E46:E53,E55:E58,#REF!)</f>
        <v>4</v>
      </c>
      <c r="F64" s="1069">
        <f>COUNT(F40,F42:F42,F44:F44,F46:F53,F55:F58,#REF!)</f>
        <v>9</v>
      </c>
      <c r="G64" s="1069">
        <f>COUNT(G40,G42:G42,G44:G44,G46:G53,G55:G58,#REF!)</f>
        <v>7</v>
      </c>
      <c r="H64" s="1069">
        <f>COUNT(H40,H42:H42,H44:H44,H46:H53,H55:H58,#REF!)</f>
        <v>8</v>
      </c>
      <c r="I64" s="1069">
        <f>COUNT(I40,I42:I42,I44:I44,I46:I53,I55:I58,#REF!)</f>
        <v>7</v>
      </c>
      <c r="J64" s="1069">
        <f>COUNT(J40,J42:J42,J44:J44,J46:J53,J55:J58,#REF!)</f>
        <v>7</v>
      </c>
      <c r="K64" s="1069">
        <f>COUNT(K40,K42:K42,K44:K44,K46:K53,K55:K58,#REF!)</f>
        <v>5</v>
      </c>
      <c r="L64" s="1069">
        <f>COUNT(L40,L42:L42,L44:L44,L46:L53,L55:L58,#REF!)</f>
        <v>4</v>
      </c>
      <c r="M64" s="1069">
        <f>COUNT(M40,M42:M42,M44:M44,M46:M53,M55:M58,#REF!)</f>
        <v>7</v>
      </c>
      <c r="N64" s="1069">
        <f>COUNT(N40,N42:N42,N44:N44,N46:N53,N55:N58,#REF!)</f>
        <v>6</v>
      </c>
      <c r="O64" s="1069">
        <f>COUNT(O40,O42:O42,O44:O44,O46:O53,O55:O58,#REF!)</f>
        <v>6</v>
      </c>
      <c r="P64" s="1069">
        <f>COUNT(P40,P42:P42,P44:P44,P46:P53,P55:P58,#REF!)</f>
        <v>6</v>
      </c>
      <c r="Q64" s="1069">
        <f>COUNT(Q40,Q42:Q42,Q44:Q44,Q46:Q53,Q55:Q58,#REF!)</f>
        <v>9</v>
      </c>
      <c r="R64" s="1069">
        <f>COUNT(R40,R42:R42,R44:R44,R46:R53,R55:R58,#REF!)</f>
        <v>4</v>
      </c>
    </row>
    <row r="65" spans="1:18" ht="24" customHeight="1" x14ac:dyDescent="0.25">
      <c r="A65" s="904"/>
      <c r="B65" s="904"/>
      <c r="C65" s="912" t="s">
        <v>161</v>
      </c>
      <c r="D65" s="906"/>
      <c r="E65" s="1069">
        <f>COUNT(E40,E44:E44,E46:E53,E55:E58,#REF!)</f>
        <v>4</v>
      </c>
      <c r="F65" s="1069">
        <f>COUNT(F40,F44:F44,F46:F53,F55:F58,#REF!)</f>
        <v>8</v>
      </c>
      <c r="G65" s="1069">
        <f>COUNT(G40,G44:G44,G46:G53,G55:G58,#REF!)</f>
        <v>6</v>
      </c>
      <c r="H65" s="1069">
        <f>COUNT(H40,H44:H44,H46:H53,H55:H58,#REF!)</f>
        <v>7</v>
      </c>
      <c r="I65" s="1069">
        <f>COUNT(I40,I44:I44,I46:I53,I55:I58,#REF!)</f>
        <v>7</v>
      </c>
      <c r="J65" s="1069">
        <f>COUNT(J40,J44:J44,J46:J53,J55:J58,#REF!)</f>
        <v>6</v>
      </c>
      <c r="K65" s="1069">
        <f>COUNT(K40,K44:K44,K46:K53,K55:K58,#REF!)</f>
        <v>4</v>
      </c>
      <c r="L65" s="1069">
        <f>COUNT(L40,L44:L44,L46:L53,L55:L58,#REF!)</f>
        <v>3</v>
      </c>
      <c r="M65" s="1069">
        <f>COUNT(M40,M44:M44,M46:M53,M55:M58,#REF!)</f>
        <v>7</v>
      </c>
      <c r="N65" s="1069">
        <f>COUNT(N40,N44:N44,N46:N53,N55:N58,#REF!)</f>
        <v>5</v>
      </c>
      <c r="O65" s="1069">
        <f>COUNT(O40,O44:O44,O46:O53,O55:O58,#REF!)</f>
        <v>5</v>
      </c>
      <c r="P65" s="1069">
        <f>COUNT(P40,P44:P44,P46:P53,P55:P58,#REF!)</f>
        <v>5</v>
      </c>
      <c r="Q65" s="1069">
        <f>COUNT(Q40,Q44:Q44,Q46:Q53,Q55:Q58,#REF!)</f>
        <v>8</v>
      </c>
      <c r="R65" s="1069">
        <f>COUNT(R40,R44:R44,R46:R53,R55:R58,#REF!)</f>
        <v>4</v>
      </c>
    </row>
    <row r="66" spans="1:18" ht="24" customHeight="1" x14ac:dyDescent="0.25">
      <c r="A66" s="904"/>
      <c r="B66" s="904"/>
      <c r="C66" s="912" t="s">
        <v>321</v>
      </c>
      <c r="D66" s="906"/>
      <c r="E66" s="1069">
        <f>COUNT(E40,E46:E53,E55:E58,#REF!)</f>
        <v>4</v>
      </c>
      <c r="F66" s="1069">
        <f>COUNT(F40,F46:F53,F55:F58,#REF!)</f>
        <v>7</v>
      </c>
      <c r="G66" s="1069">
        <f>COUNT(G40,G46:G53,G55:G58,#REF!)</f>
        <v>5</v>
      </c>
      <c r="H66" s="1069">
        <f>COUNT(H40,H46:H53,H55:H58,#REF!)</f>
        <v>6</v>
      </c>
      <c r="I66" s="1069">
        <f>COUNT(I40,I46:I53,I55:I58,#REF!)</f>
        <v>6</v>
      </c>
      <c r="J66" s="1069">
        <f>COUNT(J40,J46:J53,J55:J58,#REF!)</f>
        <v>6</v>
      </c>
      <c r="K66" s="1069">
        <f>COUNT(K40,K46:K53,K55:K58,#REF!)</f>
        <v>3</v>
      </c>
      <c r="L66" s="1069">
        <f>COUNT(L40,L46:L53,L55:L58,#REF!)</f>
        <v>2</v>
      </c>
      <c r="M66" s="1069">
        <f>COUNT(M40,M46:M53,M55:M58,#REF!)</f>
        <v>6</v>
      </c>
      <c r="N66" s="1069">
        <f>COUNT(N40,N46:N53,N55:N58,#REF!)</f>
        <v>4</v>
      </c>
      <c r="O66" s="1069">
        <f>COUNT(O40,O46:O53,O55:O58,#REF!)</f>
        <v>5</v>
      </c>
      <c r="P66" s="1069">
        <f>COUNT(P40,P46:P53,P55:P58,#REF!)</f>
        <v>4</v>
      </c>
      <c r="Q66" s="1069">
        <f>COUNT(Q40,Q46:Q53,Q55:Q58,#REF!)</f>
        <v>7</v>
      </c>
      <c r="R66" s="1069">
        <f>COUNT(R40,R46:R53,R55:R58,#REF!)</f>
        <v>4</v>
      </c>
    </row>
    <row r="67" spans="1:18" ht="24" customHeight="1" x14ac:dyDescent="0.25">
      <c r="A67" s="904"/>
      <c r="B67" s="904"/>
      <c r="C67" s="912" t="s">
        <v>183</v>
      </c>
      <c r="D67" s="906"/>
      <c r="E67" s="1069">
        <f>COUNT(#REF!)</f>
        <v>0</v>
      </c>
      <c r="F67" s="1069">
        <f>COUNT(#REF!)</f>
        <v>0</v>
      </c>
      <c r="G67" s="1069">
        <f>COUNT(#REF!)</f>
        <v>0</v>
      </c>
      <c r="H67" s="1069">
        <f>COUNT(#REF!)</f>
        <v>0</v>
      </c>
      <c r="I67" s="1069">
        <f>COUNT(#REF!)</f>
        <v>0</v>
      </c>
      <c r="J67" s="1069">
        <f>COUNT(#REF!)</f>
        <v>0</v>
      </c>
      <c r="K67" s="1069">
        <f>COUNT(#REF!)</f>
        <v>0</v>
      </c>
      <c r="L67" s="1069">
        <f>COUNT(#REF!)</f>
        <v>0</v>
      </c>
      <c r="M67" s="1069">
        <f>COUNT(#REF!)</f>
        <v>0</v>
      </c>
      <c r="N67" s="1069">
        <f>COUNT(#REF!)</f>
        <v>0</v>
      </c>
      <c r="O67" s="1069">
        <f>COUNT(#REF!)</f>
        <v>0</v>
      </c>
      <c r="P67" s="1069">
        <f>COUNT(#REF!)</f>
        <v>0</v>
      </c>
      <c r="Q67" s="1069">
        <f>COUNT(#REF!)</f>
        <v>0</v>
      </c>
      <c r="R67" s="1069">
        <f>COUNT(#REF!)</f>
        <v>0</v>
      </c>
    </row>
    <row r="68" spans="1:18" ht="24" customHeight="1" thickBot="1" x14ac:dyDescent="0.3">
      <c r="A68" s="299" t="s">
        <v>102</v>
      </c>
      <c r="B68" s="299"/>
      <c r="C68" s="900"/>
      <c r="D68" s="901"/>
      <c r="E68" s="962"/>
      <c r="F68" s="963"/>
      <c r="G68" s="963"/>
      <c r="H68" s="963"/>
      <c r="I68" s="901"/>
      <c r="J68" s="901"/>
      <c r="K68" s="961"/>
      <c r="L68" s="961"/>
      <c r="M68" s="963"/>
      <c r="N68" s="901"/>
      <c r="O68" s="901"/>
      <c r="P68" s="901"/>
      <c r="Q68" s="901"/>
      <c r="R68" s="962"/>
    </row>
    <row r="69" spans="1:18" ht="24" customHeight="1" thickBot="1" x14ac:dyDescent="0.3">
      <c r="A69" s="913" t="s">
        <v>95</v>
      </c>
      <c r="B69" s="913" t="s">
        <v>101</v>
      </c>
      <c r="C69" s="914" t="s">
        <v>97</v>
      </c>
      <c r="D69" s="913">
        <f>SUM(E69:K69,L69:R69)/2</f>
        <v>19</v>
      </c>
      <c r="E69" s="1082"/>
      <c r="F69" s="1083">
        <v>7.5</v>
      </c>
      <c r="G69" s="1083">
        <v>7.5</v>
      </c>
      <c r="H69" s="1083">
        <v>4</v>
      </c>
      <c r="I69" s="913"/>
      <c r="J69" s="913"/>
      <c r="K69" s="1082"/>
      <c r="L69" s="1082"/>
      <c r="M69" s="1083">
        <v>7.5</v>
      </c>
      <c r="N69" s="913">
        <v>7.5</v>
      </c>
      <c r="O69" s="913">
        <v>4</v>
      </c>
      <c r="P69" s="913"/>
      <c r="Q69" s="913"/>
      <c r="R69" s="1084"/>
    </row>
    <row r="70" spans="1:18" ht="24" customHeight="1" thickBot="1" x14ac:dyDescent="0.3">
      <c r="A70" s="299" t="s">
        <v>96</v>
      </c>
      <c r="B70" s="299" t="s">
        <v>100</v>
      </c>
      <c r="C70" s="915" t="s">
        <v>99</v>
      </c>
      <c r="D70" s="913">
        <f t="shared" ref="D70:D71" si="11">SUM(E70:K70,L70:R70)/2</f>
        <v>38</v>
      </c>
      <c r="E70" s="1085"/>
      <c r="F70" s="1086">
        <v>9.5</v>
      </c>
      <c r="G70" s="299">
        <v>9.5</v>
      </c>
      <c r="H70" s="299">
        <v>9.5</v>
      </c>
      <c r="I70" s="299">
        <v>9.5</v>
      </c>
      <c r="J70" s="299"/>
      <c r="K70" s="1085"/>
      <c r="L70" s="1087"/>
      <c r="M70" s="1088">
        <v>9.5</v>
      </c>
      <c r="N70" s="299">
        <v>9.5</v>
      </c>
      <c r="O70" s="299">
        <v>9.5</v>
      </c>
      <c r="P70" s="299">
        <v>9.5</v>
      </c>
      <c r="Q70" s="299"/>
      <c r="R70" s="1089"/>
    </row>
    <row r="71" spans="1:18" ht="24" customHeight="1" thickBot="1" x14ac:dyDescent="0.3">
      <c r="A71" s="299" t="s">
        <v>96</v>
      </c>
      <c r="B71" s="299" t="s">
        <v>100</v>
      </c>
      <c r="C71" s="915" t="s">
        <v>137</v>
      </c>
      <c r="D71" s="913">
        <f t="shared" si="11"/>
        <v>38</v>
      </c>
      <c r="E71" s="1085">
        <v>9.5</v>
      </c>
      <c r="F71" s="1088">
        <v>9.5</v>
      </c>
      <c r="G71" s="299"/>
      <c r="H71" s="299"/>
      <c r="I71" s="299"/>
      <c r="J71" s="299">
        <v>9.5</v>
      </c>
      <c r="K71" s="1085">
        <v>9.5</v>
      </c>
      <c r="L71" s="1085">
        <v>9.5</v>
      </c>
      <c r="M71" s="1086">
        <v>9.5</v>
      </c>
      <c r="N71" s="299"/>
      <c r="O71" s="299"/>
      <c r="P71" s="299"/>
      <c r="Q71" s="299">
        <v>9.5</v>
      </c>
      <c r="R71" s="1089">
        <v>9.5</v>
      </c>
    </row>
    <row r="72" spans="1:18" ht="24" customHeight="1" x14ac:dyDescent="0.3">
      <c r="A72" s="299"/>
      <c r="B72" s="916" t="s">
        <v>155</v>
      </c>
      <c r="C72" s="917" t="s">
        <v>140</v>
      </c>
      <c r="D72" s="901"/>
      <c r="E72" s="961"/>
      <c r="F72" s="963"/>
      <c r="G72" s="963"/>
      <c r="H72" s="963"/>
      <c r="I72" s="901"/>
      <c r="J72" s="901"/>
      <c r="K72" s="961"/>
      <c r="L72" s="961"/>
      <c r="M72" s="901"/>
      <c r="N72" s="901"/>
      <c r="O72" s="901"/>
      <c r="P72" s="901"/>
      <c r="Q72" s="901"/>
      <c r="R72" s="962"/>
    </row>
    <row r="73" spans="1:18" ht="24" customHeight="1" x14ac:dyDescent="0.3">
      <c r="A73" s="299"/>
      <c r="B73" s="918" t="s">
        <v>154</v>
      </c>
      <c r="C73" s="919" t="s">
        <v>141</v>
      </c>
      <c r="D73" s="901"/>
      <c r="E73" s="961"/>
      <c r="F73" s="963"/>
      <c r="G73" s="963"/>
      <c r="H73" s="963"/>
      <c r="I73" s="901"/>
      <c r="J73" s="901"/>
      <c r="K73" s="961"/>
      <c r="L73" s="961"/>
      <c r="M73" s="901"/>
      <c r="N73" s="901"/>
      <c r="O73" s="901"/>
      <c r="P73" s="901"/>
      <c r="Q73" s="901"/>
      <c r="R73" s="962"/>
    </row>
    <row r="74" spans="1:18" ht="24" customHeight="1" x14ac:dyDescent="0.3">
      <c r="A74" s="920"/>
      <c r="B74" s="920"/>
      <c r="C74" s="920"/>
      <c r="D74" s="317"/>
      <c r="E74" s="968">
        <f>SUM(E7:E15,E17:E22,E25:E29,E31:E35,E37:E40,E42:E42,E44:E44,E46:E53,E55:E58,E69:E73)</f>
        <v>112.5</v>
      </c>
      <c r="F74" s="968">
        <f t="shared" ref="F74:R74" si="12">SUM(F7:F15,F17:F22,F25:F29,F31:F35,F37:F40,F42:F42,F44:F44,F46:F53,F55:F58,F69:F73)</f>
        <v>200.25</v>
      </c>
      <c r="G74" s="968">
        <f t="shared" si="12"/>
        <v>177.25</v>
      </c>
      <c r="H74" s="968">
        <f t="shared" si="12"/>
        <v>180.5</v>
      </c>
      <c r="I74" s="968">
        <f t="shared" si="12"/>
        <v>161.75</v>
      </c>
      <c r="J74" s="968">
        <f t="shared" si="12"/>
        <v>158.25</v>
      </c>
      <c r="K74" s="968">
        <f t="shared" si="12"/>
        <v>123.5</v>
      </c>
      <c r="L74" s="968">
        <f t="shared" si="12"/>
        <v>102.5</v>
      </c>
      <c r="M74" s="968">
        <f t="shared" si="12"/>
        <v>178.25</v>
      </c>
      <c r="N74" s="968">
        <f t="shared" si="12"/>
        <v>161.25</v>
      </c>
      <c r="O74" s="968">
        <f t="shared" si="12"/>
        <v>159.5</v>
      </c>
      <c r="P74" s="968">
        <f t="shared" si="12"/>
        <v>145.75</v>
      </c>
      <c r="Q74" s="968">
        <f t="shared" si="12"/>
        <v>174.25</v>
      </c>
      <c r="R74" s="968">
        <f t="shared" si="12"/>
        <v>115.5</v>
      </c>
    </row>
    <row r="75" spans="1:18" ht="24" customHeight="1" x14ac:dyDescent="0.3">
      <c r="A75" s="921"/>
      <c r="B75" s="921"/>
      <c r="C75" s="921"/>
      <c r="D75" s="317"/>
      <c r="E75" s="969">
        <f>E74/8</f>
        <v>14.0625</v>
      </c>
      <c r="F75" s="969">
        <f t="shared" ref="F75:R75" si="13">F74/8</f>
        <v>25.03125</v>
      </c>
      <c r="G75" s="969">
        <f t="shared" si="13"/>
        <v>22.15625</v>
      </c>
      <c r="H75" s="969">
        <f t="shared" si="13"/>
        <v>22.5625</v>
      </c>
      <c r="I75" s="969">
        <f t="shared" si="13"/>
        <v>20.21875</v>
      </c>
      <c r="J75" s="969">
        <f t="shared" si="13"/>
        <v>19.78125</v>
      </c>
      <c r="K75" s="969">
        <f t="shared" si="13"/>
        <v>15.4375</v>
      </c>
      <c r="L75" s="969">
        <f t="shared" si="13"/>
        <v>12.8125</v>
      </c>
      <c r="M75" s="969">
        <f t="shared" si="13"/>
        <v>22.28125</v>
      </c>
      <c r="N75" s="969">
        <f t="shared" si="13"/>
        <v>20.15625</v>
      </c>
      <c r="O75" s="969">
        <f t="shared" si="13"/>
        <v>19.9375</v>
      </c>
      <c r="P75" s="969">
        <f t="shared" si="13"/>
        <v>18.21875</v>
      </c>
      <c r="Q75" s="969">
        <f t="shared" si="13"/>
        <v>21.78125</v>
      </c>
      <c r="R75" s="969">
        <f t="shared" si="13"/>
        <v>14.4375</v>
      </c>
    </row>
    <row r="76" spans="1:18" ht="24" customHeight="1" x14ac:dyDescent="0.3">
      <c r="A76" s="922"/>
      <c r="B76" s="922"/>
      <c r="C76" s="922"/>
      <c r="D76" s="321" t="s">
        <v>212</v>
      </c>
      <c r="E76" s="322" t="s">
        <v>315</v>
      </c>
      <c r="F76" s="323" t="s">
        <v>203</v>
      </c>
      <c r="G76" s="897"/>
      <c r="H76" s="321" t="s">
        <v>211</v>
      </c>
      <c r="I76" s="970"/>
      <c r="J76" s="325" t="s">
        <v>203</v>
      </c>
      <c r="K76" s="897"/>
      <c r="L76" s="321" t="s">
        <v>213</v>
      </c>
      <c r="M76" s="322" t="s">
        <v>74</v>
      </c>
      <c r="N76" s="323" t="s">
        <v>203</v>
      </c>
      <c r="O76" s="897"/>
      <c r="P76" s="321" t="s">
        <v>211</v>
      </c>
      <c r="Q76" s="970"/>
      <c r="R76" s="325" t="s">
        <v>203</v>
      </c>
    </row>
    <row r="77" spans="1:18" ht="18.649999999999999" customHeight="1" x14ac:dyDescent="0.3">
      <c r="A77" s="316"/>
      <c r="B77" s="316"/>
      <c r="C77" s="316"/>
      <c r="D77" s="326" t="s">
        <v>159</v>
      </c>
      <c r="E77" s="256">
        <v>27.5</v>
      </c>
      <c r="F77" s="347" t="str">
        <f>E77* 40 &amp; "hrs"</f>
        <v>1100hrs</v>
      </c>
      <c r="G77" s="897"/>
      <c r="H77" s="328" t="s">
        <v>240</v>
      </c>
      <c r="I77" s="329">
        <v>25.93</v>
      </c>
      <c r="J77" s="971" t="s">
        <v>247</v>
      </c>
      <c r="K77" s="897"/>
      <c r="L77" s="331" t="s">
        <v>159</v>
      </c>
      <c r="M77" s="332">
        <v>27.5</v>
      </c>
      <c r="N77" s="347" t="str">
        <f>M77* 40 &amp; "hrs"</f>
        <v>1100hrs</v>
      </c>
      <c r="O77" s="897"/>
      <c r="P77" s="334" t="s">
        <v>240</v>
      </c>
      <c r="Q77" s="335">
        <v>25.93</v>
      </c>
      <c r="R77" s="972" t="s">
        <v>247</v>
      </c>
    </row>
    <row r="78" spans="1:18" ht="24" customHeight="1" x14ac:dyDescent="0.3">
      <c r="A78" s="316"/>
      <c r="B78" s="316"/>
      <c r="C78" s="316"/>
      <c r="D78" s="337" t="s">
        <v>204</v>
      </c>
      <c r="E78" s="338">
        <f>SUM(E74:K74)/40</f>
        <v>27.85</v>
      </c>
      <c r="F78" s="973" t="str">
        <f>E78* 40 &amp; "hrs"</f>
        <v>1114hrs</v>
      </c>
      <c r="G78" s="897"/>
      <c r="H78" s="340" t="s">
        <v>74</v>
      </c>
      <c r="I78" s="341">
        <f>SUM(E74:K74)/40</f>
        <v>27.85</v>
      </c>
      <c r="J78" s="342" t="str">
        <f>I78*40 &amp; "hrs"</f>
        <v>1114hrs</v>
      </c>
      <c r="K78" s="897"/>
      <c r="L78" s="343" t="s">
        <v>204</v>
      </c>
      <c r="M78" s="354">
        <f>SUM(L74:R74)/40</f>
        <v>25.925000000000001</v>
      </c>
      <c r="N78" s="973" t="str">
        <f>M78* 40 &amp; "hrs"</f>
        <v>1037hrs</v>
      </c>
      <c r="O78" s="897"/>
      <c r="P78" s="340" t="s">
        <v>74</v>
      </c>
      <c r="Q78" s="352">
        <f>SUM(L74:R74)/40</f>
        <v>25.925000000000001</v>
      </c>
      <c r="R78" s="353" t="str">
        <f>Q78*40 &amp; "hrs"</f>
        <v>1037hrs</v>
      </c>
    </row>
    <row r="79" spans="1:18" ht="24" customHeight="1" x14ac:dyDescent="0.3">
      <c r="A79" s="316"/>
      <c r="B79" s="316"/>
      <c r="C79" s="316"/>
      <c r="D79" s="331" t="s">
        <v>188</v>
      </c>
      <c r="E79" s="332">
        <f>COUNTIFS(E7:K75, "T")*8/40</f>
        <v>0</v>
      </c>
      <c r="F79" s="974" t="str">
        <f>E79* 40 &amp; "hrs"</f>
        <v>0hrs</v>
      </c>
      <c r="G79" s="897"/>
      <c r="H79" s="334" t="s">
        <v>241</v>
      </c>
      <c r="I79" s="332">
        <v>29.07</v>
      </c>
      <c r="J79" s="972" t="s">
        <v>251</v>
      </c>
      <c r="K79" s="897"/>
      <c r="L79" s="348" t="s">
        <v>188</v>
      </c>
      <c r="M79" s="335">
        <f>COUNTIFS(L7:R75, "T")*8/40</f>
        <v>0</v>
      </c>
      <c r="N79" s="974" t="str">
        <f>M79* 40 &amp; "hrs"</f>
        <v>0hrs</v>
      </c>
      <c r="O79" s="897"/>
      <c r="P79" s="334" t="s">
        <v>241</v>
      </c>
      <c r="Q79" s="335">
        <v>29.07</v>
      </c>
      <c r="R79" s="972" t="s">
        <v>251</v>
      </c>
    </row>
    <row r="80" spans="1:18" ht="24" customHeight="1" x14ac:dyDescent="0.3">
      <c r="A80" s="897"/>
      <c r="B80" s="897"/>
      <c r="C80" s="897"/>
      <c r="D80" s="897"/>
      <c r="E80" s="897"/>
      <c r="F80" s="897"/>
      <c r="G80" s="897"/>
      <c r="H80" s="897"/>
      <c r="I80" s="897"/>
      <c r="J80" s="897"/>
      <c r="K80" s="897"/>
      <c r="L80" s="897"/>
      <c r="M80" s="897"/>
      <c r="N80" s="897"/>
      <c r="O80" s="897"/>
      <c r="P80" s="897"/>
      <c r="Q80" s="897"/>
      <c r="R80" s="897"/>
    </row>
    <row r="81" spans="1:18" ht="24" customHeight="1" x14ac:dyDescent="0.3">
      <c r="A81" s="897"/>
      <c r="B81" s="897"/>
      <c r="C81" s="897"/>
      <c r="D81" s="897"/>
      <c r="E81" s="897"/>
      <c r="F81" s="897"/>
      <c r="G81" s="897"/>
      <c r="H81" s="897"/>
      <c r="I81" s="897">
        <v>27.5</v>
      </c>
      <c r="J81" s="897"/>
      <c r="K81" s="897"/>
      <c r="L81" s="897"/>
      <c r="M81" s="897"/>
      <c r="N81" s="897"/>
      <c r="O81" s="897"/>
      <c r="P81" s="897"/>
      <c r="Q81" s="897"/>
      <c r="R81" s="897"/>
    </row>
    <row r="82" spans="1:18" ht="24" customHeight="1" x14ac:dyDescent="0.3">
      <c r="A82" s="897"/>
      <c r="B82" s="897"/>
      <c r="C82" s="897"/>
      <c r="D82" s="897"/>
      <c r="E82" s="897"/>
      <c r="F82" s="897"/>
      <c r="G82" s="897"/>
      <c r="H82" s="897"/>
      <c r="I82" s="897"/>
      <c r="J82" s="897"/>
      <c r="K82" s="897"/>
      <c r="L82" s="897"/>
      <c r="M82" s="897"/>
      <c r="N82" s="897"/>
      <c r="O82" s="897"/>
      <c r="P82" s="897"/>
      <c r="Q82" s="897"/>
      <c r="R82" s="897"/>
    </row>
    <row r="84" spans="1:18" ht="12.5" x14ac:dyDescent="0.25"/>
    <row r="85" spans="1:18" ht="12.5" x14ac:dyDescent="0.25"/>
    <row r="86" spans="1:18" ht="12.5" x14ac:dyDescent="0.25"/>
    <row r="87" spans="1:18" ht="12.5" x14ac:dyDescent="0.25"/>
  </sheetData>
  <mergeCells count="5">
    <mergeCell ref="A1:R1"/>
    <mergeCell ref="A2:R2"/>
    <mergeCell ref="A3:R3"/>
    <mergeCell ref="E4:K4"/>
    <mergeCell ref="L4:R4"/>
  </mergeCells>
  <conditionalFormatting sqref="I78">
    <cfRule type="cellIs" dxfId="1137" priority="10" operator="lessThan">
      <formula>25.93</formula>
    </cfRule>
    <cfRule type="cellIs" dxfId="1136" priority="11" operator="greaterThan">
      <formula>29.07</formula>
    </cfRule>
    <cfRule type="cellIs" dxfId="1135" priority="12" operator="between">
      <formula>25.93</formula>
      <formula>29.07</formula>
    </cfRule>
  </conditionalFormatting>
  <conditionalFormatting sqref="J78">
    <cfRule type="cellIs" dxfId="1134" priority="7" operator="lessThan">
      <formula>1037.2</formula>
    </cfRule>
    <cfRule type="cellIs" dxfId="1133" priority="8" operator="greaterThan">
      <formula>1162.8</formula>
    </cfRule>
    <cfRule type="cellIs" dxfId="1132" priority="9" operator="between">
      <formula>1037.2</formula>
      <formula>1162.8</formula>
    </cfRule>
  </conditionalFormatting>
  <conditionalFormatting sqref="Q78">
    <cfRule type="cellIs" dxfId="1131" priority="4" operator="lessThan">
      <formula>25.93</formula>
    </cfRule>
    <cfRule type="cellIs" dxfId="1130" priority="5" operator="greaterThan">
      <formula>29.07</formula>
    </cfRule>
    <cfRule type="cellIs" dxfId="1129" priority="6" operator="between">
      <formula>25.93</formula>
      <formula>29.07</formula>
    </cfRule>
  </conditionalFormatting>
  <conditionalFormatting sqref="R78">
    <cfRule type="cellIs" dxfId="1128" priority="1" operator="lessThan">
      <formula>1037.2</formula>
    </cfRule>
    <cfRule type="cellIs" dxfId="1127" priority="2" operator="greaterThan">
      <formula>1162.8</formula>
    </cfRule>
    <cfRule type="cellIs" dxfId="1126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8F55-84CE-406F-A199-9765C73588A8}">
  <sheetPr>
    <pageSetUpPr fitToPage="1"/>
  </sheetPr>
  <dimension ref="A1:U85"/>
  <sheetViews>
    <sheetView zoomScale="75" zoomScaleNormal="75" workbookViewId="0">
      <selection activeCell="F52" sqref="F52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46229</v>
      </c>
      <c r="F5" s="349">
        <v>46230</v>
      </c>
      <c r="G5" s="349">
        <v>46231</v>
      </c>
      <c r="H5" s="349">
        <v>46232</v>
      </c>
      <c r="I5" s="349">
        <v>46233</v>
      </c>
      <c r="J5" s="349">
        <v>46234</v>
      </c>
      <c r="K5" s="349">
        <v>46235</v>
      </c>
      <c r="L5" s="349">
        <v>46236</v>
      </c>
      <c r="M5" s="349">
        <v>46237</v>
      </c>
      <c r="N5" s="349">
        <v>46238</v>
      </c>
      <c r="O5" s="349">
        <v>46239</v>
      </c>
      <c r="P5" s="349">
        <v>46240</v>
      </c>
      <c r="Q5" s="349">
        <v>46241</v>
      </c>
      <c r="R5" s="349">
        <v>46242</v>
      </c>
      <c r="T5" s="1756">
        <v>0.25</v>
      </c>
      <c r="U5" s="1752">
        <f>ROUNDDOWN(AVERAGE(E17:R17),0)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ROUNDDOWN(AVERAGE(E25:R25),0)</f>
        <v>6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ROUNDDOWN(AVERAGE(E27:R27),0)</f>
        <v>7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6" si="0">SUM(E8:K8,L8:R8)/2</f>
        <v>40</v>
      </c>
      <c r="E8" s="961"/>
      <c r="F8" s="901">
        <v>8</v>
      </c>
      <c r="G8" s="901">
        <v>8</v>
      </c>
      <c r="H8" s="963">
        <v>8</v>
      </c>
      <c r="I8" s="901"/>
      <c r="J8" s="901">
        <v>8</v>
      </c>
      <c r="K8" s="961">
        <v>8</v>
      </c>
      <c r="L8" s="961">
        <v>8</v>
      </c>
      <c r="M8" s="901">
        <v>8</v>
      </c>
      <c r="N8" s="901">
        <v>8</v>
      </c>
      <c r="O8" s="901"/>
      <c r="P8" s="901">
        <v>8</v>
      </c>
      <c r="Q8" s="901">
        <v>8</v>
      </c>
      <c r="R8" s="962"/>
      <c r="T8" s="1757">
        <v>0.375</v>
      </c>
      <c r="U8" s="1752">
        <f>ROUNDDOWN(AVERAGE(E33:R33),0)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ROUNDDOWN(AVERAGE(E39:R39),0)</f>
        <v>10</v>
      </c>
    </row>
    <row r="10" spans="1:21" ht="24" customHeight="1" x14ac:dyDescent="0.25">
      <c r="A10" s="299" t="s">
        <v>13</v>
      </c>
      <c r="B10" s="299" t="s">
        <v>90</v>
      </c>
      <c r="C10" s="902" t="s">
        <v>133</v>
      </c>
      <c r="D10" s="901">
        <f t="shared" si="0"/>
        <v>4</v>
      </c>
      <c r="E10" s="2383" t="s">
        <v>104</v>
      </c>
      <c r="F10" s="1371" t="s">
        <v>104</v>
      </c>
      <c r="G10" s="1371" t="s">
        <v>104</v>
      </c>
      <c r="H10" s="901"/>
      <c r="I10" s="1371" t="s">
        <v>104</v>
      </c>
      <c r="J10" s="1371" t="s">
        <v>104</v>
      </c>
      <c r="K10" s="961"/>
      <c r="L10" s="1072"/>
      <c r="M10" s="1371" t="s">
        <v>104</v>
      </c>
      <c r="N10" s="1371" t="s">
        <v>104</v>
      </c>
      <c r="O10" s="1371" t="s">
        <v>104</v>
      </c>
      <c r="P10" s="901"/>
      <c r="Q10" s="1371" t="s">
        <v>104</v>
      </c>
      <c r="R10" s="962">
        <v>8</v>
      </c>
      <c r="T10" s="1757">
        <v>0.45833333333333298</v>
      </c>
      <c r="U10" s="1752">
        <f>ROUNDDOWN(AVERAGE(E43:R43),0)</f>
        <v>12</v>
      </c>
    </row>
    <row r="11" spans="1:21" ht="24" customHeight="1" x14ac:dyDescent="0.3">
      <c r="A11" s="299" t="s">
        <v>13</v>
      </c>
      <c r="B11" s="299" t="s">
        <v>90</v>
      </c>
      <c r="C11" s="902" t="s">
        <v>395</v>
      </c>
      <c r="D11" s="901">
        <f t="shared" si="0"/>
        <v>32</v>
      </c>
      <c r="E11" s="961">
        <v>8</v>
      </c>
      <c r="F11" s="901"/>
      <c r="G11" s="901"/>
      <c r="H11" s="901">
        <v>8</v>
      </c>
      <c r="I11" s="901">
        <v>8</v>
      </c>
      <c r="J11" s="901"/>
      <c r="K11" s="961">
        <v>8</v>
      </c>
      <c r="L11" s="1072">
        <v>8</v>
      </c>
      <c r="M11" s="901"/>
      <c r="N11" s="901"/>
      <c r="O11" s="901">
        <v>8</v>
      </c>
      <c r="P11" s="901">
        <v>8</v>
      </c>
      <c r="Q11" s="901"/>
      <c r="R11" s="962">
        <v>8</v>
      </c>
      <c r="T11" s="1756">
        <v>0.5</v>
      </c>
      <c r="U11" s="1752">
        <f>ROUNDDOWN(AVERAGE(E45:R45),0)</f>
        <v>12</v>
      </c>
    </row>
    <row r="12" spans="1:21" ht="24" customHeight="1" x14ac:dyDescent="0.25">
      <c r="A12" s="299" t="s">
        <v>13</v>
      </c>
      <c r="B12" s="299" t="s">
        <v>90</v>
      </c>
      <c r="C12" s="1745" t="s">
        <v>402</v>
      </c>
      <c r="D12" s="901">
        <f t="shared" si="0"/>
        <v>8</v>
      </c>
      <c r="E12" s="961">
        <v>8</v>
      </c>
      <c r="F12" s="1079"/>
      <c r="G12" s="1079"/>
      <c r="H12" s="1079"/>
      <c r="I12" s="901"/>
      <c r="J12" s="1079"/>
      <c r="K12" s="961"/>
      <c r="L12" s="1072"/>
      <c r="M12" s="1079"/>
      <c r="N12" s="1079"/>
      <c r="O12" s="1079"/>
      <c r="P12" s="901"/>
      <c r="Q12" s="1079"/>
      <c r="R12" s="962">
        <v>8</v>
      </c>
      <c r="S12" s="2427"/>
      <c r="T12" s="1757">
        <v>0.54166666666666696</v>
      </c>
      <c r="U12" s="1752">
        <f>ROUNDDOWN(AVERAGE(E47:R47),0)</f>
        <v>12</v>
      </c>
    </row>
    <row r="13" spans="1:21" ht="24" customHeight="1" x14ac:dyDescent="0.3">
      <c r="A13" s="299" t="s">
        <v>13</v>
      </c>
      <c r="B13" s="299" t="s">
        <v>90</v>
      </c>
      <c r="C13" s="1828" t="s">
        <v>407</v>
      </c>
      <c r="D13" s="1742">
        <f>SUM(E13:K13,L13:R13)/2</f>
        <v>8</v>
      </c>
      <c r="E13" s="1092"/>
      <c r="F13" s="1079"/>
      <c r="G13" s="1079"/>
      <c r="H13" s="1079"/>
      <c r="I13" s="1079"/>
      <c r="J13" s="901"/>
      <c r="K13" s="1092">
        <v>8</v>
      </c>
      <c r="L13" s="1744">
        <v>8</v>
      </c>
      <c r="M13" s="1079"/>
      <c r="N13" s="1079"/>
      <c r="O13" s="1079"/>
      <c r="P13" s="901"/>
      <c r="Q13" s="1079"/>
      <c r="R13" s="2417"/>
      <c r="S13" s="2424"/>
      <c r="T13" s="2420">
        <v>0.58333333333333304</v>
      </c>
      <c r="U13" s="1752">
        <f>ROUNDDOWN(AVERAGE(E58:R58),0)</f>
        <v>16</v>
      </c>
    </row>
    <row r="14" spans="1:21" s="1743" customFormat="1" ht="24" customHeight="1" x14ac:dyDescent="0.25">
      <c r="A14" s="299" t="s">
        <v>13</v>
      </c>
      <c r="B14" s="299" t="s">
        <v>90</v>
      </c>
      <c r="C14" s="1828" t="s">
        <v>392</v>
      </c>
      <c r="D14" s="901">
        <f t="shared" si="0"/>
        <v>8</v>
      </c>
      <c r="E14" s="1092"/>
      <c r="F14" s="1079"/>
      <c r="G14" s="1079"/>
      <c r="H14" s="901"/>
      <c r="I14" s="1079"/>
      <c r="J14" s="1079"/>
      <c r="K14" s="1092">
        <v>8</v>
      </c>
      <c r="L14" s="1744">
        <v>8</v>
      </c>
      <c r="M14" s="901"/>
      <c r="N14" s="1079"/>
      <c r="O14" s="1079"/>
      <c r="P14" s="1079"/>
      <c r="Q14" s="1079"/>
      <c r="R14" s="2417"/>
      <c r="S14" s="2425"/>
      <c r="T14" s="2419">
        <v>0.625</v>
      </c>
      <c r="U14" s="1752">
        <f t="shared" ref="U14:U20" si="1">ROUNDDOWN(AVERAGE(E62:R62),0)</f>
        <v>13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412</v>
      </c>
      <c r="D15" s="901">
        <f t="shared" si="0"/>
        <v>8</v>
      </c>
      <c r="E15" s="1092">
        <v>8</v>
      </c>
      <c r="F15" s="1079"/>
      <c r="G15" s="1079"/>
      <c r="H15" s="1079"/>
      <c r="I15" s="901"/>
      <c r="J15" s="1079"/>
      <c r="K15" s="1092"/>
      <c r="L15" s="1744"/>
      <c r="M15" s="1079"/>
      <c r="N15" s="1079"/>
      <c r="O15" s="1079"/>
      <c r="P15" s="901"/>
      <c r="Q15" s="1079"/>
      <c r="R15" s="2417">
        <v>8</v>
      </c>
      <c r="S15" s="2425"/>
      <c r="T15" s="1756">
        <v>0.66666666666666696</v>
      </c>
      <c r="U15" s="1752">
        <f t="shared" si="1"/>
        <v>10</v>
      </c>
    </row>
    <row r="16" spans="1:21" ht="24" customHeight="1" x14ac:dyDescent="0.25">
      <c r="A16" s="299" t="s">
        <v>13</v>
      </c>
      <c r="B16" s="299" t="s">
        <v>90</v>
      </c>
      <c r="C16" s="902" t="s">
        <v>106</v>
      </c>
      <c r="D16" s="901">
        <f t="shared" si="0"/>
        <v>8</v>
      </c>
      <c r="E16" s="961"/>
      <c r="F16" s="1079"/>
      <c r="G16" s="1079"/>
      <c r="H16" s="1079"/>
      <c r="I16" s="1079"/>
      <c r="J16" s="1079"/>
      <c r="K16" s="961">
        <v>8</v>
      </c>
      <c r="L16" s="1072"/>
      <c r="M16" s="1079"/>
      <c r="N16" s="1079"/>
      <c r="O16" s="1079"/>
      <c r="P16" s="1079"/>
      <c r="Q16" s="1079"/>
      <c r="R16" s="2418">
        <v>8</v>
      </c>
      <c r="S16" s="2424"/>
      <c r="T16" s="1757">
        <v>0.70833333333333404</v>
      </c>
      <c r="U16" s="1752">
        <f t="shared" si="1"/>
        <v>11</v>
      </c>
    </row>
    <row r="17" spans="1:21" ht="24" customHeight="1" x14ac:dyDescent="0.3">
      <c r="A17" s="904"/>
      <c r="B17" s="904"/>
      <c r="C17" s="905" t="s">
        <v>122</v>
      </c>
      <c r="D17" s="906"/>
      <c r="E17" s="1069">
        <f t="shared" ref="E17:R17" si="2">COUNT(E7:E16)</f>
        <v>3</v>
      </c>
      <c r="F17" s="1069">
        <f t="shared" si="2"/>
        <v>3</v>
      </c>
      <c r="G17" s="1069">
        <f t="shared" si="2"/>
        <v>3</v>
      </c>
      <c r="H17" s="1069">
        <f t="shared" si="2"/>
        <v>4</v>
      </c>
      <c r="I17" s="1069">
        <f t="shared" si="2"/>
        <v>3</v>
      </c>
      <c r="J17" s="1069">
        <f t="shared" si="2"/>
        <v>3</v>
      </c>
      <c r="K17" s="1069">
        <f t="shared" si="2"/>
        <v>5</v>
      </c>
      <c r="L17" s="1069">
        <f t="shared" si="2"/>
        <v>4</v>
      </c>
      <c r="M17" s="1069">
        <f t="shared" si="2"/>
        <v>3</v>
      </c>
      <c r="N17" s="1069">
        <f t="shared" si="2"/>
        <v>3</v>
      </c>
      <c r="O17" s="1069">
        <f t="shared" si="2"/>
        <v>3</v>
      </c>
      <c r="P17" s="1069">
        <f t="shared" si="2"/>
        <v>4</v>
      </c>
      <c r="Q17" s="1069">
        <f t="shared" si="2"/>
        <v>3</v>
      </c>
      <c r="R17" s="1069">
        <f t="shared" si="2"/>
        <v>5</v>
      </c>
      <c r="S17" s="2427"/>
      <c r="T17" s="1756">
        <v>0.75</v>
      </c>
      <c r="U17" s="1752">
        <f t="shared" si="1"/>
        <v>9</v>
      </c>
    </row>
    <row r="18" spans="1:21" ht="24" customHeight="1" x14ac:dyDescent="0.25">
      <c r="A18" s="299" t="s">
        <v>13</v>
      </c>
      <c r="B18" s="299" t="s">
        <v>14</v>
      </c>
      <c r="C18" s="902" t="s">
        <v>276</v>
      </c>
      <c r="D18" s="901">
        <f>SUM(E18:K18,L18:R18)/2</f>
        <v>40</v>
      </c>
      <c r="E18" s="1072"/>
      <c r="F18" s="1071">
        <v>8</v>
      </c>
      <c r="G18" s="1071"/>
      <c r="H18" s="1071">
        <v>8</v>
      </c>
      <c r="I18" s="1071">
        <v>8</v>
      </c>
      <c r="J18" s="1071">
        <v>8</v>
      </c>
      <c r="K18" s="1072">
        <v>8</v>
      </c>
      <c r="L18" s="1072">
        <v>8</v>
      </c>
      <c r="M18" s="901"/>
      <c r="N18" s="1071">
        <v>8</v>
      </c>
      <c r="O18" s="1071">
        <v>8</v>
      </c>
      <c r="P18" s="1071">
        <v>8</v>
      </c>
      <c r="Q18" s="1071">
        <v>8</v>
      </c>
      <c r="R18" s="1073"/>
      <c r="T18" s="1757">
        <v>0.79166666666666696</v>
      </c>
      <c r="U18" s="1752">
        <f t="shared" si="1"/>
        <v>7</v>
      </c>
    </row>
    <row r="19" spans="1:21" ht="24" customHeight="1" x14ac:dyDescent="0.3">
      <c r="A19" s="299" t="s">
        <v>13</v>
      </c>
      <c r="B19" s="299" t="s">
        <v>14</v>
      </c>
      <c r="C19" s="902" t="s">
        <v>407</v>
      </c>
      <c r="D19" s="901">
        <f>SUM(E19:K19,L19:R19)/2</f>
        <v>32</v>
      </c>
      <c r="E19" s="1072"/>
      <c r="F19" s="1071">
        <v>8</v>
      </c>
      <c r="G19" s="1071">
        <v>8</v>
      </c>
      <c r="H19" s="1071">
        <v>8</v>
      </c>
      <c r="I19" s="1071">
        <v>8</v>
      </c>
      <c r="J19" s="1071"/>
      <c r="K19" s="2429"/>
      <c r="L19" s="2429"/>
      <c r="M19" s="901">
        <v>8</v>
      </c>
      <c r="N19" s="1071">
        <v>8</v>
      </c>
      <c r="O19" s="1071">
        <v>8</v>
      </c>
      <c r="P19" s="1071"/>
      <c r="Q19" s="1071">
        <v>8</v>
      </c>
      <c r="R19" s="1073"/>
      <c r="T19" s="1756">
        <v>0.83333333333333404</v>
      </c>
      <c r="U19" s="1752">
        <f t="shared" si="1"/>
        <v>6</v>
      </c>
    </row>
    <row r="20" spans="1:21" ht="24" customHeight="1" x14ac:dyDescent="0.25">
      <c r="A20" s="299" t="s">
        <v>13</v>
      </c>
      <c r="B20" s="299" t="s">
        <v>14</v>
      </c>
      <c r="C20" s="902" t="s">
        <v>359</v>
      </c>
      <c r="D20" s="901">
        <f t="shared" ref="D20:D23" si="3">SUM(E20:K20,L20:R20)/2</f>
        <v>8</v>
      </c>
      <c r="E20" s="1072"/>
      <c r="F20" s="1071"/>
      <c r="G20" s="1071"/>
      <c r="H20" s="1071"/>
      <c r="I20" s="2327"/>
      <c r="J20" s="1071"/>
      <c r="K20" s="1072">
        <v>8</v>
      </c>
      <c r="L20" s="1072"/>
      <c r="M20" s="901"/>
      <c r="N20" s="1071"/>
      <c r="O20" s="1071"/>
      <c r="P20" s="2327"/>
      <c r="Q20" s="1071"/>
      <c r="R20" s="1073">
        <v>8</v>
      </c>
      <c r="T20" s="1757">
        <v>0.875</v>
      </c>
      <c r="U20" s="1752">
        <f t="shared" si="1"/>
        <v>5</v>
      </c>
    </row>
    <row r="21" spans="1:21" ht="24" customHeight="1" x14ac:dyDescent="0.3">
      <c r="A21" s="299" t="s">
        <v>13</v>
      </c>
      <c r="B21" s="299" t="s">
        <v>14</v>
      </c>
      <c r="C21" s="902" t="s">
        <v>392</v>
      </c>
      <c r="D21" s="901">
        <f t="shared" si="3"/>
        <v>32</v>
      </c>
      <c r="E21" s="1092"/>
      <c r="F21" s="901">
        <v>8</v>
      </c>
      <c r="G21" s="901">
        <v>8</v>
      </c>
      <c r="H21" s="901"/>
      <c r="I21" s="901">
        <v>8</v>
      </c>
      <c r="J21" s="901">
        <v>8</v>
      </c>
      <c r="K21" s="1080"/>
      <c r="L21" s="1080"/>
      <c r="M21" s="901"/>
      <c r="N21" s="901">
        <v>8</v>
      </c>
      <c r="O21" s="901">
        <v>8</v>
      </c>
      <c r="P21" s="901">
        <v>8</v>
      </c>
      <c r="Q21" s="901">
        <v>8</v>
      </c>
      <c r="R21" s="1092"/>
      <c r="T21" s="1758">
        <v>0.91666666666666696</v>
      </c>
      <c r="U21" s="1753">
        <f>ROUNDDOWN(AVERAGE('Master as of 2.17.25'!E61:R61), 0)</f>
        <v>4</v>
      </c>
    </row>
    <row r="22" spans="1:21" ht="24" customHeight="1" x14ac:dyDescent="0.25">
      <c r="A22" s="299" t="s">
        <v>13</v>
      </c>
      <c r="B22" s="299" t="s">
        <v>14</v>
      </c>
      <c r="C22" s="902" t="s">
        <v>394</v>
      </c>
      <c r="D22" s="901">
        <f t="shared" si="3"/>
        <v>32</v>
      </c>
      <c r="E22" s="2383" t="s">
        <v>104</v>
      </c>
      <c r="F22" s="1371" t="s">
        <v>104</v>
      </c>
      <c r="G22" s="901"/>
      <c r="H22" s="901">
        <v>8</v>
      </c>
      <c r="I22" s="901">
        <v>8</v>
      </c>
      <c r="J22" s="901">
        <v>8</v>
      </c>
      <c r="K22" s="1092"/>
      <c r="L22" s="1092"/>
      <c r="M22" s="901">
        <v>8</v>
      </c>
      <c r="N22" s="901">
        <v>8</v>
      </c>
      <c r="O22" s="901">
        <v>8</v>
      </c>
      <c r="P22" s="901"/>
      <c r="Q22" s="901">
        <v>8</v>
      </c>
      <c r="R22" s="1092">
        <v>8</v>
      </c>
    </row>
    <row r="23" spans="1:21" ht="24" customHeight="1" x14ac:dyDescent="0.25">
      <c r="A23" s="299" t="s">
        <v>13</v>
      </c>
      <c r="B23" s="299" t="s">
        <v>14</v>
      </c>
      <c r="C23" s="902" t="s">
        <v>98</v>
      </c>
      <c r="D23" s="901">
        <f t="shared" si="3"/>
        <v>28</v>
      </c>
      <c r="E23" s="961"/>
      <c r="F23" s="2383" t="s">
        <v>104</v>
      </c>
      <c r="G23" s="1371" t="s">
        <v>104</v>
      </c>
      <c r="H23" s="1371" t="s">
        <v>104</v>
      </c>
      <c r="I23" s="901">
        <v>8</v>
      </c>
      <c r="J23" s="901">
        <v>8</v>
      </c>
      <c r="K23" s="961"/>
      <c r="L23" s="961"/>
      <c r="M23" s="1071">
        <v>8</v>
      </c>
      <c r="N23" s="1071">
        <v>8</v>
      </c>
      <c r="O23" s="901">
        <v>8</v>
      </c>
      <c r="P23" s="901">
        <v>8</v>
      </c>
      <c r="Q23" s="901">
        <v>8</v>
      </c>
      <c r="R23" s="962"/>
    </row>
    <row r="24" spans="1:21" ht="24" customHeight="1" x14ac:dyDescent="0.25">
      <c r="A24" s="299" t="s">
        <v>13</v>
      </c>
      <c r="B24" s="299" t="s">
        <v>201</v>
      </c>
      <c r="C24" s="902" t="s">
        <v>107</v>
      </c>
      <c r="D24" s="901">
        <f>SUM(E24:K24,L24:R24)/2</f>
        <v>17.5</v>
      </c>
      <c r="E24" s="961">
        <v>5</v>
      </c>
      <c r="F24" s="901"/>
      <c r="G24" s="901">
        <v>5</v>
      </c>
      <c r="H24" s="901">
        <v>5</v>
      </c>
      <c r="I24" s="901"/>
      <c r="J24" s="901"/>
      <c r="K24" s="961"/>
      <c r="L24" s="1072">
        <v>5</v>
      </c>
      <c r="M24" s="901">
        <v>5</v>
      </c>
      <c r="N24" s="901">
        <v>5</v>
      </c>
      <c r="O24" s="901"/>
      <c r="P24" s="901">
        <v>5</v>
      </c>
      <c r="Q24" s="901"/>
      <c r="R24" s="962"/>
    </row>
    <row r="25" spans="1:21" ht="24" customHeight="1" x14ac:dyDescent="0.25">
      <c r="A25" s="904"/>
      <c r="B25" s="904"/>
      <c r="C25" s="905" t="s">
        <v>123</v>
      </c>
      <c r="D25" s="906"/>
      <c r="E25" s="1069">
        <f t="shared" ref="E25:R25" si="4">COUNT(E7:E16,E18:E23)</f>
        <v>3</v>
      </c>
      <c r="F25" s="1069">
        <f t="shared" si="4"/>
        <v>6</v>
      </c>
      <c r="G25" s="1069">
        <f t="shared" si="4"/>
        <v>5</v>
      </c>
      <c r="H25" s="1069">
        <f t="shared" si="4"/>
        <v>7</v>
      </c>
      <c r="I25" s="1069">
        <f t="shared" si="4"/>
        <v>8</v>
      </c>
      <c r="J25" s="1069">
        <f t="shared" si="4"/>
        <v>7</v>
      </c>
      <c r="K25" s="1069">
        <f t="shared" si="4"/>
        <v>7</v>
      </c>
      <c r="L25" s="1069">
        <f t="shared" si="4"/>
        <v>5</v>
      </c>
      <c r="M25" s="1069">
        <f t="shared" si="4"/>
        <v>6</v>
      </c>
      <c r="N25" s="1069">
        <f t="shared" si="4"/>
        <v>8</v>
      </c>
      <c r="O25" s="1069">
        <f t="shared" si="4"/>
        <v>8</v>
      </c>
      <c r="P25" s="1069">
        <f t="shared" si="4"/>
        <v>7</v>
      </c>
      <c r="Q25" s="1069">
        <f t="shared" si="4"/>
        <v>8</v>
      </c>
      <c r="R25" s="1069">
        <f t="shared" si="4"/>
        <v>7</v>
      </c>
    </row>
    <row r="26" spans="1:21" ht="24" customHeight="1" x14ac:dyDescent="0.25">
      <c r="A26" s="299" t="s">
        <v>13</v>
      </c>
      <c r="B26" s="299" t="s">
        <v>26</v>
      </c>
      <c r="C26" s="902" t="s">
        <v>366</v>
      </c>
      <c r="D26" s="901">
        <f>SUM(E26:K26,L26:R26)/2</f>
        <v>12</v>
      </c>
      <c r="E26" s="1090"/>
      <c r="F26" s="901">
        <v>8</v>
      </c>
      <c r="G26" s="901">
        <v>8</v>
      </c>
      <c r="H26" s="1742"/>
      <c r="I26" s="901"/>
      <c r="J26" s="901">
        <v>8</v>
      </c>
      <c r="K26" s="1371" t="s">
        <v>219</v>
      </c>
      <c r="L26" s="1070"/>
      <c r="M26" s="901"/>
      <c r="N26" s="901"/>
      <c r="O26" s="1742"/>
      <c r="P26" s="901"/>
      <c r="Q26" s="901"/>
      <c r="R26" s="1070"/>
    </row>
    <row r="27" spans="1:21" ht="24" customHeight="1" x14ac:dyDescent="0.25">
      <c r="A27" s="904"/>
      <c r="B27" s="904"/>
      <c r="C27" s="905" t="s">
        <v>120</v>
      </c>
      <c r="D27" s="906"/>
      <c r="E27" s="1069">
        <f t="shared" ref="E27:R27" si="5">COUNT(E7:E16,E18:E24,E26:E26)</f>
        <v>4</v>
      </c>
      <c r="F27" s="1069">
        <f t="shared" si="5"/>
        <v>7</v>
      </c>
      <c r="G27" s="1069">
        <f t="shared" si="5"/>
        <v>7</v>
      </c>
      <c r="H27" s="1069">
        <f t="shared" si="5"/>
        <v>8</v>
      </c>
      <c r="I27" s="1069">
        <f t="shared" si="5"/>
        <v>8</v>
      </c>
      <c r="J27" s="1069">
        <f t="shared" si="5"/>
        <v>8</v>
      </c>
      <c r="K27" s="1069">
        <f t="shared" si="5"/>
        <v>7</v>
      </c>
      <c r="L27" s="1069">
        <f t="shared" si="5"/>
        <v>6</v>
      </c>
      <c r="M27" s="1069">
        <f t="shared" si="5"/>
        <v>7</v>
      </c>
      <c r="N27" s="1069">
        <f t="shared" si="5"/>
        <v>9</v>
      </c>
      <c r="O27" s="1069">
        <f t="shared" si="5"/>
        <v>8</v>
      </c>
      <c r="P27" s="1069">
        <f t="shared" si="5"/>
        <v>8</v>
      </c>
      <c r="Q27" s="1069">
        <f t="shared" si="5"/>
        <v>8</v>
      </c>
      <c r="R27" s="1069">
        <f t="shared" si="5"/>
        <v>7</v>
      </c>
    </row>
    <row r="28" spans="1:21" ht="24" customHeight="1" x14ac:dyDescent="0.25">
      <c r="A28" s="299" t="s">
        <v>13</v>
      </c>
      <c r="B28" s="299" t="s">
        <v>30</v>
      </c>
      <c r="C28" s="902" t="s">
        <v>371</v>
      </c>
      <c r="D28" s="901">
        <f>SUM(E28:K28,L28:R28)/2</f>
        <v>32</v>
      </c>
      <c r="E28" s="1092"/>
      <c r="F28" s="901">
        <v>8</v>
      </c>
      <c r="G28" s="901">
        <v>8</v>
      </c>
      <c r="H28" s="901">
        <v>8</v>
      </c>
      <c r="I28" s="901">
        <v>8</v>
      </c>
      <c r="J28" s="901"/>
      <c r="K28" s="1080"/>
      <c r="L28" s="1080"/>
      <c r="M28" s="901">
        <v>8</v>
      </c>
      <c r="N28" s="901"/>
      <c r="O28" s="901">
        <v>8</v>
      </c>
      <c r="P28" s="1071">
        <v>8</v>
      </c>
      <c r="Q28" s="901">
        <v>8</v>
      </c>
      <c r="R28" s="1092"/>
    </row>
    <row r="29" spans="1:21" ht="24" customHeight="1" x14ac:dyDescent="0.25">
      <c r="A29" s="299" t="s">
        <v>13</v>
      </c>
      <c r="B29" s="299" t="s">
        <v>30</v>
      </c>
      <c r="C29" s="902" t="s">
        <v>402</v>
      </c>
      <c r="D29" s="901">
        <f>SUM(E29:K29,L29:R29)/2</f>
        <v>8</v>
      </c>
      <c r="E29" s="1080"/>
      <c r="F29" s="901">
        <v>8</v>
      </c>
      <c r="G29" s="1079"/>
      <c r="H29" s="1079"/>
      <c r="I29" s="901"/>
      <c r="J29" s="1079"/>
      <c r="K29" s="1092"/>
      <c r="L29" s="1092"/>
      <c r="M29" s="901">
        <v>8</v>
      </c>
      <c r="N29" s="1079"/>
      <c r="O29" s="1079"/>
      <c r="P29" s="1071"/>
      <c r="Q29" s="1079"/>
      <c r="R29" s="1080"/>
    </row>
    <row r="30" spans="1:21" ht="24" customHeight="1" x14ac:dyDescent="0.25">
      <c r="A30" s="299" t="s">
        <v>13</v>
      </c>
      <c r="B30" s="299" t="s">
        <v>30</v>
      </c>
      <c r="C30" s="902" t="s">
        <v>412</v>
      </c>
      <c r="D30" s="901">
        <f>SUM(E30:K30,L30:R30)/2</f>
        <v>8</v>
      </c>
      <c r="E30" s="1079"/>
      <c r="F30" s="1079"/>
      <c r="G30" s="1079"/>
      <c r="H30" s="901">
        <v>8</v>
      </c>
      <c r="I30" s="901"/>
      <c r="J30" s="1079"/>
      <c r="K30" s="1092"/>
      <c r="L30" s="1092"/>
      <c r="M30" s="1079"/>
      <c r="N30" s="1079"/>
      <c r="O30" s="901">
        <v>8</v>
      </c>
      <c r="P30" s="1071"/>
      <c r="Q30" s="1079"/>
      <c r="R30" s="1080"/>
    </row>
    <row r="31" spans="1:21" ht="24" customHeight="1" x14ac:dyDescent="0.25">
      <c r="A31" s="299" t="s">
        <v>13</v>
      </c>
      <c r="B31" s="299" t="s">
        <v>30</v>
      </c>
      <c r="C31" s="902" t="s">
        <v>359</v>
      </c>
      <c r="D31" s="901">
        <f>SUM(E31:K31,L31:R31)/2</f>
        <v>8</v>
      </c>
      <c r="E31" s="1070"/>
      <c r="F31" s="901"/>
      <c r="G31" s="901"/>
      <c r="H31" s="901"/>
      <c r="I31" s="901">
        <v>8</v>
      </c>
      <c r="J31" s="901"/>
      <c r="K31" s="1079"/>
      <c r="L31" s="1070"/>
      <c r="M31" s="901"/>
      <c r="N31" s="901"/>
      <c r="O31" s="901"/>
      <c r="P31" s="1071">
        <v>8</v>
      </c>
      <c r="Q31" s="901"/>
      <c r="R31" s="1079"/>
    </row>
    <row r="32" spans="1:21" ht="24" customHeight="1" x14ac:dyDescent="0.25">
      <c r="A32" s="299" t="s">
        <v>13</v>
      </c>
      <c r="B32" s="299" t="s">
        <v>30</v>
      </c>
      <c r="C32" s="902" t="s">
        <v>290</v>
      </c>
      <c r="D32" s="901">
        <f t="shared" ref="D32" si="6">SUM(E32:K32,L32:R32)/2</f>
        <v>16</v>
      </c>
      <c r="E32" s="961">
        <v>8</v>
      </c>
      <c r="F32" s="901"/>
      <c r="G32" s="901"/>
      <c r="H32" s="901"/>
      <c r="I32" s="901"/>
      <c r="J32" s="901"/>
      <c r="K32" s="961">
        <v>8</v>
      </c>
      <c r="L32" s="961">
        <v>8</v>
      </c>
      <c r="M32" s="901"/>
      <c r="N32" s="901"/>
      <c r="O32" s="901"/>
      <c r="P32" s="901"/>
      <c r="Q32" s="901"/>
      <c r="R32" s="962">
        <v>8</v>
      </c>
    </row>
    <row r="33" spans="1:21" ht="24" customHeight="1" x14ac:dyDescent="0.25">
      <c r="A33" s="904"/>
      <c r="B33" s="904"/>
      <c r="C33" s="905" t="s">
        <v>119</v>
      </c>
      <c r="D33" s="906"/>
      <c r="E33" s="1069">
        <f t="shared" ref="E33:R33" si="7">COUNT(E7:E16,E18:E24,E26:E26,E28:E32)</f>
        <v>5</v>
      </c>
      <c r="F33" s="1069">
        <f t="shared" si="7"/>
        <v>9</v>
      </c>
      <c r="G33" s="1069">
        <f t="shared" si="7"/>
        <v>8</v>
      </c>
      <c r="H33" s="1069">
        <f t="shared" si="7"/>
        <v>10</v>
      </c>
      <c r="I33" s="1069">
        <f t="shared" si="7"/>
        <v>10</v>
      </c>
      <c r="J33" s="1069">
        <f t="shared" si="7"/>
        <v>8</v>
      </c>
      <c r="K33" s="1069">
        <f t="shared" si="7"/>
        <v>8</v>
      </c>
      <c r="L33" s="1069">
        <f t="shared" si="7"/>
        <v>7</v>
      </c>
      <c r="M33" s="1069">
        <f t="shared" si="7"/>
        <v>9</v>
      </c>
      <c r="N33" s="1069">
        <f t="shared" si="7"/>
        <v>9</v>
      </c>
      <c r="O33" s="1069">
        <f t="shared" si="7"/>
        <v>10</v>
      </c>
      <c r="P33" s="1069">
        <f t="shared" si="7"/>
        <v>10</v>
      </c>
      <c r="Q33" s="1069">
        <f t="shared" si="7"/>
        <v>9</v>
      </c>
      <c r="R33" s="1069">
        <f t="shared" si="7"/>
        <v>8</v>
      </c>
    </row>
    <row r="34" spans="1:21" ht="24" customHeight="1" x14ac:dyDescent="0.25">
      <c r="A34" s="299" t="s">
        <v>13</v>
      </c>
      <c r="B34" s="299" t="s">
        <v>91</v>
      </c>
      <c r="C34" s="902" t="s">
        <v>402</v>
      </c>
      <c r="D34" s="901">
        <f t="shared" ref="D34:D38" si="8">SUM(E34:K34,L34:R34)/2</f>
        <v>16</v>
      </c>
      <c r="E34" s="1080"/>
      <c r="F34" s="1079"/>
      <c r="G34" s="901">
        <v>8</v>
      </c>
      <c r="H34" s="1742"/>
      <c r="I34" s="901"/>
      <c r="J34" s="901">
        <v>8</v>
      </c>
      <c r="K34" s="1092"/>
      <c r="L34" s="1092"/>
      <c r="M34" s="1079"/>
      <c r="N34" s="1742"/>
      <c r="O34" s="901">
        <v>8</v>
      </c>
      <c r="P34" s="901"/>
      <c r="Q34" s="901">
        <v>8</v>
      </c>
      <c r="R34" s="1080"/>
    </row>
    <row r="35" spans="1:21" ht="24" customHeight="1" x14ac:dyDescent="0.25">
      <c r="A35" s="299" t="s">
        <v>13</v>
      </c>
      <c r="B35" s="299" t="s">
        <v>91</v>
      </c>
      <c r="C35" s="902" t="s">
        <v>388</v>
      </c>
      <c r="D35" s="901">
        <f t="shared" si="8"/>
        <v>32</v>
      </c>
      <c r="E35" s="1070"/>
      <c r="F35" s="901">
        <v>8</v>
      </c>
      <c r="G35" s="901">
        <v>8</v>
      </c>
      <c r="H35" s="901">
        <v>8</v>
      </c>
      <c r="I35" s="901"/>
      <c r="J35" s="901">
        <v>8</v>
      </c>
      <c r="K35" s="1080"/>
      <c r="L35" s="1080"/>
      <c r="M35" s="901">
        <v>8</v>
      </c>
      <c r="N35" s="901">
        <v>8</v>
      </c>
      <c r="O35" s="901">
        <v>8</v>
      </c>
      <c r="P35" s="901"/>
      <c r="Q35" s="901">
        <v>8</v>
      </c>
      <c r="R35" s="1070"/>
    </row>
    <row r="36" spans="1:21" ht="24" customHeight="1" x14ac:dyDescent="0.25">
      <c r="A36" s="299" t="s">
        <v>13</v>
      </c>
      <c r="B36" s="299" t="s">
        <v>91</v>
      </c>
      <c r="C36" s="902" t="s">
        <v>371</v>
      </c>
      <c r="D36" s="901">
        <f>SUM(E36:K36,L36:R36)/2</f>
        <v>8</v>
      </c>
      <c r="E36" s="1070"/>
      <c r="F36" s="1079"/>
      <c r="G36" s="1079"/>
      <c r="H36" s="1079"/>
      <c r="I36" s="1079"/>
      <c r="J36" s="901"/>
      <c r="K36" s="1070">
        <v>8</v>
      </c>
      <c r="L36" s="1070">
        <v>8</v>
      </c>
      <c r="M36" s="1079"/>
      <c r="N36" s="901"/>
      <c r="O36" s="1079"/>
      <c r="P36" s="1079"/>
      <c r="Q36" s="1079"/>
      <c r="R36" s="1070"/>
    </row>
    <row r="37" spans="1:21" ht="24" customHeight="1" x14ac:dyDescent="0.25">
      <c r="A37" s="299" t="s">
        <v>13</v>
      </c>
      <c r="B37" s="299" t="s">
        <v>91</v>
      </c>
      <c r="C37" s="902" t="s">
        <v>396</v>
      </c>
      <c r="D37" s="901">
        <f t="shared" si="8"/>
        <v>40</v>
      </c>
      <c r="E37" s="1092">
        <v>8</v>
      </c>
      <c r="F37" s="901"/>
      <c r="G37" s="901">
        <v>8</v>
      </c>
      <c r="H37" s="901">
        <v>8</v>
      </c>
      <c r="I37" s="901">
        <v>8</v>
      </c>
      <c r="J37" s="901">
        <v>8</v>
      </c>
      <c r="K37" s="1092"/>
      <c r="L37" s="1092"/>
      <c r="M37" s="901">
        <v>8</v>
      </c>
      <c r="N37" s="901">
        <v>8</v>
      </c>
      <c r="O37" s="901">
        <v>8</v>
      </c>
      <c r="P37" s="901">
        <v>8</v>
      </c>
      <c r="Q37" s="901"/>
      <c r="R37" s="1092">
        <v>8</v>
      </c>
    </row>
    <row r="38" spans="1:21" ht="24" customHeight="1" x14ac:dyDescent="0.25">
      <c r="A38" s="299" t="s">
        <v>13</v>
      </c>
      <c r="B38" s="299" t="s">
        <v>91</v>
      </c>
      <c r="C38" s="902" t="s">
        <v>412</v>
      </c>
      <c r="D38" s="901">
        <f t="shared" si="8"/>
        <v>24</v>
      </c>
      <c r="E38" s="1080"/>
      <c r="F38" s="901">
        <v>8</v>
      </c>
      <c r="G38" s="901">
        <v>8</v>
      </c>
      <c r="H38" s="1079"/>
      <c r="I38" s="901"/>
      <c r="J38" s="901">
        <v>8</v>
      </c>
      <c r="K38" s="961"/>
      <c r="L38" s="961"/>
      <c r="M38" s="901">
        <v>8</v>
      </c>
      <c r="N38" s="901">
        <v>8</v>
      </c>
      <c r="O38" s="1079"/>
      <c r="P38" s="901"/>
      <c r="Q38" s="901">
        <v>8</v>
      </c>
      <c r="R38" s="1080"/>
    </row>
    <row r="39" spans="1:21" ht="24" customHeight="1" x14ac:dyDescent="0.25">
      <c r="A39" s="904"/>
      <c r="B39" s="904"/>
      <c r="C39" s="905" t="s">
        <v>124</v>
      </c>
      <c r="D39" s="906"/>
      <c r="E39" s="1069">
        <f t="shared" ref="E39:R39" si="9">COUNT(E7:E16,E18:E24,E26:E26,E28:E32,E34:E38)</f>
        <v>6</v>
      </c>
      <c r="F39" s="1069">
        <f t="shared" si="9"/>
        <v>11</v>
      </c>
      <c r="G39" s="1069">
        <f t="shared" si="9"/>
        <v>12</v>
      </c>
      <c r="H39" s="1069">
        <f t="shared" si="9"/>
        <v>12</v>
      </c>
      <c r="I39" s="1069">
        <f t="shared" si="9"/>
        <v>11</v>
      </c>
      <c r="J39" s="1069">
        <f t="shared" si="9"/>
        <v>12</v>
      </c>
      <c r="K39" s="1069">
        <f t="shared" si="9"/>
        <v>9</v>
      </c>
      <c r="L39" s="1069">
        <f t="shared" si="9"/>
        <v>8</v>
      </c>
      <c r="M39" s="1069">
        <f t="shared" si="9"/>
        <v>12</v>
      </c>
      <c r="N39" s="1069">
        <f t="shared" si="9"/>
        <v>12</v>
      </c>
      <c r="O39" s="1069">
        <f t="shared" si="9"/>
        <v>13</v>
      </c>
      <c r="P39" s="1069">
        <f t="shared" si="9"/>
        <v>11</v>
      </c>
      <c r="Q39" s="1069">
        <f t="shared" si="9"/>
        <v>12</v>
      </c>
      <c r="R39" s="1069">
        <f t="shared" si="9"/>
        <v>9</v>
      </c>
    </row>
    <row r="40" spans="1:21" ht="24" customHeight="1" x14ac:dyDescent="0.25">
      <c r="A40" s="299" t="s">
        <v>13</v>
      </c>
      <c r="B40" s="299" t="s">
        <v>34</v>
      </c>
      <c r="C40" s="902" t="s">
        <v>388</v>
      </c>
      <c r="D40" s="901">
        <f>SUM(E40:K40,L40:R40)/2</f>
        <v>8</v>
      </c>
      <c r="E40" s="1070"/>
      <c r="F40" s="1079"/>
      <c r="G40" s="1079"/>
      <c r="H40" s="1079"/>
      <c r="I40" s="901"/>
      <c r="J40" s="1079"/>
      <c r="K40" s="1070">
        <v>8</v>
      </c>
      <c r="L40" s="1070">
        <v>8</v>
      </c>
      <c r="M40" s="1079"/>
      <c r="N40" s="1079"/>
      <c r="O40" s="1079"/>
      <c r="P40" s="901"/>
      <c r="Q40" s="1079"/>
      <c r="R40" s="1070"/>
    </row>
    <row r="41" spans="1:21" ht="24" customHeight="1" x14ac:dyDescent="0.25">
      <c r="A41" s="299" t="s">
        <v>13</v>
      </c>
      <c r="B41" s="299" t="s">
        <v>34</v>
      </c>
      <c r="C41" s="902" t="s">
        <v>410</v>
      </c>
      <c r="D41" s="901">
        <f>SUM(E41:K41,L41:R41)/2</f>
        <v>40</v>
      </c>
      <c r="E41" s="1070">
        <v>8</v>
      </c>
      <c r="F41" s="901">
        <v>8</v>
      </c>
      <c r="G41" s="901">
        <v>8</v>
      </c>
      <c r="H41" s="901"/>
      <c r="I41" s="901">
        <v>8</v>
      </c>
      <c r="J41" s="901">
        <v>8</v>
      </c>
      <c r="K41" s="1070"/>
      <c r="L41" s="1070"/>
      <c r="M41" s="901"/>
      <c r="N41" s="901">
        <v>8</v>
      </c>
      <c r="O41" s="901">
        <v>8</v>
      </c>
      <c r="P41" s="901">
        <v>8</v>
      </c>
      <c r="Q41" s="901">
        <v>8</v>
      </c>
      <c r="R41" s="1070">
        <v>8</v>
      </c>
    </row>
    <row r="42" spans="1:21" ht="24" customHeight="1" x14ac:dyDescent="0.25">
      <c r="A42" s="299" t="s">
        <v>13</v>
      </c>
      <c r="B42" s="299" t="s">
        <v>34</v>
      </c>
      <c r="C42" s="902" t="s">
        <v>352</v>
      </c>
      <c r="D42" s="901">
        <f t="shared" ref="D42" si="10">SUM(E42:K42,L42:R42)/2</f>
        <v>24</v>
      </c>
      <c r="E42" s="1070">
        <v>8</v>
      </c>
      <c r="F42" s="901"/>
      <c r="G42" s="901"/>
      <c r="H42" s="901">
        <v>8</v>
      </c>
      <c r="I42" s="901">
        <v>8</v>
      </c>
      <c r="J42" s="901"/>
      <c r="K42" s="1070"/>
      <c r="L42" s="1070"/>
      <c r="M42" s="901"/>
      <c r="N42" s="901"/>
      <c r="O42" s="901">
        <v>8</v>
      </c>
      <c r="P42" s="901">
        <v>8</v>
      </c>
      <c r="Q42" s="901"/>
      <c r="R42" s="1070">
        <v>8</v>
      </c>
    </row>
    <row r="43" spans="1:21" ht="24" customHeight="1" x14ac:dyDescent="0.25">
      <c r="A43" s="904"/>
      <c r="B43" s="904"/>
      <c r="C43" s="905" t="s">
        <v>121</v>
      </c>
      <c r="D43" s="906"/>
      <c r="E43" s="1069">
        <f t="shared" ref="E43:R43" si="11">COUNT(E7:E16,E18:E24,E26:E26,E28:E32,E34:E38,E40:E42)</f>
        <v>8</v>
      </c>
      <c r="F43" s="1069">
        <f t="shared" si="11"/>
        <v>12</v>
      </c>
      <c r="G43" s="1069">
        <f t="shared" si="11"/>
        <v>13</v>
      </c>
      <c r="H43" s="1069">
        <f t="shared" si="11"/>
        <v>13</v>
      </c>
      <c r="I43" s="1069">
        <f t="shared" si="11"/>
        <v>13</v>
      </c>
      <c r="J43" s="1069">
        <f t="shared" si="11"/>
        <v>13</v>
      </c>
      <c r="K43" s="1069">
        <f t="shared" si="11"/>
        <v>10</v>
      </c>
      <c r="L43" s="1069">
        <f t="shared" si="11"/>
        <v>9</v>
      </c>
      <c r="M43" s="1069">
        <f t="shared" si="11"/>
        <v>12</v>
      </c>
      <c r="N43" s="1069">
        <f t="shared" si="11"/>
        <v>13</v>
      </c>
      <c r="O43" s="1069">
        <f t="shared" si="11"/>
        <v>15</v>
      </c>
      <c r="P43" s="1069">
        <f t="shared" si="11"/>
        <v>13</v>
      </c>
      <c r="Q43" s="1069">
        <f t="shared" si="11"/>
        <v>13</v>
      </c>
      <c r="R43" s="1069">
        <f t="shared" si="11"/>
        <v>11</v>
      </c>
    </row>
    <row r="44" spans="1:21" ht="24" customHeight="1" x14ac:dyDescent="0.25">
      <c r="A44" s="299" t="s">
        <v>13</v>
      </c>
      <c r="B44" s="299" t="s">
        <v>162</v>
      </c>
      <c r="C44" s="902" t="s">
        <v>405</v>
      </c>
      <c r="D44" s="901">
        <f t="shared" ref="D44" si="12">SUM(E44:K44,L44:R44)/2</f>
        <v>40</v>
      </c>
      <c r="E44" s="1741"/>
      <c r="F44" s="1071">
        <v>8</v>
      </c>
      <c r="G44" s="1071">
        <v>8</v>
      </c>
      <c r="H44" s="901">
        <v>8</v>
      </c>
      <c r="I44" s="1071"/>
      <c r="J44" s="1071">
        <v>8</v>
      </c>
      <c r="K44" s="1070">
        <v>8</v>
      </c>
      <c r="L44" s="1070">
        <v>8</v>
      </c>
      <c r="M44" s="1742"/>
      <c r="N44" s="1071">
        <v>8</v>
      </c>
      <c r="O44" s="1071">
        <v>8</v>
      </c>
      <c r="P44" s="2433">
        <v>8</v>
      </c>
      <c r="Q44" s="1071">
        <v>8</v>
      </c>
      <c r="R44" s="1741"/>
    </row>
    <row r="45" spans="1:21" ht="24" customHeight="1" x14ac:dyDescent="0.25">
      <c r="A45" s="904"/>
      <c r="B45" s="904"/>
      <c r="C45" s="905" t="s">
        <v>139</v>
      </c>
      <c r="D45" s="906"/>
      <c r="E45" s="1069">
        <f t="shared" ref="E45:R45" si="13">COUNT(E7:E16,E18:E24,E26:E26,E28:E32,E34:E38,E40:E42,E44:E44)</f>
        <v>8</v>
      </c>
      <c r="F45" s="1069">
        <f t="shared" si="13"/>
        <v>13</v>
      </c>
      <c r="G45" s="1069">
        <f t="shared" si="13"/>
        <v>14</v>
      </c>
      <c r="H45" s="1069">
        <f t="shared" si="13"/>
        <v>14</v>
      </c>
      <c r="I45" s="1069">
        <f t="shared" si="13"/>
        <v>13</v>
      </c>
      <c r="J45" s="1069">
        <f t="shared" si="13"/>
        <v>14</v>
      </c>
      <c r="K45" s="1069">
        <f t="shared" si="13"/>
        <v>11</v>
      </c>
      <c r="L45" s="1069">
        <f t="shared" si="13"/>
        <v>10</v>
      </c>
      <c r="M45" s="1069">
        <f t="shared" si="13"/>
        <v>12</v>
      </c>
      <c r="N45" s="1069">
        <f t="shared" si="13"/>
        <v>14</v>
      </c>
      <c r="O45" s="1069">
        <f t="shared" si="13"/>
        <v>16</v>
      </c>
      <c r="P45" s="1069">
        <f t="shared" si="13"/>
        <v>14</v>
      </c>
      <c r="Q45" s="1069">
        <f t="shared" si="13"/>
        <v>14</v>
      </c>
      <c r="R45" s="1069">
        <f t="shared" si="13"/>
        <v>11</v>
      </c>
      <c r="T45" s="1743"/>
      <c r="U45" s="1743"/>
    </row>
    <row r="46" spans="1:21" ht="24" customHeight="1" x14ac:dyDescent="0.25">
      <c r="A46" s="299" t="s">
        <v>13</v>
      </c>
      <c r="B46" s="299" t="s">
        <v>103</v>
      </c>
      <c r="C46" s="902" t="s">
        <v>384</v>
      </c>
      <c r="D46" s="901">
        <f>SUM(E46:K46,L46:R46)/2</f>
        <v>40</v>
      </c>
      <c r="E46" s="1070"/>
      <c r="F46" s="901">
        <v>8</v>
      </c>
      <c r="G46" s="901">
        <v>8</v>
      </c>
      <c r="H46" s="901">
        <v>8</v>
      </c>
      <c r="I46" s="901">
        <v>8</v>
      </c>
      <c r="J46" s="901"/>
      <c r="K46" s="1070">
        <v>8</v>
      </c>
      <c r="L46" s="1070">
        <v>8</v>
      </c>
      <c r="M46" s="901">
        <v>8</v>
      </c>
      <c r="N46" s="901">
        <v>8</v>
      </c>
      <c r="O46" s="901">
        <v>8</v>
      </c>
      <c r="P46" s="901"/>
      <c r="Q46" s="901">
        <v>8</v>
      </c>
      <c r="R46" s="1070"/>
    </row>
    <row r="47" spans="1:21" ht="24" customHeight="1" x14ac:dyDescent="0.25">
      <c r="A47" s="904"/>
      <c r="B47" s="904"/>
      <c r="C47" s="905" t="s">
        <v>125</v>
      </c>
      <c r="D47" s="906"/>
      <c r="E47" s="1069">
        <f t="shared" ref="E47:R47" si="14">COUNT(E7:E16,E18:E23,E26:E26,E28:E32,E34:E38,E40:E42,E44:E44,E46:E46)</f>
        <v>7</v>
      </c>
      <c r="F47" s="1069">
        <f t="shared" si="14"/>
        <v>14</v>
      </c>
      <c r="G47" s="1069">
        <f t="shared" si="14"/>
        <v>14</v>
      </c>
      <c r="H47" s="1069">
        <f t="shared" si="14"/>
        <v>14</v>
      </c>
      <c r="I47" s="1069">
        <f t="shared" si="14"/>
        <v>14</v>
      </c>
      <c r="J47" s="1069">
        <f t="shared" si="14"/>
        <v>14</v>
      </c>
      <c r="K47" s="1069">
        <f t="shared" si="14"/>
        <v>12</v>
      </c>
      <c r="L47" s="1069">
        <f t="shared" si="14"/>
        <v>10</v>
      </c>
      <c r="M47" s="1069">
        <f t="shared" si="14"/>
        <v>12</v>
      </c>
      <c r="N47" s="1069">
        <f t="shared" si="14"/>
        <v>14</v>
      </c>
      <c r="O47" s="1069">
        <f t="shared" si="14"/>
        <v>17</v>
      </c>
      <c r="P47" s="1069">
        <f t="shared" si="14"/>
        <v>13</v>
      </c>
      <c r="Q47" s="1069">
        <f t="shared" si="14"/>
        <v>15</v>
      </c>
      <c r="R47" s="1069">
        <f t="shared" si="14"/>
        <v>11</v>
      </c>
    </row>
    <row r="48" spans="1:21" s="1743" customFormat="1" ht="24" customHeight="1" x14ac:dyDescent="0.25">
      <c r="A48" s="299" t="s">
        <v>13</v>
      </c>
      <c r="B48" s="299" t="s">
        <v>39</v>
      </c>
      <c r="C48" s="902" t="s">
        <v>318</v>
      </c>
      <c r="D48" s="901">
        <f>SUM(E48:K48,L48:R48)/2</f>
        <v>40</v>
      </c>
      <c r="E48" s="961"/>
      <c r="F48" s="901">
        <v>8</v>
      </c>
      <c r="G48" s="901">
        <v>8</v>
      </c>
      <c r="H48" s="901">
        <v>8</v>
      </c>
      <c r="I48" s="901">
        <v>8</v>
      </c>
      <c r="J48" s="901"/>
      <c r="K48" s="961">
        <v>8</v>
      </c>
      <c r="L48" s="961">
        <v>8</v>
      </c>
      <c r="M48" s="901"/>
      <c r="N48" s="901">
        <v>8</v>
      </c>
      <c r="O48" s="901">
        <v>8</v>
      </c>
      <c r="P48" s="901">
        <v>8</v>
      </c>
      <c r="Q48" s="901">
        <v>8</v>
      </c>
      <c r="R48" s="962"/>
      <c r="T48"/>
      <c r="U48"/>
    </row>
    <row r="49" spans="1:18" ht="23.5" customHeight="1" x14ac:dyDescent="0.25">
      <c r="A49" s="299" t="s">
        <v>13</v>
      </c>
      <c r="B49" s="299" t="s">
        <v>39</v>
      </c>
      <c r="C49" s="902" t="s">
        <v>390</v>
      </c>
      <c r="D49" s="901">
        <f t="shared" ref="D49:D57" si="15">SUM(E49:K49,L49:R49)/2</f>
        <v>12</v>
      </c>
      <c r="E49" s="2383" t="s">
        <v>104</v>
      </c>
      <c r="F49" s="1371" t="s">
        <v>104</v>
      </c>
      <c r="G49" s="1742"/>
      <c r="H49" s="1371" t="s">
        <v>104</v>
      </c>
      <c r="I49" s="901"/>
      <c r="J49" s="1742"/>
      <c r="K49" s="961"/>
      <c r="L49" s="961"/>
      <c r="M49" s="901">
        <v>8</v>
      </c>
      <c r="N49" s="1742"/>
      <c r="O49" s="901">
        <v>8</v>
      </c>
      <c r="P49" s="1742"/>
      <c r="Q49" s="901"/>
      <c r="R49" s="962">
        <v>8</v>
      </c>
    </row>
    <row r="50" spans="1:18" ht="23.5" customHeight="1" x14ac:dyDescent="0.25">
      <c r="A50" s="299" t="s">
        <v>13</v>
      </c>
      <c r="B50" s="299" t="s">
        <v>39</v>
      </c>
      <c r="C50" s="902" t="s">
        <v>411</v>
      </c>
      <c r="D50" s="901">
        <f t="shared" si="15"/>
        <v>40</v>
      </c>
      <c r="E50" s="961"/>
      <c r="F50" s="901">
        <v>8</v>
      </c>
      <c r="G50" s="1742"/>
      <c r="H50" s="901">
        <v>8</v>
      </c>
      <c r="I50" s="901">
        <v>8</v>
      </c>
      <c r="J50" s="1742">
        <v>8</v>
      </c>
      <c r="K50" s="961">
        <v>8</v>
      </c>
      <c r="L50" s="961">
        <v>8</v>
      </c>
      <c r="M50" s="901">
        <v>8</v>
      </c>
      <c r="N50" s="1742"/>
      <c r="O50" s="901">
        <v>8</v>
      </c>
      <c r="P50" s="1742">
        <v>8</v>
      </c>
      <c r="Q50" s="901">
        <v>8</v>
      </c>
      <c r="R50" s="962"/>
    </row>
    <row r="51" spans="1:18" ht="24" customHeight="1" x14ac:dyDescent="0.25">
      <c r="A51" s="908" t="s">
        <v>256</v>
      </c>
      <c r="B51" s="908" t="s">
        <v>39</v>
      </c>
      <c r="C51" s="909" t="s">
        <v>413</v>
      </c>
      <c r="D51" s="901">
        <f t="shared" si="15"/>
        <v>4</v>
      </c>
      <c r="E51" s="961"/>
      <c r="F51" s="1074" t="s">
        <v>10</v>
      </c>
      <c r="G51" s="2500" t="s">
        <v>10</v>
      </c>
      <c r="H51" s="1074" t="s">
        <v>10</v>
      </c>
      <c r="I51" s="1074" t="s">
        <v>10</v>
      </c>
      <c r="J51" s="2500"/>
      <c r="K51" s="1077" t="s">
        <v>10</v>
      </c>
      <c r="L51" s="1077" t="s">
        <v>10</v>
      </c>
      <c r="M51" s="1074"/>
      <c r="N51" s="2500" t="s">
        <v>10</v>
      </c>
      <c r="O51" s="1074" t="s">
        <v>10</v>
      </c>
      <c r="P51" s="1420" t="s">
        <v>273</v>
      </c>
      <c r="Q51" s="901">
        <v>8</v>
      </c>
      <c r="R51" s="962"/>
    </row>
    <row r="52" spans="1:18" ht="24" customHeight="1" x14ac:dyDescent="0.25">
      <c r="A52" s="299" t="s">
        <v>13</v>
      </c>
      <c r="B52" s="299" t="s">
        <v>39</v>
      </c>
      <c r="C52" s="902" t="s">
        <v>374</v>
      </c>
      <c r="D52" s="901">
        <f t="shared" si="15"/>
        <v>32</v>
      </c>
      <c r="E52" s="961"/>
      <c r="F52" s="901">
        <v>8</v>
      </c>
      <c r="G52" s="901">
        <v>8</v>
      </c>
      <c r="H52" s="1094"/>
      <c r="I52" s="1371"/>
      <c r="J52" s="901">
        <v>8</v>
      </c>
      <c r="K52" s="1092">
        <v>8</v>
      </c>
      <c r="L52" s="1092">
        <v>8</v>
      </c>
      <c r="M52" s="901"/>
      <c r="N52" s="901">
        <v>8</v>
      </c>
      <c r="O52" s="901">
        <v>8</v>
      </c>
      <c r="P52" s="901">
        <v>8</v>
      </c>
      <c r="Q52" s="1371"/>
      <c r="R52" s="962"/>
    </row>
    <row r="53" spans="1:18" ht="24" customHeight="1" x14ac:dyDescent="0.25">
      <c r="A53" s="299" t="s">
        <v>13</v>
      </c>
      <c r="B53" s="299" t="s">
        <v>39</v>
      </c>
      <c r="C53" s="902" t="s">
        <v>106</v>
      </c>
      <c r="D53" s="901">
        <f t="shared" si="15"/>
        <v>16</v>
      </c>
      <c r="E53" s="1961"/>
      <c r="F53" s="901">
        <v>8</v>
      </c>
      <c r="G53" s="901">
        <v>8</v>
      </c>
      <c r="H53" s="1079"/>
      <c r="I53" s="1079"/>
      <c r="J53" s="1079"/>
      <c r="K53" s="1080"/>
      <c r="L53" s="961"/>
      <c r="M53" s="901">
        <v>8</v>
      </c>
      <c r="N53" s="901">
        <v>8</v>
      </c>
      <c r="O53" s="1079"/>
      <c r="P53" s="1079"/>
      <c r="Q53" s="1079"/>
      <c r="R53" s="1080"/>
    </row>
    <row r="54" spans="1:18" ht="24" customHeight="1" x14ac:dyDescent="0.25">
      <c r="A54" s="299" t="s">
        <v>13</v>
      </c>
      <c r="B54" s="299" t="s">
        <v>39</v>
      </c>
      <c r="C54" s="902" t="s">
        <v>377</v>
      </c>
      <c r="D54" s="901">
        <f t="shared" si="15"/>
        <v>4</v>
      </c>
      <c r="E54" s="1092">
        <v>8</v>
      </c>
      <c r="F54" s="901"/>
      <c r="G54" s="901"/>
      <c r="H54" s="901"/>
      <c r="I54" s="901"/>
      <c r="J54" s="901"/>
      <c r="K54" s="961"/>
      <c r="L54" s="961"/>
      <c r="M54" s="901"/>
      <c r="N54" s="901"/>
      <c r="O54" s="901"/>
      <c r="P54" s="901"/>
      <c r="Q54" s="901"/>
      <c r="R54" s="2383" t="s">
        <v>104</v>
      </c>
    </row>
    <row r="55" spans="1:18" ht="24" customHeight="1" x14ac:dyDescent="0.25">
      <c r="A55" s="299" t="s">
        <v>13</v>
      </c>
      <c r="B55" s="299" t="s">
        <v>39</v>
      </c>
      <c r="C55" s="902" t="s">
        <v>403</v>
      </c>
      <c r="D55" s="901">
        <f t="shared" si="15"/>
        <v>12</v>
      </c>
      <c r="E55" s="1092">
        <v>8</v>
      </c>
      <c r="F55" s="901"/>
      <c r="G55" s="1079"/>
      <c r="H55" s="1079"/>
      <c r="I55" s="1079"/>
      <c r="J55" s="901">
        <v>8</v>
      </c>
      <c r="K55" s="961"/>
      <c r="L55" s="961"/>
      <c r="M55" s="1079"/>
      <c r="N55" s="1079"/>
      <c r="O55" s="1079"/>
      <c r="P55" s="901"/>
      <c r="Q55" s="901">
        <v>8</v>
      </c>
      <c r="R55" s="2383" t="s">
        <v>104</v>
      </c>
    </row>
    <row r="56" spans="1:18" ht="24" customHeight="1" x14ac:dyDescent="0.25">
      <c r="A56" s="299" t="s">
        <v>13</v>
      </c>
      <c r="B56" s="299" t="s">
        <v>39</v>
      </c>
      <c r="C56" s="902" t="s">
        <v>398</v>
      </c>
      <c r="D56" s="901">
        <f t="shared" si="15"/>
        <v>40</v>
      </c>
      <c r="E56" s="1070">
        <v>8</v>
      </c>
      <c r="F56" s="901"/>
      <c r="G56" s="901">
        <v>8</v>
      </c>
      <c r="H56" s="901">
        <v>8</v>
      </c>
      <c r="I56" s="901">
        <v>8</v>
      </c>
      <c r="J56" s="901">
        <v>8</v>
      </c>
      <c r="K56" s="1070"/>
      <c r="L56" s="1070"/>
      <c r="M56" s="901">
        <v>8</v>
      </c>
      <c r="N56" s="901">
        <v>8</v>
      </c>
      <c r="O56" s="901"/>
      <c r="P56" s="901">
        <v>8</v>
      </c>
      <c r="Q56" s="901">
        <v>8</v>
      </c>
      <c r="R56" s="1070">
        <v>8</v>
      </c>
    </row>
    <row r="57" spans="1:18" ht="24" customHeight="1" x14ac:dyDescent="0.25">
      <c r="A57" s="299" t="s">
        <v>13</v>
      </c>
      <c r="B57" s="299" t="s">
        <v>362</v>
      </c>
      <c r="C57" s="902" t="s">
        <v>135</v>
      </c>
      <c r="D57" s="901">
        <f t="shared" si="15"/>
        <v>26.75</v>
      </c>
      <c r="E57" s="1070">
        <v>8</v>
      </c>
      <c r="F57" s="901">
        <v>7.5</v>
      </c>
      <c r="G57" s="901"/>
      <c r="H57" s="901"/>
      <c r="I57" s="901">
        <v>7.5</v>
      </c>
      <c r="J57" s="901">
        <v>7.5</v>
      </c>
      <c r="K57" s="1070"/>
      <c r="L57" s="1070"/>
      <c r="M57" s="1371" t="s">
        <v>104</v>
      </c>
      <c r="N57" s="901"/>
      <c r="O57" s="901"/>
      <c r="P57" s="901">
        <v>7.5</v>
      </c>
      <c r="Q57" s="901">
        <v>7.5</v>
      </c>
      <c r="R57" s="1070">
        <v>8</v>
      </c>
    </row>
    <row r="58" spans="1:18" ht="24" customHeight="1" x14ac:dyDescent="0.25">
      <c r="A58" s="904"/>
      <c r="B58" s="904"/>
      <c r="C58" s="905" t="s">
        <v>126</v>
      </c>
      <c r="D58" s="906"/>
      <c r="E58" s="1069">
        <f t="shared" ref="E58:R58" si="16">COUNT(E8:E16,E18:E23,E26:E26,E28:E32,E34:E38,E40:E42,E44:E44,E46:E46,E48:E57)</f>
        <v>11</v>
      </c>
      <c r="F58" s="1069">
        <f t="shared" si="16"/>
        <v>18</v>
      </c>
      <c r="G58" s="1069">
        <f t="shared" si="16"/>
        <v>17</v>
      </c>
      <c r="H58" s="1069">
        <f t="shared" si="16"/>
        <v>16</v>
      </c>
      <c r="I58" s="1069">
        <f t="shared" si="16"/>
        <v>17</v>
      </c>
      <c r="J58" s="1069">
        <f t="shared" si="16"/>
        <v>18</v>
      </c>
      <c r="K58" s="1069">
        <f t="shared" si="16"/>
        <v>15</v>
      </c>
      <c r="L58" s="1069">
        <f t="shared" si="16"/>
        <v>13</v>
      </c>
      <c r="M58" s="1069">
        <f t="shared" si="16"/>
        <v>15</v>
      </c>
      <c r="N58" s="1069">
        <f t="shared" si="16"/>
        <v>17</v>
      </c>
      <c r="O58" s="1069">
        <f t="shared" si="16"/>
        <v>20</v>
      </c>
      <c r="P58" s="1069">
        <f t="shared" si="16"/>
        <v>17</v>
      </c>
      <c r="Q58" s="1069">
        <f t="shared" si="16"/>
        <v>20</v>
      </c>
      <c r="R58" s="1069">
        <f t="shared" si="16"/>
        <v>14</v>
      </c>
    </row>
    <row r="59" spans="1:18" ht="24" customHeight="1" x14ac:dyDescent="0.25">
      <c r="A59" s="2430" t="s">
        <v>13</v>
      </c>
      <c r="B59" s="299" t="s">
        <v>301</v>
      </c>
      <c r="C59" s="900" t="s">
        <v>106</v>
      </c>
      <c r="D59" s="901">
        <f>SUM(E59:K59,L59:R59)/2</f>
        <v>6</v>
      </c>
      <c r="E59" s="962"/>
      <c r="F59" s="1080"/>
      <c r="G59" s="1079"/>
      <c r="H59" s="963">
        <v>6</v>
      </c>
      <c r="I59" s="1079"/>
      <c r="J59" s="1079"/>
      <c r="K59" s="1081"/>
      <c r="L59" s="961"/>
      <c r="M59" s="1079"/>
      <c r="N59" s="1079"/>
      <c r="O59" s="901">
        <v>6</v>
      </c>
      <c r="P59" s="1079"/>
      <c r="Q59" s="1079"/>
      <c r="R59" s="1081"/>
    </row>
    <row r="60" spans="1:18" ht="24" customHeight="1" x14ac:dyDescent="0.25">
      <c r="A60" s="2430" t="s">
        <v>13</v>
      </c>
      <c r="B60" s="299" t="s">
        <v>312</v>
      </c>
      <c r="C60" s="900" t="s">
        <v>403</v>
      </c>
      <c r="D60" s="901">
        <f>SUM(E60:K60,L60:R60)/2</f>
        <v>15</v>
      </c>
      <c r="E60" s="1080"/>
      <c r="F60" s="901"/>
      <c r="G60" s="901">
        <v>5</v>
      </c>
      <c r="H60" s="901">
        <v>5</v>
      </c>
      <c r="I60" s="901">
        <v>5</v>
      </c>
      <c r="J60" s="1079"/>
      <c r="K60" s="1092"/>
      <c r="L60" s="961"/>
      <c r="M60" s="901">
        <v>5</v>
      </c>
      <c r="N60" s="901">
        <v>5</v>
      </c>
      <c r="O60" s="901">
        <v>5</v>
      </c>
      <c r="P60" s="901"/>
      <c r="Q60" s="1079"/>
      <c r="R60" s="1081"/>
    </row>
    <row r="61" spans="1:18" ht="24" customHeight="1" x14ac:dyDescent="0.25">
      <c r="A61" s="2430" t="s">
        <v>13</v>
      </c>
      <c r="B61" s="299" t="s">
        <v>312</v>
      </c>
      <c r="C61" s="900" t="s">
        <v>106</v>
      </c>
      <c r="D61" s="901">
        <f>SUM(E61:K61,L61:R61)/2</f>
        <v>10</v>
      </c>
      <c r="E61" s="962"/>
      <c r="F61" s="1080"/>
      <c r="G61" s="1079"/>
      <c r="H61" s="1080"/>
      <c r="I61" s="901">
        <v>5</v>
      </c>
      <c r="J61" s="901">
        <v>5</v>
      </c>
      <c r="K61" s="1081"/>
      <c r="L61" s="961"/>
      <c r="M61" s="1079"/>
      <c r="N61" s="1079"/>
      <c r="O61" s="1079"/>
      <c r="P61" s="901">
        <v>5</v>
      </c>
      <c r="Q61" s="901">
        <v>5</v>
      </c>
      <c r="R61" s="1081"/>
    </row>
    <row r="62" spans="1:18" ht="24" customHeight="1" x14ac:dyDescent="0.25">
      <c r="A62" s="904"/>
      <c r="B62" s="904"/>
      <c r="C62" s="911" t="s">
        <v>300</v>
      </c>
      <c r="D62" s="906"/>
      <c r="E62" s="1069">
        <f t="shared" ref="E62:R62" si="17">COUNT(E18:E23,E26:E26,E28:E32,E34:E38,E40:E42,E44:E44,E46:E46,E48:E57)</f>
        <v>8</v>
      </c>
      <c r="F62" s="1069">
        <f t="shared" si="17"/>
        <v>16</v>
      </c>
      <c r="G62" s="1069">
        <f t="shared" si="17"/>
        <v>15</v>
      </c>
      <c r="H62" s="1069">
        <f t="shared" si="17"/>
        <v>13</v>
      </c>
      <c r="I62" s="1069">
        <f t="shared" si="17"/>
        <v>15</v>
      </c>
      <c r="J62" s="1069">
        <f t="shared" si="17"/>
        <v>16</v>
      </c>
      <c r="K62" s="1069">
        <f t="shared" si="17"/>
        <v>10</v>
      </c>
      <c r="L62" s="1069">
        <f t="shared" si="17"/>
        <v>9</v>
      </c>
      <c r="M62" s="1069">
        <f t="shared" si="17"/>
        <v>13</v>
      </c>
      <c r="N62" s="1069">
        <f t="shared" si="17"/>
        <v>15</v>
      </c>
      <c r="O62" s="1069">
        <f t="shared" si="17"/>
        <v>18</v>
      </c>
      <c r="P62" s="1069">
        <f t="shared" si="17"/>
        <v>14</v>
      </c>
      <c r="Q62" s="1069">
        <f t="shared" si="17"/>
        <v>18</v>
      </c>
      <c r="R62" s="1069">
        <f t="shared" si="17"/>
        <v>9</v>
      </c>
    </row>
    <row r="63" spans="1:18" ht="24" customHeight="1" x14ac:dyDescent="0.25">
      <c r="A63" s="904"/>
      <c r="B63" s="904"/>
      <c r="C63" s="912" t="s">
        <v>51</v>
      </c>
      <c r="D63" s="906"/>
      <c r="E63" s="1069">
        <f t="shared" ref="E63:R63" si="18">COUNT(E26:E26,E28:E32,E34:E38,E40:E42,E44:E44,E46:E46,E48:E57,E59:E59)</f>
        <v>8</v>
      </c>
      <c r="F63" s="1069">
        <f t="shared" si="18"/>
        <v>13</v>
      </c>
      <c r="G63" s="1069">
        <f t="shared" si="18"/>
        <v>13</v>
      </c>
      <c r="H63" s="1069">
        <f t="shared" si="18"/>
        <v>11</v>
      </c>
      <c r="I63" s="1069">
        <f t="shared" si="18"/>
        <v>10</v>
      </c>
      <c r="J63" s="1069">
        <f t="shared" si="18"/>
        <v>12</v>
      </c>
      <c r="K63" s="1069">
        <f t="shared" si="18"/>
        <v>8</v>
      </c>
      <c r="L63" s="1069">
        <f t="shared" si="18"/>
        <v>8</v>
      </c>
      <c r="M63" s="1069">
        <f t="shared" si="18"/>
        <v>10</v>
      </c>
      <c r="N63" s="1069">
        <f t="shared" si="18"/>
        <v>10</v>
      </c>
      <c r="O63" s="1069">
        <f t="shared" si="18"/>
        <v>14</v>
      </c>
      <c r="P63" s="1069">
        <f t="shared" si="18"/>
        <v>11</v>
      </c>
      <c r="Q63" s="1069">
        <f t="shared" si="18"/>
        <v>13</v>
      </c>
      <c r="R63" s="1069">
        <f t="shared" si="18"/>
        <v>7</v>
      </c>
    </row>
    <row r="64" spans="1:18" ht="24" customHeight="1" x14ac:dyDescent="0.25">
      <c r="A64" s="904"/>
      <c r="B64" s="904"/>
      <c r="C64" s="912" t="s">
        <v>113</v>
      </c>
      <c r="D64" s="906"/>
      <c r="E64" s="1069">
        <f t="shared" ref="E64:R64" si="19">COUNT(E28:E32,E34:E38,E40:E42,E44:E44,E46:E46,E48:E57,E59:E61)</f>
        <v>8</v>
      </c>
      <c r="F64" s="1069">
        <f t="shared" si="19"/>
        <v>12</v>
      </c>
      <c r="G64" s="1069">
        <f t="shared" si="19"/>
        <v>13</v>
      </c>
      <c r="H64" s="1069">
        <f t="shared" si="19"/>
        <v>12</v>
      </c>
      <c r="I64" s="1069">
        <f t="shared" si="19"/>
        <v>12</v>
      </c>
      <c r="J64" s="1069">
        <f t="shared" si="19"/>
        <v>12</v>
      </c>
      <c r="K64" s="1069">
        <f t="shared" si="19"/>
        <v>8</v>
      </c>
      <c r="L64" s="1069">
        <f t="shared" si="19"/>
        <v>8</v>
      </c>
      <c r="M64" s="1069">
        <f t="shared" si="19"/>
        <v>11</v>
      </c>
      <c r="N64" s="1069">
        <f t="shared" si="19"/>
        <v>11</v>
      </c>
      <c r="O64" s="1069">
        <f t="shared" si="19"/>
        <v>15</v>
      </c>
      <c r="P64" s="1069">
        <f t="shared" si="19"/>
        <v>12</v>
      </c>
      <c r="Q64" s="1069">
        <f t="shared" si="19"/>
        <v>14</v>
      </c>
      <c r="R64" s="1069">
        <f t="shared" si="19"/>
        <v>7</v>
      </c>
    </row>
    <row r="65" spans="1:18" ht="24" customHeight="1" x14ac:dyDescent="0.25">
      <c r="A65" s="904"/>
      <c r="B65" s="904"/>
      <c r="C65" s="912" t="s">
        <v>55</v>
      </c>
      <c r="D65" s="906"/>
      <c r="E65" s="1069">
        <f>COUNT(E34:E38,E40:E42,E44:E44,E46:E46,E48:E57,E59:E61,#REF!)</f>
        <v>7</v>
      </c>
      <c r="F65" s="1069">
        <f>COUNT(F34:F38,F40:F42,F44:F44,F46:F46,F48:F57,F59:F61,#REF!)</f>
        <v>10</v>
      </c>
      <c r="G65" s="1069">
        <f>COUNT(G34:G38,G40:G42,G44:G44,G46:G46,G48:G57,G59:G61,#REF!)</f>
        <v>12</v>
      </c>
      <c r="H65" s="1069">
        <f>COUNT(H34:H38,H40:H42,H44:H44,H46:H46,H48:H57,H59:H61,#REF!)</f>
        <v>10</v>
      </c>
      <c r="I65" s="1069">
        <f>COUNT(I34:I38,I40:I42,I44:I44,I46:I46,I48:I57,I59:I61,#REF!)</f>
        <v>10</v>
      </c>
      <c r="J65" s="1069">
        <f>COUNT(J34:J38,J40:J42,J44:J44,J46:J46,J48:J57,J59:J61,#REF!)</f>
        <v>12</v>
      </c>
      <c r="K65" s="1069">
        <f>COUNT(K34:K38,K40:K42,K44:K44,K46:K46,K48:K57,K59:K61,#REF!)</f>
        <v>7</v>
      </c>
      <c r="L65" s="1069">
        <f>COUNT(L34:L38,L40:L42,L44:L44,L46:L46,L48:L57,L59:L61,#REF!)</f>
        <v>7</v>
      </c>
      <c r="M65" s="1069">
        <f>COUNT(M34:M38,M40:M42,M44:M44,M46:M46,M48:M57,M59:M61,#REF!)</f>
        <v>9</v>
      </c>
      <c r="N65" s="1069">
        <f>COUNT(N34:N38,N40:N42,N44:N44,N46:N46,N48:N57,N59:N61,#REF!)</f>
        <v>11</v>
      </c>
      <c r="O65" s="1069">
        <f>COUNT(O34:O38,O40:O42,O44:O44,O46:O46,O48:O57,O59:O61,#REF!)</f>
        <v>13</v>
      </c>
      <c r="P65" s="1069">
        <f>COUNT(P34:P38,P40:P42,P44:P44,P46:P46,P48:P57,P59:P61,#REF!)</f>
        <v>10</v>
      </c>
      <c r="Q65" s="1069">
        <f>COUNT(Q34:Q38,Q40:Q42,Q44:Q44,Q46:Q46,Q48:Q57,Q59:Q61,#REF!)</f>
        <v>13</v>
      </c>
      <c r="R65" s="1069">
        <f>COUNT(R34:R38,R40:R42,R44:R44,R46:R46,R48:R57,R59:R61,#REF!)</f>
        <v>6</v>
      </c>
    </row>
    <row r="66" spans="1:18" ht="24" customHeight="1" x14ac:dyDescent="0.25">
      <c r="A66" s="904"/>
      <c r="B66" s="904"/>
      <c r="C66" s="912" t="s">
        <v>105</v>
      </c>
      <c r="D66" s="906"/>
      <c r="E66" s="1069">
        <f>COUNT(E40:E42,E44:E44,E46:E46,E48:E57,E59:E61,#REF!)</f>
        <v>6</v>
      </c>
      <c r="F66" s="1069">
        <f>COUNT(F40:F42,F44:F44,F46:F46,F48:F57,F59:F61,#REF!)</f>
        <v>8</v>
      </c>
      <c r="G66" s="1069">
        <f>COUNT(G40:G42,G44:G44,G46:G46,G48:G57,G59:G61,#REF!)</f>
        <v>8</v>
      </c>
      <c r="H66" s="1069">
        <f>COUNT(H40:H42,H44:H44,H46:H46,H48:H57,H59:H61,#REF!)</f>
        <v>8</v>
      </c>
      <c r="I66" s="1069">
        <f>COUNT(I40:I42,I44:I44,I46:I46,I48:I57,I59:I61,#REF!)</f>
        <v>9</v>
      </c>
      <c r="J66" s="1069">
        <f>COUNT(J40:J42,J44:J44,J46:J46,J48:J57,J59:J61,#REF!)</f>
        <v>8</v>
      </c>
      <c r="K66" s="1069">
        <f>COUNT(K40:K42,K44:K44,K46:K46,K48:K57,K59:K61,#REF!)</f>
        <v>6</v>
      </c>
      <c r="L66" s="1069">
        <f>COUNT(L40:L42,L44:L44,L46:L46,L48:L57,L59:L61,#REF!)</f>
        <v>6</v>
      </c>
      <c r="M66" s="1069">
        <f>COUNT(M40:M42,M44:M44,M46:M46,M48:M57,M59:M61,#REF!)</f>
        <v>6</v>
      </c>
      <c r="N66" s="1069">
        <f>COUNT(N40:N42,N44:N44,N46:N46,N48:N57,N59:N61,#REF!)</f>
        <v>8</v>
      </c>
      <c r="O66" s="1069">
        <f>COUNT(O40:O42,O44:O44,O46:O46,O48:O57,O59:O61,#REF!)</f>
        <v>10</v>
      </c>
      <c r="P66" s="1069">
        <f>COUNT(P40:P42,P44:P44,P46:P46,P48:P57,P59:P61,#REF!)</f>
        <v>9</v>
      </c>
      <c r="Q66" s="1069">
        <f>COUNT(Q40:Q42,Q44:Q44,Q46:Q46,Q48:Q57,Q59:Q61,#REF!)</f>
        <v>10</v>
      </c>
      <c r="R66" s="1069">
        <f>COUNT(R40:R42,R44:R44,R46:R46,R48:R57,R59:R61,#REF!)</f>
        <v>5</v>
      </c>
    </row>
    <row r="67" spans="1:18" ht="24" customHeight="1" x14ac:dyDescent="0.25">
      <c r="A67" s="904"/>
      <c r="B67" s="904"/>
      <c r="C67" s="912" t="s">
        <v>128</v>
      </c>
      <c r="D67" s="906"/>
      <c r="E67" s="1069">
        <f>COUNT(#REF!,E44:E44,E46:E46,E48:E57,E59:E61,#REF!)</f>
        <v>4</v>
      </c>
      <c r="F67" s="1069">
        <f>COUNT(#REF!,F44:F44,F46:F46,F48:F57,F59:F61,#REF!)</f>
        <v>7</v>
      </c>
      <c r="G67" s="1069">
        <f>COUNT(#REF!,G44:G44,G46:G46,G48:G57,G59:G61,#REF!)</f>
        <v>7</v>
      </c>
      <c r="H67" s="1069">
        <f>COUNT(#REF!,H44:H44,H46:H46,H48:H57,H59:H61,#REF!)</f>
        <v>7</v>
      </c>
      <c r="I67" s="1069">
        <f>COUNT(#REF!,I44:I44,I46:I46,I48:I57,I59:I61,#REF!)</f>
        <v>7</v>
      </c>
      <c r="J67" s="1069">
        <f>COUNT(#REF!,J44:J44,J46:J46,J48:J57,J59:J61,#REF!)</f>
        <v>7</v>
      </c>
      <c r="K67" s="1069">
        <f>COUNT(#REF!,K44:K44,K46:K46,K48:K57,K59:K61,#REF!)</f>
        <v>5</v>
      </c>
      <c r="L67" s="1069">
        <f>COUNT(#REF!,L44:L44,L46:L46,L48:L57,L59:L61,#REF!)</f>
        <v>5</v>
      </c>
      <c r="M67" s="1069">
        <f>COUNT(#REF!,M44:M44,M46:M46,M48:M57,M59:M61,#REF!)</f>
        <v>6</v>
      </c>
      <c r="N67" s="1069">
        <f>COUNT(#REF!,N44:N44,N46:N46,N48:N57,N59:N61,#REF!)</f>
        <v>7</v>
      </c>
      <c r="O67" s="1069">
        <f>COUNT(#REF!,O44:O44,O46:O46,O48:O57,O59:O61,#REF!)</f>
        <v>8</v>
      </c>
      <c r="P67" s="1069">
        <f>COUNT(#REF!,P44:P44,P46:P46,P48:P57,P59:P61,#REF!)</f>
        <v>7</v>
      </c>
      <c r="Q67" s="1069">
        <f>COUNT(#REF!,Q44:Q44,Q46:Q46,Q48:Q57,Q59:Q61,#REF!)</f>
        <v>9</v>
      </c>
      <c r="R67" s="1069">
        <f>COUNT(#REF!,R44:R44,R46:R46,R48:R57,R59:R61,#REF!)</f>
        <v>3</v>
      </c>
    </row>
    <row r="68" spans="1:18" ht="24" customHeight="1" x14ac:dyDescent="0.25">
      <c r="A68" s="904"/>
      <c r="B68" s="904"/>
      <c r="C68" s="912" t="s">
        <v>161</v>
      </c>
      <c r="D68" s="906"/>
      <c r="E68" s="1069">
        <f>COUNT(#REF!,E46:E46,E48:E57,E59:E61,#REF!)</f>
        <v>4</v>
      </c>
      <c r="F68" s="1069">
        <f>COUNT(#REF!,F46:F46,F48:F57,F59:F61,#REF!)</f>
        <v>6</v>
      </c>
      <c r="G68" s="1069">
        <f>COUNT(#REF!,G46:G46,G48:G57,G59:G61,#REF!)</f>
        <v>6</v>
      </c>
      <c r="H68" s="1069">
        <f>COUNT(#REF!,H46:H46,H48:H57,H59:H61,#REF!)</f>
        <v>6</v>
      </c>
      <c r="I68" s="1069">
        <f>COUNT(#REF!,I46:I46,I48:I57,I59:I61,#REF!)</f>
        <v>7</v>
      </c>
      <c r="J68" s="1069">
        <f>COUNT(#REF!,J46:J46,J48:J57,J59:J61,#REF!)</f>
        <v>6</v>
      </c>
      <c r="K68" s="1069">
        <f>COUNT(#REF!,K46:K46,K48:K57,K59:K61,#REF!)</f>
        <v>4</v>
      </c>
      <c r="L68" s="1069">
        <f>COUNT(#REF!,L46:L46,L48:L57,L59:L61,#REF!)</f>
        <v>4</v>
      </c>
      <c r="M68" s="1069">
        <f>COUNT(#REF!,M46:M46,M48:M57,M59:M61,#REF!)</f>
        <v>6</v>
      </c>
      <c r="N68" s="1069">
        <f>COUNT(#REF!,N46:N46,N48:N57,N59:N61,#REF!)</f>
        <v>6</v>
      </c>
      <c r="O68" s="1069">
        <f>COUNT(#REF!,O46:O46,O48:O57,O59:O61,#REF!)</f>
        <v>7</v>
      </c>
      <c r="P68" s="1069">
        <f>COUNT(#REF!,P46:P46,P48:P57,P59:P61,#REF!)</f>
        <v>6</v>
      </c>
      <c r="Q68" s="1069">
        <f>COUNT(#REF!,Q46:Q46,Q48:Q57,Q59:Q61,#REF!)</f>
        <v>8</v>
      </c>
      <c r="R68" s="1069">
        <f>COUNT(#REF!,R46:R46,R48:R57,R59:R61,#REF!)</f>
        <v>3</v>
      </c>
    </row>
    <row r="69" spans="1:18" ht="24" customHeight="1" x14ac:dyDescent="0.25">
      <c r="A69" s="904"/>
      <c r="B69" s="904"/>
      <c r="C69" s="912" t="s">
        <v>321</v>
      </c>
      <c r="D69" s="906"/>
      <c r="E69" s="1069">
        <f>COUNT(#REF!,#REF!,E48:E57,E59:E61,#REF!)</f>
        <v>4</v>
      </c>
      <c r="F69" s="1069">
        <f>COUNT(#REF!,#REF!,F48:F57,F59:F61,#REF!)</f>
        <v>5</v>
      </c>
      <c r="G69" s="1069">
        <f>COUNT(#REF!,#REF!,G48:G57,G59:G61,#REF!)</f>
        <v>5</v>
      </c>
      <c r="H69" s="1069">
        <f>COUNT(#REF!,#REF!,H48:H57,H59:H61,#REF!)</f>
        <v>5</v>
      </c>
      <c r="I69" s="1069">
        <f>COUNT(#REF!,#REF!,I48:I57,I59:I61,#REF!)</f>
        <v>6</v>
      </c>
      <c r="J69" s="1069">
        <f>COUNT(#REF!,#REF!,J48:J57,J59:J61,#REF!)</f>
        <v>6</v>
      </c>
      <c r="K69" s="1069">
        <f>COUNT(#REF!,#REF!,K48:K57,K59:K61,#REF!)</f>
        <v>3</v>
      </c>
      <c r="L69" s="1069">
        <f>COUNT(#REF!,#REF!,L48:L57,L59:L61,#REF!)</f>
        <v>3</v>
      </c>
      <c r="M69" s="1069">
        <f>COUNT(#REF!,#REF!,M48:M57,M59:M61,#REF!)</f>
        <v>5</v>
      </c>
      <c r="N69" s="1069">
        <f>COUNT(#REF!,#REF!,N48:N57,N59:N61,#REF!)</f>
        <v>5</v>
      </c>
      <c r="O69" s="1069">
        <f>COUNT(#REF!,#REF!,O48:O57,O59:O61,#REF!)</f>
        <v>6</v>
      </c>
      <c r="P69" s="1069">
        <f>COUNT(#REF!,#REF!,P48:P57,P59:P61,#REF!)</f>
        <v>6</v>
      </c>
      <c r="Q69" s="1069">
        <f>COUNT(#REF!,#REF!,Q48:Q57,Q59:Q61,#REF!)</f>
        <v>7</v>
      </c>
      <c r="R69" s="1069">
        <f>COUNT(#REF!,#REF!,R48:R57,R59:R61,#REF!)</f>
        <v>3</v>
      </c>
    </row>
    <row r="70" spans="1:18" ht="24" customHeight="1" x14ac:dyDescent="0.25">
      <c r="A70" s="904"/>
      <c r="B70" s="904"/>
      <c r="C70" s="912" t="s">
        <v>183</v>
      </c>
      <c r="D70" s="906"/>
      <c r="E70" s="1069">
        <f>COUNT(#REF!)</f>
        <v>0</v>
      </c>
      <c r="F70" s="1069">
        <f>COUNT(#REF!)</f>
        <v>0</v>
      </c>
      <c r="G70" s="1069">
        <f>COUNT(#REF!)</f>
        <v>0</v>
      </c>
      <c r="H70" s="1069">
        <f>COUNT(#REF!)</f>
        <v>0</v>
      </c>
      <c r="I70" s="1069">
        <f>COUNT(#REF!)</f>
        <v>0</v>
      </c>
      <c r="J70" s="1069">
        <f>COUNT(#REF!)</f>
        <v>0</v>
      </c>
      <c r="K70" s="1069">
        <f>COUNT(#REF!)</f>
        <v>0</v>
      </c>
      <c r="L70" s="1069">
        <f>COUNT(#REF!)</f>
        <v>0</v>
      </c>
      <c r="M70" s="1069">
        <f>COUNT(#REF!)</f>
        <v>0</v>
      </c>
      <c r="N70" s="1069">
        <f>COUNT(#REF!)</f>
        <v>0</v>
      </c>
      <c r="O70" s="1069">
        <f>COUNT(#REF!)</f>
        <v>0</v>
      </c>
      <c r="P70" s="1069">
        <f>COUNT(#REF!)</f>
        <v>0</v>
      </c>
      <c r="Q70" s="1069">
        <f>COUNT(#REF!)</f>
        <v>0</v>
      </c>
      <c r="R70" s="1069">
        <f>COUNT(#REF!)</f>
        <v>0</v>
      </c>
    </row>
    <row r="71" spans="1:18" ht="24" customHeight="1" thickBot="1" x14ac:dyDescent="0.3">
      <c r="A71" s="299" t="s">
        <v>102</v>
      </c>
      <c r="B71" s="299"/>
      <c r="C71" s="900"/>
      <c r="D71" s="901"/>
      <c r="E71" s="962"/>
      <c r="F71" s="963"/>
      <c r="G71" s="963"/>
      <c r="H71" s="963"/>
      <c r="I71" s="901"/>
      <c r="J71" s="901"/>
      <c r="K71" s="961"/>
      <c r="L71" s="961"/>
      <c r="M71" s="963"/>
      <c r="N71" s="901"/>
      <c r="O71" s="901"/>
      <c r="P71" s="901"/>
      <c r="Q71" s="901"/>
      <c r="R71" s="962"/>
    </row>
    <row r="72" spans="1:18" ht="24" customHeight="1" thickBot="1" x14ac:dyDescent="0.3">
      <c r="A72" s="913" t="s">
        <v>95</v>
      </c>
      <c r="B72" s="913" t="s">
        <v>101</v>
      </c>
      <c r="C72" s="914" t="s">
        <v>97</v>
      </c>
      <c r="D72" s="913">
        <f>SUM(E72:K72,L72:R72)/2</f>
        <v>19</v>
      </c>
      <c r="E72" s="1082"/>
      <c r="F72" s="1083">
        <v>7.5</v>
      </c>
      <c r="G72" s="1083">
        <v>7.5</v>
      </c>
      <c r="H72" s="1083">
        <v>4</v>
      </c>
      <c r="I72" s="913"/>
      <c r="J72" s="913"/>
      <c r="K72" s="1082"/>
      <c r="L72" s="1082"/>
      <c r="M72" s="1083">
        <v>7.5</v>
      </c>
      <c r="N72" s="913">
        <v>7.5</v>
      </c>
      <c r="O72" s="913">
        <v>4</v>
      </c>
      <c r="P72" s="913"/>
      <c r="Q72" s="913"/>
      <c r="R72" s="1084"/>
    </row>
    <row r="73" spans="1:18" ht="24" customHeight="1" thickBot="1" x14ac:dyDescent="0.3">
      <c r="A73" s="299" t="s">
        <v>96</v>
      </c>
      <c r="B73" s="299" t="s">
        <v>100</v>
      </c>
      <c r="C73" s="915" t="s">
        <v>99</v>
      </c>
      <c r="D73" s="913">
        <f t="shared" ref="D73:D74" si="20">SUM(E73:K73,L73:R73)/2</f>
        <v>38</v>
      </c>
      <c r="E73" s="1085"/>
      <c r="F73" s="1086">
        <v>9.5</v>
      </c>
      <c r="G73" s="299">
        <v>9.5</v>
      </c>
      <c r="H73" s="299">
        <v>9.5</v>
      </c>
      <c r="I73" s="299">
        <v>9.5</v>
      </c>
      <c r="J73" s="299"/>
      <c r="K73" s="1085"/>
      <c r="L73" s="1087"/>
      <c r="M73" s="1088">
        <v>9.5</v>
      </c>
      <c r="N73" s="299">
        <v>9.5</v>
      </c>
      <c r="O73" s="299">
        <v>9.5</v>
      </c>
      <c r="P73" s="299">
        <v>9.5</v>
      </c>
      <c r="Q73" s="299"/>
      <c r="R73" s="1089"/>
    </row>
    <row r="74" spans="1:18" ht="24" customHeight="1" thickBot="1" x14ac:dyDescent="0.3">
      <c r="A74" s="299" t="s">
        <v>96</v>
      </c>
      <c r="B74" s="299" t="s">
        <v>100</v>
      </c>
      <c r="C74" s="915" t="s">
        <v>137</v>
      </c>
      <c r="D74" s="913">
        <f t="shared" si="20"/>
        <v>38</v>
      </c>
      <c r="E74" s="1085">
        <v>9.5</v>
      </c>
      <c r="F74" s="1088">
        <v>9.5</v>
      </c>
      <c r="G74" s="299"/>
      <c r="H74" s="299"/>
      <c r="I74" s="299"/>
      <c r="J74" s="299">
        <v>9.5</v>
      </c>
      <c r="K74" s="1085">
        <v>9.5</v>
      </c>
      <c r="L74" s="1085">
        <v>9.5</v>
      </c>
      <c r="M74" s="1086">
        <v>9.5</v>
      </c>
      <c r="N74" s="299"/>
      <c r="O74" s="299"/>
      <c r="P74" s="299"/>
      <c r="Q74" s="299">
        <v>9.5</v>
      </c>
      <c r="R74" s="1089">
        <v>9.5</v>
      </c>
    </row>
    <row r="75" spans="1:18" ht="18.649999999999999" customHeight="1" x14ac:dyDescent="0.3">
      <c r="A75" s="299"/>
      <c r="B75" s="916" t="s">
        <v>155</v>
      </c>
      <c r="C75" s="917" t="s">
        <v>140</v>
      </c>
      <c r="D75" s="901"/>
      <c r="E75" s="961"/>
      <c r="F75" s="963"/>
      <c r="G75" s="963"/>
      <c r="H75" s="963"/>
      <c r="I75" s="901"/>
      <c r="J75" s="901"/>
      <c r="K75" s="961"/>
      <c r="L75" s="961"/>
      <c r="M75" s="901"/>
      <c r="N75" s="901"/>
      <c r="O75" s="901"/>
      <c r="P75" s="901"/>
      <c r="Q75" s="901"/>
      <c r="R75" s="962"/>
    </row>
    <row r="76" spans="1:18" ht="24" customHeight="1" x14ac:dyDescent="0.3">
      <c r="A76" s="299"/>
      <c r="B76" s="918" t="s">
        <v>154</v>
      </c>
      <c r="C76" s="919" t="s">
        <v>141</v>
      </c>
      <c r="D76" s="901"/>
      <c r="E76" s="961"/>
      <c r="F76" s="963"/>
      <c r="G76" s="963"/>
      <c r="H76" s="963"/>
      <c r="I76" s="901"/>
      <c r="J76" s="901"/>
      <c r="K76" s="961"/>
      <c r="L76" s="961"/>
      <c r="M76" s="901"/>
      <c r="N76" s="901"/>
      <c r="O76" s="901"/>
      <c r="P76" s="901"/>
      <c r="Q76" s="901"/>
      <c r="R76" s="962"/>
    </row>
    <row r="77" spans="1:18" ht="24" customHeight="1" x14ac:dyDescent="0.3">
      <c r="A77" s="920"/>
      <c r="B77" s="920"/>
      <c r="C77" s="920"/>
      <c r="D77" s="317"/>
      <c r="E77" s="968">
        <f t="shared" ref="E77:R77" si="21">SUM(E7:E16,E18:E24,E26:E26,E28:E32,E34:E38,E40:E42,E44:E44,E46:E46,E48:E57,E59:E61,E72:E76)</f>
        <v>102.5</v>
      </c>
      <c r="F77" s="968">
        <f t="shared" si="21"/>
        <v>177</v>
      </c>
      <c r="G77" s="968">
        <f t="shared" si="21"/>
        <v>170</v>
      </c>
      <c r="H77" s="968">
        <f t="shared" si="21"/>
        <v>164.5</v>
      </c>
      <c r="I77" s="968">
        <f t="shared" si="21"/>
        <v>162</v>
      </c>
      <c r="J77" s="968">
        <f t="shared" si="21"/>
        <v>165</v>
      </c>
      <c r="K77" s="968">
        <f t="shared" si="21"/>
        <v>129.5</v>
      </c>
      <c r="L77" s="968">
        <f t="shared" si="21"/>
        <v>118.5</v>
      </c>
      <c r="M77" s="968">
        <f t="shared" si="21"/>
        <v>163.5</v>
      </c>
      <c r="N77" s="968">
        <f t="shared" si="21"/>
        <v>170</v>
      </c>
      <c r="O77" s="968">
        <f t="shared" si="21"/>
        <v>191.5</v>
      </c>
      <c r="P77" s="968">
        <f t="shared" si="21"/>
        <v>162</v>
      </c>
      <c r="Q77" s="968">
        <f t="shared" si="21"/>
        <v>181</v>
      </c>
      <c r="R77" s="968">
        <f t="shared" si="21"/>
        <v>121.5</v>
      </c>
    </row>
    <row r="78" spans="1:18" ht="24" customHeight="1" x14ac:dyDescent="0.3">
      <c r="A78" s="921"/>
      <c r="B78" s="921"/>
      <c r="C78" s="921"/>
      <c r="D78" s="317"/>
      <c r="E78" s="969">
        <f>E77/8</f>
        <v>12.8125</v>
      </c>
      <c r="F78" s="969">
        <f t="shared" ref="F78:R78" si="22">F77/8</f>
        <v>22.125</v>
      </c>
      <c r="G78" s="969">
        <f t="shared" si="22"/>
        <v>21.25</v>
      </c>
      <c r="H78" s="969">
        <f t="shared" si="22"/>
        <v>20.5625</v>
      </c>
      <c r="I78" s="969">
        <f t="shared" si="22"/>
        <v>20.25</v>
      </c>
      <c r="J78" s="969">
        <f t="shared" si="22"/>
        <v>20.625</v>
      </c>
      <c r="K78" s="969">
        <f t="shared" si="22"/>
        <v>16.1875</v>
      </c>
      <c r="L78" s="969">
        <f t="shared" si="22"/>
        <v>14.8125</v>
      </c>
      <c r="M78" s="969">
        <f t="shared" si="22"/>
        <v>20.4375</v>
      </c>
      <c r="N78" s="969">
        <f t="shared" si="22"/>
        <v>21.25</v>
      </c>
      <c r="O78" s="969">
        <f t="shared" si="22"/>
        <v>23.9375</v>
      </c>
      <c r="P78" s="969">
        <f t="shared" si="22"/>
        <v>20.25</v>
      </c>
      <c r="Q78" s="969">
        <f t="shared" si="22"/>
        <v>22.625</v>
      </c>
      <c r="R78" s="969">
        <f t="shared" si="22"/>
        <v>15.1875</v>
      </c>
    </row>
    <row r="79" spans="1:18" ht="24" customHeight="1" x14ac:dyDescent="0.3">
      <c r="A79" s="922"/>
      <c r="B79" s="922"/>
      <c r="C79" s="922"/>
      <c r="D79" s="321" t="s">
        <v>212</v>
      </c>
      <c r="E79" s="322" t="s">
        <v>315</v>
      </c>
      <c r="F79" s="323" t="s">
        <v>203</v>
      </c>
      <c r="G79" s="897"/>
      <c r="H79" s="321" t="s">
        <v>211</v>
      </c>
      <c r="I79" s="970"/>
      <c r="J79" s="325" t="s">
        <v>203</v>
      </c>
      <c r="K79" s="897"/>
      <c r="L79" s="321" t="s">
        <v>213</v>
      </c>
      <c r="M79" s="322" t="s">
        <v>74</v>
      </c>
      <c r="N79" s="323" t="s">
        <v>203</v>
      </c>
      <c r="O79" s="897"/>
      <c r="P79" s="321" t="s">
        <v>211</v>
      </c>
      <c r="Q79" s="970"/>
      <c r="R79" s="325" t="s">
        <v>203</v>
      </c>
    </row>
    <row r="80" spans="1:18" ht="24" customHeight="1" x14ac:dyDescent="0.3">
      <c r="A80" s="316"/>
      <c r="B80" s="316"/>
      <c r="C80" s="316"/>
      <c r="D80" s="326" t="s">
        <v>159</v>
      </c>
      <c r="E80" s="256">
        <v>27.5</v>
      </c>
      <c r="F80" s="347" t="str">
        <f>E80* 40 &amp; "hrs"</f>
        <v>1100hrs</v>
      </c>
      <c r="G80" s="897"/>
      <c r="H80" s="328" t="s">
        <v>240</v>
      </c>
      <c r="I80" s="329">
        <v>25.93</v>
      </c>
      <c r="J80" s="971" t="s">
        <v>247</v>
      </c>
      <c r="K80" s="897"/>
      <c r="L80" s="331" t="s">
        <v>159</v>
      </c>
      <c r="M80" s="332">
        <v>27.5</v>
      </c>
      <c r="N80" s="347" t="str">
        <f>M80* 40 &amp; "hrs"</f>
        <v>1100hrs</v>
      </c>
      <c r="O80" s="897"/>
      <c r="P80" s="334" t="s">
        <v>240</v>
      </c>
      <c r="Q80" s="335">
        <v>25.93</v>
      </c>
      <c r="R80" s="972" t="s">
        <v>247</v>
      </c>
    </row>
    <row r="81" spans="1:18" ht="24" customHeight="1" x14ac:dyDescent="0.3">
      <c r="A81" s="316"/>
      <c r="B81" s="316"/>
      <c r="C81" s="316"/>
      <c r="D81" s="337" t="s">
        <v>204</v>
      </c>
      <c r="E81" s="338">
        <f>SUM(E77:K77)/40</f>
        <v>26.762499999999999</v>
      </c>
      <c r="F81" s="973" t="str">
        <f>E81* 40 &amp; "hrs"</f>
        <v>1070.5hrs</v>
      </c>
      <c r="G81" s="897"/>
      <c r="H81" s="340" t="s">
        <v>74</v>
      </c>
      <c r="I81" s="341">
        <f>SUM(E77:K77)/40</f>
        <v>26.762499999999999</v>
      </c>
      <c r="J81" s="342" t="str">
        <f>I81*40 &amp; "hrs"</f>
        <v>1070.5hrs</v>
      </c>
      <c r="K81" s="897"/>
      <c r="L81" s="343" t="s">
        <v>204</v>
      </c>
      <c r="M81" s="354">
        <f>SUM(L77:R77)/40</f>
        <v>27.7</v>
      </c>
      <c r="N81" s="973" t="str">
        <f>M81* 40 &amp; "hrs"</f>
        <v>1108hrs</v>
      </c>
      <c r="O81" s="897"/>
      <c r="P81" s="340" t="s">
        <v>74</v>
      </c>
      <c r="Q81" s="352">
        <f>SUM(L77:R77)/40</f>
        <v>27.7</v>
      </c>
      <c r="R81" s="353" t="str">
        <f>Q81*40 &amp; "hrs"</f>
        <v>1108hrs</v>
      </c>
    </row>
    <row r="82" spans="1:18" ht="13" x14ac:dyDescent="0.3">
      <c r="A82" s="316"/>
      <c r="B82" s="316"/>
      <c r="C82" s="316"/>
      <c r="D82" s="331" t="s">
        <v>188</v>
      </c>
      <c r="E82" s="332">
        <f>COUNTIFS(E7:K78, "T")*8/40</f>
        <v>1</v>
      </c>
      <c r="F82" s="974" t="str">
        <f>E82* 40 &amp; "hrs"</f>
        <v>40hrs</v>
      </c>
      <c r="G82" s="897"/>
      <c r="H82" s="334" t="s">
        <v>241</v>
      </c>
      <c r="I82" s="332">
        <v>29.07</v>
      </c>
      <c r="J82" s="972" t="s">
        <v>251</v>
      </c>
      <c r="K82" s="897"/>
      <c r="L82" s="348" t="s">
        <v>188</v>
      </c>
      <c r="M82" s="335">
        <f>COUNTIFS(L7:R78, "T")*8/40</f>
        <v>0.6</v>
      </c>
      <c r="N82" s="974" t="str">
        <f>M82* 40 &amp; "hrs"</f>
        <v>24hrs</v>
      </c>
      <c r="O82" s="897"/>
      <c r="P82" s="334" t="s">
        <v>241</v>
      </c>
      <c r="Q82" s="335">
        <v>29.07</v>
      </c>
      <c r="R82" s="972" t="s">
        <v>251</v>
      </c>
    </row>
    <row r="83" spans="1:18" ht="13" x14ac:dyDescent="0.3">
      <c r="A83" s="897"/>
      <c r="B83" s="897"/>
      <c r="C83" s="897"/>
      <c r="D83" s="897"/>
      <c r="E83" s="897"/>
      <c r="F83" s="897"/>
      <c r="G83" s="897"/>
      <c r="H83" s="897"/>
      <c r="I83" s="897"/>
      <c r="J83" s="897"/>
      <c r="K83" s="897"/>
      <c r="L83" s="897"/>
      <c r="M83" s="897"/>
      <c r="N83" s="897"/>
      <c r="O83" s="897"/>
      <c r="P83" s="897"/>
      <c r="Q83" s="897"/>
      <c r="R83" s="897"/>
    </row>
    <row r="84" spans="1:18" ht="13" x14ac:dyDescent="0.3">
      <c r="A84" s="897"/>
      <c r="B84" s="897"/>
      <c r="C84" s="897"/>
      <c r="D84" s="897"/>
      <c r="E84" s="897"/>
      <c r="F84" s="897"/>
      <c r="G84" s="897"/>
      <c r="H84" s="897"/>
      <c r="I84" s="897">
        <v>27.5</v>
      </c>
      <c r="J84" s="897"/>
      <c r="K84" s="897"/>
      <c r="L84" s="897"/>
      <c r="M84" s="897"/>
      <c r="N84" s="897"/>
      <c r="O84" s="897"/>
      <c r="P84" s="897"/>
      <c r="Q84" s="897"/>
      <c r="R84" s="897"/>
    </row>
    <row r="85" spans="1:18" ht="13" x14ac:dyDescent="0.3">
      <c r="A85" s="897"/>
      <c r="B85" s="897"/>
      <c r="C85" s="897"/>
      <c r="D85" s="897"/>
      <c r="E85" s="897"/>
      <c r="F85" s="897"/>
      <c r="G85" s="897"/>
      <c r="H85" s="897"/>
      <c r="I85" s="897"/>
      <c r="J85" s="897"/>
      <c r="K85" s="897"/>
      <c r="L85" s="897"/>
      <c r="M85" s="897"/>
      <c r="N85" s="897"/>
      <c r="O85" s="897"/>
      <c r="P85" s="897"/>
      <c r="Q85" s="897"/>
      <c r="R85" s="897"/>
    </row>
  </sheetData>
  <mergeCells count="5">
    <mergeCell ref="A1:R1"/>
    <mergeCell ref="A2:R2"/>
    <mergeCell ref="A3:R3"/>
    <mergeCell ref="E4:K4"/>
    <mergeCell ref="L4:R4"/>
  </mergeCells>
  <conditionalFormatting sqref="I81">
    <cfRule type="cellIs" dxfId="1125" priority="10" operator="lessThan">
      <formula>25.93</formula>
    </cfRule>
    <cfRule type="cellIs" dxfId="1124" priority="11" operator="greaterThan">
      <formula>29.07</formula>
    </cfRule>
    <cfRule type="cellIs" dxfId="1123" priority="12" operator="between">
      <formula>25.93</formula>
      <formula>29.07</formula>
    </cfRule>
  </conditionalFormatting>
  <conditionalFormatting sqref="J81">
    <cfRule type="cellIs" dxfId="1122" priority="7" operator="lessThan">
      <formula>1037.2</formula>
    </cfRule>
    <cfRule type="cellIs" dxfId="1121" priority="8" operator="greaterThan">
      <formula>1162.8</formula>
    </cfRule>
    <cfRule type="cellIs" dxfId="1120" priority="9" operator="between">
      <formula>1037.2</formula>
      <formula>1162.8</formula>
    </cfRule>
  </conditionalFormatting>
  <conditionalFormatting sqref="Q81">
    <cfRule type="cellIs" dxfId="1119" priority="4" operator="lessThan">
      <formula>25.93</formula>
    </cfRule>
    <cfRule type="cellIs" dxfId="1118" priority="5" operator="greaterThan">
      <formula>29.07</formula>
    </cfRule>
    <cfRule type="cellIs" dxfId="1117" priority="6" operator="between">
      <formula>25.93</formula>
      <formula>29.07</formula>
    </cfRule>
  </conditionalFormatting>
  <conditionalFormatting sqref="R81">
    <cfRule type="cellIs" dxfId="1116" priority="1" operator="lessThan">
      <formula>1037.2</formula>
    </cfRule>
    <cfRule type="cellIs" dxfId="1115" priority="2" operator="greaterThan">
      <formula>1162.8</formula>
    </cfRule>
    <cfRule type="cellIs" dxfId="1114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479-56D4-449F-ABC2-37EF6ECE4F68}">
  <sheetPr>
    <pageSetUpPr fitToPage="1"/>
  </sheetPr>
  <dimension ref="A1:U85"/>
  <sheetViews>
    <sheetView topLeftCell="A5" zoomScale="75" zoomScaleNormal="75" workbookViewId="0">
      <selection activeCell="I24" sqref="I24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46215</v>
      </c>
      <c r="F5" s="349">
        <v>46216</v>
      </c>
      <c r="G5" s="349">
        <v>46217</v>
      </c>
      <c r="H5" s="349">
        <v>46218</v>
      </c>
      <c r="I5" s="349">
        <v>46219</v>
      </c>
      <c r="J5" s="349">
        <v>46220</v>
      </c>
      <c r="K5" s="349">
        <v>46221</v>
      </c>
      <c r="L5" s="349">
        <v>46222</v>
      </c>
      <c r="M5" s="349">
        <v>46223</v>
      </c>
      <c r="N5" s="349">
        <v>46224</v>
      </c>
      <c r="O5" s="349">
        <v>46225</v>
      </c>
      <c r="P5" s="349">
        <v>46226</v>
      </c>
      <c r="Q5" s="349">
        <v>46227</v>
      </c>
      <c r="R5" s="349">
        <v>46228</v>
      </c>
      <c r="T5" s="1756">
        <v>0.25</v>
      </c>
      <c r="U5" s="1752">
        <f>ROUNDDOWN(AVERAGE(E17:R17),0)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ROUNDDOWN(AVERAGE(E25:R25),0)</f>
        <v>6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ROUNDDOWN(AVERAGE(E27:R27),0)</f>
        <v>8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6" si="0">SUM(E8:K8,L8:R8)/2</f>
        <v>40</v>
      </c>
      <c r="E8" s="961"/>
      <c r="F8" s="901">
        <v>8</v>
      </c>
      <c r="G8" s="901">
        <v>8</v>
      </c>
      <c r="H8" s="963">
        <v>8</v>
      </c>
      <c r="I8" s="901"/>
      <c r="J8" s="901">
        <v>8</v>
      </c>
      <c r="K8" s="961">
        <v>8</v>
      </c>
      <c r="L8" s="961">
        <v>8</v>
      </c>
      <c r="M8" s="901">
        <v>8</v>
      </c>
      <c r="N8" s="901">
        <v>8</v>
      </c>
      <c r="O8" s="901"/>
      <c r="P8" s="901">
        <v>8</v>
      </c>
      <c r="Q8" s="901">
        <v>8</v>
      </c>
      <c r="R8" s="962"/>
      <c r="T8" s="1757">
        <v>0.375</v>
      </c>
      <c r="U8" s="1752">
        <f>ROUNDDOWN(AVERAGE(E32:R32),0)</f>
        <v>9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ROUNDDOWN(AVERAGE(E38:R38),0)</f>
        <v>10</v>
      </c>
    </row>
    <row r="10" spans="1:21" ht="24" customHeight="1" x14ac:dyDescent="0.25">
      <c r="A10" s="299" t="s">
        <v>13</v>
      </c>
      <c r="B10" s="299" t="s">
        <v>90</v>
      </c>
      <c r="C10" s="902" t="s">
        <v>133</v>
      </c>
      <c r="D10" s="901">
        <f t="shared" si="0"/>
        <v>8</v>
      </c>
      <c r="E10" s="961">
        <v>8</v>
      </c>
      <c r="F10" s="901">
        <v>8</v>
      </c>
      <c r="G10" s="1371" t="s">
        <v>104</v>
      </c>
      <c r="H10" s="901"/>
      <c r="I10" s="1371" t="s">
        <v>104</v>
      </c>
      <c r="J10" s="1371" t="s">
        <v>104</v>
      </c>
      <c r="K10" s="961"/>
      <c r="L10" s="1072"/>
      <c r="M10" s="1371" t="s">
        <v>104</v>
      </c>
      <c r="N10" s="1371" t="s">
        <v>104</v>
      </c>
      <c r="O10" s="1371" t="s">
        <v>104</v>
      </c>
      <c r="P10" s="901"/>
      <c r="Q10" s="1371" t="s">
        <v>104</v>
      </c>
      <c r="R10" s="2383" t="s">
        <v>104</v>
      </c>
      <c r="T10" s="1757">
        <v>0.45833333333333298</v>
      </c>
      <c r="U10" s="1752">
        <f>ROUNDDOWN(AVERAGE(E43:R43),0)</f>
        <v>12</v>
      </c>
    </row>
    <row r="11" spans="1:21" ht="24" customHeight="1" x14ac:dyDescent="0.3">
      <c r="A11" s="299" t="s">
        <v>13</v>
      </c>
      <c r="B11" s="299" t="s">
        <v>90</v>
      </c>
      <c r="C11" s="902" t="s">
        <v>395</v>
      </c>
      <c r="D11" s="901">
        <f t="shared" si="0"/>
        <v>32</v>
      </c>
      <c r="E11" s="961">
        <v>8</v>
      </c>
      <c r="F11" s="901"/>
      <c r="G11" s="901"/>
      <c r="H11" s="901">
        <v>8</v>
      </c>
      <c r="I11" s="901">
        <v>8</v>
      </c>
      <c r="J11" s="901"/>
      <c r="K11" s="961">
        <v>8</v>
      </c>
      <c r="L11" s="1072">
        <v>8</v>
      </c>
      <c r="M11" s="901"/>
      <c r="N11" s="901"/>
      <c r="O11" s="901">
        <v>8</v>
      </c>
      <c r="P11" s="901">
        <v>8</v>
      </c>
      <c r="Q11" s="901"/>
      <c r="R11" s="962">
        <v>8</v>
      </c>
      <c r="T11" s="1756">
        <v>0.5</v>
      </c>
      <c r="U11" s="1752">
        <f>ROUNDDOWN(AVERAGE(E45:R45),0)</f>
        <v>12</v>
      </c>
    </row>
    <row r="12" spans="1:21" ht="24" customHeight="1" x14ac:dyDescent="0.25">
      <c r="A12" s="299" t="s">
        <v>13</v>
      </c>
      <c r="B12" s="299" t="s">
        <v>90</v>
      </c>
      <c r="C12" s="1745" t="s">
        <v>402</v>
      </c>
      <c r="D12" s="901">
        <f t="shared" si="0"/>
        <v>8</v>
      </c>
      <c r="E12" s="961">
        <v>8</v>
      </c>
      <c r="F12" s="1079"/>
      <c r="G12" s="1079"/>
      <c r="H12" s="1079"/>
      <c r="I12" s="901"/>
      <c r="J12" s="1079"/>
      <c r="K12" s="961"/>
      <c r="L12" s="1072"/>
      <c r="M12" s="1079"/>
      <c r="N12" s="1079"/>
      <c r="O12" s="1079"/>
      <c r="P12" s="901"/>
      <c r="Q12" s="1079"/>
      <c r="R12" s="962">
        <v>8</v>
      </c>
      <c r="S12" s="2427"/>
      <c r="T12" s="1757">
        <v>0.54166666666666696</v>
      </c>
      <c r="U12" s="1752">
        <f>ROUNDDOWN(AVERAGE(E47:R47),0)</f>
        <v>13</v>
      </c>
    </row>
    <row r="13" spans="1:21" ht="24" customHeight="1" x14ac:dyDescent="0.3">
      <c r="A13" s="299" t="s">
        <v>13</v>
      </c>
      <c r="B13" s="299" t="s">
        <v>90</v>
      </c>
      <c r="C13" s="1828" t="s">
        <v>407</v>
      </c>
      <c r="D13" s="1742">
        <f>SUM(E13:K13,L13:R13)/2</f>
        <v>8</v>
      </c>
      <c r="E13" s="1092"/>
      <c r="F13" s="1079"/>
      <c r="G13" s="1079"/>
      <c r="H13" s="1079"/>
      <c r="I13" s="1079"/>
      <c r="J13" s="901"/>
      <c r="K13" s="1092">
        <v>8</v>
      </c>
      <c r="L13" s="1744">
        <v>8</v>
      </c>
      <c r="M13" s="1079"/>
      <c r="N13" s="1079"/>
      <c r="O13" s="1079"/>
      <c r="P13" s="901"/>
      <c r="Q13" s="1079"/>
      <c r="R13" s="2417"/>
      <c r="S13" s="2424"/>
      <c r="T13" s="2420">
        <v>0.58333333333333304</v>
      </c>
      <c r="U13" s="1752">
        <f>ROUNDDOWN(AVERAGE(E58:R58),0)</f>
        <v>16</v>
      </c>
    </row>
    <row r="14" spans="1:21" s="1743" customFormat="1" ht="24" customHeight="1" x14ac:dyDescent="0.25">
      <c r="A14" s="299" t="s">
        <v>13</v>
      </c>
      <c r="B14" s="299" t="s">
        <v>90</v>
      </c>
      <c r="C14" s="1828" t="s">
        <v>392</v>
      </c>
      <c r="D14" s="901">
        <f t="shared" si="0"/>
        <v>8</v>
      </c>
      <c r="E14" s="1092"/>
      <c r="F14" s="1079"/>
      <c r="G14" s="1079"/>
      <c r="H14" s="901"/>
      <c r="I14" s="1079"/>
      <c r="J14" s="1079"/>
      <c r="K14" s="1092">
        <v>8</v>
      </c>
      <c r="L14" s="1744">
        <v>8</v>
      </c>
      <c r="M14" s="901"/>
      <c r="N14" s="1079"/>
      <c r="O14" s="1079"/>
      <c r="P14" s="1079"/>
      <c r="Q14" s="1079"/>
      <c r="R14" s="2417"/>
      <c r="S14" s="2425"/>
      <c r="T14" s="2419">
        <v>0.625</v>
      </c>
      <c r="U14" s="1752">
        <f t="shared" ref="U14:U20" si="1">ROUNDDOWN(AVERAGE(E62:R62),0)</f>
        <v>13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379</v>
      </c>
      <c r="D15" s="901">
        <f t="shared" si="0"/>
        <v>8</v>
      </c>
      <c r="E15" s="1092">
        <v>8</v>
      </c>
      <c r="F15" s="1079"/>
      <c r="G15" s="901"/>
      <c r="H15" s="1079"/>
      <c r="I15" s="1079"/>
      <c r="J15" s="1079"/>
      <c r="K15" s="1092"/>
      <c r="L15" s="1744"/>
      <c r="M15" s="1079"/>
      <c r="N15" s="1079"/>
      <c r="O15" s="1742"/>
      <c r="P15" s="1079"/>
      <c r="Q15" s="1079"/>
      <c r="R15" s="2417">
        <v>8</v>
      </c>
      <c r="S15" s="2425"/>
      <c r="T15" s="1756">
        <v>0.66666666666666696</v>
      </c>
      <c r="U15" s="1752">
        <f t="shared" si="1"/>
        <v>10</v>
      </c>
    </row>
    <row r="16" spans="1:21" ht="24" customHeight="1" x14ac:dyDescent="0.25">
      <c r="A16" s="299" t="s">
        <v>13</v>
      </c>
      <c r="B16" s="299" t="s">
        <v>90</v>
      </c>
      <c r="C16" s="902" t="s">
        <v>106</v>
      </c>
      <c r="D16" s="901">
        <f t="shared" si="0"/>
        <v>8</v>
      </c>
      <c r="E16" s="961"/>
      <c r="F16" s="1079"/>
      <c r="G16" s="1079"/>
      <c r="H16" s="1079"/>
      <c r="I16" s="1079"/>
      <c r="J16" s="1079"/>
      <c r="K16" s="961">
        <v>8</v>
      </c>
      <c r="L16" s="1072"/>
      <c r="M16" s="1079"/>
      <c r="N16" s="1079"/>
      <c r="O16" s="1079"/>
      <c r="P16" s="1079"/>
      <c r="Q16" s="1079"/>
      <c r="R16" s="2418">
        <v>8</v>
      </c>
      <c r="S16" s="2424"/>
      <c r="T16" s="1757">
        <v>0.70833333333333404</v>
      </c>
      <c r="U16" s="1752">
        <f t="shared" si="1"/>
        <v>10</v>
      </c>
    </row>
    <row r="17" spans="1:21" ht="24" customHeight="1" x14ac:dyDescent="0.3">
      <c r="A17" s="904"/>
      <c r="B17" s="904"/>
      <c r="C17" s="905" t="s">
        <v>122</v>
      </c>
      <c r="D17" s="906"/>
      <c r="E17" s="1069">
        <f>COUNT(E7:E16)</f>
        <v>4</v>
      </c>
      <c r="F17" s="1069">
        <f t="shared" ref="F17:R17" si="2">COUNT(F7:F16)</f>
        <v>4</v>
      </c>
      <c r="G17" s="1069">
        <f t="shared" si="2"/>
        <v>3</v>
      </c>
      <c r="H17" s="1069">
        <f t="shared" si="2"/>
        <v>4</v>
      </c>
      <c r="I17" s="1069">
        <f t="shared" si="2"/>
        <v>3</v>
      </c>
      <c r="J17" s="1069">
        <f t="shared" si="2"/>
        <v>3</v>
      </c>
      <c r="K17" s="1069">
        <f t="shared" si="2"/>
        <v>5</v>
      </c>
      <c r="L17" s="1069">
        <f t="shared" si="2"/>
        <v>4</v>
      </c>
      <c r="M17" s="1069">
        <f t="shared" si="2"/>
        <v>3</v>
      </c>
      <c r="N17" s="1069">
        <f t="shared" si="2"/>
        <v>3</v>
      </c>
      <c r="O17" s="1069">
        <f t="shared" si="2"/>
        <v>3</v>
      </c>
      <c r="P17" s="1069">
        <f t="shared" si="2"/>
        <v>4</v>
      </c>
      <c r="Q17" s="1069">
        <f t="shared" si="2"/>
        <v>3</v>
      </c>
      <c r="R17" s="1069">
        <f t="shared" si="2"/>
        <v>4</v>
      </c>
      <c r="S17" s="2427"/>
      <c r="T17" s="1756">
        <v>0.75</v>
      </c>
      <c r="U17" s="1752">
        <f t="shared" si="1"/>
        <v>9</v>
      </c>
    </row>
    <row r="18" spans="1:21" ht="24" customHeight="1" x14ac:dyDescent="0.25">
      <c r="A18" s="299" t="s">
        <v>13</v>
      </c>
      <c r="B18" s="299" t="s">
        <v>14</v>
      </c>
      <c r="C18" s="902" t="s">
        <v>276</v>
      </c>
      <c r="D18" s="901">
        <f>SUM(E18:K18,L18:R18)/2</f>
        <v>40</v>
      </c>
      <c r="E18" s="1072"/>
      <c r="F18" s="1071">
        <v>8</v>
      </c>
      <c r="G18" s="1071"/>
      <c r="H18" s="1071">
        <v>8</v>
      </c>
      <c r="I18" s="1071">
        <v>8</v>
      </c>
      <c r="J18" s="1071">
        <v>8</v>
      </c>
      <c r="K18" s="1072">
        <v>8</v>
      </c>
      <c r="L18" s="1072">
        <v>8</v>
      </c>
      <c r="M18" s="901"/>
      <c r="N18" s="1071">
        <v>8</v>
      </c>
      <c r="O18" s="1071">
        <v>8</v>
      </c>
      <c r="P18" s="1071">
        <v>8</v>
      </c>
      <c r="Q18" s="1071">
        <v>8</v>
      </c>
      <c r="R18" s="1073"/>
      <c r="T18" s="1757">
        <v>0.79166666666666696</v>
      </c>
      <c r="U18" s="1752">
        <f t="shared" si="1"/>
        <v>7</v>
      </c>
    </row>
    <row r="19" spans="1:21" ht="24" customHeight="1" x14ac:dyDescent="0.3">
      <c r="A19" s="299" t="s">
        <v>13</v>
      </c>
      <c r="B19" s="299" t="s">
        <v>14</v>
      </c>
      <c r="C19" s="902" t="s">
        <v>407</v>
      </c>
      <c r="D19" s="901">
        <f>SUM(E19:K19,L19:R19)/2</f>
        <v>32</v>
      </c>
      <c r="E19" s="1072"/>
      <c r="F19" s="1071">
        <v>8</v>
      </c>
      <c r="G19" s="1071">
        <v>8</v>
      </c>
      <c r="H19" s="1071">
        <v>8</v>
      </c>
      <c r="I19" s="1071">
        <v>8</v>
      </c>
      <c r="J19" s="1071"/>
      <c r="K19" s="2429"/>
      <c r="L19" s="2429"/>
      <c r="M19" s="901">
        <v>8</v>
      </c>
      <c r="N19" s="1071">
        <v>8</v>
      </c>
      <c r="O19" s="1071">
        <v>8</v>
      </c>
      <c r="P19" s="1071"/>
      <c r="Q19" s="1071">
        <v>8</v>
      </c>
      <c r="R19" s="1073"/>
      <c r="T19" s="1756">
        <v>0.83333333333333404</v>
      </c>
      <c r="U19" s="1752">
        <f t="shared" si="1"/>
        <v>6</v>
      </c>
    </row>
    <row r="20" spans="1:21" ht="24" customHeight="1" x14ac:dyDescent="0.25">
      <c r="A20" s="299" t="s">
        <v>13</v>
      </c>
      <c r="B20" s="299" t="s">
        <v>14</v>
      </c>
      <c r="C20" s="902" t="s">
        <v>359</v>
      </c>
      <c r="D20" s="901">
        <f t="shared" ref="D20:D23" si="3">SUM(E20:K20,L20:R20)/2</f>
        <v>8</v>
      </c>
      <c r="E20" s="1072"/>
      <c r="F20" s="1071"/>
      <c r="G20" s="1071"/>
      <c r="H20" s="1071"/>
      <c r="I20" s="2327"/>
      <c r="J20" s="1071"/>
      <c r="K20" s="1072">
        <v>8</v>
      </c>
      <c r="L20" s="1072"/>
      <c r="M20" s="901"/>
      <c r="N20" s="1071"/>
      <c r="O20" s="1071"/>
      <c r="P20" s="2327"/>
      <c r="Q20" s="1071"/>
      <c r="R20" s="1073">
        <v>8</v>
      </c>
      <c r="T20" s="1757">
        <v>0.875</v>
      </c>
      <c r="U20" s="1752">
        <f t="shared" si="1"/>
        <v>5</v>
      </c>
    </row>
    <row r="21" spans="1:21" ht="24" customHeight="1" x14ac:dyDescent="0.3">
      <c r="A21" s="299" t="s">
        <v>13</v>
      </c>
      <c r="B21" s="299" t="s">
        <v>14</v>
      </c>
      <c r="C21" s="902" t="s">
        <v>392</v>
      </c>
      <c r="D21" s="901">
        <f t="shared" si="3"/>
        <v>32</v>
      </c>
      <c r="E21" s="1092"/>
      <c r="F21" s="901">
        <v>8</v>
      </c>
      <c r="G21" s="901">
        <v>8</v>
      </c>
      <c r="H21" s="901"/>
      <c r="I21" s="901">
        <v>8</v>
      </c>
      <c r="J21" s="901">
        <v>8</v>
      </c>
      <c r="K21" s="1080"/>
      <c r="L21" s="1080"/>
      <c r="M21" s="901"/>
      <c r="N21" s="901">
        <v>8</v>
      </c>
      <c r="O21" s="901">
        <v>8</v>
      </c>
      <c r="P21" s="901">
        <v>8</v>
      </c>
      <c r="Q21" s="901">
        <v>8</v>
      </c>
      <c r="R21" s="1092"/>
      <c r="T21" s="1758">
        <v>0.91666666666666696</v>
      </c>
      <c r="U21" s="1753">
        <f>ROUNDDOWN(AVERAGE('Master as of 2.17.25'!E61:R61), 0)</f>
        <v>4</v>
      </c>
    </row>
    <row r="22" spans="1:21" ht="24" customHeight="1" x14ac:dyDescent="0.25">
      <c r="A22" s="299" t="s">
        <v>13</v>
      </c>
      <c r="B22" s="299" t="s">
        <v>14</v>
      </c>
      <c r="C22" s="902" t="s">
        <v>394</v>
      </c>
      <c r="D22" s="901">
        <f t="shared" si="3"/>
        <v>36</v>
      </c>
      <c r="E22" s="1092">
        <v>8</v>
      </c>
      <c r="F22" s="901">
        <v>8</v>
      </c>
      <c r="G22" s="901"/>
      <c r="H22" s="901">
        <v>8</v>
      </c>
      <c r="I22" s="901">
        <v>8</v>
      </c>
      <c r="J22" s="901">
        <v>8</v>
      </c>
      <c r="K22" s="1092"/>
      <c r="L22" s="1092"/>
      <c r="M22" s="901">
        <v>8</v>
      </c>
      <c r="N22" s="901">
        <v>8</v>
      </c>
      <c r="O22" s="901">
        <v>8</v>
      </c>
      <c r="P22" s="901"/>
      <c r="Q22" s="901">
        <v>8</v>
      </c>
      <c r="R22" s="2383" t="s">
        <v>104</v>
      </c>
    </row>
    <row r="23" spans="1:21" ht="24" customHeight="1" x14ac:dyDescent="0.25">
      <c r="A23" s="299" t="s">
        <v>13</v>
      </c>
      <c r="B23" s="299" t="s">
        <v>14</v>
      </c>
      <c r="C23" s="902" t="s">
        <v>98</v>
      </c>
      <c r="D23" s="901">
        <f t="shared" si="3"/>
        <v>40</v>
      </c>
      <c r="E23" s="961"/>
      <c r="F23" s="963">
        <v>8</v>
      </c>
      <c r="G23" s="901">
        <v>8</v>
      </c>
      <c r="H23" s="901">
        <v>8</v>
      </c>
      <c r="I23" s="901">
        <v>8</v>
      </c>
      <c r="J23" s="901">
        <v>8</v>
      </c>
      <c r="K23" s="961"/>
      <c r="L23" s="961"/>
      <c r="M23" s="1071">
        <v>8</v>
      </c>
      <c r="N23" s="1071">
        <v>8</v>
      </c>
      <c r="O23" s="901">
        <v>8</v>
      </c>
      <c r="P23" s="901">
        <v>8</v>
      </c>
      <c r="Q23" s="901">
        <v>8</v>
      </c>
      <c r="R23" s="962"/>
    </row>
    <row r="24" spans="1:21" ht="24" customHeight="1" x14ac:dyDescent="0.25">
      <c r="A24" s="299" t="s">
        <v>13</v>
      </c>
      <c r="B24" s="299" t="s">
        <v>201</v>
      </c>
      <c r="C24" s="902" t="s">
        <v>107</v>
      </c>
      <c r="D24" s="901">
        <f>SUM(E24:K24,L24:R24)/2</f>
        <v>17.5</v>
      </c>
      <c r="E24" s="961">
        <v>5</v>
      </c>
      <c r="F24" s="901"/>
      <c r="G24" s="901">
        <v>5</v>
      </c>
      <c r="H24" s="901">
        <v>5</v>
      </c>
      <c r="I24" s="901"/>
      <c r="J24" s="901"/>
      <c r="K24" s="961"/>
      <c r="L24" s="1072">
        <v>5</v>
      </c>
      <c r="M24" s="901">
        <v>5</v>
      </c>
      <c r="N24" s="901">
        <v>5</v>
      </c>
      <c r="O24" s="901"/>
      <c r="P24" s="901">
        <v>5</v>
      </c>
      <c r="Q24" s="901"/>
      <c r="R24" s="962"/>
    </row>
    <row r="25" spans="1:21" ht="24" customHeight="1" x14ac:dyDescent="0.25">
      <c r="A25" s="904"/>
      <c r="B25" s="904"/>
      <c r="C25" s="905" t="s">
        <v>123</v>
      </c>
      <c r="D25" s="906"/>
      <c r="E25" s="1069">
        <f t="shared" ref="E25:R25" si="4">COUNT(E7:E16,E18:E23)</f>
        <v>5</v>
      </c>
      <c r="F25" s="1069">
        <f t="shared" si="4"/>
        <v>9</v>
      </c>
      <c r="G25" s="1069">
        <f t="shared" si="4"/>
        <v>6</v>
      </c>
      <c r="H25" s="1069">
        <f t="shared" si="4"/>
        <v>8</v>
      </c>
      <c r="I25" s="1069">
        <f t="shared" si="4"/>
        <v>8</v>
      </c>
      <c r="J25" s="1069">
        <f t="shared" si="4"/>
        <v>7</v>
      </c>
      <c r="K25" s="1069">
        <f t="shared" si="4"/>
        <v>7</v>
      </c>
      <c r="L25" s="1069">
        <f t="shared" si="4"/>
        <v>5</v>
      </c>
      <c r="M25" s="1069">
        <f t="shared" si="4"/>
        <v>6</v>
      </c>
      <c r="N25" s="1069">
        <f t="shared" si="4"/>
        <v>8</v>
      </c>
      <c r="O25" s="1069">
        <f t="shared" si="4"/>
        <v>8</v>
      </c>
      <c r="P25" s="1069">
        <f t="shared" si="4"/>
        <v>7</v>
      </c>
      <c r="Q25" s="1069">
        <f t="shared" si="4"/>
        <v>8</v>
      </c>
      <c r="R25" s="1069">
        <f t="shared" si="4"/>
        <v>5</v>
      </c>
    </row>
    <row r="26" spans="1:21" ht="24" customHeight="1" x14ac:dyDescent="0.25">
      <c r="A26" s="299" t="s">
        <v>13</v>
      </c>
      <c r="B26" s="299" t="s">
        <v>26</v>
      </c>
      <c r="C26" s="902" t="s">
        <v>366</v>
      </c>
      <c r="D26" s="901">
        <f>SUM(E26:K26,L26:R26)/2</f>
        <v>32</v>
      </c>
      <c r="E26" s="1090"/>
      <c r="F26" s="901">
        <v>8</v>
      </c>
      <c r="G26" s="901">
        <v>8</v>
      </c>
      <c r="H26" s="1742"/>
      <c r="I26" s="901"/>
      <c r="J26" s="901">
        <v>8</v>
      </c>
      <c r="K26" s="1070">
        <v>8</v>
      </c>
      <c r="L26" s="1070">
        <v>8</v>
      </c>
      <c r="M26" s="901">
        <v>8</v>
      </c>
      <c r="N26" s="901"/>
      <c r="O26" s="1742"/>
      <c r="P26" s="901">
        <v>8</v>
      </c>
      <c r="Q26" s="901">
        <v>8</v>
      </c>
      <c r="R26" s="1070"/>
    </row>
    <row r="27" spans="1:21" ht="24" customHeight="1" x14ac:dyDescent="0.25">
      <c r="A27" s="904"/>
      <c r="B27" s="904"/>
      <c r="C27" s="905" t="s">
        <v>120</v>
      </c>
      <c r="D27" s="906"/>
      <c r="E27" s="1069">
        <f t="shared" ref="E27:R27" si="5">COUNT(E7:E16,E18:E24,E26:E26)</f>
        <v>6</v>
      </c>
      <c r="F27" s="1069">
        <f t="shared" si="5"/>
        <v>10</v>
      </c>
      <c r="G27" s="1069">
        <f t="shared" si="5"/>
        <v>8</v>
      </c>
      <c r="H27" s="1069">
        <f t="shared" si="5"/>
        <v>9</v>
      </c>
      <c r="I27" s="1069">
        <f t="shared" si="5"/>
        <v>8</v>
      </c>
      <c r="J27" s="1069">
        <f t="shared" si="5"/>
        <v>8</v>
      </c>
      <c r="K27" s="1069">
        <f t="shared" si="5"/>
        <v>8</v>
      </c>
      <c r="L27" s="1069">
        <f t="shared" si="5"/>
        <v>7</v>
      </c>
      <c r="M27" s="1069">
        <f t="shared" si="5"/>
        <v>8</v>
      </c>
      <c r="N27" s="1069">
        <f t="shared" si="5"/>
        <v>9</v>
      </c>
      <c r="O27" s="1069">
        <f t="shared" si="5"/>
        <v>8</v>
      </c>
      <c r="P27" s="1069">
        <f t="shared" si="5"/>
        <v>9</v>
      </c>
      <c r="Q27" s="1069">
        <f t="shared" si="5"/>
        <v>9</v>
      </c>
      <c r="R27" s="1069">
        <f t="shared" si="5"/>
        <v>5</v>
      </c>
    </row>
    <row r="28" spans="1:21" ht="24" customHeight="1" x14ac:dyDescent="0.25">
      <c r="A28" s="299" t="s">
        <v>13</v>
      </c>
      <c r="B28" s="299" t="s">
        <v>30</v>
      </c>
      <c r="C28" s="902" t="s">
        <v>371</v>
      </c>
      <c r="D28" s="901">
        <f>SUM(E28:K28,L28:R28)/2</f>
        <v>32</v>
      </c>
      <c r="E28" s="1092"/>
      <c r="F28" s="901">
        <v>8</v>
      </c>
      <c r="G28" s="901">
        <v>8</v>
      </c>
      <c r="H28" s="901">
        <v>8</v>
      </c>
      <c r="I28" s="901">
        <v>8</v>
      </c>
      <c r="J28" s="901"/>
      <c r="K28" s="1080"/>
      <c r="L28" s="1080"/>
      <c r="M28" s="901">
        <v>8</v>
      </c>
      <c r="N28" s="901"/>
      <c r="O28" s="901">
        <v>8</v>
      </c>
      <c r="P28" s="1071">
        <v>8</v>
      </c>
      <c r="Q28" s="901">
        <v>8</v>
      </c>
      <c r="R28" s="1092"/>
    </row>
    <row r="29" spans="1:21" ht="24" customHeight="1" x14ac:dyDescent="0.25">
      <c r="A29" s="299" t="s">
        <v>13</v>
      </c>
      <c r="B29" s="299" t="s">
        <v>30</v>
      </c>
      <c r="C29" s="902" t="s">
        <v>402</v>
      </c>
      <c r="D29" s="901">
        <f>SUM(E29:K29,L29:R29)/2</f>
        <v>8</v>
      </c>
      <c r="E29" s="1080"/>
      <c r="F29" s="901">
        <v>8</v>
      </c>
      <c r="G29" s="1079"/>
      <c r="H29" s="1079"/>
      <c r="I29" s="901"/>
      <c r="J29" s="1079"/>
      <c r="K29" s="1092"/>
      <c r="L29" s="1092"/>
      <c r="M29" s="901">
        <v>8</v>
      </c>
      <c r="N29" s="1079"/>
      <c r="O29" s="1079"/>
      <c r="P29" s="1071"/>
      <c r="Q29" s="1079"/>
      <c r="R29" s="1080"/>
    </row>
    <row r="30" spans="1:21" ht="24" customHeight="1" x14ac:dyDescent="0.25">
      <c r="A30" s="299" t="s">
        <v>13</v>
      </c>
      <c r="B30" s="299" t="s">
        <v>30</v>
      </c>
      <c r="C30" s="902" t="s">
        <v>359</v>
      </c>
      <c r="D30" s="901">
        <f>SUM(E30:K30,L30:R30)/2</f>
        <v>8</v>
      </c>
      <c r="E30" s="1070"/>
      <c r="F30" s="901"/>
      <c r="G30" s="901"/>
      <c r="H30" s="901"/>
      <c r="I30" s="901">
        <v>8</v>
      </c>
      <c r="J30" s="901"/>
      <c r="K30" s="1079"/>
      <c r="L30" s="1070"/>
      <c r="M30" s="901"/>
      <c r="N30" s="901"/>
      <c r="O30" s="901"/>
      <c r="P30" s="1071">
        <v>8</v>
      </c>
      <c r="Q30" s="901"/>
      <c r="R30" s="1079"/>
    </row>
    <row r="31" spans="1:21" ht="24" customHeight="1" x14ac:dyDescent="0.25">
      <c r="A31" s="299" t="s">
        <v>13</v>
      </c>
      <c r="B31" s="299" t="s">
        <v>30</v>
      </c>
      <c r="C31" s="902" t="s">
        <v>290</v>
      </c>
      <c r="D31" s="901">
        <f t="shared" ref="D31" si="6">SUM(E31:K31,L31:R31)/2</f>
        <v>12</v>
      </c>
      <c r="E31" s="961">
        <v>8</v>
      </c>
      <c r="F31" s="901"/>
      <c r="G31" s="901"/>
      <c r="H31" s="901"/>
      <c r="I31" s="901"/>
      <c r="J31" s="901"/>
      <c r="K31" s="961">
        <v>8</v>
      </c>
      <c r="L31" s="2383" t="s">
        <v>104</v>
      </c>
      <c r="M31" s="901"/>
      <c r="N31" s="901"/>
      <c r="O31" s="901"/>
      <c r="P31" s="901"/>
      <c r="Q31" s="901"/>
      <c r="R31" s="962">
        <v>8</v>
      </c>
    </row>
    <row r="32" spans="1:21" ht="24" customHeight="1" x14ac:dyDescent="0.25">
      <c r="A32" s="904"/>
      <c r="B32" s="904"/>
      <c r="C32" s="905" t="s">
        <v>119</v>
      </c>
      <c r="D32" s="906"/>
      <c r="E32" s="1069">
        <f t="shared" ref="E32:R32" si="7">COUNT(E7:E16,E18:E24,E26:E26,E28:E31)</f>
        <v>7</v>
      </c>
      <c r="F32" s="1069">
        <f t="shared" si="7"/>
        <v>12</v>
      </c>
      <c r="G32" s="1069">
        <f t="shared" si="7"/>
        <v>9</v>
      </c>
      <c r="H32" s="1069">
        <f t="shared" si="7"/>
        <v>10</v>
      </c>
      <c r="I32" s="1069">
        <f t="shared" si="7"/>
        <v>10</v>
      </c>
      <c r="J32" s="1069">
        <f t="shared" si="7"/>
        <v>8</v>
      </c>
      <c r="K32" s="1069">
        <f t="shared" si="7"/>
        <v>9</v>
      </c>
      <c r="L32" s="1069">
        <f t="shared" si="7"/>
        <v>7</v>
      </c>
      <c r="M32" s="1069">
        <f t="shared" si="7"/>
        <v>10</v>
      </c>
      <c r="N32" s="1069">
        <f t="shared" si="7"/>
        <v>9</v>
      </c>
      <c r="O32" s="1069">
        <f t="shared" si="7"/>
        <v>9</v>
      </c>
      <c r="P32" s="1069">
        <f t="shared" si="7"/>
        <v>11</v>
      </c>
      <c r="Q32" s="1069">
        <f t="shared" si="7"/>
        <v>10</v>
      </c>
      <c r="R32" s="1069">
        <f t="shared" si="7"/>
        <v>6</v>
      </c>
    </row>
    <row r="33" spans="1:21" ht="24" customHeight="1" x14ac:dyDescent="0.25">
      <c r="A33" s="299" t="s">
        <v>13</v>
      </c>
      <c r="B33" s="299" t="s">
        <v>91</v>
      </c>
      <c r="C33" s="902" t="s">
        <v>402</v>
      </c>
      <c r="D33" s="901">
        <f t="shared" ref="D33:D37" si="8">SUM(E33:K33,L33:R33)/2</f>
        <v>12</v>
      </c>
      <c r="E33" s="1080"/>
      <c r="F33" s="1079"/>
      <c r="G33" s="901">
        <v>8</v>
      </c>
      <c r="H33" s="1742"/>
      <c r="I33" s="901"/>
      <c r="J33" s="901">
        <v>8</v>
      </c>
      <c r="K33" s="1092"/>
      <c r="L33" s="1092"/>
      <c r="M33" s="1079"/>
      <c r="N33" s="1742"/>
      <c r="O33" s="901">
        <v>8</v>
      </c>
      <c r="P33" s="901"/>
      <c r="Q33" s="1371" t="s">
        <v>104</v>
      </c>
      <c r="R33" s="1080"/>
    </row>
    <row r="34" spans="1:21" ht="24" customHeight="1" x14ac:dyDescent="0.25">
      <c r="A34" s="299" t="s">
        <v>13</v>
      </c>
      <c r="B34" s="299" t="s">
        <v>91</v>
      </c>
      <c r="C34" s="902" t="s">
        <v>388</v>
      </c>
      <c r="D34" s="901">
        <f t="shared" si="8"/>
        <v>32</v>
      </c>
      <c r="E34" s="1070"/>
      <c r="F34" s="901">
        <v>8</v>
      </c>
      <c r="G34" s="901">
        <v>8</v>
      </c>
      <c r="H34" s="901">
        <v>8</v>
      </c>
      <c r="I34" s="901"/>
      <c r="J34" s="901">
        <v>8</v>
      </c>
      <c r="K34" s="1080"/>
      <c r="L34" s="1080"/>
      <c r="M34" s="901">
        <v>8</v>
      </c>
      <c r="N34" s="901">
        <v>8</v>
      </c>
      <c r="O34" s="901">
        <v>8</v>
      </c>
      <c r="P34" s="901"/>
      <c r="Q34" s="901">
        <v>8</v>
      </c>
      <c r="R34" s="1070"/>
    </row>
    <row r="35" spans="1:21" ht="24" customHeight="1" x14ac:dyDescent="0.25">
      <c r="A35" s="299" t="s">
        <v>13</v>
      </c>
      <c r="B35" s="299" t="s">
        <v>91</v>
      </c>
      <c r="C35" s="902" t="s">
        <v>371</v>
      </c>
      <c r="D35" s="901">
        <f>SUM(E35:K35,L35:R35)/2</f>
        <v>8</v>
      </c>
      <c r="E35" s="1070"/>
      <c r="F35" s="1079"/>
      <c r="G35" s="1079"/>
      <c r="H35" s="1079"/>
      <c r="I35" s="1079"/>
      <c r="J35" s="901"/>
      <c r="K35" s="1070">
        <v>8</v>
      </c>
      <c r="L35" s="1070">
        <v>8</v>
      </c>
      <c r="M35" s="1079"/>
      <c r="N35" s="901"/>
      <c r="O35" s="1079"/>
      <c r="P35" s="1079"/>
      <c r="Q35" s="1079"/>
      <c r="R35" s="1070"/>
    </row>
    <row r="36" spans="1:21" ht="24" customHeight="1" x14ac:dyDescent="0.25">
      <c r="A36" s="299" t="s">
        <v>13</v>
      </c>
      <c r="B36" s="299" t="s">
        <v>91</v>
      </c>
      <c r="C36" s="902" t="s">
        <v>396</v>
      </c>
      <c r="D36" s="901">
        <f t="shared" si="8"/>
        <v>40</v>
      </c>
      <c r="E36" s="1092">
        <v>8</v>
      </c>
      <c r="F36" s="901"/>
      <c r="G36" s="901">
        <v>8</v>
      </c>
      <c r="H36" s="901">
        <v>8</v>
      </c>
      <c r="I36" s="901">
        <v>8</v>
      </c>
      <c r="J36" s="901">
        <v>8</v>
      </c>
      <c r="K36" s="1092"/>
      <c r="L36" s="1092"/>
      <c r="M36" s="901">
        <v>8</v>
      </c>
      <c r="N36" s="901">
        <v>8</v>
      </c>
      <c r="O36" s="901">
        <v>8</v>
      </c>
      <c r="P36" s="901">
        <v>8</v>
      </c>
      <c r="Q36" s="901"/>
      <c r="R36" s="1092">
        <v>8</v>
      </c>
    </row>
    <row r="37" spans="1:21" ht="24" customHeight="1" x14ac:dyDescent="0.25">
      <c r="A37" s="908" t="s">
        <v>231</v>
      </c>
      <c r="B37" s="908" t="s">
        <v>91</v>
      </c>
      <c r="C37" s="909" t="s">
        <v>412</v>
      </c>
      <c r="D37" s="901">
        <f t="shared" si="8"/>
        <v>0</v>
      </c>
      <c r="E37" s="1077" t="s">
        <v>10</v>
      </c>
      <c r="F37" s="1074" t="s">
        <v>10</v>
      </c>
      <c r="G37" s="1074" t="s">
        <v>10</v>
      </c>
      <c r="H37" s="1074"/>
      <c r="I37" s="1074"/>
      <c r="J37" s="1074" t="s">
        <v>10</v>
      </c>
      <c r="K37" s="1077"/>
      <c r="L37" s="1077"/>
      <c r="M37" s="1074" t="s">
        <v>10</v>
      </c>
      <c r="N37" s="1074"/>
      <c r="O37" s="1074" t="s">
        <v>10</v>
      </c>
      <c r="P37" s="1074"/>
      <c r="Q37" s="1420" t="s">
        <v>273</v>
      </c>
      <c r="R37" s="2386"/>
    </row>
    <row r="38" spans="1:21" ht="24" customHeight="1" x14ac:dyDescent="0.25">
      <c r="A38" s="904"/>
      <c r="B38" s="904"/>
      <c r="C38" s="905" t="s">
        <v>124</v>
      </c>
      <c r="D38" s="906"/>
      <c r="E38" s="1069">
        <f t="shared" ref="E38:R38" si="9">COUNT(E7:E16,E18:E24,E26:E26,E28:E31,E33:E37)</f>
        <v>8</v>
      </c>
      <c r="F38" s="1069">
        <f t="shared" si="9"/>
        <v>13</v>
      </c>
      <c r="G38" s="1069">
        <f t="shared" si="9"/>
        <v>12</v>
      </c>
      <c r="H38" s="1069">
        <f t="shared" si="9"/>
        <v>12</v>
      </c>
      <c r="I38" s="1069">
        <f t="shared" si="9"/>
        <v>11</v>
      </c>
      <c r="J38" s="1069">
        <f t="shared" si="9"/>
        <v>11</v>
      </c>
      <c r="K38" s="1069">
        <f t="shared" si="9"/>
        <v>10</v>
      </c>
      <c r="L38" s="1069">
        <f t="shared" si="9"/>
        <v>8</v>
      </c>
      <c r="M38" s="1069">
        <f t="shared" si="9"/>
        <v>12</v>
      </c>
      <c r="N38" s="1069">
        <f t="shared" si="9"/>
        <v>11</v>
      </c>
      <c r="O38" s="1069">
        <f t="shared" si="9"/>
        <v>12</v>
      </c>
      <c r="P38" s="1069">
        <f t="shared" si="9"/>
        <v>12</v>
      </c>
      <c r="Q38" s="1069">
        <f t="shared" si="9"/>
        <v>11</v>
      </c>
      <c r="R38" s="1069">
        <f t="shared" si="9"/>
        <v>7</v>
      </c>
    </row>
    <row r="39" spans="1:21" ht="24" customHeight="1" x14ac:dyDescent="0.25">
      <c r="A39" s="299" t="s">
        <v>13</v>
      </c>
      <c r="B39" s="299" t="s">
        <v>34</v>
      </c>
      <c r="C39" s="902" t="s">
        <v>379</v>
      </c>
      <c r="D39" s="901">
        <f>SUM(E39:K39,L39:R39)/2</f>
        <v>32</v>
      </c>
      <c r="E39" s="1079"/>
      <c r="F39" s="901">
        <v>8</v>
      </c>
      <c r="G39" s="901"/>
      <c r="H39" s="901">
        <v>8</v>
      </c>
      <c r="I39" s="901">
        <v>8</v>
      </c>
      <c r="J39" s="901">
        <v>8</v>
      </c>
      <c r="K39" s="1070"/>
      <c r="L39" s="1070"/>
      <c r="M39" s="901">
        <v>8</v>
      </c>
      <c r="N39" s="901">
        <v>8</v>
      </c>
      <c r="O39" s="901"/>
      <c r="P39" s="901">
        <v>8</v>
      </c>
      <c r="Q39" s="901">
        <v>8</v>
      </c>
      <c r="R39" s="1079"/>
    </row>
    <row r="40" spans="1:21" ht="24" customHeight="1" x14ac:dyDescent="0.25">
      <c r="A40" s="299" t="s">
        <v>13</v>
      </c>
      <c r="B40" s="299" t="s">
        <v>34</v>
      </c>
      <c r="C40" s="902" t="s">
        <v>388</v>
      </c>
      <c r="D40" s="901">
        <f>SUM(E40:K40,L40:R40)/2</f>
        <v>4</v>
      </c>
      <c r="E40" s="1070"/>
      <c r="F40" s="1079"/>
      <c r="G40" s="1079"/>
      <c r="H40" s="1079"/>
      <c r="I40" s="901"/>
      <c r="J40" s="1079"/>
      <c r="K40" s="1070">
        <v>8</v>
      </c>
      <c r="L40" s="1371" t="s">
        <v>104</v>
      </c>
      <c r="M40" s="1079"/>
      <c r="N40" s="1079"/>
      <c r="O40" s="1079"/>
      <c r="P40" s="901"/>
      <c r="Q40" s="1079"/>
      <c r="R40" s="1070"/>
    </row>
    <row r="41" spans="1:21" ht="24" customHeight="1" x14ac:dyDescent="0.25">
      <c r="A41" s="908" t="s">
        <v>231</v>
      </c>
      <c r="B41" s="908" t="s">
        <v>34</v>
      </c>
      <c r="C41" s="909" t="s">
        <v>410</v>
      </c>
      <c r="D41" s="901">
        <f>SUM(E41:K41,L41:R41)/2</f>
        <v>20</v>
      </c>
      <c r="E41" s="1070"/>
      <c r="F41" s="1074" t="s">
        <v>10</v>
      </c>
      <c r="G41" s="1074" t="s">
        <v>10</v>
      </c>
      <c r="H41" s="1074" t="s">
        <v>10</v>
      </c>
      <c r="I41" s="901"/>
      <c r="J41" s="2499" t="s">
        <v>273</v>
      </c>
      <c r="K41" s="1070"/>
      <c r="L41" s="1070"/>
      <c r="M41" s="901"/>
      <c r="N41" s="901">
        <v>8</v>
      </c>
      <c r="O41" s="901">
        <v>8</v>
      </c>
      <c r="P41" s="901">
        <v>8</v>
      </c>
      <c r="Q41" s="901">
        <v>8</v>
      </c>
      <c r="R41" s="1070">
        <v>8</v>
      </c>
    </row>
    <row r="42" spans="1:21" ht="24" customHeight="1" x14ac:dyDescent="0.25">
      <c r="A42" s="299" t="s">
        <v>13</v>
      </c>
      <c r="B42" s="299" t="s">
        <v>34</v>
      </c>
      <c r="C42" s="902" t="s">
        <v>352</v>
      </c>
      <c r="D42" s="901">
        <f t="shared" ref="D42" si="10">SUM(E42:K42,L42:R42)/2</f>
        <v>24</v>
      </c>
      <c r="E42" s="1070">
        <v>8</v>
      </c>
      <c r="F42" s="901"/>
      <c r="G42" s="901"/>
      <c r="H42" s="901">
        <v>8</v>
      </c>
      <c r="I42" s="901">
        <v>8</v>
      </c>
      <c r="J42" s="901"/>
      <c r="K42" s="1070"/>
      <c r="L42" s="1070"/>
      <c r="M42" s="901"/>
      <c r="N42" s="901"/>
      <c r="O42" s="901">
        <v>8</v>
      </c>
      <c r="P42" s="901">
        <v>8</v>
      </c>
      <c r="Q42" s="901"/>
      <c r="R42" s="1070">
        <v>8</v>
      </c>
    </row>
    <row r="43" spans="1:21" ht="24" customHeight="1" x14ac:dyDescent="0.25">
      <c r="A43" s="904"/>
      <c r="B43" s="904"/>
      <c r="C43" s="905" t="s">
        <v>121</v>
      </c>
      <c r="D43" s="906"/>
      <c r="E43" s="1069">
        <f t="shared" ref="E43:R43" si="11">COUNT(E7:E16,E18:E24,E26:E26,E28:E31,E33:E37,E39:E42)</f>
        <v>9</v>
      </c>
      <c r="F43" s="1069">
        <f t="shared" si="11"/>
        <v>14</v>
      </c>
      <c r="G43" s="1069">
        <f t="shared" si="11"/>
        <v>12</v>
      </c>
      <c r="H43" s="1069">
        <f t="shared" si="11"/>
        <v>14</v>
      </c>
      <c r="I43" s="1069">
        <f t="shared" si="11"/>
        <v>13</v>
      </c>
      <c r="J43" s="1069">
        <f t="shared" si="11"/>
        <v>12</v>
      </c>
      <c r="K43" s="1069">
        <f t="shared" si="11"/>
        <v>11</v>
      </c>
      <c r="L43" s="1069">
        <f t="shared" si="11"/>
        <v>8</v>
      </c>
      <c r="M43" s="1069">
        <f t="shared" si="11"/>
        <v>13</v>
      </c>
      <c r="N43" s="1069">
        <f t="shared" si="11"/>
        <v>13</v>
      </c>
      <c r="O43" s="1069">
        <f t="shared" si="11"/>
        <v>14</v>
      </c>
      <c r="P43" s="1069">
        <f t="shared" si="11"/>
        <v>15</v>
      </c>
      <c r="Q43" s="1069">
        <f t="shared" si="11"/>
        <v>13</v>
      </c>
      <c r="R43" s="1069">
        <f t="shared" si="11"/>
        <v>9</v>
      </c>
    </row>
    <row r="44" spans="1:21" ht="24" customHeight="1" x14ac:dyDescent="0.25">
      <c r="A44" s="299" t="s">
        <v>13</v>
      </c>
      <c r="B44" s="299" t="s">
        <v>162</v>
      </c>
      <c r="C44" s="902" t="s">
        <v>405</v>
      </c>
      <c r="D44" s="901">
        <f t="shared" ref="D44" si="12">SUM(E44:K44,L44:R44)/2</f>
        <v>40</v>
      </c>
      <c r="E44" s="1741"/>
      <c r="F44" s="1071">
        <v>8</v>
      </c>
      <c r="G44" s="1071">
        <v>8</v>
      </c>
      <c r="H44" s="901">
        <v>8</v>
      </c>
      <c r="I44" s="1071"/>
      <c r="J44" s="1071">
        <v>8</v>
      </c>
      <c r="K44" s="1070">
        <v>8</v>
      </c>
      <c r="L44" s="1070">
        <v>8</v>
      </c>
      <c r="M44" s="1742"/>
      <c r="N44" s="1071">
        <v>8</v>
      </c>
      <c r="O44" s="1071">
        <v>8</v>
      </c>
      <c r="P44" s="2433">
        <v>8</v>
      </c>
      <c r="Q44" s="1071">
        <v>8</v>
      </c>
      <c r="R44" s="1741"/>
    </row>
    <row r="45" spans="1:21" ht="24" customHeight="1" x14ac:dyDescent="0.25">
      <c r="A45" s="904"/>
      <c r="B45" s="904"/>
      <c r="C45" s="905" t="s">
        <v>139</v>
      </c>
      <c r="D45" s="906"/>
      <c r="E45" s="1069">
        <f t="shared" ref="E45:R45" si="13">COUNT(E7:E16,E18:E24,E26:E26,E28:E31,E33:E37,E39:E42,E44:E44)</f>
        <v>9</v>
      </c>
      <c r="F45" s="1069">
        <f t="shared" si="13"/>
        <v>15</v>
      </c>
      <c r="G45" s="1069">
        <f t="shared" si="13"/>
        <v>13</v>
      </c>
      <c r="H45" s="1069">
        <f t="shared" si="13"/>
        <v>15</v>
      </c>
      <c r="I45" s="1069">
        <f t="shared" si="13"/>
        <v>13</v>
      </c>
      <c r="J45" s="1069">
        <f t="shared" si="13"/>
        <v>13</v>
      </c>
      <c r="K45" s="1069">
        <f t="shared" si="13"/>
        <v>12</v>
      </c>
      <c r="L45" s="1069">
        <f t="shared" si="13"/>
        <v>9</v>
      </c>
      <c r="M45" s="1069">
        <f t="shared" si="13"/>
        <v>13</v>
      </c>
      <c r="N45" s="1069">
        <f t="shared" si="13"/>
        <v>14</v>
      </c>
      <c r="O45" s="1069">
        <f t="shared" si="13"/>
        <v>15</v>
      </c>
      <c r="P45" s="1069">
        <f t="shared" si="13"/>
        <v>16</v>
      </c>
      <c r="Q45" s="1069">
        <f t="shared" si="13"/>
        <v>14</v>
      </c>
      <c r="R45" s="1069">
        <f t="shared" si="13"/>
        <v>9</v>
      </c>
      <c r="T45" s="1743"/>
      <c r="U45" s="1743"/>
    </row>
    <row r="46" spans="1:21" ht="24" customHeight="1" x14ac:dyDescent="0.25">
      <c r="A46" s="299" t="s">
        <v>13</v>
      </c>
      <c r="B46" s="299" t="s">
        <v>103</v>
      </c>
      <c r="C46" s="902" t="s">
        <v>384</v>
      </c>
      <c r="D46" s="901">
        <f>SUM(E46:K46,L46:R46)/2</f>
        <v>40</v>
      </c>
      <c r="E46" s="1070"/>
      <c r="F46" s="901">
        <v>8</v>
      </c>
      <c r="G46" s="901">
        <v>8</v>
      </c>
      <c r="H46" s="901">
        <v>8</v>
      </c>
      <c r="I46" s="901">
        <v>8</v>
      </c>
      <c r="J46" s="901"/>
      <c r="K46" s="1070">
        <v>8</v>
      </c>
      <c r="L46" s="1070">
        <v>8</v>
      </c>
      <c r="M46" s="901">
        <v>8</v>
      </c>
      <c r="N46" s="901">
        <v>8</v>
      </c>
      <c r="O46" s="901">
        <v>8</v>
      </c>
      <c r="P46" s="901"/>
      <c r="Q46" s="901">
        <v>8</v>
      </c>
      <c r="R46" s="1070"/>
    </row>
    <row r="47" spans="1:21" ht="24" customHeight="1" x14ac:dyDescent="0.25">
      <c r="A47" s="904"/>
      <c r="B47" s="904"/>
      <c r="C47" s="905" t="s">
        <v>125</v>
      </c>
      <c r="D47" s="906"/>
      <c r="E47" s="1069">
        <f t="shared" ref="E47:R47" si="14">COUNT(E7:E16,E18:E23,E26:E26,E28:E31,E33:E37,E39:E42,E44:E44,E46:E46)</f>
        <v>8</v>
      </c>
      <c r="F47" s="1069">
        <f t="shared" si="14"/>
        <v>16</v>
      </c>
      <c r="G47" s="1069">
        <f t="shared" si="14"/>
        <v>13</v>
      </c>
      <c r="H47" s="1069">
        <f t="shared" si="14"/>
        <v>15</v>
      </c>
      <c r="I47" s="1069">
        <f t="shared" si="14"/>
        <v>14</v>
      </c>
      <c r="J47" s="1069">
        <f t="shared" si="14"/>
        <v>13</v>
      </c>
      <c r="K47" s="1069">
        <f t="shared" si="14"/>
        <v>13</v>
      </c>
      <c r="L47" s="1069">
        <f t="shared" si="14"/>
        <v>9</v>
      </c>
      <c r="M47" s="1069">
        <f t="shared" si="14"/>
        <v>13</v>
      </c>
      <c r="N47" s="1069">
        <f t="shared" si="14"/>
        <v>14</v>
      </c>
      <c r="O47" s="1069">
        <f t="shared" si="14"/>
        <v>16</v>
      </c>
      <c r="P47" s="1069">
        <f t="shared" si="14"/>
        <v>15</v>
      </c>
      <c r="Q47" s="1069">
        <f t="shared" si="14"/>
        <v>15</v>
      </c>
      <c r="R47" s="1069">
        <f t="shared" si="14"/>
        <v>9</v>
      </c>
    </row>
    <row r="48" spans="1:21" s="1743" customFormat="1" ht="24" customHeight="1" x14ac:dyDescent="0.25">
      <c r="A48" s="299" t="s">
        <v>13</v>
      </c>
      <c r="B48" s="299" t="s">
        <v>39</v>
      </c>
      <c r="C48" s="902" t="s">
        <v>318</v>
      </c>
      <c r="D48" s="901">
        <f>SUM(E48:K48,L48:R48)/2</f>
        <v>40</v>
      </c>
      <c r="E48" s="961"/>
      <c r="F48" s="901">
        <v>8</v>
      </c>
      <c r="G48" s="901">
        <v>8</v>
      </c>
      <c r="H48" s="901">
        <v>8</v>
      </c>
      <c r="I48" s="901">
        <v>8</v>
      </c>
      <c r="J48" s="901"/>
      <c r="K48" s="961">
        <v>8</v>
      </c>
      <c r="L48" s="961">
        <v>8</v>
      </c>
      <c r="M48" s="901"/>
      <c r="N48" s="901">
        <v>8</v>
      </c>
      <c r="O48" s="901">
        <v>8</v>
      </c>
      <c r="P48" s="901">
        <v>8</v>
      </c>
      <c r="Q48" s="901">
        <v>8</v>
      </c>
      <c r="R48" s="962"/>
      <c r="T48"/>
      <c r="U48"/>
    </row>
    <row r="49" spans="1:18" ht="23.5" customHeight="1" x14ac:dyDescent="0.25">
      <c r="A49" s="299" t="s">
        <v>13</v>
      </c>
      <c r="B49" s="299" t="s">
        <v>39</v>
      </c>
      <c r="C49" s="902" t="s">
        <v>390</v>
      </c>
      <c r="D49" s="901">
        <f t="shared" ref="D49:D57" si="15">SUM(E49:K49,L49:R49)/2</f>
        <v>24</v>
      </c>
      <c r="E49" s="961">
        <v>8</v>
      </c>
      <c r="F49" s="901">
        <v>8</v>
      </c>
      <c r="G49" s="1742"/>
      <c r="H49" s="901">
        <v>8</v>
      </c>
      <c r="I49" s="901"/>
      <c r="J49" s="1742"/>
      <c r="K49" s="961"/>
      <c r="L49" s="961"/>
      <c r="M49" s="901">
        <v>8</v>
      </c>
      <c r="N49" s="1742"/>
      <c r="O49" s="901">
        <v>8</v>
      </c>
      <c r="P49" s="1742"/>
      <c r="Q49" s="901"/>
      <c r="R49" s="962">
        <v>8</v>
      </c>
    </row>
    <row r="50" spans="1:18" ht="23.5" customHeight="1" x14ac:dyDescent="0.25">
      <c r="A50" s="908" t="s">
        <v>231</v>
      </c>
      <c r="B50" s="908" t="s">
        <v>39</v>
      </c>
      <c r="C50" s="909" t="s">
        <v>411</v>
      </c>
      <c r="D50" s="901">
        <f t="shared" si="15"/>
        <v>0</v>
      </c>
      <c r="E50" s="961"/>
      <c r="F50" s="1074" t="s">
        <v>10</v>
      </c>
      <c r="G50" s="2500" t="s">
        <v>10</v>
      </c>
      <c r="H50" s="1074" t="s">
        <v>10</v>
      </c>
      <c r="I50" s="1074"/>
      <c r="J50" s="2500" t="s">
        <v>10</v>
      </c>
      <c r="K50" s="1077" t="s">
        <v>10</v>
      </c>
      <c r="L50" s="1077" t="s">
        <v>10</v>
      </c>
      <c r="M50" s="1074"/>
      <c r="N50" s="2500" t="s">
        <v>10</v>
      </c>
      <c r="O50" s="1074" t="s">
        <v>10</v>
      </c>
      <c r="P50" s="2500" t="s">
        <v>10</v>
      </c>
      <c r="Q50" s="2499" t="s">
        <v>273</v>
      </c>
      <c r="R50" s="962"/>
    </row>
    <row r="51" spans="1:18" ht="24" customHeight="1" x14ac:dyDescent="0.25">
      <c r="A51" s="908" t="s">
        <v>328</v>
      </c>
      <c r="B51" s="908" t="s">
        <v>39</v>
      </c>
      <c r="C51" s="909" t="s">
        <v>413</v>
      </c>
      <c r="D51" s="901">
        <f t="shared" si="15"/>
        <v>0</v>
      </c>
      <c r="E51" s="961"/>
      <c r="F51" s="901"/>
      <c r="G51" s="1742"/>
      <c r="H51" s="901"/>
      <c r="I51" s="901"/>
      <c r="J51" s="1742"/>
      <c r="K51" s="961"/>
      <c r="L51" s="961"/>
      <c r="M51" s="901"/>
      <c r="N51" s="1742"/>
      <c r="O51" s="901"/>
      <c r="P51" s="1742"/>
      <c r="Q51" s="901"/>
      <c r="R51" s="962"/>
    </row>
    <row r="52" spans="1:18" ht="24" customHeight="1" x14ac:dyDescent="0.25">
      <c r="A52" s="299" t="s">
        <v>13</v>
      </c>
      <c r="B52" s="299" t="s">
        <v>39</v>
      </c>
      <c r="C52" s="902" t="s">
        <v>374</v>
      </c>
      <c r="D52" s="901">
        <f t="shared" si="15"/>
        <v>36</v>
      </c>
      <c r="E52" s="961"/>
      <c r="F52" s="901">
        <v>8</v>
      </c>
      <c r="G52" s="901">
        <v>8</v>
      </c>
      <c r="H52" s="1094"/>
      <c r="I52" s="901">
        <v>8</v>
      </c>
      <c r="J52" s="901">
        <v>8</v>
      </c>
      <c r="K52" s="1092">
        <v>8</v>
      </c>
      <c r="L52" s="1092">
        <v>8</v>
      </c>
      <c r="M52" s="901"/>
      <c r="N52" s="901">
        <v>8</v>
      </c>
      <c r="O52" s="901">
        <v>8</v>
      </c>
      <c r="P52" s="901">
        <v>8</v>
      </c>
      <c r="Q52" s="1371" t="s">
        <v>104</v>
      </c>
      <c r="R52" s="962"/>
    </row>
    <row r="53" spans="1:18" ht="24" customHeight="1" x14ac:dyDescent="0.25">
      <c r="A53" s="299" t="s">
        <v>13</v>
      </c>
      <c r="B53" s="299" t="s">
        <v>39</v>
      </c>
      <c r="C53" s="902" t="s">
        <v>106</v>
      </c>
      <c r="D53" s="901">
        <f t="shared" si="15"/>
        <v>16</v>
      </c>
      <c r="E53" s="1961"/>
      <c r="F53" s="901">
        <v>8</v>
      </c>
      <c r="G53" s="901">
        <v>8</v>
      </c>
      <c r="H53" s="1079"/>
      <c r="I53" s="1079"/>
      <c r="J53" s="1079"/>
      <c r="K53" s="1080"/>
      <c r="L53" s="961"/>
      <c r="M53" s="901">
        <v>8</v>
      </c>
      <c r="N53" s="901">
        <v>8</v>
      </c>
      <c r="O53" s="1079"/>
      <c r="P53" s="1079"/>
      <c r="Q53" s="1079"/>
      <c r="R53" s="1080"/>
    </row>
    <row r="54" spans="1:18" ht="24" customHeight="1" x14ac:dyDescent="0.25">
      <c r="A54" s="299" t="s">
        <v>13</v>
      </c>
      <c r="B54" s="299" t="s">
        <v>39</v>
      </c>
      <c r="C54" s="902" t="s">
        <v>377</v>
      </c>
      <c r="D54" s="901">
        <f t="shared" si="15"/>
        <v>8</v>
      </c>
      <c r="E54" s="1092">
        <v>8</v>
      </c>
      <c r="F54" s="901"/>
      <c r="G54" s="901"/>
      <c r="H54" s="901"/>
      <c r="I54" s="901"/>
      <c r="J54" s="901"/>
      <c r="K54" s="961"/>
      <c r="L54" s="961"/>
      <c r="M54" s="901"/>
      <c r="N54" s="901"/>
      <c r="O54" s="901"/>
      <c r="P54" s="901"/>
      <c r="Q54" s="901"/>
      <c r="R54" s="1092">
        <v>8</v>
      </c>
    </row>
    <row r="55" spans="1:18" ht="24" customHeight="1" x14ac:dyDescent="0.25">
      <c r="A55" s="299" t="s">
        <v>13</v>
      </c>
      <c r="B55" s="299" t="s">
        <v>39</v>
      </c>
      <c r="C55" s="902" t="s">
        <v>403</v>
      </c>
      <c r="D55" s="901">
        <f t="shared" si="15"/>
        <v>16</v>
      </c>
      <c r="E55" s="1092">
        <v>8</v>
      </c>
      <c r="F55" s="901"/>
      <c r="G55" s="1079"/>
      <c r="H55" s="1079"/>
      <c r="I55" s="1079"/>
      <c r="J55" s="901">
        <v>8</v>
      </c>
      <c r="K55" s="961"/>
      <c r="L55" s="961"/>
      <c r="M55" s="1079"/>
      <c r="N55" s="1079"/>
      <c r="O55" s="1079"/>
      <c r="P55" s="901"/>
      <c r="Q55" s="901">
        <v>8</v>
      </c>
      <c r="R55" s="1092">
        <v>8</v>
      </c>
    </row>
    <row r="56" spans="1:18" ht="24" customHeight="1" x14ac:dyDescent="0.25">
      <c r="A56" s="299" t="s">
        <v>13</v>
      </c>
      <c r="B56" s="299" t="s">
        <v>39</v>
      </c>
      <c r="C56" s="902" t="s">
        <v>398</v>
      </c>
      <c r="D56" s="901">
        <f t="shared" si="15"/>
        <v>40</v>
      </c>
      <c r="E56" s="1070">
        <v>8</v>
      </c>
      <c r="F56" s="901"/>
      <c r="G56" s="901">
        <v>8</v>
      </c>
      <c r="H56" s="901">
        <v>8</v>
      </c>
      <c r="I56" s="901">
        <v>8</v>
      </c>
      <c r="J56" s="901">
        <v>8</v>
      </c>
      <c r="K56" s="1070"/>
      <c r="L56" s="1070"/>
      <c r="M56" s="901">
        <v>8</v>
      </c>
      <c r="N56" s="901">
        <v>8</v>
      </c>
      <c r="O56" s="901"/>
      <c r="P56" s="901">
        <v>8</v>
      </c>
      <c r="Q56" s="901">
        <v>8</v>
      </c>
      <c r="R56" s="1070">
        <v>8</v>
      </c>
    </row>
    <row r="57" spans="1:18" ht="24" customHeight="1" x14ac:dyDescent="0.25">
      <c r="A57" s="299" t="s">
        <v>13</v>
      </c>
      <c r="B57" s="299" t="s">
        <v>362</v>
      </c>
      <c r="C57" s="902" t="s">
        <v>135</v>
      </c>
      <c r="D57" s="901">
        <f t="shared" si="15"/>
        <v>30.5</v>
      </c>
      <c r="E57" s="1070">
        <v>8</v>
      </c>
      <c r="F57" s="901">
        <v>7.5</v>
      </c>
      <c r="G57" s="901"/>
      <c r="H57" s="901"/>
      <c r="I57" s="901">
        <v>7.5</v>
      </c>
      <c r="J57" s="901">
        <v>7.5</v>
      </c>
      <c r="K57" s="1070"/>
      <c r="L57" s="1070"/>
      <c r="M57" s="901">
        <v>7.5</v>
      </c>
      <c r="N57" s="901"/>
      <c r="O57" s="901"/>
      <c r="P57" s="901">
        <v>7.5</v>
      </c>
      <c r="Q57" s="901">
        <v>7.5</v>
      </c>
      <c r="R57" s="1070">
        <v>8</v>
      </c>
    </row>
    <row r="58" spans="1:18" ht="24" customHeight="1" x14ac:dyDescent="0.25">
      <c r="A58" s="904"/>
      <c r="B58" s="904"/>
      <c r="C58" s="905" t="s">
        <v>126</v>
      </c>
      <c r="D58" s="906"/>
      <c r="E58" s="1069">
        <f t="shared" ref="E58:R58" si="16">COUNT(E8:E16,E18:E23,E26:E26,E28:E31,E33:E37,E39:E42,E44:E44,E46:E46,E48:E57)</f>
        <v>13</v>
      </c>
      <c r="F58" s="1069">
        <f t="shared" si="16"/>
        <v>20</v>
      </c>
      <c r="G58" s="1069">
        <f t="shared" si="16"/>
        <v>16</v>
      </c>
      <c r="H58" s="1069">
        <f t="shared" si="16"/>
        <v>17</v>
      </c>
      <c r="I58" s="1069">
        <f t="shared" si="16"/>
        <v>17</v>
      </c>
      <c r="J58" s="1069">
        <f t="shared" si="16"/>
        <v>16</v>
      </c>
      <c r="K58" s="1069">
        <f t="shared" si="16"/>
        <v>15</v>
      </c>
      <c r="L58" s="1069">
        <f t="shared" si="16"/>
        <v>11</v>
      </c>
      <c r="M58" s="1069">
        <f t="shared" si="16"/>
        <v>16</v>
      </c>
      <c r="N58" s="1069">
        <f t="shared" si="16"/>
        <v>17</v>
      </c>
      <c r="O58" s="1069">
        <f t="shared" si="16"/>
        <v>18</v>
      </c>
      <c r="P58" s="1069">
        <f t="shared" si="16"/>
        <v>18</v>
      </c>
      <c r="Q58" s="1069">
        <f t="shared" si="16"/>
        <v>18</v>
      </c>
      <c r="R58" s="1069">
        <f t="shared" si="16"/>
        <v>14</v>
      </c>
    </row>
    <row r="59" spans="1:18" ht="24" customHeight="1" x14ac:dyDescent="0.25">
      <c r="A59" s="2430" t="s">
        <v>13</v>
      </c>
      <c r="B59" s="299" t="s">
        <v>301</v>
      </c>
      <c r="C59" s="900" t="s">
        <v>106</v>
      </c>
      <c r="D59" s="901">
        <f>SUM(E59:K59,L59:R59)/2</f>
        <v>6</v>
      </c>
      <c r="E59" s="962"/>
      <c r="F59" s="1080"/>
      <c r="G59" s="1079"/>
      <c r="H59" s="963">
        <v>6</v>
      </c>
      <c r="I59" s="1079"/>
      <c r="J59" s="1079"/>
      <c r="K59" s="1081"/>
      <c r="L59" s="961"/>
      <c r="M59" s="1079"/>
      <c r="N59" s="1079"/>
      <c r="O59" s="901">
        <v>6</v>
      </c>
      <c r="P59" s="1079"/>
      <c r="Q59" s="1079"/>
      <c r="R59" s="1081"/>
    </row>
    <row r="60" spans="1:18" ht="24" customHeight="1" x14ac:dyDescent="0.25">
      <c r="A60" s="2430" t="s">
        <v>13</v>
      </c>
      <c r="B60" s="299" t="s">
        <v>312</v>
      </c>
      <c r="C60" s="900" t="s">
        <v>403</v>
      </c>
      <c r="D60" s="901">
        <f>SUM(E60:K60,L60:R60)/2</f>
        <v>15</v>
      </c>
      <c r="E60" s="1080"/>
      <c r="F60" s="901"/>
      <c r="G60" s="901">
        <v>5</v>
      </c>
      <c r="H60" s="901">
        <v>5</v>
      </c>
      <c r="I60" s="901">
        <v>5</v>
      </c>
      <c r="J60" s="1079"/>
      <c r="K60" s="1092"/>
      <c r="L60" s="961"/>
      <c r="M60" s="901">
        <v>5</v>
      </c>
      <c r="N60" s="901">
        <v>5</v>
      </c>
      <c r="O60" s="901">
        <v>5</v>
      </c>
      <c r="P60" s="901"/>
      <c r="Q60" s="1079"/>
      <c r="R60" s="1081"/>
    </row>
    <row r="61" spans="1:18" ht="24" customHeight="1" x14ac:dyDescent="0.25">
      <c r="A61" s="2430" t="s">
        <v>13</v>
      </c>
      <c r="B61" s="299" t="s">
        <v>312</v>
      </c>
      <c r="C61" s="900" t="s">
        <v>106</v>
      </c>
      <c r="D61" s="901">
        <f>SUM(E61:K61,L61:R61)/2</f>
        <v>10</v>
      </c>
      <c r="E61" s="962"/>
      <c r="F61" s="1080"/>
      <c r="G61" s="1079"/>
      <c r="H61" s="1080"/>
      <c r="I61" s="901">
        <v>5</v>
      </c>
      <c r="J61" s="901">
        <v>5</v>
      </c>
      <c r="K61" s="1081"/>
      <c r="L61" s="961"/>
      <c r="M61" s="1079"/>
      <c r="N61" s="1079"/>
      <c r="O61" s="1079"/>
      <c r="P61" s="901">
        <v>5</v>
      </c>
      <c r="Q61" s="901">
        <v>5</v>
      </c>
      <c r="R61" s="1081"/>
    </row>
    <row r="62" spans="1:18" ht="24" customHeight="1" x14ac:dyDescent="0.25">
      <c r="A62" s="904"/>
      <c r="B62" s="904"/>
      <c r="C62" s="911" t="s">
        <v>300</v>
      </c>
      <c r="D62" s="906"/>
      <c r="E62" s="1069">
        <f t="shared" ref="E62:R62" si="17">COUNT(E18:E23,E26:E26,E28:E31,E33:E37,E39:E42,E44:E44,E46:E46,E48:E57)</f>
        <v>9</v>
      </c>
      <c r="F62" s="1069">
        <f t="shared" si="17"/>
        <v>17</v>
      </c>
      <c r="G62" s="1069">
        <f t="shared" si="17"/>
        <v>14</v>
      </c>
      <c r="H62" s="1069">
        <f t="shared" si="17"/>
        <v>14</v>
      </c>
      <c r="I62" s="1069">
        <f t="shared" si="17"/>
        <v>15</v>
      </c>
      <c r="J62" s="1069">
        <f t="shared" si="17"/>
        <v>14</v>
      </c>
      <c r="K62" s="1069">
        <f t="shared" si="17"/>
        <v>10</v>
      </c>
      <c r="L62" s="1069">
        <f t="shared" si="17"/>
        <v>7</v>
      </c>
      <c r="M62" s="1069">
        <f t="shared" si="17"/>
        <v>14</v>
      </c>
      <c r="N62" s="1069">
        <f t="shared" si="17"/>
        <v>15</v>
      </c>
      <c r="O62" s="1069">
        <f t="shared" si="17"/>
        <v>16</v>
      </c>
      <c r="P62" s="1069">
        <f t="shared" si="17"/>
        <v>15</v>
      </c>
      <c r="Q62" s="1069">
        <f t="shared" si="17"/>
        <v>16</v>
      </c>
      <c r="R62" s="1069">
        <f t="shared" si="17"/>
        <v>10</v>
      </c>
    </row>
    <row r="63" spans="1:18" ht="24" customHeight="1" x14ac:dyDescent="0.25">
      <c r="A63" s="904"/>
      <c r="B63" s="904"/>
      <c r="C63" s="912" t="s">
        <v>51</v>
      </c>
      <c r="D63" s="906"/>
      <c r="E63" s="1069">
        <f t="shared" ref="E63:R63" si="18">COUNT(E26:E26,E28:E31,E33:E37,E39:E42,E44:E44,E46:E46,E48:E57,E59:E59)</f>
        <v>8</v>
      </c>
      <c r="F63" s="1069">
        <f t="shared" si="18"/>
        <v>12</v>
      </c>
      <c r="G63" s="1069">
        <f t="shared" si="18"/>
        <v>11</v>
      </c>
      <c r="H63" s="1069">
        <f t="shared" si="18"/>
        <v>11</v>
      </c>
      <c r="I63" s="1069">
        <f t="shared" si="18"/>
        <v>10</v>
      </c>
      <c r="J63" s="1069">
        <f t="shared" si="18"/>
        <v>10</v>
      </c>
      <c r="K63" s="1069">
        <f t="shared" si="18"/>
        <v>8</v>
      </c>
      <c r="L63" s="1069">
        <f t="shared" si="18"/>
        <v>6</v>
      </c>
      <c r="M63" s="1069">
        <f t="shared" si="18"/>
        <v>11</v>
      </c>
      <c r="N63" s="1069">
        <f t="shared" si="18"/>
        <v>10</v>
      </c>
      <c r="O63" s="1069">
        <f t="shared" si="18"/>
        <v>12</v>
      </c>
      <c r="P63" s="1069">
        <f t="shared" si="18"/>
        <v>12</v>
      </c>
      <c r="Q63" s="1069">
        <f t="shared" si="18"/>
        <v>11</v>
      </c>
      <c r="R63" s="1069">
        <f t="shared" si="18"/>
        <v>9</v>
      </c>
    </row>
    <row r="64" spans="1:18" ht="24" customHeight="1" x14ac:dyDescent="0.25">
      <c r="A64" s="904"/>
      <c r="B64" s="904"/>
      <c r="C64" s="912" t="s">
        <v>113</v>
      </c>
      <c r="D64" s="906"/>
      <c r="E64" s="1069">
        <f t="shared" ref="E64:R64" si="19">COUNT(E28:E31,E33:E37,E39:E42,E44:E44,E46:E46,E48:E57,E59:E61)</f>
        <v>8</v>
      </c>
      <c r="F64" s="1069">
        <f t="shared" si="19"/>
        <v>11</v>
      </c>
      <c r="G64" s="1069">
        <f t="shared" si="19"/>
        <v>11</v>
      </c>
      <c r="H64" s="1069">
        <f t="shared" si="19"/>
        <v>12</v>
      </c>
      <c r="I64" s="1069">
        <f t="shared" si="19"/>
        <v>12</v>
      </c>
      <c r="J64" s="1069">
        <f t="shared" si="19"/>
        <v>10</v>
      </c>
      <c r="K64" s="1069">
        <f t="shared" si="19"/>
        <v>7</v>
      </c>
      <c r="L64" s="1069">
        <f t="shared" si="19"/>
        <v>5</v>
      </c>
      <c r="M64" s="1069">
        <f t="shared" si="19"/>
        <v>11</v>
      </c>
      <c r="N64" s="1069">
        <f t="shared" si="19"/>
        <v>11</v>
      </c>
      <c r="O64" s="1069">
        <f t="shared" si="19"/>
        <v>13</v>
      </c>
      <c r="P64" s="1069">
        <f t="shared" si="19"/>
        <v>12</v>
      </c>
      <c r="Q64" s="1069">
        <f t="shared" si="19"/>
        <v>11</v>
      </c>
      <c r="R64" s="1069">
        <f t="shared" si="19"/>
        <v>9</v>
      </c>
    </row>
    <row r="65" spans="1:18" ht="24" customHeight="1" x14ac:dyDescent="0.25">
      <c r="A65" s="904"/>
      <c r="B65" s="904"/>
      <c r="C65" s="912" t="s">
        <v>55</v>
      </c>
      <c r="D65" s="906"/>
      <c r="E65" s="1069">
        <f>COUNT(E33:E37,E39:E42,E44:E44,E46:E46,E48:E57,E59:E61,#REF!)</f>
        <v>7</v>
      </c>
      <c r="F65" s="1069">
        <f>COUNT(F33:F37,F39:F42,F44:F44,F46:F46,F48:F57,F59:F61,#REF!)</f>
        <v>9</v>
      </c>
      <c r="G65" s="1069">
        <f>COUNT(G33:G37,G39:G42,G44:G44,G46:G46,G48:G57,G59:G61,#REF!)</f>
        <v>10</v>
      </c>
      <c r="H65" s="1069">
        <f>COUNT(H33:H37,H39:H42,H44:H44,H46:H46,H48:H57,H59:H61,#REF!)</f>
        <v>11</v>
      </c>
      <c r="I65" s="1069">
        <f>COUNT(I33:I37,I39:I42,I44:I44,I46:I46,I48:I57,I59:I61,#REF!)</f>
        <v>10</v>
      </c>
      <c r="J65" s="1069">
        <f>COUNT(J33:J37,J39:J42,J44:J44,J46:J46,J48:J57,J59:J61,#REF!)</f>
        <v>10</v>
      </c>
      <c r="K65" s="1069">
        <f>COUNT(K33:K37,K39:K42,K44:K44,K46:K46,K48:K57,K59:K61,#REF!)</f>
        <v>6</v>
      </c>
      <c r="L65" s="1069">
        <f>COUNT(L33:L37,L39:L42,L44:L44,L46:L46,L48:L57,L59:L61,#REF!)</f>
        <v>5</v>
      </c>
      <c r="M65" s="1069">
        <f>COUNT(M33:M37,M39:M42,M44:M44,M46:M46,M48:M57,M59:M61,#REF!)</f>
        <v>9</v>
      </c>
      <c r="N65" s="1069">
        <f>COUNT(N33:N37,N39:N42,N44:N44,N46:N46,N48:N57,N59:N61,#REF!)</f>
        <v>11</v>
      </c>
      <c r="O65" s="1069">
        <f>COUNT(O33:O37,O39:O42,O44:O44,O46:O46,O48:O57,O59:O61,#REF!)</f>
        <v>12</v>
      </c>
      <c r="P65" s="1069">
        <f>COUNT(P33:P37,P39:P42,P44:P44,P46:P46,P48:P57,P59:P61,#REF!)</f>
        <v>10</v>
      </c>
      <c r="Q65" s="1069">
        <f>COUNT(Q33:Q37,Q39:Q42,Q44:Q44,Q46:Q46,Q48:Q57,Q59:Q61,#REF!)</f>
        <v>10</v>
      </c>
      <c r="R65" s="1069">
        <f>COUNT(R33:R37,R39:R42,R44:R44,R46:R46,R48:R57,R59:R61,#REF!)</f>
        <v>8</v>
      </c>
    </row>
    <row r="66" spans="1:18" ht="24" customHeight="1" x14ac:dyDescent="0.25">
      <c r="A66" s="904"/>
      <c r="B66" s="904"/>
      <c r="C66" s="912" t="s">
        <v>105</v>
      </c>
      <c r="D66" s="906"/>
      <c r="E66" s="1069">
        <f>COUNT(E39:E42,E44:E44,E46:E46,E48:E57,E59:E61,#REF!)</f>
        <v>6</v>
      </c>
      <c r="F66" s="1069">
        <f>COUNT(F39:F42,F44:F44,F46:F46,F48:F57,F59:F61,#REF!)</f>
        <v>8</v>
      </c>
      <c r="G66" s="1069">
        <f>COUNT(G39:G42,G44:G44,G46:G46,G48:G57,G59:G61,#REF!)</f>
        <v>7</v>
      </c>
      <c r="H66" s="1069">
        <f>COUNT(H39:H42,H44:H44,H46:H46,H48:H57,H59:H61,#REF!)</f>
        <v>9</v>
      </c>
      <c r="I66" s="1069">
        <f>COUNT(I39:I42,I44:I44,I46:I46,I48:I57,I59:I61,#REF!)</f>
        <v>9</v>
      </c>
      <c r="J66" s="1069">
        <f>COUNT(J39:J42,J44:J44,J46:J46,J48:J57,J59:J61,#REF!)</f>
        <v>7</v>
      </c>
      <c r="K66" s="1069">
        <f>COUNT(K39:K42,K44:K44,K46:K46,K48:K57,K59:K61,#REF!)</f>
        <v>5</v>
      </c>
      <c r="L66" s="1069">
        <f>COUNT(L39:L42,L44:L44,L46:L46,L48:L57,L59:L61,#REF!)</f>
        <v>4</v>
      </c>
      <c r="M66" s="1069">
        <f>COUNT(M39:M42,M44:M44,M46:M46,M48:M57,M59:M61,#REF!)</f>
        <v>7</v>
      </c>
      <c r="N66" s="1069">
        <f>COUNT(N39:N42,N44:N44,N46:N46,N48:N57,N59:N61,#REF!)</f>
        <v>9</v>
      </c>
      <c r="O66" s="1069">
        <f>COUNT(O39:O42,O44:O44,O46:O46,O48:O57,O59:O61,#REF!)</f>
        <v>9</v>
      </c>
      <c r="P66" s="1069">
        <f>COUNT(P39:P42,P44:P44,P46:P46,P48:P57,P59:P61,#REF!)</f>
        <v>9</v>
      </c>
      <c r="Q66" s="1069">
        <f>COUNT(Q39:Q42,Q44:Q44,Q46:Q46,Q48:Q57,Q59:Q61,#REF!)</f>
        <v>9</v>
      </c>
      <c r="R66" s="1069">
        <f>COUNT(R39:R42,R44:R44,R46:R46,R48:R57,R59:R61,#REF!)</f>
        <v>7</v>
      </c>
    </row>
    <row r="67" spans="1:18" ht="24" customHeight="1" x14ac:dyDescent="0.25">
      <c r="A67" s="904"/>
      <c r="B67" s="904"/>
      <c r="C67" s="912" t="s">
        <v>128</v>
      </c>
      <c r="D67" s="906"/>
      <c r="E67" s="1069">
        <f>COUNT(#REF!,E44:E44,E46:E46,E48:E57,E59:E61,#REF!)</f>
        <v>5</v>
      </c>
      <c r="F67" s="1069">
        <f>COUNT(#REF!,F44:F44,F46:F46,F48:F57,F59:F61,#REF!)</f>
        <v>7</v>
      </c>
      <c r="G67" s="1069">
        <f>COUNT(#REF!,G44:G44,G46:G46,G48:G57,G59:G61,#REF!)</f>
        <v>7</v>
      </c>
      <c r="H67" s="1069">
        <f>COUNT(#REF!,H44:H44,H46:H46,H48:H57,H59:H61,#REF!)</f>
        <v>7</v>
      </c>
      <c r="I67" s="1069">
        <f>COUNT(#REF!,I44:I44,I46:I46,I48:I57,I59:I61,#REF!)</f>
        <v>7</v>
      </c>
      <c r="J67" s="1069">
        <f>COUNT(#REF!,J44:J44,J46:J46,J48:J57,J59:J61,#REF!)</f>
        <v>6</v>
      </c>
      <c r="K67" s="1069">
        <f>COUNT(#REF!,K44:K44,K46:K46,K48:K57,K59:K61,#REF!)</f>
        <v>4</v>
      </c>
      <c r="L67" s="1069">
        <f>COUNT(#REF!,L44:L44,L46:L46,L48:L57,L59:L61,#REF!)</f>
        <v>4</v>
      </c>
      <c r="M67" s="1069">
        <f>COUNT(#REF!,M44:M44,M46:M46,M48:M57,M59:M61,#REF!)</f>
        <v>6</v>
      </c>
      <c r="N67" s="1069">
        <f>COUNT(#REF!,N44:N44,N46:N46,N48:N57,N59:N61,#REF!)</f>
        <v>7</v>
      </c>
      <c r="O67" s="1069">
        <f>COUNT(#REF!,O44:O44,O46:O46,O48:O57,O59:O61,#REF!)</f>
        <v>7</v>
      </c>
      <c r="P67" s="1069">
        <f>COUNT(#REF!,P44:P44,P46:P46,P48:P57,P59:P61,#REF!)</f>
        <v>6</v>
      </c>
      <c r="Q67" s="1069">
        <f>COUNT(#REF!,Q44:Q44,Q46:Q46,Q48:Q57,Q59:Q61,#REF!)</f>
        <v>7</v>
      </c>
      <c r="R67" s="1069">
        <f>COUNT(#REF!,R44:R44,R46:R46,R48:R57,R59:R61,#REF!)</f>
        <v>5</v>
      </c>
    </row>
    <row r="68" spans="1:18" ht="24" customHeight="1" x14ac:dyDescent="0.25">
      <c r="A68" s="904"/>
      <c r="B68" s="904"/>
      <c r="C68" s="912" t="s">
        <v>161</v>
      </c>
      <c r="D68" s="906"/>
      <c r="E68" s="1069">
        <f>COUNT(#REF!,E46:E46,E48:E57,E59:E61,#REF!)</f>
        <v>5</v>
      </c>
      <c r="F68" s="1069">
        <f>COUNT(#REF!,F46:F46,F48:F57,F59:F61,#REF!)</f>
        <v>6</v>
      </c>
      <c r="G68" s="1069">
        <f>COUNT(#REF!,G46:G46,G48:G57,G59:G61,#REF!)</f>
        <v>6</v>
      </c>
      <c r="H68" s="1069">
        <f>COUNT(#REF!,H46:H46,H48:H57,H59:H61,#REF!)</f>
        <v>6</v>
      </c>
      <c r="I68" s="1069">
        <f>COUNT(#REF!,I46:I46,I48:I57,I59:I61,#REF!)</f>
        <v>7</v>
      </c>
      <c r="J68" s="1069">
        <f>COUNT(#REF!,J46:J46,J48:J57,J59:J61,#REF!)</f>
        <v>5</v>
      </c>
      <c r="K68" s="1069">
        <f>COUNT(#REF!,K46:K46,K48:K57,K59:K61,#REF!)</f>
        <v>3</v>
      </c>
      <c r="L68" s="1069">
        <f>COUNT(#REF!,L46:L46,L48:L57,L59:L61,#REF!)</f>
        <v>3</v>
      </c>
      <c r="M68" s="1069">
        <f>COUNT(#REF!,M46:M46,M48:M57,M59:M61,#REF!)</f>
        <v>6</v>
      </c>
      <c r="N68" s="1069">
        <f>COUNT(#REF!,N46:N46,N48:N57,N59:N61,#REF!)</f>
        <v>6</v>
      </c>
      <c r="O68" s="1069">
        <f>COUNT(#REF!,O46:O46,O48:O57,O59:O61,#REF!)</f>
        <v>6</v>
      </c>
      <c r="P68" s="1069">
        <f>COUNT(#REF!,P46:P46,P48:P57,P59:P61,#REF!)</f>
        <v>5</v>
      </c>
      <c r="Q68" s="1069">
        <f>COUNT(#REF!,Q46:Q46,Q48:Q57,Q59:Q61,#REF!)</f>
        <v>6</v>
      </c>
      <c r="R68" s="1069">
        <f>COUNT(#REF!,R46:R46,R48:R57,R59:R61,#REF!)</f>
        <v>5</v>
      </c>
    </row>
    <row r="69" spans="1:18" ht="24" customHeight="1" x14ac:dyDescent="0.25">
      <c r="A69" s="904"/>
      <c r="B69" s="904"/>
      <c r="C69" s="912" t="s">
        <v>321</v>
      </c>
      <c r="D69" s="906"/>
      <c r="E69" s="1069">
        <f>COUNT(#REF!,#REF!,E48:E57,E59:E61,#REF!)</f>
        <v>5</v>
      </c>
      <c r="F69" s="1069">
        <f>COUNT(#REF!,#REF!,F48:F57,F59:F61,#REF!)</f>
        <v>5</v>
      </c>
      <c r="G69" s="1069">
        <f>COUNT(#REF!,#REF!,G48:G57,G59:G61,#REF!)</f>
        <v>5</v>
      </c>
      <c r="H69" s="1069">
        <f>COUNT(#REF!,#REF!,H48:H57,H59:H61,#REF!)</f>
        <v>5</v>
      </c>
      <c r="I69" s="1069">
        <f>COUNT(#REF!,#REF!,I48:I57,I59:I61,#REF!)</f>
        <v>6</v>
      </c>
      <c r="J69" s="1069">
        <f>COUNT(#REF!,#REF!,J48:J57,J59:J61,#REF!)</f>
        <v>5</v>
      </c>
      <c r="K69" s="1069">
        <f>COUNT(#REF!,#REF!,K48:K57,K59:K61,#REF!)</f>
        <v>2</v>
      </c>
      <c r="L69" s="1069">
        <f>COUNT(#REF!,#REF!,L48:L57,L59:L61,#REF!)</f>
        <v>2</v>
      </c>
      <c r="M69" s="1069">
        <f>COUNT(#REF!,#REF!,M48:M57,M59:M61,#REF!)</f>
        <v>5</v>
      </c>
      <c r="N69" s="1069">
        <f>COUNT(#REF!,#REF!,N48:N57,N59:N61,#REF!)</f>
        <v>5</v>
      </c>
      <c r="O69" s="1069">
        <f>COUNT(#REF!,#REF!,O48:O57,O59:O61,#REF!)</f>
        <v>5</v>
      </c>
      <c r="P69" s="1069">
        <f>COUNT(#REF!,#REF!,P48:P57,P59:P61,#REF!)</f>
        <v>5</v>
      </c>
      <c r="Q69" s="1069">
        <f>COUNT(#REF!,#REF!,Q48:Q57,Q59:Q61,#REF!)</f>
        <v>5</v>
      </c>
      <c r="R69" s="1069">
        <f>COUNT(#REF!,#REF!,R48:R57,R59:R61,#REF!)</f>
        <v>5</v>
      </c>
    </row>
    <row r="70" spans="1:18" ht="24" customHeight="1" x14ac:dyDescent="0.25">
      <c r="A70" s="904"/>
      <c r="B70" s="904"/>
      <c r="C70" s="912" t="s">
        <v>183</v>
      </c>
      <c r="D70" s="906"/>
      <c r="E70" s="1069">
        <f>COUNT(#REF!)</f>
        <v>0</v>
      </c>
      <c r="F70" s="1069">
        <f>COUNT(#REF!)</f>
        <v>0</v>
      </c>
      <c r="G70" s="1069">
        <f>COUNT(#REF!)</f>
        <v>0</v>
      </c>
      <c r="H70" s="1069">
        <f>COUNT(#REF!)</f>
        <v>0</v>
      </c>
      <c r="I70" s="1069">
        <f>COUNT(#REF!)</f>
        <v>0</v>
      </c>
      <c r="J70" s="1069">
        <f>COUNT(#REF!)</f>
        <v>0</v>
      </c>
      <c r="K70" s="1069">
        <f>COUNT(#REF!)</f>
        <v>0</v>
      </c>
      <c r="L70" s="1069">
        <f>COUNT(#REF!)</f>
        <v>0</v>
      </c>
      <c r="M70" s="1069">
        <f>COUNT(#REF!)</f>
        <v>0</v>
      </c>
      <c r="N70" s="1069">
        <f>COUNT(#REF!)</f>
        <v>0</v>
      </c>
      <c r="O70" s="1069">
        <f>COUNT(#REF!)</f>
        <v>0</v>
      </c>
      <c r="P70" s="1069">
        <f>COUNT(#REF!)</f>
        <v>0</v>
      </c>
      <c r="Q70" s="1069">
        <f>COUNT(#REF!)</f>
        <v>0</v>
      </c>
      <c r="R70" s="1069">
        <f>COUNT(#REF!)</f>
        <v>0</v>
      </c>
    </row>
    <row r="71" spans="1:18" ht="24" customHeight="1" thickBot="1" x14ac:dyDescent="0.3">
      <c r="A71" s="299" t="s">
        <v>102</v>
      </c>
      <c r="B71" s="299"/>
      <c r="C71" s="900"/>
      <c r="D71" s="901"/>
      <c r="E71" s="962"/>
      <c r="F71" s="963"/>
      <c r="G71" s="963"/>
      <c r="H71" s="963"/>
      <c r="I71" s="901"/>
      <c r="J71" s="901"/>
      <c r="K71" s="961"/>
      <c r="L71" s="961"/>
      <c r="M71" s="963"/>
      <c r="N71" s="901"/>
      <c r="O71" s="901"/>
      <c r="P71" s="901"/>
      <c r="Q71" s="901"/>
      <c r="R71" s="962"/>
    </row>
    <row r="72" spans="1:18" ht="24" customHeight="1" thickBot="1" x14ac:dyDescent="0.3">
      <c r="A72" s="913" t="s">
        <v>95</v>
      </c>
      <c r="B72" s="913" t="s">
        <v>101</v>
      </c>
      <c r="C72" s="914" t="s">
        <v>97</v>
      </c>
      <c r="D72" s="913">
        <f>SUM(E72:K72,L72:R72)/2</f>
        <v>19</v>
      </c>
      <c r="E72" s="1082"/>
      <c r="F72" s="1083">
        <v>7.5</v>
      </c>
      <c r="G72" s="1083">
        <v>7.5</v>
      </c>
      <c r="H72" s="1083">
        <v>4</v>
      </c>
      <c r="I72" s="913"/>
      <c r="J72" s="913"/>
      <c r="K72" s="1082"/>
      <c r="L72" s="1082"/>
      <c r="M72" s="1083">
        <v>7.5</v>
      </c>
      <c r="N72" s="913">
        <v>7.5</v>
      </c>
      <c r="O72" s="913">
        <v>4</v>
      </c>
      <c r="P72" s="913"/>
      <c r="Q72" s="913"/>
      <c r="R72" s="1084"/>
    </row>
    <row r="73" spans="1:18" ht="24" customHeight="1" thickBot="1" x14ac:dyDescent="0.3">
      <c r="A73" s="299" t="s">
        <v>96</v>
      </c>
      <c r="B73" s="299" t="s">
        <v>100</v>
      </c>
      <c r="C73" s="915" t="s">
        <v>99</v>
      </c>
      <c r="D73" s="913">
        <f t="shared" ref="D73:D74" si="20">SUM(E73:K73,L73:R73)/2</f>
        <v>38</v>
      </c>
      <c r="E73" s="1085"/>
      <c r="F73" s="1086">
        <v>9.5</v>
      </c>
      <c r="G73" s="299">
        <v>9.5</v>
      </c>
      <c r="H73" s="299">
        <v>9.5</v>
      </c>
      <c r="I73" s="299">
        <v>9.5</v>
      </c>
      <c r="J73" s="299"/>
      <c r="K73" s="1085"/>
      <c r="L73" s="1087"/>
      <c r="M73" s="1088">
        <v>9.5</v>
      </c>
      <c r="N73" s="299">
        <v>9.5</v>
      </c>
      <c r="O73" s="299">
        <v>9.5</v>
      </c>
      <c r="P73" s="299">
        <v>9.5</v>
      </c>
      <c r="Q73" s="299"/>
      <c r="R73" s="1089"/>
    </row>
    <row r="74" spans="1:18" ht="24" customHeight="1" thickBot="1" x14ac:dyDescent="0.3">
      <c r="A74" s="299" t="s">
        <v>96</v>
      </c>
      <c r="B74" s="299" t="s">
        <v>100</v>
      </c>
      <c r="C74" s="915" t="s">
        <v>137</v>
      </c>
      <c r="D74" s="913">
        <f t="shared" si="20"/>
        <v>38</v>
      </c>
      <c r="E74" s="1085">
        <v>9.5</v>
      </c>
      <c r="F74" s="1088">
        <v>9.5</v>
      </c>
      <c r="G74" s="299"/>
      <c r="H74" s="299"/>
      <c r="I74" s="299"/>
      <c r="J74" s="299">
        <v>9.5</v>
      </c>
      <c r="K74" s="1085">
        <v>9.5</v>
      </c>
      <c r="L74" s="1085">
        <v>9.5</v>
      </c>
      <c r="M74" s="1086">
        <v>9.5</v>
      </c>
      <c r="N74" s="299"/>
      <c r="O74" s="299"/>
      <c r="P74" s="299"/>
      <c r="Q74" s="299">
        <v>9.5</v>
      </c>
      <c r="R74" s="1089">
        <v>9.5</v>
      </c>
    </row>
    <row r="75" spans="1:18" ht="18.649999999999999" customHeight="1" x14ac:dyDescent="0.3">
      <c r="A75" s="299"/>
      <c r="B75" s="916" t="s">
        <v>155</v>
      </c>
      <c r="C75" s="917" t="s">
        <v>140</v>
      </c>
      <c r="D75" s="901"/>
      <c r="E75" s="961"/>
      <c r="F75" s="963"/>
      <c r="G75" s="963"/>
      <c r="H75" s="963"/>
      <c r="I75" s="901"/>
      <c r="J75" s="901"/>
      <c r="K75" s="961"/>
      <c r="L75" s="961"/>
      <c r="M75" s="901"/>
      <c r="N75" s="901"/>
      <c r="O75" s="901"/>
      <c r="P75" s="901"/>
      <c r="Q75" s="901"/>
      <c r="R75" s="962"/>
    </row>
    <row r="76" spans="1:18" ht="24" customHeight="1" x14ac:dyDescent="0.3">
      <c r="A76" s="299"/>
      <c r="B76" s="918" t="s">
        <v>154</v>
      </c>
      <c r="C76" s="919" t="s">
        <v>141</v>
      </c>
      <c r="D76" s="901"/>
      <c r="E76" s="961"/>
      <c r="F76" s="963"/>
      <c r="G76" s="963"/>
      <c r="H76" s="963"/>
      <c r="I76" s="901"/>
      <c r="J76" s="901"/>
      <c r="K76" s="961"/>
      <c r="L76" s="961"/>
      <c r="M76" s="901"/>
      <c r="N76" s="901"/>
      <c r="O76" s="901"/>
      <c r="P76" s="901"/>
      <c r="Q76" s="901"/>
      <c r="R76" s="962"/>
    </row>
    <row r="77" spans="1:18" ht="24" customHeight="1" x14ac:dyDescent="0.3">
      <c r="A77" s="920"/>
      <c r="B77" s="920"/>
      <c r="C77" s="920"/>
      <c r="D77" s="317"/>
      <c r="E77" s="968">
        <f t="shared" ref="E77:R77" si="21">SUM(E7:E16,E18:E24,E26:E26,E28:E31,E33:E37,E39:E42,E44:E44,E46:E46,E48:E57,E59:E61,E72:E76)</f>
        <v>118.5</v>
      </c>
      <c r="F77" s="968">
        <f t="shared" si="21"/>
        <v>193</v>
      </c>
      <c r="G77" s="968">
        <f t="shared" si="21"/>
        <v>162</v>
      </c>
      <c r="H77" s="968">
        <f t="shared" si="21"/>
        <v>172.5</v>
      </c>
      <c r="I77" s="968">
        <f t="shared" si="21"/>
        <v>162</v>
      </c>
      <c r="J77" s="968">
        <f t="shared" si="21"/>
        <v>149</v>
      </c>
      <c r="K77" s="968">
        <f t="shared" si="21"/>
        <v>129.5</v>
      </c>
      <c r="L77" s="968">
        <f t="shared" si="21"/>
        <v>102.5</v>
      </c>
      <c r="M77" s="968">
        <f t="shared" si="21"/>
        <v>171</v>
      </c>
      <c r="N77" s="968">
        <f t="shared" si="21"/>
        <v>170</v>
      </c>
      <c r="O77" s="968">
        <f t="shared" si="21"/>
        <v>175.5</v>
      </c>
      <c r="P77" s="968">
        <f t="shared" si="21"/>
        <v>170</v>
      </c>
      <c r="Q77" s="968">
        <f t="shared" si="21"/>
        <v>165</v>
      </c>
      <c r="R77" s="968">
        <f t="shared" si="21"/>
        <v>121.5</v>
      </c>
    </row>
    <row r="78" spans="1:18" ht="24" customHeight="1" x14ac:dyDescent="0.3">
      <c r="A78" s="921"/>
      <c r="B78" s="921"/>
      <c r="C78" s="921"/>
      <c r="D78" s="317"/>
      <c r="E78" s="969">
        <f>E77/8</f>
        <v>14.8125</v>
      </c>
      <c r="F78" s="969">
        <f t="shared" ref="F78:R78" si="22">F77/8</f>
        <v>24.125</v>
      </c>
      <c r="G78" s="969">
        <f t="shared" si="22"/>
        <v>20.25</v>
      </c>
      <c r="H78" s="969">
        <f t="shared" si="22"/>
        <v>21.5625</v>
      </c>
      <c r="I78" s="969">
        <f t="shared" si="22"/>
        <v>20.25</v>
      </c>
      <c r="J78" s="969">
        <f t="shared" si="22"/>
        <v>18.625</v>
      </c>
      <c r="K78" s="969">
        <f t="shared" si="22"/>
        <v>16.1875</v>
      </c>
      <c r="L78" s="969">
        <f t="shared" si="22"/>
        <v>12.8125</v>
      </c>
      <c r="M78" s="969">
        <f t="shared" si="22"/>
        <v>21.375</v>
      </c>
      <c r="N78" s="969">
        <f t="shared" si="22"/>
        <v>21.25</v>
      </c>
      <c r="O78" s="969">
        <f t="shared" si="22"/>
        <v>21.9375</v>
      </c>
      <c r="P78" s="969">
        <f t="shared" si="22"/>
        <v>21.25</v>
      </c>
      <c r="Q78" s="969">
        <f t="shared" si="22"/>
        <v>20.625</v>
      </c>
      <c r="R78" s="969">
        <f t="shared" si="22"/>
        <v>15.1875</v>
      </c>
    </row>
    <row r="79" spans="1:18" ht="24" customHeight="1" x14ac:dyDescent="0.3">
      <c r="A79" s="922"/>
      <c r="B79" s="922"/>
      <c r="C79" s="922"/>
      <c r="D79" s="321" t="s">
        <v>212</v>
      </c>
      <c r="E79" s="322" t="s">
        <v>315</v>
      </c>
      <c r="F79" s="323" t="s">
        <v>203</v>
      </c>
      <c r="G79" s="897"/>
      <c r="H79" s="321" t="s">
        <v>211</v>
      </c>
      <c r="I79" s="970"/>
      <c r="J79" s="325" t="s">
        <v>203</v>
      </c>
      <c r="K79" s="897"/>
      <c r="L79" s="321" t="s">
        <v>213</v>
      </c>
      <c r="M79" s="322" t="s">
        <v>74</v>
      </c>
      <c r="N79" s="323" t="s">
        <v>203</v>
      </c>
      <c r="O79" s="897"/>
      <c r="P79" s="321" t="s">
        <v>211</v>
      </c>
      <c r="Q79" s="970"/>
      <c r="R79" s="325" t="s">
        <v>203</v>
      </c>
    </row>
    <row r="80" spans="1:18" ht="24" customHeight="1" x14ac:dyDescent="0.3">
      <c r="A80" s="316"/>
      <c r="B80" s="316"/>
      <c r="C80" s="316"/>
      <c r="D80" s="326" t="s">
        <v>159</v>
      </c>
      <c r="E80" s="256">
        <v>27.5</v>
      </c>
      <c r="F80" s="347" t="str">
        <f>E80* 40 &amp; "hrs"</f>
        <v>1100hrs</v>
      </c>
      <c r="G80" s="897"/>
      <c r="H80" s="328" t="s">
        <v>240</v>
      </c>
      <c r="I80" s="329">
        <v>25.93</v>
      </c>
      <c r="J80" s="971" t="s">
        <v>247</v>
      </c>
      <c r="K80" s="897"/>
      <c r="L80" s="331" t="s">
        <v>159</v>
      </c>
      <c r="M80" s="332">
        <v>27.5</v>
      </c>
      <c r="N80" s="347" t="str">
        <f>M80* 40 &amp; "hrs"</f>
        <v>1100hrs</v>
      </c>
      <c r="O80" s="897"/>
      <c r="P80" s="334" t="s">
        <v>240</v>
      </c>
      <c r="Q80" s="335">
        <v>25.93</v>
      </c>
      <c r="R80" s="972" t="s">
        <v>247</v>
      </c>
    </row>
    <row r="81" spans="1:18" ht="24" customHeight="1" x14ac:dyDescent="0.3">
      <c r="A81" s="316"/>
      <c r="B81" s="316"/>
      <c r="C81" s="316"/>
      <c r="D81" s="337" t="s">
        <v>204</v>
      </c>
      <c r="E81" s="338">
        <f>SUM(E77:K77)/40</f>
        <v>27.162500000000001</v>
      </c>
      <c r="F81" s="973" t="str">
        <f>E81* 40 &amp; "hrs"</f>
        <v>1086.5hrs</v>
      </c>
      <c r="G81" s="897"/>
      <c r="H81" s="340" t="s">
        <v>74</v>
      </c>
      <c r="I81" s="341">
        <f>SUM(E77:K77)/40</f>
        <v>27.162500000000001</v>
      </c>
      <c r="J81" s="342" t="str">
        <f>I81*40 &amp; "hrs"</f>
        <v>1086.5hrs</v>
      </c>
      <c r="K81" s="897"/>
      <c r="L81" s="343" t="s">
        <v>204</v>
      </c>
      <c r="M81" s="354">
        <f>SUM(L77:R77)/40</f>
        <v>26.887499999999999</v>
      </c>
      <c r="N81" s="973" t="str">
        <f>M81* 40 &amp; "hrs"</f>
        <v>1075.5hrs</v>
      </c>
      <c r="O81" s="897"/>
      <c r="P81" s="340" t="s">
        <v>74</v>
      </c>
      <c r="Q81" s="352">
        <f>SUM(L77:R77)/40</f>
        <v>26.887499999999999</v>
      </c>
      <c r="R81" s="353" t="str">
        <f>Q81*40 &amp; "hrs"</f>
        <v>1075.5hrs</v>
      </c>
    </row>
    <row r="82" spans="1:18" ht="13" x14ac:dyDescent="0.3">
      <c r="A82" s="316"/>
      <c r="B82" s="316"/>
      <c r="C82" s="316"/>
      <c r="D82" s="331" t="s">
        <v>188</v>
      </c>
      <c r="E82" s="332">
        <f>COUNTIFS(E7:K78, "T")*8/40</f>
        <v>2.4</v>
      </c>
      <c r="F82" s="974" t="str">
        <f>E82* 40 &amp; "hrs"</f>
        <v>96hrs</v>
      </c>
      <c r="G82" s="897"/>
      <c r="H82" s="334" t="s">
        <v>241</v>
      </c>
      <c r="I82" s="332">
        <v>29.07</v>
      </c>
      <c r="J82" s="972" t="s">
        <v>251</v>
      </c>
      <c r="K82" s="897"/>
      <c r="L82" s="348" t="s">
        <v>188</v>
      </c>
      <c r="M82" s="335">
        <f>COUNTIFS(L7:R78, "T")*8/40</f>
        <v>1.2</v>
      </c>
      <c r="N82" s="974" t="str">
        <f>M82* 40 &amp; "hrs"</f>
        <v>48hrs</v>
      </c>
      <c r="O82" s="897"/>
      <c r="P82" s="334" t="s">
        <v>241</v>
      </c>
      <c r="Q82" s="335">
        <v>29.07</v>
      </c>
      <c r="R82" s="972" t="s">
        <v>251</v>
      </c>
    </row>
    <row r="83" spans="1:18" ht="13" x14ac:dyDescent="0.3">
      <c r="A83" s="897"/>
      <c r="B83" s="897"/>
      <c r="C83" s="897"/>
      <c r="D83" s="897"/>
      <c r="E83" s="897"/>
      <c r="F83" s="897"/>
      <c r="G83" s="897"/>
      <c r="H83" s="897"/>
      <c r="I83" s="897"/>
      <c r="J83" s="897"/>
      <c r="K83" s="897"/>
      <c r="L83" s="897"/>
      <c r="M83" s="897"/>
      <c r="N83" s="897"/>
      <c r="O83" s="897"/>
      <c r="P83" s="897"/>
      <c r="Q83" s="897"/>
      <c r="R83" s="897"/>
    </row>
    <row r="84" spans="1:18" ht="13" x14ac:dyDescent="0.3">
      <c r="A84" s="897"/>
      <c r="B84" s="897"/>
      <c r="C84" s="897"/>
      <c r="D84" s="897"/>
      <c r="E84" s="897"/>
      <c r="F84" s="897"/>
      <c r="G84" s="897"/>
      <c r="H84" s="897"/>
      <c r="I84" s="897">
        <v>27.5</v>
      </c>
      <c r="J84" s="897"/>
      <c r="K84" s="897"/>
      <c r="L84" s="897"/>
      <c r="M84" s="897"/>
      <c r="N84" s="897"/>
      <c r="O84" s="897"/>
      <c r="P84" s="897"/>
      <c r="Q84" s="897"/>
      <c r="R84" s="897"/>
    </row>
    <row r="85" spans="1:18" ht="13" x14ac:dyDescent="0.3">
      <c r="A85" s="897"/>
      <c r="B85" s="897"/>
      <c r="C85" s="897"/>
      <c r="D85" s="897"/>
      <c r="E85" s="897"/>
      <c r="F85" s="897"/>
      <c r="G85" s="897"/>
      <c r="H85" s="897"/>
      <c r="I85" s="897"/>
      <c r="J85" s="897"/>
      <c r="K85" s="897"/>
      <c r="L85" s="897"/>
      <c r="M85" s="897"/>
      <c r="N85" s="897"/>
      <c r="O85" s="897"/>
      <c r="P85" s="897"/>
      <c r="Q85" s="897"/>
      <c r="R85" s="897"/>
    </row>
  </sheetData>
  <mergeCells count="5">
    <mergeCell ref="A1:R1"/>
    <mergeCell ref="A2:R2"/>
    <mergeCell ref="A3:R3"/>
    <mergeCell ref="E4:K4"/>
    <mergeCell ref="L4:R4"/>
  </mergeCells>
  <conditionalFormatting sqref="I81">
    <cfRule type="cellIs" dxfId="1113" priority="10" operator="lessThan">
      <formula>25.93</formula>
    </cfRule>
    <cfRule type="cellIs" dxfId="1112" priority="11" operator="greaterThan">
      <formula>29.07</formula>
    </cfRule>
    <cfRule type="cellIs" dxfId="1111" priority="12" operator="between">
      <formula>25.93</formula>
      <formula>29.07</formula>
    </cfRule>
  </conditionalFormatting>
  <conditionalFormatting sqref="J81">
    <cfRule type="cellIs" dxfId="1110" priority="7" operator="lessThan">
      <formula>1037.2</formula>
    </cfRule>
    <cfRule type="cellIs" dxfId="1109" priority="8" operator="greaterThan">
      <formula>1162.8</formula>
    </cfRule>
    <cfRule type="cellIs" dxfId="1108" priority="9" operator="between">
      <formula>1037.2</formula>
      <formula>1162.8</formula>
    </cfRule>
  </conditionalFormatting>
  <conditionalFormatting sqref="Q81">
    <cfRule type="cellIs" dxfId="1107" priority="4" operator="lessThan">
      <formula>25.93</formula>
    </cfRule>
    <cfRule type="cellIs" dxfId="1106" priority="5" operator="greaterThan">
      <formula>29.07</formula>
    </cfRule>
    <cfRule type="cellIs" dxfId="1105" priority="6" operator="between">
      <formula>25.93</formula>
      <formula>29.07</formula>
    </cfRule>
  </conditionalFormatting>
  <conditionalFormatting sqref="R81">
    <cfRule type="cellIs" dxfId="1104" priority="1" operator="lessThan">
      <formula>1037.2</formula>
    </cfRule>
    <cfRule type="cellIs" dxfId="1103" priority="2" operator="greaterThan">
      <formula>1162.8</formula>
    </cfRule>
    <cfRule type="cellIs" dxfId="1102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3BEF-EA1A-409A-AE01-FEA30DC2E454}">
  <sheetPr>
    <pageSetUpPr fitToPage="1"/>
  </sheetPr>
  <dimension ref="A1:U78"/>
  <sheetViews>
    <sheetView topLeftCell="B1" zoomScale="75" zoomScaleNormal="75" workbookViewId="0">
      <selection activeCell="G5" sqref="G5"/>
    </sheetView>
  </sheetViews>
  <sheetFormatPr defaultRowHeight="12.5" x14ac:dyDescent="0.25"/>
  <cols>
    <col min="1" max="1" width="17.90625" bestFit="1" customWidth="1"/>
    <col min="2" max="2" width="37.81640625" bestFit="1" customWidth="1"/>
    <col min="3" max="3" width="57.453125" bestFit="1" customWidth="1"/>
    <col min="4" max="4" width="8.6328125" bestFit="1" customWidth="1"/>
    <col min="5" max="7" width="8.36328125" bestFit="1" customWidth="1"/>
    <col min="8" max="8" width="14.453125" bestFit="1" customWidth="1"/>
    <col min="9" max="9" width="7.1796875" bestFit="1" customWidth="1"/>
    <col min="10" max="10" width="13.6328125" bestFit="1" customWidth="1"/>
    <col min="11" max="11" width="7.6328125" bestFit="1" customWidth="1"/>
    <col min="12" max="12" width="8.6328125" bestFit="1" customWidth="1"/>
    <col min="13" max="13" width="6.7265625" bestFit="1" customWidth="1"/>
    <col min="14" max="14" width="6.81640625" bestFit="1" customWidth="1"/>
    <col min="15" max="15" width="6.7265625" bestFit="1" customWidth="1"/>
    <col min="16" max="16" width="14.453125" bestFit="1" customWidth="1"/>
    <col min="17" max="18" width="8.36328125" bestFit="1" customWidth="1"/>
    <col min="20" max="20" width="5.08984375" bestFit="1" customWidth="1"/>
  </cols>
  <sheetData>
    <row r="1" spans="1:21" ht="13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13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13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13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6" x14ac:dyDescent="0.6">
      <c r="A5" s="2434"/>
      <c r="B5" s="2434"/>
      <c r="C5" s="2434"/>
      <c r="D5" s="2434"/>
      <c r="E5" s="2435">
        <v>46201</v>
      </c>
      <c r="F5" s="2435">
        <v>46202</v>
      </c>
      <c r="G5" s="2435">
        <v>46203</v>
      </c>
      <c r="H5" s="2435">
        <v>46204</v>
      </c>
      <c r="I5" s="2435">
        <v>46205</v>
      </c>
      <c r="J5" s="2435">
        <v>46206</v>
      </c>
      <c r="K5" s="2436" t="s">
        <v>147</v>
      </c>
      <c r="L5" s="2435">
        <v>46208</v>
      </c>
      <c r="M5" s="2435">
        <v>46209</v>
      </c>
      <c r="N5" s="2435">
        <v>46210</v>
      </c>
      <c r="O5" s="2435">
        <v>46211</v>
      </c>
      <c r="P5" s="2435">
        <v>46212</v>
      </c>
      <c r="Q5" s="2435">
        <v>46213</v>
      </c>
      <c r="R5" s="2435">
        <v>46214</v>
      </c>
      <c r="T5" s="1756">
        <v>0.25</v>
      </c>
      <c r="U5" s="1752">
        <f>ROUNDDOWN(AVERAGE(E16:R16),0)</f>
        <v>3</v>
      </c>
    </row>
    <row r="6" spans="1:21" ht="26" x14ac:dyDescent="0.6">
      <c r="A6" s="2437" t="s">
        <v>4</v>
      </c>
      <c r="B6" s="2437" t="s">
        <v>5</v>
      </c>
      <c r="C6" s="2437" t="s">
        <v>6</v>
      </c>
      <c r="D6" s="2437" t="s">
        <v>7</v>
      </c>
      <c r="E6" s="2438" t="s">
        <v>8</v>
      </c>
      <c r="F6" s="2439" t="s">
        <v>9</v>
      </c>
      <c r="G6" s="2439" t="s">
        <v>10</v>
      </c>
      <c r="H6" s="2439" t="s">
        <v>11</v>
      </c>
      <c r="I6" s="2439" t="s">
        <v>10</v>
      </c>
      <c r="J6" s="2439" t="s">
        <v>264</v>
      </c>
      <c r="K6" s="2440" t="s">
        <v>8</v>
      </c>
      <c r="L6" s="2438" t="s">
        <v>8</v>
      </c>
      <c r="M6" s="2439" t="s">
        <v>9</v>
      </c>
      <c r="N6" s="2439" t="s">
        <v>10</v>
      </c>
      <c r="O6" s="2439" t="s">
        <v>11</v>
      </c>
      <c r="P6" s="2439" t="s">
        <v>10</v>
      </c>
      <c r="Q6" s="2439" t="s">
        <v>12</v>
      </c>
      <c r="R6" s="2441" t="s">
        <v>8</v>
      </c>
      <c r="T6" s="1757">
        <v>0.29166666666666669</v>
      </c>
      <c r="U6" s="1752">
        <f>ROUNDDOWN(AVERAGE(E24:R24),0)</f>
        <v>7</v>
      </c>
    </row>
    <row r="7" spans="1:21" ht="26" x14ac:dyDescent="0.3">
      <c r="A7" s="2442" t="s">
        <v>13</v>
      </c>
      <c r="B7" s="2442" t="s">
        <v>116</v>
      </c>
      <c r="C7" s="2443" t="s">
        <v>115</v>
      </c>
      <c r="D7" s="2444">
        <f>SUM(E7:K7,L7:R7)/2</f>
        <v>31.5</v>
      </c>
      <c r="E7" s="2445"/>
      <c r="F7" s="2444">
        <v>7</v>
      </c>
      <c r="G7" s="2444">
        <v>7</v>
      </c>
      <c r="H7" s="2444">
        <v>7</v>
      </c>
      <c r="I7" s="2444">
        <v>7</v>
      </c>
      <c r="J7" s="2446" t="s">
        <v>409</v>
      </c>
      <c r="K7" s="2447"/>
      <c r="L7" s="2445"/>
      <c r="M7" s="2444">
        <v>7</v>
      </c>
      <c r="N7" s="2444">
        <v>7</v>
      </c>
      <c r="O7" s="2444">
        <v>7</v>
      </c>
      <c r="P7" s="2444">
        <v>7</v>
      </c>
      <c r="Q7" s="2444">
        <v>7</v>
      </c>
      <c r="R7" s="2448"/>
      <c r="T7" s="1756">
        <v>0.33333333333333298</v>
      </c>
      <c r="U7" s="1752">
        <f>ROUNDDOWN(AVERAGE(E26:R26),0)</f>
        <v>8</v>
      </c>
    </row>
    <row r="8" spans="1:21" ht="26" x14ac:dyDescent="0.25">
      <c r="A8" s="2442" t="s">
        <v>13</v>
      </c>
      <c r="B8" s="2442" t="s">
        <v>90</v>
      </c>
      <c r="C8" s="2449" t="s">
        <v>235</v>
      </c>
      <c r="D8" s="2444">
        <f t="shared" ref="D8:D15" si="0">SUM(E8:K8,L8:R8)/2</f>
        <v>40</v>
      </c>
      <c r="E8" s="2445"/>
      <c r="F8" s="2444">
        <v>8</v>
      </c>
      <c r="G8" s="2444">
        <v>8</v>
      </c>
      <c r="H8" s="2450">
        <v>8</v>
      </c>
      <c r="I8" s="2444"/>
      <c r="J8" s="2444">
        <v>8</v>
      </c>
      <c r="K8" s="2447">
        <v>8</v>
      </c>
      <c r="L8" s="2445">
        <v>8</v>
      </c>
      <c r="M8" s="2444">
        <v>8</v>
      </c>
      <c r="N8" s="2444">
        <v>8</v>
      </c>
      <c r="O8" s="2444"/>
      <c r="P8" s="2444">
        <v>8</v>
      </c>
      <c r="Q8" s="2444">
        <v>8</v>
      </c>
      <c r="R8" s="2448"/>
      <c r="T8" s="1757">
        <v>0.375</v>
      </c>
      <c r="U8" s="1752">
        <f>ROUNDDOWN(AVERAGE(E31:R31),0)</f>
        <v>9</v>
      </c>
    </row>
    <row r="9" spans="1:21" ht="26" x14ac:dyDescent="0.3">
      <c r="A9" s="2442" t="s">
        <v>13</v>
      </c>
      <c r="B9" s="2442" t="s">
        <v>90</v>
      </c>
      <c r="C9" s="2443" t="s">
        <v>89</v>
      </c>
      <c r="D9" s="2444">
        <f t="shared" si="0"/>
        <v>40</v>
      </c>
      <c r="E9" s="2445"/>
      <c r="F9" s="2444">
        <v>8</v>
      </c>
      <c r="G9" s="2444">
        <v>8</v>
      </c>
      <c r="H9" s="2444">
        <v>8</v>
      </c>
      <c r="I9" s="2444">
        <v>8</v>
      </c>
      <c r="J9" s="2444">
        <v>8</v>
      </c>
      <c r="K9" s="2447"/>
      <c r="L9" s="2445"/>
      <c r="M9" s="2444">
        <v>8</v>
      </c>
      <c r="N9" s="2444">
        <v>8</v>
      </c>
      <c r="O9" s="2444">
        <v>8</v>
      </c>
      <c r="P9" s="2444">
        <v>8</v>
      </c>
      <c r="Q9" s="2444">
        <v>8</v>
      </c>
      <c r="R9" s="2448"/>
      <c r="T9" s="1756">
        <v>0.41666666666666702</v>
      </c>
      <c r="U9" s="1752">
        <f>ROUNDDOWN(AVERAGE(E36:R36),0)</f>
        <v>11</v>
      </c>
    </row>
    <row r="10" spans="1:21" ht="26" x14ac:dyDescent="0.25">
      <c r="A10" s="2442" t="s">
        <v>13</v>
      </c>
      <c r="B10" s="2442" t="s">
        <v>90</v>
      </c>
      <c r="C10" s="2449" t="s">
        <v>133</v>
      </c>
      <c r="D10" s="2444">
        <f t="shared" si="0"/>
        <v>40</v>
      </c>
      <c r="E10" s="2445">
        <v>8</v>
      </c>
      <c r="F10" s="2444">
        <v>8</v>
      </c>
      <c r="G10" s="2444">
        <v>8</v>
      </c>
      <c r="H10" s="2444"/>
      <c r="I10" s="2446"/>
      <c r="J10" s="2444">
        <v>8</v>
      </c>
      <c r="K10" s="2451">
        <v>8</v>
      </c>
      <c r="L10" s="2452"/>
      <c r="M10" s="2444">
        <v>8</v>
      </c>
      <c r="N10" s="2444">
        <v>8</v>
      </c>
      <c r="O10" s="2444">
        <v>8</v>
      </c>
      <c r="P10" s="2444"/>
      <c r="Q10" s="2444">
        <v>8</v>
      </c>
      <c r="R10" s="2448">
        <v>8</v>
      </c>
      <c r="T10" s="1757">
        <v>0.45833333333333298</v>
      </c>
      <c r="U10" s="1752">
        <f>ROUNDDOWN(AVERAGE(E41:R41),0)</f>
        <v>12</v>
      </c>
    </row>
    <row r="11" spans="1:21" ht="26" x14ac:dyDescent="0.3">
      <c r="A11" s="2442" t="s">
        <v>13</v>
      </c>
      <c r="B11" s="2442" t="s">
        <v>90</v>
      </c>
      <c r="C11" s="2449" t="s">
        <v>395</v>
      </c>
      <c r="D11" s="2444">
        <f t="shared" si="0"/>
        <v>32</v>
      </c>
      <c r="E11" s="2445">
        <v>8</v>
      </c>
      <c r="F11" s="2444"/>
      <c r="G11" s="2444"/>
      <c r="H11" s="2444">
        <v>8</v>
      </c>
      <c r="I11" s="2444">
        <v>8</v>
      </c>
      <c r="J11" s="2444"/>
      <c r="K11" s="2447">
        <v>8</v>
      </c>
      <c r="L11" s="2452">
        <v>8</v>
      </c>
      <c r="M11" s="2444"/>
      <c r="N11" s="2444"/>
      <c r="O11" s="2444">
        <v>8</v>
      </c>
      <c r="P11" s="2444">
        <v>8</v>
      </c>
      <c r="Q11" s="2444"/>
      <c r="R11" s="2448">
        <v>8</v>
      </c>
      <c r="T11" s="1756">
        <v>0.5</v>
      </c>
      <c r="U11" s="1752">
        <f>ROUNDDOWN(AVERAGE(E43:R43),0)</f>
        <v>13</v>
      </c>
    </row>
    <row r="12" spans="1:21" ht="26" x14ac:dyDescent="0.25">
      <c r="A12" s="2442" t="s">
        <v>13</v>
      </c>
      <c r="B12" s="2442" t="s">
        <v>90</v>
      </c>
      <c r="C12" s="2453" t="s">
        <v>402</v>
      </c>
      <c r="D12" s="2444">
        <f t="shared" si="0"/>
        <v>8</v>
      </c>
      <c r="E12" s="2445">
        <v>8</v>
      </c>
      <c r="F12" s="2454"/>
      <c r="G12" s="2454"/>
      <c r="H12" s="2454"/>
      <c r="I12" s="2444"/>
      <c r="J12" s="2454"/>
      <c r="K12" s="2447"/>
      <c r="L12" s="2452"/>
      <c r="M12" s="2454"/>
      <c r="N12" s="2454"/>
      <c r="O12" s="2454"/>
      <c r="P12" s="2444"/>
      <c r="Q12" s="2454"/>
      <c r="R12" s="2448">
        <v>8</v>
      </c>
      <c r="S12" s="2427"/>
      <c r="T12" s="1757">
        <v>0.54166666666666696</v>
      </c>
      <c r="U12" s="1752">
        <f>ROUNDDOWN(AVERAGE(E45:R45),0)</f>
        <v>13</v>
      </c>
    </row>
    <row r="13" spans="1:21" ht="26" x14ac:dyDescent="0.3">
      <c r="A13" s="2442" t="s">
        <v>13</v>
      </c>
      <c r="B13" s="2442" t="s">
        <v>90</v>
      </c>
      <c r="C13" s="2455" t="s">
        <v>407</v>
      </c>
      <c r="D13" s="2456">
        <f>SUM(E13:K13,L13:R13)/2</f>
        <v>8</v>
      </c>
      <c r="E13" s="2457"/>
      <c r="F13" s="2454"/>
      <c r="G13" s="2454"/>
      <c r="H13" s="2454"/>
      <c r="I13" s="2454"/>
      <c r="J13" s="2444"/>
      <c r="K13" s="2447">
        <v>8</v>
      </c>
      <c r="L13" s="2458">
        <v>8</v>
      </c>
      <c r="M13" s="2454"/>
      <c r="N13" s="2454"/>
      <c r="O13" s="2454"/>
      <c r="P13" s="2444"/>
      <c r="Q13" s="2454"/>
      <c r="R13" s="2459"/>
      <c r="S13" s="2424"/>
      <c r="T13" s="2420">
        <v>0.58333333333333304</v>
      </c>
      <c r="U13" s="1752">
        <f>ROUNDDOWN(AVERAGE(E53:R53),0)</f>
        <v>16</v>
      </c>
    </row>
    <row r="14" spans="1:21" s="1743" customFormat="1" ht="26" x14ac:dyDescent="0.25">
      <c r="A14" s="2442" t="s">
        <v>13</v>
      </c>
      <c r="B14" s="2442" t="s">
        <v>90</v>
      </c>
      <c r="C14" s="2455" t="s">
        <v>392</v>
      </c>
      <c r="D14" s="2444">
        <f t="shared" si="0"/>
        <v>8</v>
      </c>
      <c r="E14" s="2457"/>
      <c r="F14" s="2454"/>
      <c r="G14" s="2454"/>
      <c r="H14" s="2444"/>
      <c r="I14" s="2454"/>
      <c r="J14" s="2454"/>
      <c r="K14" s="2447">
        <v>8</v>
      </c>
      <c r="L14" s="2458">
        <v>8</v>
      </c>
      <c r="M14" s="2444"/>
      <c r="N14" s="2454"/>
      <c r="O14" s="2454"/>
      <c r="P14" s="2454"/>
      <c r="Q14" s="2454"/>
      <c r="R14" s="2459"/>
      <c r="S14" s="2425"/>
      <c r="T14" s="2419">
        <v>0.625</v>
      </c>
      <c r="U14" s="1752">
        <f t="shared" ref="U14:U20" si="1">ROUNDDOWN(AVERAGE(E55:R55),0)</f>
        <v>12</v>
      </c>
    </row>
    <row r="15" spans="1:21" s="1743" customFormat="1" ht="26" x14ac:dyDescent="0.3">
      <c r="A15" s="2442" t="s">
        <v>13</v>
      </c>
      <c r="B15" s="2442" t="s">
        <v>90</v>
      </c>
      <c r="C15" s="2455" t="s">
        <v>379</v>
      </c>
      <c r="D15" s="2444">
        <f t="shared" si="0"/>
        <v>8</v>
      </c>
      <c r="E15" s="2457">
        <v>8</v>
      </c>
      <c r="F15" s="2454"/>
      <c r="G15" s="2444"/>
      <c r="H15" s="2454"/>
      <c r="I15" s="2454"/>
      <c r="J15" s="2454"/>
      <c r="K15" s="2447"/>
      <c r="L15" s="2458"/>
      <c r="M15" s="2454"/>
      <c r="N15" s="2454"/>
      <c r="O15" s="2456"/>
      <c r="P15" s="2454"/>
      <c r="Q15" s="2454"/>
      <c r="R15" s="2459">
        <v>8</v>
      </c>
      <c r="S15" s="2425"/>
      <c r="T15" s="1756">
        <v>0.66666666666666696</v>
      </c>
      <c r="U15" s="1752">
        <f t="shared" si="1"/>
        <v>9</v>
      </c>
    </row>
    <row r="16" spans="1:21" ht="26" x14ac:dyDescent="0.25">
      <c r="A16" s="2460"/>
      <c r="B16" s="2460"/>
      <c r="C16" s="2461" t="s">
        <v>122</v>
      </c>
      <c r="D16" s="2462"/>
      <c r="E16" s="2463">
        <f t="shared" ref="E16:R16" si="2">COUNT(E7:E15)</f>
        <v>4</v>
      </c>
      <c r="F16" s="2463">
        <f t="shared" si="2"/>
        <v>4</v>
      </c>
      <c r="G16" s="2463">
        <f t="shared" si="2"/>
        <v>4</v>
      </c>
      <c r="H16" s="2463">
        <f t="shared" si="2"/>
        <v>4</v>
      </c>
      <c r="I16" s="2463">
        <f t="shared" si="2"/>
        <v>3</v>
      </c>
      <c r="J16" s="2463">
        <f t="shared" si="2"/>
        <v>3</v>
      </c>
      <c r="K16" s="2447">
        <f t="shared" si="2"/>
        <v>5</v>
      </c>
      <c r="L16" s="2463">
        <f t="shared" si="2"/>
        <v>4</v>
      </c>
      <c r="M16" s="2463">
        <f t="shared" si="2"/>
        <v>4</v>
      </c>
      <c r="N16" s="2463">
        <f t="shared" si="2"/>
        <v>4</v>
      </c>
      <c r="O16" s="2463">
        <f t="shared" si="2"/>
        <v>4</v>
      </c>
      <c r="P16" s="2463">
        <f t="shared" si="2"/>
        <v>4</v>
      </c>
      <c r="Q16" s="2463">
        <f t="shared" si="2"/>
        <v>4</v>
      </c>
      <c r="R16" s="2463">
        <f t="shared" si="2"/>
        <v>4</v>
      </c>
      <c r="S16" s="2424"/>
      <c r="T16" s="1757">
        <v>0.70833333333333404</v>
      </c>
      <c r="U16" s="1752">
        <f t="shared" si="1"/>
        <v>9</v>
      </c>
    </row>
    <row r="17" spans="1:21" ht="26" x14ac:dyDescent="0.3">
      <c r="A17" s="2442" t="s">
        <v>13</v>
      </c>
      <c r="B17" s="2442" t="s">
        <v>14</v>
      </c>
      <c r="C17" s="2449" t="s">
        <v>276</v>
      </c>
      <c r="D17" s="2444">
        <f>SUM(E17:K17,L17:R17)/2</f>
        <v>40</v>
      </c>
      <c r="E17" s="2452"/>
      <c r="F17" s="2464">
        <v>8</v>
      </c>
      <c r="G17" s="2464"/>
      <c r="H17" s="2464">
        <v>8</v>
      </c>
      <c r="I17" s="2464">
        <v>8</v>
      </c>
      <c r="J17" s="2464">
        <v>8</v>
      </c>
      <c r="K17" s="2465">
        <v>8</v>
      </c>
      <c r="L17" s="2452">
        <v>8</v>
      </c>
      <c r="M17" s="2444"/>
      <c r="N17" s="2464">
        <v>8</v>
      </c>
      <c r="O17" s="2464">
        <v>8</v>
      </c>
      <c r="P17" s="2464">
        <v>8</v>
      </c>
      <c r="Q17" s="2464">
        <v>8</v>
      </c>
      <c r="R17" s="2466"/>
      <c r="S17" s="2427"/>
      <c r="T17" s="1756">
        <v>0.75</v>
      </c>
      <c r="U17" s="1752">
        <f t="shared" si="1"/>
        <v>8</v>
      </c>
    </row>
    <row r="18" spans="1:21" ht="26" x14ac:dyDescent="0.25">
      <c r="A18" s="2442" t="s">
        <v>13</v>
      </c>
      <c r="B18" s="2442" t="s">
        <v>14</v>
      </c>
      <c r="C18" s="2449" t="s">
        <v>407</v>
      </c>
      <c r="D18" s="2444">
        <f>SUM(E18:K18,L18:R18)/2</f>
        <v>32</v>
      </c>
      <c r="E18" s="2452"/>
      <c r="F18" s="2464">
        <v>8</v>
      </c>
      <c r="G18" s="2464">
        <v>8</v>
      </c>
      <c r="H18" s="2464">
        <v>8</v>
      </c>
      <c r="I18" s="2464">
        <v>8</v>
      </c>
      <c r="J18" s="2464"/>
      <c r="K18" s="2465"/>
      <c r="L18" s="2467"/>
      <c r="M18" s="2444">
        <v>8</v>
      </c>
      <c r="N18" s="2464">
        <v>8</v>
      </c>
      <c r="O18" s="2464">
        <v>8</v>
      </c>
      <c r="P18" s="2464"/>
      <c r="Q18" s="2464">
        <v>8</v>
      </c>
      <c r="R18" s="2466"/>
      <c r="T18" s="1757">
        <v>0.79166666666666696</v>
      </c>
      <c r="U18" s="1752">
        <f t="shared" si="1"/>
        <v>6</v>
      </c>
    </row>
    <row r="19" spans="1:21" ht="26" x14ac:dyDescent="0.3">
      <c r="A19" s="2442" t="s">
        <v>13</v>
      </c>
      <c r="B19" s="2442" t="s">
        <v>14</v>
      </c>
      <c r="C19" s="2449" t="s">
        <v>359</v>
      </c>
      <c r="D19" s="2444">
        <f t="shared" ref="D19:D22" si="3">SUM(E19:K19,L19:R19)/2</f>
        <v>8</v>
      </c>
      <c r="E19" s="2452"/>
      <c r="F19" s="2464"/>
      <c r="G19" s="2464"/>
      <c r="H19" s="2464"/>
      <c r="I19" s="2468"/>
      <c r="J19" s="2469">
        <v>8</v>
      </c>
      <c r="K19" s="2470" t="s">
        <v>152</v>
      </c>
      <c r="L19" s="2452"/>
      <c r="M19" s="2444"/>
      <c r="N19" s="2464"/>
      <c r="O19" s="2464"/>
      <c r="P19" s="2468"/>
      <c r="Q19" s="2464"/>
      <c r="R19" s="2466">
        <v>8</v>
      </c>
      <c r="T19" s="1756">
        <v>0.83333333333333404</v>
      </c>
      <c r="U19" s="1752">
        <f t="shared" si="1"/>
        <v>4</v>
      </c>
    </row>
    <row r="20" spans="1:21" ht="26" x14ac:dyDescent="0.25">
      <c r="A20" s="2442" t="s">
        <v>13</v>
      </c>
      <c r="B20" s="2442" t="s">
        <v>14</v>
      </c>
      <c r="C20" s="2449" t="s">
        <v>392</v>
      </c>
      <c r="D20" s="2444">
        <f t="shared" si="3"/>
        <v>32</v>
      </c>
      <c r="E20" s="2457"/>
      <c r="F20" s="2444">
        <v>8</v>
      </c>
      <c r="G20" s="2444">
        <v>8</v>
      </c>
      <c r="H20" s="2444"/>
      <c r="I20" s="2444">
        <v>8</v>
      </c>
      <c r="J20" s="2444">
        <v>8</v>
      </c>
      <c r="K20" s="2447"/>
      <c r="L20" s="2471"/>
      <c r="M20" s="2444"/>
      <c r="N20" s="2444">
        <v>8</v>
      </c>
      <c r="O20" s="2444">
        <v>8</v>
      </c>
      <c r="P20" s="2444">
        <v>8</v>
      </c>
      <c r="Q20" s="2444">
        <v>8</v>
      </c>
      <c r="R20" s="2457"/>
      <c r="T20" s="1757">
        <v>0.875</v>
      </c>
      <c r="U20" s="1752">
        <f t="shared" si="1"/>
        <v>4</v>
      </c>
    </row>
    <row r="21" spans="1:21" ht="26" x14ac:dyDescent="0.3">
      <c r="A21" s="2442" t="s">
        <v>13</v>
      </c>
      <c r="B21" s="2442" t="s">
        <v>14</v>
      </c>
      <c r="C21" s="2449" t="s">
        <v>394</v>
      </c>
      <c r="D21" s="2444">
        <f t="shared" si="3"/>
        <v>40</v>
      </c>
      <c r="E21" s="2457">
        <v>8</v>
      </c>
      <c r="F21" s="2444">
        <v>8</v>
      </c>
      <c r="G21" s="2444"/>
      <c r="H21" s="2444">
        <v>8</v>
      </c>
      <c r="I21" s="2444">
        <v>8</v>
      </c>
      <c r="J21" s="2444">
        <v>8</v>
      </c>
      <c r="K21" s="2447"/>
      <c r="L21" s="2457"/>
      <c r="M21" s="2444">
        <v>8</v>
      </c>
      <c r="N21" s="2444">
        <v>8</v>
      </c>
      <c r="O21" s="2444">
        <v>8</v>
      </c>
      <c r="P21" s="2444"/>
      <c r="Q21" s="2444">
        <v>8</v>
      </c>
      <c r="R21" s="2457">
        <v>8</v>
      </c>
      <c r="T21" s="1758">
        <v>0.91666666666666696</v>
      </c>
      <c r="U21" s="1753">
        <f>ROUNDDOWN(AVERAGE('Master as of 2.17.25'!E61:R61), 0)</f>
        <v>4</v>
      </c>
    </row>
    <row r="22" spans="1:21" ht="26" x14ac:dyDescent="0.25">
      <c r="A22" s="2442" t="s">
        <v>13</v>
      </c>
      <c r="B22" s="2442" t="s">
        <v>14</v>
      </c>
      <c r="C22" s="2449" t="s">
        <v>98</v>
      </c>
      <c r="D22" s="2444">
        <f t="shared" si="3"/>
        <v>40</v>
      </c>
      <c r="E22" s="2445"/>
      <c r="F22" s="2450">
        <v>8</v>
      </c>
      <c r="G22" s="2444">
        <v>8</v>
      </c>
      <c r="H22" s="2444">
        <v>8</v>
      </c>
      <c r="I22" s="2444">
        <v>8</v>
      </c>
      <c r="J22" s="2444">
        <v>8</v>
      </c>
      <c r="K22" s="2447"/>
      <c r="L22" s="2445"/>
      <c r="M22" s="2464">
        <v>8</v>
      </c>
      <c r="N22" s="2464">
        <v>8</v>
      </c>
      <c r="O22" s="2444">
        <v>8</v>
      </c>
      <c r="P22" s="2444">
        <v>8</v>
      </c>
      <c r="Q22" s="2444">
        <v>8</v>
      </c>
      <c r="R22" s="2448"/>
    </row>
    <row r="23" spans="1:21" ht="26" x14ac:dyDescent="0.25">
      <c r="A23" s="2442" t="s">
        <v>13</v>
      </c>
      <c r="B23" s="2442" t="s">
        <v>201</v>
      </c>
      <c r="C23" s="2449" t="s">
        <v>107</v>
      </c>
      <c r="D23" s="2444">
        <f>SUM(E23:K23,L23:R23)/2</f>
        <v>17.5</v>
      </c>
      <c r="E23" s="2445">
        <v>5</v>
      </c>
      <c r="F23" s="2444"/>
      <c r="G23" s="2444">
        <v>5</v>
      </c>
      <c r="H23" s="2444">
        <v>5</v>
      </c>
      <c r="I23" s="2444"/>
      <c r="J23" s="2444"/>
      <c r="K23" s="2447"/>
      <c r="L23" s="2452">
        <v>5</v>
      </c>
      <c r="M23" s="2444">
        <v>5</v>
      </c>
      <c r="N23" s="2444">
        <v>5</v>
      </c>
      <c r="O23" s="2444"/>
      <c r="P23" s="2444">
        <v>5</v>
      </c>
      <c r="Q23" s="2444"/>
      <c r="R23" s="2448"/>
    </row>
    <row r="24" spans="1:21" ht="26" x14ac:dyDescent="0.25">
      <c r="A24" s="2460"/>
      <c r="B24" s="2460"/>
      <c r="C24" s="2461" t="s">
        <v>123</v>
      </c>
      <c r="D24" s="2462"/>
      <c r="E24" s="2463">
        <f t="shared" ref="E24:R24" si="4">COUNT(E7:E15,E17:E22)</f>
        <v>5</v>
      </c>
      <c r="F24" s="2463">
        <f t="shared" si="4"/>
        <v>9</v>
      </c>
      <c r="G24" s="2463">
        <f t="shared" si="4"/>
        <v>7</v>
      </c>
      <c r="H24" s="2463">
        <f t="shared" si="4"/>
        <v>8</v>
      </c>
      <c r="I24" s="2463">
        <f t="shared" si="4"/>
        <v>8</v>
      </c>
      <c r="J24" s="2463">
        <f t="shared" si="4"/>
        <v>8</v>
      </c>
      <c r="K24" s="2447">
        <f t="shared" si="4"/>
        <v>6</v>
      </c>
      <c r="L24" s="2463">
        <f t="shared" si="4"/>
        <v>5</v>
      </c>
      <c r="M24" s="2463">
        <f t="shared" si="4"/>
        <v>7</v>
      </c>
      <c r="N24" s="2463">
        <f t="shared" si="4"/>
        <v>9</v>
      </c>
      <c r="O24" s="2463">
        <f t="shared" si="4"/>
        <v>9</v>
      </c>
      <c r="P24" s="2463">
        <f t="shared" si="4"/>
        <v>7</v>
      </c>
      <c r="Q24" s="2463">
        <f t="shared" si="4"/>
        <v>9</v>
      </c>
      <c r="R24" s="2463">
        <f t="shared" si="4"/>
        <v>6</v>
      </c>
    </row>
    <row r="25" spans="1:21" ht="26" x14ac:dyDescent="0.25">
      <c r="A25" s="2442" t="s">
        <v>13</v>
      </c>
      <c r="B25" s="2442" t="s">
        <v>26</v>
      </c>
      <c r="C25" s="2449" t="s">
        <v>366</v>
      </c>
      <c r="D25" s="2444">
        <f>SUM(E25:K25,L25:R25)/2</f>
        <v>28</v>
      </c>
      <c r="E25" s="2472"/>
      <c r="F25" s="2444">
        <v>8</v>
      </c>
      <c r="G25" s="2444">
        <v>8</v>
      </c>
      <c r="H25" s="2456"/>
      <c r="I25" s="2444"/>
      <c r="J25" s="2444">
        <v>8</v>
      </c>
      <c r="K25" s="2473"/>
      <c r="L25" s="2474">
        <v>8</v>
      </c>
      <c r="M25" s="2444">
        <v>8</v>
      </c>
      <c r="N25" s="2444"/>
      <c r="O25" s="2456"/>
      <c r="P25" s="2444">
        <v>8</v>
      </c>
      <c r="Q25" s="2444">
        <v>8</v>
      </c>
      <c r="R25" s="2474"/>
    </row>
    <row r="26" spans="1:21" ht="26" x14ac:dyDescent="0.25">
      <c r="A26" s="2460"/>
      <c r="B26" s="2460"/>
      <c r="C26" s="2461" t="s">
        <v>120</v>
      </c>
      <c r="D26" s="2462"/>
      <c r="E26" s="2463">
        <f t="shared" ref="E26:R26" si="5">COUNT(E7:E15,E17:E23,E25:E25)</f>
        <v>6</v>
      </c>
      <c r="F26" s="2463">
        <f t="shared" si="5"/>
        <v>10</v>
      </c>
      <c r="G26" s="2463">
        <f t="shared" si="5"/>
        <v>9</v>
      </c>
      <c r="H26" s="2463">
        <f t="shared" si="5"/>
        <v>9</v>
      </c>
      <c r="I26" s="2463">
        <f t="shared" si="5"/>
        <v>8</v>
      </c>
      <c r="J26" s="2463">
        <f t="shared" si="5"/>
        <v>9</v>
      </c>
      <c r="K26" s="2447">
        <f t="shared" si="5"/>
        <v>6</v>
      </c>
      <c r="L26" s="2463">
        <f t="shared" si="5"/>
        <v>7</v>
      </c>
      <c r="M26" s="2463">
        <f t="shared" si="5"/>
        <v>9</v>
      </c>
      <c r="N26" s="2463">
        <f t="shared" si="5"/>
        <v>10</v>
      </c>
      <c r="O26" s="2463">
        <f t="shared" si="5"/>
        <v>9</v>
      </c>
      <c r="P26" s="2463">
        <f t="shared" si="5"/>
        <v>9</v>
      </c>
      <c r="Q26" s="2463">
        <f t="shared" si="5"/>
        <v>10</v>
      </c>
      <c r="R26" s="2463">
        <f t="shared" si="5"/>
        <v>6</v>
      </c>
    </row>
    <row r="27" spans="1:21" ht="26" x14ac:dyDescent="0.25">
      <c r="A27" s="2442" t="s">
        <v>13</v>
      </c>
      <c r="B27" s="2442" t="s">
        <v>30</v>
      </c>
      <c r="C27" s="2449" t="s">
        <v>371</v>
      </c>
      <c r="D27" s="2444">
        <f>SUM(E27:K27,L27:R27)/2</f>
        <v>32</v>
      </c>
      <c r="E27" s="2457"/>
      <c r="F27" s="2444">
        <v>8</v>
      </c>
      <c r="G27" s="2444">
        <v>8</v>
      </c>
      <c r="H27" s="2444">
        <v>8</v>
      </c>
      <c r="I27" s="2444">
        <v>8</v>
      </c>
      <c r="J27" s="2444"/>
      <c r="K27" s="2447"/>
      <c r="L27" s="2471"/>
      <c r="M27" s="2444">
        <v>8</v>
      </c>
      <c r="N27" s="2444"/>
      <c r="O27" s="2444">
        <v>8</v>
      </c>
      <c r="P27" s="2464">
        <v>8</v>
      </c>
      <c r="Q27" s="2444">
        <v>8</v>
      </c>
      <c r="R27" s="2457"/>
    </row>
    <row r="28" spans="1:21" ht="26" x14ac:dyDescent="0.25">
      <c r="A28" s="2442" t="s">
        <v>13</v>
      </c>
      <c r="B28" s="2442" t="s">
        <v>30</v>
      </c>
      <c r="C28" s="2449" t="s">
        <v>402</v>
      </c>
      <c r="D28" s="2444">
        <f>SUM(E28:K28,L28:R28)/2</f>
        <v>8</v>
      </c>
      <c r="E28" s="2471"/>
      <c r="F28" s="2444">
        <v>8</v>
      </c>
      <c r="G28" s="2454"/>
      <c r="H28" s="2454"/>
      <c r="I28" s="2444"/>
      <c r="J28" s="2454"/>
      <c r="K28" s="2447"/>
      <c r="L28" s="2457"/>
      <c r="M28" s="2444">
        <v>8</v>
      </c>
      <c r="N28" s="2454"/>
      <c r="O28" s="2454"/>
      <c r="P28" s="2464"/>
      <c r="Q28" s="2454"/>
      <c r="R28" s="2471"/>
    </row>
    <row r="29" spans="1:21" ht="26" x14ac:dyDescent="0.25">
      <c r="A29" s="2442" t="s">
        <v>13</v>
      </c>
      <c r="B29" s="2442" t="s">
        <v>30</v>
      </c>
      <c r="C29" s="2449" t="s">
        <v>359</v>
      </c>
      <c r="D29" s="2444">
        <f>SUM(E29:K29,L29:R29)/2</f>
        <v>8</v>
      </c>
      <c r="E29" s="2474"/>
      <c r="F29" s="2444"/>
      <c r="G29" s="2444"/>
      <c r="H29" s="2444"/>
      <c r="I29" s="2444">
        <v>8</v>
      </c>
      <c r="J29" s="2444"/>
      <c r="K29" s="2473"/>
      <c r="L29" s="2474"/>
      <c r="M29" s="2444"/>
      <c r="N29" s="2444"/>
      <c r="O29" s="2444"/>
      <c r="P29" s="2464">
        <v>8</v>
      </c>
      <c r="Q29" s="2444"/>
      <c r="R29" s="2454"/>
    </row>
    <row r="30" spans="1:21" ht="26" x14ac:dyDescent="0.25">
      <c r="A30" s="2442" t="s">
        <v>13</v>
      </c>
      <c r="B30" s="2442" t="s">
        <v>30</v>
      </c>
      <c r="C30" s="2449" t="s">
        <v>290</v>
      </c>
      <c r="D30" s="2444">
        <f t="shared" ref="D30" si="6">SUM(E30:K30,L30:R30)/2</f>
        <v>8</v>
      </c>
      <c r="E30" s="2445">
        <v>8</v>
      </c>
      <c r="F30" s="2444"/>
      <c r="G30" s="2444"/>
      <c r="H30" s="2444"/>
      <c r="I30" s="2444"/>
      <c r="J30" s="2444"/>
      <c r="K30" s="2451" t="s">
        <v>104</v>
      </c>
      <c r="L30" s="2451" t="s">
        <v>104</v>
      </c>
      <c r="M30" s="2444"/>
      <c r="N30" s="2444"/>
      <c r="O30" s="2444"/>
      <c r="P30" s="2444"/>
      <c r="Q30" s="2444"/>
      <c r="R30" s="2448">
        <v>8</v>
      </c>
    </row>
    <row r="31" spans="1:21" ht="26" x14ac:dyDescent="0.25">
      <c r="A31" s="2460"/>
      <c r="B31" s="2460"/>
      <c r="C31" s="2461" t="s">
        <v>119</v>
      </c>
      <c r="D31" s="2462"/>
      <c r="E31" s="2463">
        <f t="shared" ref="E31:R31" si="7">COUNT(E7:E15,E17:E23,E25:E25,E27:E30)</f>
        <v>7</v>
      </c>
      <c r="F31" s="2463">
        <f t="shared" si="7"/>
        <v>12</v>
      </c>
      <c r="G31" s="2463">
        <f t="shared" si="7"/>
        <v>10</v>
      </c>
      <c r="H31" s="2463">
        <f t="shared" si="7"/>
        <v>10</v>
      </c>
      <c r="I31" s="2463">
        <f t="shared" si="7"/>
        <v>10</v>
      </c>
      <c r="J31" s="2463">
        <f t="shared" si="7"/>
        <v>9</v>
      </c>
      <c r="K31" s="2447">
        <f t="shared" si="7"/>
        <v>6</v>
      </c>
      <c r="L31" s="2463">
        <f t="shared" si="7"/>
        <v>7</v>
      </c>
      <c r="M31" s="2463">
        <f t="shared" si="7"/>
        <v>11</v>
      </c>
      <c r="N31" s="2463">
        <f t="shared" si="7"/>
        <v>10</v>
      </c>
      <c r="O31" s="2463">
        <f t="shared" si="7"/>
        <v>10</v>
      </c>
      <c r="P31" s="2463">
        <f t="shared" si="7"/>
        <v>11</v>
      </c>
      <c r="Q31" s="2463">
        <f t="shared" si="7"/>
        <v>11</v>
      </c>
      <c r="R31" s="2463">
        <f t="shared" si="7"/>
        <v>7</v>
      </c>
    </row>
    <row r="32" spans="1:21" ht="26" x14ac:dyDescent="0.25">
      <c r="A32" s="2442" t="s">
        <v>13</v>
      </c>
      <c r="B32" s="2442" t="s">
        <v>91</v>
      </c>
      <c r="C32" s="2449" t="s">
        <v>402</v>
      </c>
      <c r="D32" s="2444">
        <f t="shared" ref="D32:D35" si="8">SUM(E32:K32,L32:R32)/2</f>
        <v>16</v>
      </c>
      <c r="E32" s="2471"/>
      <c r="F32" s="2454"/>
      <c r="G32" s="2444">
        <v>8</v>
      </c>
      <c r="H32" s="2456"/>
      <c r="I32" s="2444"/>
      <c r="J32" s="2444">
        <v>8</v>
      </c>
      <c r="K32" s="2447"/>
      <c r="L32" s="2457"/>
      <c r="M32" s="2454"/>
      <c r="N32" s="2456"/>
      <c r="O32" s="2444">
        <v>8</v>
      </c>
      <c r="P32" s="2444"/>
      <c r="Q32" s="2444">
        <v>8</v>
      </c>
      <c r="R32" s="2471"/>
    </row>
    <row r="33" spans="1:21" ht="26" x14ac:dyDescent="0.25">
      <c r="A33" s="2442" t="s">
        <v>13</v>
      </c>
      <c r="B33" s="2442" t="s">
        <v>91</v>
      </c>
      <c r="C33" s="2449" t="s">
        <v>388</v>
      </c>
      <c r="D33" s="2444">
        <f t="shared" si="8"/>
        <v>28</v>
      </c>
      <c r="E33" s="2474"/>
      <c r="F33" s="2444">
        <v>8</v>
      </c>
      <c r="G33" s="2444">
        <v>8</v>
      </c>
      <c r="H33" s="2444">
        <v>8</v>
      </c>
      <c r="I33" s="2444"/>
      <c r="J33" s="2444">
        <v>8</v>
      </c>
      <c r="K33" s="2447"/>
      <c r="L33" s="2471"/>
      <c r="M33" s="2444">
        <v>8</v>
      </c>
      <c r="N33" s="2446" t="s">
        <v>104</v>
      </c>
      <c r="O33" s="2444">
        <v>8</v>
      </c>
      <c r="P33" s="2444"/>
      <c r="Q33" s="2444">
        <v>8</v>
      </c>
      <c r="R33" s="2474"/>
    </row>
    <row r="34" spans="1:21" ht="26" x14ac:dyDescent="0.25">
      <c r="A34" s="2442" t="s">
        <v>13</v>
      </c>
      <c r="B34" s="2442" t="s">
        <v>91</v>
      </c>
      <c r="C34" s="2449" t="s">
        <v>371</v>
      </c>
      <c r="D34" s="2444">
        <f>SUM(E34:K34,L34:R34)/2</f>
        <v>8</v>
      </c>
      <c r="E34" s="2474"/>
      <c r="F34" s="2454"/>
      <c r="G34" s="2454"/>
      <c r="H34" s="2454"/>
      <c r="I34" s="2454"/>
      <c r="J34" s="2444"/>
      <c r="K34" s="2473">
        <v>8</v>
      </c>
      <c r="L34" s="2474">
        <v>8</v>
      </c>
      <c r="M34" s="2454"/>
      <c r="N34" s="2444"/>
      <c r="O34" s="2454"/>
      <c r="P34" s="2454"/>
      <c r="Q34" s="2454"/>
      <c r="R34" s="2474"/>
    </row>
    <row r="35" spans="1:21" ht="26" x14ac:dyDescent="0.25">
      <c r="A35" s="2442" t="s">
        <v>13</v>
      </c>
      <c r="B35" s="2442" t="s">
        <v>91</v>
      </c>
      <c r="C35" s="2449" t="s">
        <v>396</v>
      </c>
      <c r="D35" s="2444">
        <f t="shared" si="8"/>
        <v>40</v>
      </c>
      <c r="E35" s="2457">
        <v>8</v>
      </c>
      <c r="F35" s="2444"/>
      <c r="G35" s="2444">
        <v>8</v>
      </c>
      <c r="H35" s="2444">
        <v>8</v>
      </c>
      <c r="I35" s="2444">
        <v>8</v>
      </c>
      <c r="J35" s="2444">
        <v>8</v>
      </c>
      <c r="K35" s="2447"/>
      <c r="L35" s="2457"/>
      <c r="M35" s="2444">
        <v>8</v>
      </c>
      <c r="N35" s="2444">
        <v>8</v>
      </c>
      <c r="O35" s="2444">
        <v>8</v>
      </c>
      <c r="P35" s="2444">
        <v>8</v>
      </c>
      <c r="Q35" s="2444"/>
      <c r="R35" s="2457">
        <v>8</v>
      </c>
    </row>
    <row r="36" spans="1:21" ht="26" x14ac:dyDescent="0.25">
      <c r="A36" s="2460"/>
      <c r="B36" s="2460"/>
      <c r="C36" s="2461" t="s">
        <v>124</v>
      </c>
      <c r="D36" s="2462"/>
      <c r="E36" s="2463">
        <f t="shared" ref="E36:R36" si="9">COUNT(E7:E15,E17:E23,E25:E25,E27:E30,E32:E35)</f>
        <v>8</v>
      </c>
      <c r="F36" s="2463">
        <f t="shared" si="9"/>
        <v>13</v>
      </c>
      <c r="G36" s="2463">
        <f t="shared" si="9"/>
        <v>13</v>
      </c>
      <c r="H36" s="2463">
        <f t="shared" si="9"/>
        <v>12</v>
      </c>
      <c r="I36" s="2463">
        <f t="shared" si="9"/>
        <v>11</v>
      </c>
      <c r="J36" s="2463">
        <f t="shared" si="9"/>
        <v>12</v>
      </c>
      <c r="K36" s="2447">
        <f t="shared" si="9"/>
        <v>7</v>
      </c>
      <c r="L36" s="2463">
        <f t="shared" si="9"/>
        <v>8</v>
      </c>
      <c r="M36" s="2463">
        <f t="shared" si="9"/>
        <v>13</v>
      </c>
      <c r="N36" s="2463">
        <f t="shared" si="9"/>
        <v>11</v>
      </c>
      <c r="O36" s="2463">
        <f t="shared" si="9"/>
        <v>13</v>
      </c>
      <c r="P36" s="2463">
        <f t="shared" si="9"/>
        <v>12</v>
      </c>
      <c r="Q36" s="2463">
        <f t="shared" si="9"/>
        <v>13</v>
      </c>
      <c r="R36" s="2463">
        <f t="shared" si="9"/>
        <v>8</v>
      </c>
    </row>
    <row r="37" spans="1:21" ht="26" x14ac:dyDescent="0.25">
      <c r="A37" s="2442" t="s">
        <v>13</v>
      </c>
      <c r="B37" s="2442" t="s">
        <v>34</v>
      </c>
      <c r="C37" s="2449" t="s">
        <v>379</v>
      </c>
      <c r="D37" s="2444">
        <f>SUM(E37:K37,L37:R37)/2</f>
        <v>32</v>
      </c>
      <c r="E37" s="2454"/>
      <c r="F37" s="2444">
        <v>8</v>
      </c>
      <c r="G37" s="2444"/>
      <c r="H37" s="2444">
        <v>8</v>
      </c>
      <c r="I37" s="2444">
        <v>8</v>
      </c>
      <c r="J37" s="2444">
        <v>8</v>
      </c>
      <c r="K37" s="2473"/>
      <c r="L37" s="2474"/>
      <c r="M37" s="2444">
        <v>8</v>
      </c>
      <c r="N37" s="2444">
        <v>8</v>
      </c>
      <c r="O37" s="2444"/>
      <c r="P37" s="2444">
        <v>8</v>
      </c>
      <c r="Q37" s="2444">
        <v>8</v>
      </c>
      <c r="R37" s="2454"/>
    </row>
    <row r="38" spans="1:21" ht="26" x14ac:dyDescent="0.25">
      <c r="A38" s="2442" t="s">
        <v>13</v>
      </c>
      <c r="B38" s="2442" t="s">
        <v>34</v>
      </c>
      <c r="C38" s="2449" t="s">
        <v>388</v>
      </c>
      <c r="D38" s="2444">
        <f>SUM(E38:K38,L38:R38)/2</f>
        <v>4</v>
      </c>
      <c r="E38" s="2474"/>
      <c r="F38" s="2454"/>
      <c r="G38" s="2454"/>
      <c r="H38" s="2454"/>
      <c r="I38" s="2444"/>
      <c r="J38" s="2454"/>
      <c r="K38" s="2446" t="s">
        <v>152</v>
      </c>
      <c r="L38" s="2474">
        <v>8</v>
      </c>
      <c r="M38" s="2454"/>
      <c r="N38" s="2454"/>
      <c r="O38" s="2454"/>
      <c r="P38" s="2444"/>
      <c r="Q38" s="2454"/>
      <c r="R38" s="2474"/>
    </row>
    <row r="39" spans="1:21" ht="26" x14ac:dyDescent="0.25">
      <c r="A39" s="2442" t="s">
        <v>13</v>
      </c>
      <c r="B39" s="2442" t="s">
        <v>34</v>
      </c>
      <c r="C39" s="2449" t="s">
        <v>352</v>
      </c>
      <c r="D39" s="2444">
        <f t="shared" ref="D39" si="10">SUM(E39:K39,L39:R39)/2</f>
        <v>24</v>
      </c>
      <c r="E39" s="2474">
        <v>8</v>
      </c>
      <c r="F39" s="2444"/>
      <c r="G39" s="2444"/>
      <c r="H39" s="2444">
        <v>8</v>
      </c>
      <c r="I39" s="2444">
        <v>8</v>
      </c>
      <c r="J39" s="2444"/>
      <c r="K39" s="2473"/>
      <c r="L39" s="2474"/>
      <c r="M39" s="2444"/>
      <c r="N39" s="2444"/>
      <c r="O39" s="2444">
        <v>8</v>
      </c>
      <c r="P39" s="2444">
        <v>8</v>
      </c>
      <c r="Q39" s="2444"/>
      <c r="R39" s="2474">
        <v>8</v>
      </c>
    </row>
    <row r="40" spans="1:21" ht="26" x14ac:dyDescent="0.25">
      <c r="A40" s="2442" t="s">
        <v>13</v>
      </c>
      <c r="B40" s="2442" t="s">
        <v>34</v>
      </c>
      <c r="C40" s="2449" t="s">
        <v>389</v>
      </c>
      <c r="D40" s="2444">
        <f>SUM(E40:K40,L40:R40)/2</f>
        <v>36</v>
      </c>
      <c r="E40" s="2474"/>
      <c r="F40" s="2444">
        <v>8</v>
      </c>
      <c r="G40" s="2444">
        <v>8</v>
      </c>
      <c r="H40" s="2444"/>
      <c r="I40" s="2444">
        <v>8</v>
      </c>
      <c r="J40" s="2444">
        <v>8</v>
      </c>
      <c r="K40" s="2446" t="s">
        <v>152</v>
      </c>
      <c r="L40" s="2474">
        <v>8</v>
      </c>
      <c r="M40" s="2444">
        <v>8</v>
      </c>
      <c r="N40" s="2444">
        <v>8</v>
      </c>
      <c r="O40" s="2444"/>
      <c r="P40" s="2444">
        <v>8</v>
      </c>
      <c r="Q40" s="2444">
        <v>8</v>
      </c>
      <c r="R40" s="2474"/>
    </row>
    <row r="41" spans="1:21" ht="26" x14ac:dyDescent="0.25">
      <c r="A41" s="2460"/>
      <c r="B41" s="2460"/>
      <c r="C41" s="2461" t="s">
        <v>121</v>
      </c>
      <c r="D41" s="2462"/>
      <c r="E41" s="2463">
        <f t="shared" ref="E41:R41" si="11">COUNT(E7:E15,E17:E23,E25:E25,E27:E30,E32:E35,E37:E40)</f>
        <v>9</v>
      </c>
      <c r="F41" s="2463">
        <f t="shared" si="11"/>
        <v>15</v>
      </c>
      <c r="G41" s="2463">
        <f t="shared" si="11"/>
        <v>14</v>
      </c>
      <c r="H41" s="2463">
        <f t="shared" si="11"/>
        <v>14</v>
      </c>
      <c r="I41" s="2463">
        <f t="shared" si="11"/>
        <v>14</v>
      </c>
      <c r="J41" s="2463">
        <f t="shared" si="11"/>
        <v>14</v>
      </c>
      <c r="K41" s="2447">
        <f t="shared" si="11"/>
        <v>7</v>
      </c>
      <c r="L41" s="2463">
        <f t="shared" si="11"/>
        <v>10</v>
      </c>
      <c r="M41" s="2463">
        <f t="shared" si="11"/>
        <v>15</v>
      </c>
      <c r="N41" s="2463">
        <f t="shared" si="11"/>
        <v>13</v>
      </c>
      <c r="O41" s="2463">
        <f t="shared" si="11"/>
        <v>14</v>
      </c>
      <c r="P41" s="2463">
        <f t="shared" si="11"/>
        <v>15</v>
      </c>
      <c r="Q41" s="2463">
        <f t="shared" si="11"/>
        <v>15</v>
      </c>
      <c r="R41" s="2463">
        <f t="shared" si="11"/>
        <v>9</v>
      </c>
    </row>
    <row r="42" spans="1:21" ht="26" x14ac:dyDescent="0.25">
      <c r="A42" s="2442" t="s">
        <v>13</v>
      </c>
      <c r="B42" s="2442" t="s">
        <v>162</v>
      </c>
      <c r="C42" s="2449" t="s">
        <v>405</v>
      </c>
      <c r="D42" s="2444">
        <f t="shared" ref="D42" si="12">SUM(E42:K42,L42:R42)/2</f>
        <v>40</v>
      </c>
      <c r="E42" s="2475"/>
      <c r="F42" s="2464">
        <v>8</v>
      </c>
      <c r="G42" s="2464">
        <v>8</v>
      </c>
      <c r="H42" s="2444">
        <v>8</v>
      </c>
      <c r="I42" s="2464"/>
      <c r="J42" s="2464">
        <v>8</v>
      </c>
      <c r="K42" s="2473">
        <v>8</v>
      </c>
      <c r="L42" s="2474">
        <v>8</v>
      </c>
      <c r="M42" s="2456"/>
      <c r="N42" s="2464">
        <v>8</v>
      </c>
      <c r="O42" s="2464">
        <v>8</v>
      </c>
      <c r="P42" s="2476">
        <v>8</v>
      </c>
      <c r="Q42" s="2464">
        <v>8</v>
      </c>
      <c r="R42" s="2475"/>
    </row>
    <row r="43" spans="1:21" ht="26" x14ac:dyDescent="0.25">
      <c r="A43" s="2460"/>
      <c r="B43" s="2460"/>
      <c r="C43" s="2461" t="s">
        <v>139</v>
      </c>
      <c r="D43" s="2462"/>
      <c r="E43" s="2463">
        <f t="shared" ref="E43:R43" si="13">COUNT(E7:E15,E17:E23,E25:E25,E27:E30,E32:E35,E37:E40,E42:E42)</f>
        <v>9</v>
      </c>
      <c r="F43" s="2463">
        <f t="shared" si="13"/>
        <v>16</v>
      </c>
      <c r="G43" s="2463">
        <f t="shared" si="13"/>
        <v>15</v>
      </c>
      <c r="H43" s="2463">
        <f t="shared" si="13"/>
        <v>15</v>
      </c>
      <c r="I43" s="2463">
        <f t="shared" si="13"/>
        <v>14</v>
      </c>
      <c r="J43" s="2463">
        <f t="shared" si="13"/>
        <v>15</v>
      </c>
      <c r="K43" s="2447">
        <f t="shared" si="13"/>
        <v>8</v>
      </c>
      <c r="L43" s="2463">
        <f t="shared" si="13"/>
        <v>11</v>
      </c>
      <c r="M43" s="2463">
        <f t="shared" si="13"/>
        <v>15</v>
      </c>
      <c r="N43" s="2463">
        <f t="shared" si="13"/>
        <v>14</v>
      </c>
      <c r="O43" s="2463">
        <f t="shared" si="13"/>
        <v>15</v>
      </c>
      <c r="P43" s="2463">
        <f t="shared" si="13"/>
        <v>16</v>
      </c>
      <c r="Q43" s="2463">
        <f t="shared" si="13"/>
        <v>16</v>
      </c>
      <c r="R43" s="2463">
        <f t="shared" si="13"/>
        <v>9</v>
      </c>
    </row>
    <row r="44" spans="1:21" ht="26" x14ac:dyDescent="0.25">
      <c r="A44" s="2442" t="s">
        <v>13</v>
      </c>
      <c r="B44" s="2442" t="s">
        <v>103</v>
      </c>
      <c r="C44" s="2449" t="s">
        <v>384</v>
      </c>
      <c r="D44" s="2444">
        <f>SUM(E44:K44,L44:R44)/2</f>
        <v>36</v>
      </c>
      <c r="E44" s="2474"/>
      <c r="F44" s="2444">
        <v>8</v>
      </c>
      <c r="G44" s="2444">
        <v>8</v>
      </c>
      <c r="H44" s="2444">
        <v>8</v>
      </c>
      <c r="I44" s="2444">
        <v>8</v>
      </c>
      <c r="J44" s="2444"/>
      <c r="K44" s="2446" t="s">
        <v>152</v>
      </c>
      <c r="L44" s="2474">
        <v>8</v>
      </c>
      <c r="M44" s="2444">
        <v>8</v>
      </c>
      <c r="N44" s="2444">
        <v>8</v>
      </c>
      <c r="O44" s="2444">
        <v>8</v>
      </c>
      <c r="P44" s="2444"/>
      <c r="Q44" s="2444">
        <v>8</v>
      </c>
      <c r="R44" s="2474"/>
    </row>
    <row r="45" spans="1:21" ht="26" x14ac:dyDescent="0.25">
      <c r="A45" s="2460"/>
      <c r="B45" s="2460"/>
      <c r="C45" s="2461" t="s">
        <v>125</v>
      </c>
      <c r="D45" s="2462"/>
      <c r="E45" s="2463">
        <f t="shared" ref="E45:R45" si="14">COUNT(E7:E15,E17:E22,E25:E25,E27:E30,E32:E35,E37:E40,E42:E42,E44:E44)</f>
        <v>8</v>
      </c>
      <c r="F45" s="2463">
        <f t="shared" si="14"/>
        <v>17</v>
      </c>
      <c r="G45" s="2463">
        <f t="shared" si="14"/>
        <v>15</v>
      </c>
      <c r="H45" s="2463">
        <f t="shared" si="14"/>
        <v>15</v>
      </c>
      <c r="I45" s="2463">
        <f t="shared" si="14"/>
        <v>15</v>
      </c>
      <c r="J45" s="2463">
        <f t="shared" si="14"/>
        <v>15</v>
      </c>
      <c r="K45" s="2447">
        <f t="shared" si="14"/>
        <v>8</v>
      </c>
      <c r="L45" s="2463">
        <f t="shared" si="14"/>
        <v>11</v>
      </c>
      <c r="M45" s="2463">
        <f t="shared" si="14"/>
        <v>15</v>
      </c>
      <c r="N45" s="2463">
        <f t="shared" si="14"/>
        <v>14</v>
      </c>
      <c r="O45" s="2463">
        <f t="shared" si="14"/>
        <v>16</v>
      </c>
      <c r="P45" s="2463">
        <f t="shared" si="14"/>
        <v>15</v>
      </c>
      <c r="Q45" s="2463">
        <f t="shared" si="14"/>
        <v>17</v>
      </c>
      <c r="R45" s="2463">
        <f t="shared" si="14"/>
        <v>9</v>
      </c>
      <c r="T45" s="1743"/>
      <c r="U45" s="1743"/>
    </row>
    <row r="46" spans="1:21" ht="26" x14ac:dyDescent="0.25">
      <c r="A46" s="2442" t="s">
        <v>13</v>
      </c>
      <c r="B46" s="2442" t="s">
        <v>39</v>
      </c>
      <c r="C46" s="2449" t="s">
        <v>318</v>
      </c>
      <c r="D46" s="2444">
        <f>SUM(E46:K46,L46:R46)/2</f>
        <v>16</v>
      </c>
      <c r="E46" s="2445"/>
      <c r="F46" s="2446" t="s">
        <v>104</v>
      </c>
      <c r="G46" s="2446" t="s">
        <v>104</v>
      </c>
      <c r="H46" s="2446" t="s">
        <v>104</v>
      </c>
      <c r="I46" s="2446" t="s">
        <v>104</v>
      </c>
      <c r="J46" s="2444"/>
      <c r="K46" s="2451" t="s">
        <v>104</v>
      </c>
      <c r="L46" s="2451" t="s">
        <v>104</v>
      </c>
      <c r="M46" s="2444"/>
      <c r="N46" s="2444">
        <v>8</v>
      </c>
      <c r="O46" s="2444">
        <v>8</v>
      </c>
      <c r="P46" s="2444">
        <v>8</v>
      </c>
      <c r="Q46" s="2444">
        <v>8</v>
      </c>
      <c r="R46" s="2448"/>
    </row>
    <row r="47" spans="1:21" ht="26" x14ac:dyDescent="0.25">
      <c r="A47" s="2442" t="s">
        <v>13</v>
      </c>
      <c r="B47" s="2442" t="s">
        <v>39</v>
      </c>
      <c r="C47" s="2449" t="s">
        <v>390</v>
      </c>
      <c r="D47" s="2444">
        <f t="shared" ref="D47:D52" si="15">SUM(E47:K47,L47:R47)/2</f>
        <v>24</v>
      </c>
      <c r="E47" s="2445">
        <v>8</v>
      </c>
      <c r="F47" s="2444">
        <v>8</v>
      </c>
      <c r="G47" s="2456"/>
      <c r="H47" s="2444">
        <v>8</v>
      </c>
      <c r="I47" s="2444"/>
      <c r="J47" s="2456"/>
      <c r="K47" s="2447"/>
      <c r="L47" s="2445"/>
      <c r="M47" s="2444">
        <v>8</v>
      </c>
      <c r="N47" s="2456"/>
      <c r="O47" s="2444">
        <v>8</v>
      </c>
      <c r="P47" s="2456"/>
      <c r="Q47" s="2444"/>
      <c r="R47" s="2448">
        <v>8</v>
      </c>
    </row>
    <row r="48" spans="1:21" s="1743" customFormat="1" ht="26" x14ac:dyDescent="0.25">
      <c r="A48" s="2442" t="s">
        <v>13</v>
      </c>
      <c r="B48" s="2442" t="s">
        <v>39</v>
      </c>
      <c r="C48" s="2449" t="s">
        <v>374</v>
      </c>
      <c r="D48" s="2444">
        <f t="shared" si="15"/>
        <v>40</v>
      </c>
      <c r="E48" s="2445"/>
      <c r="F48" s="2444">
        <v>8</v>
      </c>
      <c r="G48" s="2444">
        <v>8</v>
      </c>
      <c r="H48" s="2477"/>
      <c r="I48" s="2444">
        <v>8</v>
      </c>
      <c r="J48" s="2444">
        <v>8</v>
      </c>
      <c r="K48" s="2447">
        <v>8</v>
      </c>
      <c r="L48" s="2457">
        <v>8</v>
      </c>
      <c r="M48" s="2444"/>
      <c r="N48" s="2444">
        <v>8</v>
      </c>
      <c r="O48" s="2444">
        <v>8</v>
      </c>
      <c r="P48" s="2444">
        <v>8</v>
      </c>
      <c r="Q48" s="2444">
        <v>8</v>
      </c>
      <c r="R48" s="2448"/>
      <c r="T48"/>
      <c r="U48"/>
    </row>
    <row r="49" spans="1:18" ht="26" x14ac:dyDescent="0.25">
      <c r="A49" s="2442" t="s">
        <v>13</v>
      </c>
      <c r="B49" s="2442" t="s">
        <v>39</v>
      </c>
      <c r="C49" s="2449" t="s">
        <v>377</v>
      </c>
      <c r="D49" s="2444">
        <f t="shared" si="15"/>
        <v>6.25</v>
      </c>
      <c r="E49" s="2457">
        <v>8</v>
      </c>
      <c r="F49" s="2444"/>
      <c r="G49" s="2444"/>
      <c r="H49" s="2444"/>
      <c r="I49" s="2444"/>
      <c r="J49" s="2444"/>
      <c r="K49" s="2447"/>
      <c r="L49" s="2445"/>
      <c r="M49" s="2444"/>
      <c r="N49" s="2444"/>
      <c r="O49" s="2444"/>
      <c r="P49" s="2444"/>
      <c r="Q49" s="2444"/>
      <c r="R49" s="2457">
        <v>4.5</v>
      </c>
    </row>
    <row r="50" spans="1:18" ht="26" x14ac:dyDescent="0.25">
      <c r="A50" s="2442" t="s">
        <v>13</v>
      </c>
      <c r="B50" s="2442" t="s">
        <v>39</v>
      </c>
      <c r="C50" s="2449" t="s">
        <v>403</v>
      </c>
      <c r="D50" s="2444">
        <f t="shared" si="15"/>
        <v>20</v>
      </c>
      <c r="E50" s="2457">
        <v>8</v>
      </c>
      <c r="F50" s="2444"/>
      <c r="G50" s="2454"/>
      <c r="H50" s="2454"/>
      <c r="I50" s="2454"/>
      <c r="J50" s="2444">
        <v>8</v>
      </c>
      <c r="K50" s="2451">
        <v>8</v>
      </c>
      <c r="L50" s="2445"/>
      <c r="M50" s="2454"/>
      <c r="N50" s="2454"/>
      <c r="O50" s="2454"/>
      <c r="P50" s="2444"/>
      <c r="Q50" s="2444">
        <v>8</v>
      </c>
      <c r="R50" s="2457">
        <v>8</v>
      </c>
    </row>
    <row r="51" spans="1:18" ht="26" x14ac:dyDescent="0.25">
      <c r="A51" s="2442" t="s">
        <v>13</v>
      </c>
      <c r="B51" s="2442" t="s">
        <v>39</v>
      </c>
      <c r="C51" s="2449" t="s">
        <v>398</v>
      </c>
      <c r="D51" s="2444">
        <f t="shared" si="15"/>
        <v>40</v>
      </c>
      <c r="E51" s="2474">
        <v>8</v>
      </c>
      <c r="F51" s="2444"/>
      <c r="G51" s="2444">
        <v>8</v>
      </c>
      <c r="H51" s="2444">
        <v>8</v>
      </c>
      <c r="I51" s="2446" t="s">
        <v>152</v>
      </c>
      <c r="J51" s="2444">
        <v>8</v>
      </c>
      <c r="K51" s="2446">
        <v>8</v>
      </c>
      <c r="L51" s="2474"/>
      <c r="M51" s="2444">
        <v>8</v>
      </c>
      <c r="N51" s="2444">
        <v>8</v>
      </c>
      <c r="O51" s="2444"/>
      <c r="P51" s="2444">
        <v>8</v>
      </c>
      <c r="Q51" s="2444">
        <v>8</v>
      </c>
      <c r="R51" s="2474">
        <v>8</v>
      </c>
    </row>
    <row r="52" spans="1:18" ht="26" x14ac:dyDescent="0.25">
      <c r="A52" s="2442" t="s">
        <v>13</v>
      </c>
      <c r="B52" s="2442" t="s">
        <v>362</v>
      </c>
      <c r="C52" s="2449" t="s">
        <v>135</v>
      </c>
      <c r="D52" s="2444">
        <f t="shared" si="15"/>
        <v>23</v>
      </c>
      <c r="E52" s="2474">
        <v>8</v>
      </c>
      <c r="F52" s="2444">
        <v>7.5</v>
      </c>
      <c r="G52" s="2444"/>
      <c r="H52" s="2444"/>
      <c r="I52" s="2444">
        <v>7.5</v>
      </c>
      <c r="J52" s="2444">
        <v>7.5</v>
      </c>
      <c r="K52" s="2473"/>
      <c r="L52" s="2474"/>
      <c r="M52" s="2446" t="s">
        <v>104</v>
      </c>
      <c r="N52" s="2444"/>
      <c r="O52" s="2444"/>
      <c r="P52" s="2446" t="s">
        <v>104</v>
      </c>
      <c r="Q52" s="2444">
        <v>7.5</v>
      </c>
      <c r="R52" s="2474">
        <v>8</v>
      </c>
    </row>
    <row r="53" spans="1:18" ht="26" x14ac:dyDescent="0.25">
      <c r="A53" s="2460"/>
      <c r="B53" s="2460"/>
      <c r="C53" s="2461" t="s">
        <v>126</v>
      </c>
      <c r="D53" s="2462"/>
      <c r="E53" s="2463">
        <f t="shared" ref="E53:R53" si="16">COUNT(E8:E15,E17:E22,E25:E25,E27:E30,E32:E35,E37:E40,E42:E42,E44:E44,E46:E52)</f>
        <v>13</v>
      </c>
      <c r="F53" s="2463">
        <f t="shared" si="16"/>
        <v>19</v>
      </c>
      <c r="G53" s="2463">
        <f t="shared" si="16"/>
        <v>16</v>
      </c>
      <c r="H53" s="2463">
        <f t="shared" si="16"/>
        <v>16</v>
      </c>
      <c r="I53" s="2463">
        <f t="shared" si="16"/>
        <v>16</v>
      </c>
      <c r="J53" s="2463">
        <f t="shared" si="16"/>
        <v>19</v>
      </c>
      <c r="K53" s="2447">
        <f t="shared" si="16"/>
        <v>11</v>
      </c>
      <c r="L53" s="2463">
        <f t="shared" si="16"/>
        <v>12</v>
      </c>
      <c r="M53" s="2463">
        <f t="shared" si="16"/>
        <v>16</v>
      </c>
      <c r="N53" s="2463">
        <f t="shared" si="16"/>
        <v>16</v>
      </c>
      <c r="O53" s="2463">
        <f t="shared" si="16"/>
        <v>18</v>
      </c>
      <c r="P53" s="2463">
        <f t="shared" si="16"/>
        <v>17</v>
      </c>
      <c r="Q53" s="2463">
        <f t="shared" si="16"/>
        <v>21</v>
      </c>
      <c r="R53" s="2463">
        <f t="shared" si="16"/>
        <v>14</v>
      </c>
    </row>
    <row r="54" spans="1:18" ht="26" x14ac:dyDescent="0.25">
      <c r="A54" s="2478" t="s">
        <v>13</v>
      </c>
      <c r="B54" s="2442" t="s">
        <v>312</v>
      </c>
      <c r="C54" s="2443" t="s">
        <v>403</v>
      </c>
      <c r="D54" s="2444">
        <f>SUM(E54:K54,L54:R54)/2</f>
        <v>15</v>
      </c>
      <c r="E54" s="2471"/>
      <c r="F54" s="2444"/>
      <c r="G54" s="2444">
        <v>5</v>
      </c>
      <c r="H54" s="2444">
        <v>5</v>
      </c>
      <c r="I54" s="2444">
        <v>5</v>
      </c>
      <c r="J54" s="2454"/>
      <c r="K54" s="2447"/>
      <c r="L54" s="2445"/>
      <c r="M54" s="2444">
        <v>5</v>
      </c>
      <c r="N54" s="2444">
        <v>5</v>
      </c>
      <c r="O54" s="2444">
        <v>5</v>
      </c>
      <c r="P54" s="2444"/>
      <c r="Q54" s="2454"/>
      <c r="R54" s="2479"/>
    </row>
    <row r="55" spans="1:18" ht="26" x14ac:dyDescent="0.25">
      <c r="A55" s="2460"/>
      <c r="B55" s="2460"/>
      <c r="C55" s="2480" t="s">
        <v>300</v>
      </c>
      <c r="D55" s="2462"/>
      <c r="E55" s="2463">
        <f t="shared" ref="E55:R55" si="17">COUNT(E17:E22,E25:E25,E27:E30,E32:E35,E37:E40,E42:E42,E44:E44,E46:E52)</f>
        <v>9</v>
      </c>
      <c r="F55" s="2463">
        <f t="shared" si="17"/>
        <v>16</v>
      </c>
      <c r="G55" s="2463">
        <f t="shared" si="17"/>
        <v>13</v>
      </c>
      <c r="H55" s="2463">
        <f t="shared" si="17"/>
        <v>13</v>
      </c>
      <c r="I55" s="2463">
        <f t="shared" si="17"/>
        <v>14</v>
      </c>
      <c r="J55" s="2463">
        <f t="shared" si="17"/>
        <v>16</v>
      </c>
      <c r="K55" s="2447">
        <f t="shared" si="17"/>
        <v>6</v>
      </c>
      <c r="L55" s="2463">
        <f t="shared" si="17"/>
        <v>8</v>
      </c>
      <c r="M55" s="2463">
        <f t="shared" si="17"/>
        <v>13</v>
      </c>
      <c r="N55" s="2463">
        <f t="shared" si="17"/>
        <v>13</v>
      </c>
      <c r="O55" s="2463">
        <f t="shared" si="17"/>
        <v>15</v>
      </c>
      <c r="P55" s="2463">
        <f t="shared" si="17"/>
        <v>14</v>
      </c>
      <c r="Q55" s="2463">
        <f t="shared" si="17"/>
        <v>18</v>
      </c>
      <c r="R55" s="2463">
        <f t="shared" si="17"/>
        <v>10</v>
      </c>
    </row>
    <row r="56" spans="1:18" ht="26" x14ac:dyDescent="0.25">
      <c r="A56" s="2460"/>
      <c r="B56" s="2460"/>
      <c r="C56" s="2481" t="s">
        <v>51</v>
      </c>
      <c r="D56" s="2462"/>
      <c r="E56" s="2463">
        <f>COUNT(E25:E25,E27:E30,E32:E35,E37:E40,E42:E42,E44:E44,E46:E52,#REF!)</f>
        <v>8</v>
      </c>
      <c r="F56" s="2463">
        <f>COUNT(F25:F25,F27:F30,F32:F35,F37:F40,F42:F42,F44:F44,F46:F52,#REF!)</f>
        <v>11</v>
      </c>
      <c r="G56" s="2463">
        <f>COUNT(G25:G25,G27:G30,G32:G35,G37:G40,G42:G42,G44:G44,G46:G52,#REF!)</f>
        <v>10</v>
      </c>
      <c r="H56" s="2463">
        <f>COUNT(H25:H25,H27:H30,H32:H35,H37:H40,H42:H42,H44:H44,H46:H52,#REF!)</f>
        <v>9</v>
      </c>
      <c r="I56" s="2463">
        <f>COUNT(I25:I25,I27:I30,I32:I35,I37:I40,I42:I42,I44:I44,I46:I52,#REF!)</f>
        <v>9</v>
      </c>
      <c r="J56" s="2463">
        <f>COUNT(J25:J25,J27:J30,J32:J35,J37:J40,J42:J42,J44:J44,J46:J52,#REF!)</f>
        <v>11</v>
      </c>
      <c r="K56" s="2447">
        <f>COUNT(K25:K25,K27:K30,K32:K35,K37:K40,K42:K42,K44:K44,K46:K52,#REF!)</f>
        <v>5</v>
      </c>
      <c r="L56" s="2463">
        <f>COUNT(L25:L25,L27:L30,L32:L35,L37:L40,L42:L42,L44:L44,L46:L52,#REF!)</f>
        <v>7</v>
      </c>
      <c r="M56" s="2463">
        <f>COUNT(M25:M25,M27:M30,M32:M35,M37:M40,M42:M42,M44:M44,M46:M52,#REF!)</f>
        <v>10</v>
      </c>
      <c r="N56" s="2463">
        <f>COUNT(N25:N25,N27:N30,N32:N35,N37:N40,N42:N42,N44:N44,N46:N52,#REF!)</f>
        <v>8</v>
      </c>
      <c r="O56" s="2463">
        <f>COUNT(O25:O25,O27:O30,O32:O35,O37:O40,O42:O42,O44:O44,O46:O52,#REF!)</f>
        <v>10</v>
      </c>
      <c r="P56" s="2463">
        <f>COUNT(P25:P25,P27:P30,P32:P35,P37:P40,P42:P42,P44:P44,P46:P52,#REF!)</f>
        <v>11</v>
      </c>
      <c r="Q56" s="2463">
        <f>COUNT(Q25:Q25,Q27:Q30,Q32:Q35,Q37:Q40,Q42:Q42,Q44:Q44,Q46:Q52,#REF!)</f>
        <v>13</v>
      </c>
      <c r="R56" s="2463">
        <f>COUNT(R25:R25,R27:R30,R32:R35,R37:R40,R42:R42,R44:R44,R46:R52,#REF!)</f>
        <v>8</v>
      </c>
    </row>
    <row r="57" spans="1:18" ht="26" x14ac:dyDescent="0.25">
      <c r="A57" s="2460"/>
      <c r="B57" s="2460"/>
      <c r="C57" s="2481" t="s">
        <v>113</v>
      </c>
      <c r="D57" s="2462"/>
      <c r="E57" s="2463">
        <f t="shared" ref="E57:R57" si="18">COUNT(E27:E30,E32:E35,E37:E40,E42:E42,E44:E44,E46:E52,E54:E54)</f>
        <v>8</v>
      </c>
      <c r="F57" s="2463">
        <f t="shared" si="18"/>
        <v>10</v>
      </c>
      <c r="G57" s="2463">
        <f t="shared" si="18"/>
        <v>10</v>
      </c>
      <c r="H57" s="2463">
        <f t="shared" si="18"/>
        <v>10</v>
      </c>
      <c r="I57" s="2463">
        <f t="shared" si="18"/>
        <v>10</v>
      </c>
      <c r="J57" s="2463">
        <f t="shared" si="18"/>
        <v>10</v>
      </c>
      <c r="K57" s="2447">
        <f t="shared" si="18"/>
        <v>5</v>
      </c>
      <c r="L57" s="2463">
        <f t="shared" si="18"/>
        <v>6</v>
      </c>
      <c r="M57" s="2463">
        <f t="shared" si="18"/>
        <v>10</v>
      </c>
      <c r="N57" s="2463">
        <f t="shared" si="18"/>
        <v>9</v>
      </c>
      <c r="O57" s="2463">
        <f t="shared" si="18"/>
        <v>11</v>
      </c>
      <c r="P57" s="2463">
        <f t="shared" si="18"/>
        <v>10</v>
      </c>
      <c r="Q57" s="2463">
        <f t="shared" si="18"/>
        <v>12</v>
      </c>
      <c r="R57" s="2463">
        <f t="shared" si="18"/>
        <v>8</v>
      </c>
    </row>
    <row r="58" spans="1:18" ht="26" x14ac:dyDescent="0.25">
      <c r="A58" s="2460"/>
      <c r="B58" s="2460"/>
      <c r="C58" s="2481" t="s">
        <v>55</v>
      </c>
      <c r="D58" s="2462"/>
      <c r="E58" s="2463">
        <f>COUNT(E32:E35,E37:E40,E42:E42,E44:E44,E46:E52,E54:E54,#REF!)</f>
        <v>7</v>
      </c>
      <c r="F58" s="2463">
        <f>COUNT(F32:F35,F37:F40,F42:F42,F44:F44,F46:F52,F54:F54,#REF!)</f>
        <v>8</v>
      </c>
      <c r="G58" s="2463">
        <f>COUNT(G32:G35,G37:G40,G42:G42,G44:G44,G46:G52,G54:G54,#REF!)</f>
        <v>9</v>
      </c>
      <c r="H58" s="2463">
        <f>COUNT(H32:H35,H37:H40,H42:H42,H44:H44,H46:H52,H54:H54,#REF!)</f>
        <v>9</v>
      </c>
      <c r="I58" s="2463">
        <f>COUNT(I32:I35,I37:I40,I42:I42,I44:I44,I46:I52,I54:I54,#REF!)</f>
        <v>8</v>
      </c>
      <c r="J58" s="2463">
        <f>COUNT(J32:J35,J37:J40,J42:J42,J44:J44,J46:J52,J54:J54,#REF!)</f>
        <v>10</v>
      </c>
      <c r="K58" s="2447">
        <f>COUNT(K32:K35,K37:K40,K42:K42,K44:K44,K46:K52,K54:K54,#REF!)</f>
        <v>5</v>
      </c>
      <c r="L58" s="2463">
        <f>COUNT(L32:L35,L37:L40,L42:L42,L44:L44,L46:L52,L54:L54,#REF!)</f>
        <v>6</v>
      </c>
      <c r="M58" s="2463">
        <f>COUNT(M32:M35,M37:M40,M42:M42,M44:M44,M46:M52,M54:M54,#REF!)</f>
        <v>8</v>
      </c>
      <c r="N58" s="2463">
        <f>COUNT(N32:N35,N37:N40,N42:N42,N44:N44,N46:N52,N54:N54,#REF!)</f>
        <v>9</v>
      </c>
      <c r="O58" s="2463">
        <f>COUNT(O32:O35,O37:O40,O42:O42,O44:O44,O46:O52,O54:O54,#REF!)</f>
        <v>10</v>
      </c>
      <c r="P58" s="2463">
        <f>COUNT(P32:P35,P37:P40,P42:P42,P44:P44,P46:P52,P54:P54,#REF!)</f>
        <v>8</v>
      </c>
      <c r="Q58" s="2463">
        <f>COUNT(Q32:Q35,Q37:Q40,Q42:Q42,Q44:Q44,Q46:Q52,Q54:Q54,#REF!)</f>
        <v>11</v>
      </c>
      <c r="R58" s="2463">
        <f>COUNT(R32:R35,R37:R40,R42:R42,R44:R44,R46:R52,R54:R54,#REF!)</f>
        <v>7</v>
      </c>
    </row>
    <row r="59" spans="1:18" ht="26" x14ac:dyDescent="0.25">
      <c r="A59" s="2460"/>
      <c r="B59" s="2460"/>
      <c r="C59" s="2481" t="s">
        <v>105</v>
      </c>
      <c r="D59" s="2462"/>
      <c r="E59" s="2463">
        <f>COUNT(E37:E40,E42:E42,E44:E44,E46:E52,E54:E54,#REF!)</f>
        <v>6</v>
      </c>
      <c r="F59" s="2463">
        <f>COUNT(F37:F40,F42:F42,F44:F44,F46:F52,F54:F54,#REF!)</f>
        <v>7</v>
      </c>
      <c r="G59" s="2463">
        <f>COUNT(G37:G40,G42:G42,G44:G44,G46:G52,G54:G54,#REF!)</f>
        <v>6</v>
      </c>
      <c r="H59" s="2463">
        <f>COUNT(H37:H40,H42:H42,H44:H44,H46:H52,H54:H54,#REF!)</f>
        <v>7</v>
      </c>
      <c r="I59" s="2463">
        <f>COUNT(I37:I40,I42:I42,I44:I44,I46:I52,I54:I54,#REF!)</f>
        <v>7</v>
      </c>
      <c r="J59" s="2463">
        <f>COUNT(J37:J40,J42:J42,J44:J44,J46:J52,J54:J54,#REF!)</f>
        <v>7</v>
      </c>
      <c r="K59" s="2447">
        <f>COUNT(K37:K40,K42:K42,K44:K44,K46:K52,K54:K54,#REF!)</f>
        <v>4</v>
      </c>
      <c r="L59" s="2463">
        <f>COUNT(L37:L40,L42:L42,L44:L44,L46:L52,L54:L54,#REF!)</f>
        <v>5</v>
      </c>
      <c r="M59" s="2463">
        <f>COUNT(M37:M40,M42:M42,M44:M44,M46:M52,M54:M54,#REF!)</f>
        <v>6</v>
      </c>
      <c r="N59" s="2463">
        <f>COUNT(N37:N40,N42:N42,N44:N44,N46:N52,N54:N54,#REF!)</f>
        <v>8</v>
      </c>
      <c r="O59" s="2463">
        <f>COUNT(O37:O40,O42:O42,O44:O44,O46:O52,O54:O54,#REF!)</f>
        <v>7</v>
      </c>
      <c r="P59" s="2463">
        <f>COUNT(P37:P40,P42:P42,P44:P44,P46:P52,P54:P54,#REF!)</f>
        <v>7</v>
      </c>
      <c r="Q59" s="2463">
        <f>COUNT(Q37:Q40,Q42:Q42,Q44:Q44,Q46:Q52,Q54:Q54,#REF!)</f>
        <v>9</v>
      </c>
      <c r="R59" s="2463">
        <f>COUNT(R37:R40,R42:R42,R44:R44,R46:R52,R54:R54,#REF!)</f>
        <v>6</v>
      </c>
    </row>
    <row r="60" spans="1:18" ht="26" x14ac:dyDescent="0.25">
      <c r="A60" s="2460"/>
      <c r="B60" s="2460"/>
      <c r="C60" s="2481" t="s">
        <v>128</v>
      </c>
      <c r="D60" s="2462"/>
      <c r="E60" s="2463">
        <f>COUNT(#REF!,E42:E42,E44:E44,E46:E52,E54:E54,#REF!)</f>
        <v>5</v>
      </c>
      <c r="F60" s="2463">
        <f>COUNT(#REF!,F42:F42,F44:F44,F46:F52,F54:F54,#REF!)</f>
        <v>5</v>
      </c>
      <c r="G60" s="2463">
        <f>COUNT(#REF!,G42:G42,G44:G44,G46:G52,G54:G54,#REF!)</f>
        <v>5</v>
      </c>
      <c r="H60" s="2463">
        <f>COUNT(#REF!,H42:H42,H44:H44,H46:H52,H54:H54,#REF!)</f>
        <v>5</v>
      </c>
      <c r="I60" s="2463">
        <f>COUNT(#REF!,I42:I42,I44:I44,I46:I52,I54:I54,#REF!)</f>
        <v>4</v>
      </c>
      <c r="J60" s="2463">
        <f>COUNT(#REF!,J42:J42,J44:J44,J46:J52,J54:J54,#REF!)</f>
        <v>5</v>
      </c>
      <c r="K60" s="2447">
        <f>COUNT(#REF!,K42:K42,K44:K44,K46:K52,K54:K54,#REF!)</f>
        <v>4</v>
      </c>
      <c r="L60" s="2463">
        <f>COUNT(#REF!,L42:L42,L44:L44,L46:L52,L54:L54,#REF!)</f>
        <v>3</v>
      </c>
      <c r="M60" s="2463">
        <f>COUNT(#REF!,M42:M42,M44:M44,M46:M52,M54:M54,#REF!)</f>
        <v>4</v>
      </c>
      <c r="N60" s="2463">
        <f>COUNT(#REF!,N42:N42,N44:N44,N46:N52,N54:N54,#REF!)</f>
        <v>6</v>
      </c>
      <c r="O60" s="2463">
        <f>COUNT(#REF!,O42:O42,O44:O44,O46:O52,O54:O54,#REF!)</f>
        <v>6</v>
      </c>
      <c r="P60" s="2463">
        <f>COUNT(#REF!,P42:P42,P44:P44,P46:P52,P54:P54,#REF!)</f>
        <v>4</v>
      </c>
      <c r="Q60" s="2463">
        <f>COUNT(#REF!,Q42:Q42,Q44:Q44,Q46:Q52,Q54:Q54,#REF!)</f>
        <v>7</v>
      </c>
      <c r="R60" s="2463">
        <f>COUNT(#REF!,R42:R42,R44:R44,R46:R52,R54:R54,#REF!)</f>
        <v>5</v>
      </c>
    </row>
    <row r="61" spans="1:18" ht="26" x14ac:dyDescent="0.25">
      <c r="A61" s="2460"/>
      <c r="B61" s="2460"/>
      <c r="C61" s="2481" t="s">
        <v>161</v>
      </c>
      <c r="D61" s="2462"/>
      <c r="E61" s="2463">
        <f>COUNT(#REF!,E44:E44,E46:E52,E54:E54,#REF!)</f>
        <v>5</v>
      </c>
      <c r="F61" s="2463">
        <f>COUNT(#REF!,F44:F44,F46:F52,F54:F54,#REF!)</f>
        <v>4</v>
      </c>
      <c r="G61" s="2463">
        <f>COUNT(#REF!,G44:G44,G46:G52,G54:G54,#REF!)</f>
        <v>4</v>
      </c>
      <c r="H61" s="2463">
        <f>COUNT(#REF!,H44:H44,H46:H52,H54:H54,#REF!)</f>
        <v>4</v>
      </c>
      <c r="I61" s="2463">
        <f>COUNT(#REF!,I44:I44,I46:I52,I54:I54,#REF!)</f>
        <v>4</v>
      </c>
      <c r="J61" s="2463">
        <f>COUNT(#REF!,J44:J44,J46:J52,J54:J54,#REF!)</f>
        <v>4</v>
      </c>
      <c r="K61" s="2447">
        <f>COUNT(#REF!,K44:K44,K46:K52,K54:K54,#REF!)</f>
        <v>3</v>
      </c>
      <c r="L61" s="2463">
        <f>COUNT(#REF!,L44:L44,L46:L52,L54:L54,#REF!)</f>
        <v>2</v>
      </c>
      <c r="M61" s="2463">
        <f>COUNT(#REF!,M44:M44,M46:M52,M54:M54,#REF!)</f>
        <v>4</v>
      </c>
      <c r="N61" s="2463">
        <f>COUNT(#REF!,N44:N44,N46:N52,N54:N54,#REF!)</f>
        <v>5</v>
      </c>
      <c r="O61" s="2463">
        <f>COUNT(#REF!,O44:O44,O46:O52,O54:O54,#REF!)</f>
        <v>5</v>
      </c>
      <c r="P61" s="2463">
        <f>COUNT(#REF!,P44:P44,P46:P52,P54:P54,#REF!)</f>
        <v>3</v>
      </c>
      <c r="Q61" s="2463">
        <f>COUNT(#REF!,Q44:Q44,Q46:Q52,Q54:Q54,#REF!)</f>
        <v>6</v>
      </c>
      <c r="R61" s="2463">
        <f>COUNT(#REF!,R44:R44,R46:R52,R54:R54,#REF!)</f>
        <v>5</v>
      </c>
    </row>
    <row r="62" spans="1:18" ht="26" x14ac:dyDescent="0.25">
      <c r="A62" s="2460"/>
      <c r="B62" s="2460"/>
      <c r="C62" s="2481" t="s">
        <v>321</v>
      </c>
      <c r="D62" s="2462"/>
      <c r="E62" s="2463">
        <f>COUNT(#REF!,#REF!,E46:E52,E54:E54,#REF!)</f>
        <v>5</v>
      </c>
      <c r="F62" s="2463">
        <f>COUNT(#REF!,#REF!,F46:F52,F54:F54,#REF!)</f>
        <v>3</v>
      </c>
      <c r="G62" s="2463">
        <f>COUNT(#REF!,#REF!,G46:G52,G54:G54,#REF!)</f>
        <v>3</v>
      </c>
      <c r="H62" s="2463">
        <f>COUNT(#REF!,#REF!,H46:H52,H54:H54,#REF!)</f>
        <v>3</v>
      </c>
      <c r="I62" s="2463">
        <f>COUNT(#REF!,#REF!,I46:I52,I54:I54,#REF!)</f>
        <v>3</v>
      </c>
      <c r="J62" s="2463">
        <f>COUNT(#REF!,#REF!,J46:J52,J54:J54,#REF!)</f>
        <v>4</v>
      </c>
      <c r="K62" s="2447">
        <f>COUNT(#REF!,#REF!,K46:K52,K54:K54,#REF!)</f>
        <v>3</v>
      </c>
      <c r="L62" s="2463">
        <f>COUNT(#REF!,#REF!,L46:L52,L54:L54,#REF!)</f>
        <v>1</v>
      </c>
      <c r="M62" s="2463">
        <f>COUNT(#REF!,#REF!,M46:M52,M54:M54,#REF!)</f>
        <v>3</v>
      </c>
      <c r="N62" s="2463">
        <f>COUNT(#REF!,#REF!,N46:N52,N54:N54,#REF!)</f>
        <v>4</v>
      </c>
      <c r="O62" s="2463">
        <f>COUNT(#REF!,#REF!,O46:O52,O54:O54,#REF!)</f>
        <v>4</v>
      </c>
      <c r="P62" s="2463">
        <f>COUNT(#REF!,#REF!,P46:P52,P54:P54,#REF!)</f>
        <v>3</v>
      </c>
      <c r="Q62" s="2463">
        <f>COUNT(#REF!,#REF!,Q46:Q52,Q54:Q54,#REF!)</f>
        <v>5</v>
      </c>
      <c r="R62" s="2463">
        <f>COUNT(#REF!,#REF!,R46:R52,R54:R54,#REF!)</f>
        <v>5</v>
      </c>
    </row>
    <row r="63" spans="1:18" ht="26" x14ac:dyDescent="0.25">
      <c r="A63" s="2460"/>
      <c r="B63" s="2460"/>
      <c r="C63" s="2481" t="s">
        <v>183</v>
      </c>
      <c r="D63" s="2462"/>
      <c r="E63" s="2463">
        <f>COUNT(#REF!)</f>
        <v>0</v>
      </c>
      <c r="F63" s="2463">
        <f>COUNT(#REF!)</f>
        <v>0</v>
      </c>
      <c r="G63" s="2463">
        <f>COUNT(#REF!)</f>
        <v>0</v>
      </c>
      <c r="H63" s="2463">
        <f>COUNT(#REF!)</f>
        <v>0</v>
      </c>
      <c r="I63" s="2463">
        <f>COUNT(#REF!)</f>
        <v>0</v>
      </c>
      <c r="J63" s="2463">
        <f>COUNT(#REF!)</f>
        <v>0</v>
      </c>
      <c r="K63" s="2447">
        <f>COUNT(#REF!)</f>
        <v>0</v>
      </c>
      <c r="L63" s="2463">
        <f>COUNT(#REF!)</f>
        <v>0</v>
      </c>
      <c r="M63" s="2463">
        <f>COUNT(#REF!)</f>
        <v>0</v>
      </c>
      <c r="N63" s="2463">
        <f>COUNT(#REF!)</f>
        <v>0</v>
      </c>
      <c r="O63" s="2463">
        <f>COUNT(#REF!)</f>
        <v>0</v>
      </c>
      <c r="P63" s="2463">
        <f>COUNT(#REF!)</f>
        <v>0</v>
      </c>
      <c r="Q63" s="2463">
        <f>COUNT(#REF!)</f>
        <v>0</v>
      </c>
      <c r="R63" s="2463">
        <f>COUNT(#REF!)</f>
        <v>0</v>
      </c>
    </row>
    <row r="64" spans="1:18" ht="26.5" thickBot="1" x14ac:dyDescent="0.3">
      <c r="A64" s="2442" t="s">
        <v>102</v>
      </c>
      <c r="B64" s="2442"/>
      <c r="C64" s="2443"/>
      <c r="D64" s="2444"/>
      <c r="E64" s="2448"/>
      <c r="F64" s="2450"/>
      <c r="G64" s="2450"/>
      <c r="H64" s="2450"/>
      <c r="I64" s="2444"/>
      <c r="J64" s="2444"/>
      <c r="K64" s="2447"/>
      <c r="L64" s="2445"/>
      <c r="M64" s="2450"/>
      <c r="N64" s="2444"/>
      <c r="O64" s="2444"/>
      <c r="P64" s="2444"/>
      <c r="Q64" s="2444"/>
      <c r="R64" s="2448"/>
    </row>
    <row r="65" spans="1:18" ht="26.5" thickBot="1" x14ac:dyDescent="0.3">
      <c r="A65" s="2482" t="s">
        <v>95</v>
      </c>
      <c r="B65" s="2482" t="s">
        <v>101</v>
      </c>
      <c r="C65" s="2483" t="s">
        <v>97</v>
      </c>
      <c r="D65" s="2482">
        <f>SUM(E65:K65,L65:R65)/2</f>
        <v>19</v>
      </c>
      <c r="E65" s="2484"/>
      <c r="F65" s="2485">
        <v>7.5</v>
      </c>
      <c r="G65" s="2485">
        <v>7.5</v>
      </c>
      <c r="H65" s="2485">
        <v>4</v>
      </c>
      <c r="I65" s="2482"/>
      <c r="J65" s="2482"/>
      <c r="K65" s="2486"/>
      <c r="L65" s="2484"/>
      <c r="M65" s="2485">
        <v>7.5</v>
      </c>
      <c r="N65" s="2482">
        <v>7.5</v>
      </c>
      <c r="O65" s="2482">
        <v>4</v>
      </c>
      <c r="P65" s="2482"/>
      <c r="Q65" s="2482"/>
      <c r="R65" s="2487"/>
    </row>
    <row r="66" spans="1:18" ht="26.5" thickBot="1" x14ac:dyDescent="0.3">
      <c r="A66" s="2442" t="s">
        <v>96</v>
      </c>
      <c r="B66" s="2442" t="s">
        <v>100</v>
      </c>
      <c r="C66" s="2488" t="s">
        <v>99</v>
      </c>
      <c r="D66" s="2482">
        <f t="shared" ref="D66:D67" si="19">SUM(E66:K66,L66:R66)/2</f>
        <v>38</v>
      </c>
      <c r="E66" s="2489"/>
      <c r="F66" s="2490">
        <v>9.5</v>
      </c>
      <c r="G66" s="2442">
        <v>9.5</v>
      </c>
      <c r="H66" s="2442">
        <v>9.5</v>
      </c>
      <c r="I66" s="2442">
        <v>9.5</v>
      </c>
      <c r="J66" s="2442"/>
      <c r="K66" s="2491"/>
      <c r="L66" s="2492"/>
      <c r="M66" s="2493">
        <v>9.5</v>
      </c>
      <c r="N66" s="2442">
        <v>9.5</v>
      </c>
      <c r="O66" s="2442">
        <v>9.5</v>
      </c>
      <c r="P66" s="2442">
        <v>9.5</v>
      </c>
      <c r="Q66" s="2442"/>
      <c r="R66" s="2494"/>
    </row>
    <row r="67" spans="1:18" ht="26.5" thickBot="1" x14ac:dyDescent="0.3">
      <c r="A67" s="2442" t="s">
        <v>96</v>
      </c>
      <c r="B67" s="2442" t="s">
        <v>100</v>
      </c>
      <c r="C67" s="2488" t="s">
        <v>137</v>
      </c>
      <c r="D67" s="2482">
        <f t="shared" si="19"/>
        <v>38</v>
      </c>
      <c r="E67" s="2489">
        <v>9.5</v>
      </c>
      <c r="F67" s="2493">
        <v>9.5</v>
      </c>
      <c r="G67" s="2442"/>
      <c r="H67" s="2442"/>
      <c r="I67" s="2442"/>
      <c r="J67" s="2442">
        <v>9.5</v>
      </c>
      <c r="K67" s="2491">
        <v>9.5</v>
      </c>
      <c r="L67" s="2489">
        <v>9.5</v>
      </c>
      <c r="M67" s="2490">
        <v>9.5</v>
      </c>
      <c r="N67" s="2442"/>
      <c r="O67" s="2442"/>
      <c r="P67" s="2442"/>
      <c r="Q67" s="2442">
        <v>9.5</v>
      </c>
      <c r="R67" s="2494">
        <v>9.5</v>
      </c>
    </row>
    <row r="68" spans="1:18" ht="26" x14ac:dyDescent="0.6">
      <c r="A68" s="2442"/>
      <c r="B68" s="2495" t="s">
        <v>155</v>
      </c>
      <c r="C68" s="2496" t="s">
        <v>140</v>
      </c>
      <c r="D68" s="2444"/>
      <c r="E68" s="2445"/>
      <c r="F68" s="2450"/>
      <c r="G68" s="2450"/>
      <c r="H68" s="2450"/>
      <c r="I68" s="2444"/>
      <c r="J68" s="2444"/>
      <c r="K68" s="2445"/>
      <c r="L68" s="2445"/>
      <c r="M68" s="2444"/>
      <c r="N68" s="2444"/>
      <c r="O68" s="2444"/>
      <c r="P68" s="2444"/>
      <c r="Q68" s="2444"/>
      <c r="R68" s="2448"/>
    </row>
    <row r="69" spans="1:18" ht="26" x14ac:dyDescent="0.6">
      <c r="A69" s="2442"/>
      <c r="B69" s="2497" t="s">
        <v>154</v>
      </c>
      <c r="C69" s="2498" t="s">
        <v>141</v>
      </c>
      <c r="D69" s="2444"/>
      <c r="E69" s="2445"/>
      <c r="F69" s="2450"/>
      <c r="G69" s="2450"/>
      <c r="H69" s="2450"/>
      <c r="I69" s="2444"/>
      <c r="J69" s="2444"/>
      <c r="K69" s="2445"/>
      <c r="L69" s="2445"/>
      <c r="M69" s="2444"/>
      <c r="N69" s="2444"/>
      <c r="O69" s="2444"/>
      <c r="P69" s="2444"/>
      <c r="Q69" s="2444"/>
      <c r="R69" s="2448"/>
    </row>
    <row r="70" spans="1:18" ht="13" x14ac:dyDescent="0.3">
      <c r="A70" s="920"/>
      <c r="B70" s="920"/>
      <c r="C70" s="920"/>
      <c r="D70" s="317"/>
      <c r="E70" s="968">
        <f t="shared" ref="E70:R70" si="20">SUM(E7:E15,E17:E23,E25:E25,E27:E30,E32:E35,E37:E40,E42:E42,E44:E44,E46:E52,E54:E54,E65:E69)</f>
        <v>118.5</v>
      </c>
      <c r="F70" s="968">
        <f t="shared" si="20"/>
        <v>185</v>
      </c>
      <c r="G70" s="968">
        <f t="shared" si="20"/>
        <v>162</v>
      </c>
      <c r="H70" s="968">
        <f t="shared" si="20"/>
        <v>158.5</v>
      </c>
      <c r="I70" s="968">
        <f t="shared" si="20"/>
        <v>149</v>
      </c>
      <c r="J70" s="968">
        <f t="shared" si="20"/>
        <v>161</v>
      </c>
      <c r="K70" s="968">
        <f t="shared" si="20"/>
        <v>97.5</v>
      </c>
      <c r="L70" s="968">
        <f t="shared" si="20"/>
        <v>110.5</v>
      </c>
      <c r="M70" s="968">
        <f t="shared" si="20"/>
        <v>171.5</v>
      </c>
      <c r="N70" s="968">
        <f t="shared" si="20"/>
        <v>162</v>
      </c>
      <c r="O70" s="968">
        <f t="shared" si="20"/>
        <v>169.5</v>
      </c>
      <c r="P70" s="968">
        <f t="shared" si="20"/>
        <v>157.5</v>
      </c>
      <c r="Q70" s="968">
        <f t="shared" si="20"/>
        <v>184</v>
      </c>
      <c r="R70" s="968">
        <f t="shared" si="20"/>
        <v>118</v>
      </c>
    </row>
    <row r="71" spans="1:18" ht="13" x14ac:dyDescent="0.3">
      <c r="A71" s="921"/>
      <c r="B71" s="921"/>
      <c r="C71" s="921"/>
      <c r="D71" s="317"/>
      <c r="E71" s="969">
        <f>E70/8</f>
        <v>14.8125</v>
      </c>
      <c r="F71" s="969">
        <f t="shared" ref="F71:R71" si="21">F70/8</f>
        <v>23.125</v>
      </c>
      <c r="G71" s="969">
        <f t="shared" si="21"/>
        <v>20.25</v>
      </c>
      <c r="H71" s="969">
        <f t="shared" si="21"/>
        <v>19.8125</v>
      </c>
      <c r="I71" s="969">
        <f t="shared" si="21"/>
        <v>18.625</v>
      </c>
      <c r="J71" s="969">
        <f t="shared" si="21"/>
        <v>20.125</v>
      </c>
      <c r="K71" s="969">
        <f t="shared" si="21"/>
        <v>12.1875</v>
      </c>
      <c r="L71" s="969">
        <f t="shared" si="21"/>
        <v>13.8125</v>
      </c>
      <c r="M71" s="969">
        <f t="shared" si="21"/>
        <v>21.4375</v>
      </c>
      <c r="N71" s="969">
        <f t="shared" si="21"/>
        <v>20.25</v>
      </c>
      <c r="O71" s="969">
        <f t="shared" si="21"/>
        <v>21.1875</v>
      </c>
      <c r="P71" s="969">
        <f t="shared" si="21"/>
        <v>19.6875</v>
      </c>
      <c r="Q71" s="969">
        <f t="shared" si="21"/>
        <v>23</v>
      </c>
      <c r="R71" s="969">
        <f t="shared" si="21"/>
        <v>14.75</v>
      </c>
    </row>
    <row r="72" spans="1:18" ht="13" x14ac:dyDescent="0.3">
      <c r="A72" s="922"/>
      <c r="B72" s="922"/>
      <c r="C72" s="922"/>
      <c r="D72" s="321" t="s">
        <v>212</v>
      </c>
      <c r="E72" s="322" t="s">
        <v>315</v>
      </c>
      <c r="F72" s="323" t="s">
        <v>203</v>
      </c>
      <c r="G72" s="897"/>
      <c r="H72" s="321" t="s">
        <v>211</v>
      </c>
      <c r="I72" s="970"/>
      <c r="J72" s="325" t="s">
        <v>203</v>
      </c>
      <c r="K72" s="897"/>
      <c r="L72" s="321" t="s">
        <v>213</v>
      </c>
      <c r="M72" s="322" t="s">
        <v>74</v>
      </c>
      <c r="N72" s="323" t="s">
        <v>203</v>
      </c>
      <c r="O72" s="897"/>
      <c r="P72" s="321" t="s">
        <v>211</v>
      </c>
      <c r="Q72" s="970"/>
      <c r="R72" s="325" t="s">
        <v>203</v>
      </c>
    </row>
    <row r="73" spans="1:18" ht="13" x14ac:dyDescent="0.3">
      <c r="A73" s="316"/>
      <c r="B73" s="316"/>
      <c r="C73" s="316"/>
      <c r="D73" s="326" t="s">
        <v>159</v>
      </c>
      <c r="E73" s="256">
        <v>27.5</v>
      </c>
      <c r="F73" s="347" t="str">
        <f>E73* 40 &amp; "hrs"</f>
        <v>1100hrs</v>
      </c>
      <c r="G73" s="897"/>
      <c r="H73" s="328" t="s">
        <v>240</v>
      </c>
      <c r="I73" s="329">
        <v>25.93</v>
      </c>
      <c r="J73" s="971" t="s">
        <v>247</v>
      </c>
      <c r="K73" s="897"/>
      <c r="L73" s="331" t="s">
        <v>159</v>
      </c>
      <c r="M73" s="332">
        <v>27.5</v>
      </c>
      <c r="N73" s="347" t="str">
        <f>M73* 40 &amp; "hrs"</f>
        <v>1100hrs</v>
      </c>
      <c r="O73" s="897"/>
      <c r="P73" s="334" t="s">
        <v>240</v>
      </c>
      <c r="Q73" s="335">
        <v>25.93</v>
      </c>
      <c r="R73" s="972" t="s">
        <v>247</v>
      </c>
    </row>
    <row r="74" spans="1:18" ht="13" x14ac:dyDescent="0.3">
      <c r="A74" s="316"/>
      <c r="B74" s="316"/>
      <c r="C74" s="316"/>
      <c r="D74" s="337" t="s">
        <v>204</v>
      </c>
      <c r="E74" s="338">
        <f>SUM(E70:K70)/40</f>
        <v>25.787500000000001</v>
      </c>
      <c r="F74" s="973" t="str">
        <f>E74* 40 &amp; "hrs"</f>
        <v>1031.5hrs</v>
      </c>
      <c r="G74" s="897"/>
      <c r="H74" s="340" t="s">
        <v>74</v>
      </c>
      <c r="I74" s="341">
        <f>SUM(E70:K70)/40</f>
        <v>25.787500000000001</v>
      </c>
      <c r="J74" s="342" t="str">
        <f>I74*40 &amp; "hrs"</f>
        <v>1031.5hrs</v>
      </c>
      <c r="K74" s="897"/>
      <c r="L74" s="343" t="s">
        <v>204</v>
      </c>
      <c r="M74" s="354">
        <f>SUM(L70:R70)/40</f>
        <v>26.824999999999999</v>
      </c>
      <c r="N74" s="973" t="str">
        <f>M74* 40 &amp; "hrs"</f>
        <v>1073hrs</v>
      </c>
      <c r="O74" s="897"/>
      <c r="P74" s="340" t="s">
        <v>74</v>
      </c>
      <c r="Q74" s="352">
        <f>SUM(L70:R70)/40</f>
        <v>26.824999999999999</v>
      </c>
      <c r="R74" s="353" t="str">
        <f>Q74*40 &amp; "hrs"</f>
        <v>1073hrs</v>
      </c>
    </row>
    <row r="75" spans="1:18" ht="13" x14ac:dyDescent="0.3">
      <c r="A75" s="316"/>
      <c r="B75" s="316"/>
      <c r="C75" s="316"/>
      <c r="D75" s="331" t="s">
        <v>188</v>
      </c>
      <c r="E75" s="332">
        <f>COUNTIFS(E7:K71, "T")*8/40</f>
        <v>0</v>
      </c>
      <c r="F75" s="974" t="str">
        <f>E75* 40 &amp; "hrs"</f>
        <v>0hrs</v>
      </c>
      <c r="G75" s="897"/>
      <c r="H75" s="334" t="s">
        <v>241</v>
      </c>
      <c r="I75" s="332">
        <v>29.07</v>
      </c>
      <c r="J75" s="972" t="s">
        <v>251</v>
      </c>
      <c r="K75" s="897"/>
      <c r="L75" s="348" t="s">
        <v>188</v>
      </c>
      <c r="M75" s="335">
        <f>COUNTIFS(L7:R71, "T")*8/40</f>
        <v>0</v>
      </c>
      <c r="N75" s="974" t="str">
        <f>M75* 40 &amp; "hrs"</f>
        <v>0hrs</v>
      </c>
      <c r="O75" s="897"/>
      <c r="P75" s="334" t="s">
        <v>241</v>
      </c>
      <c r="Q75" s="335">
        <v>29.07</v>
      </c>
      <c r="R75" s="972" t="s">
        <v>251</v>
      </c>
    </row>
    <row r="76" spans="1:18" ht="13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13" x14ac:dyDescent="0.3">
      <c r="A77" s="897"/>
      <c r="B77" s="897"/>
      <c r="C77" s="897"/>
      <c r="D77" s="897"/>
      <c r="E77" s="897"/>
      <c r="F77" s="897"/>
      <c r="G77" s="897"/>
      <c r="H77" s="897"/>
      <c r="I77" s="897">
        <v>27.5</v>
      </c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13" x14ac:dyDescent="0.3">
      <c r="A78" s="897"/>
      <c r="B78" s="897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</sheetData>
  <mergeCells count="5">
    <mergeCell ref="A1:R1"/>
    <mergeCell ref="A2:R2"/>
    <mergeCell ref="A3:R3"/>
    <mergeCell ref="E4:K4"/>
    <mergeCell ref="L4:R4"/>
  </mergeCells>
  <conditionalFormatting sqref="I74">
    <cfRule type="cellIs" dxfId="1101" priority="10" operator="lessThan">
      <formula>25.93</formula>
    </cfRule>
    <cfRule type="cellIs" dxfId="1100" priority="11" operator="greaterThan">
      <formula>29.07</formula>
    </cfRule>
    <cfRule type="cellIs" dxfId="1099" priority="12" operator="between">
      <formula>25.93</formula>
      <formula>29.07</formula>
    </cfRule>
  </conditionalFormatting>
  <conditionalFormatting sqref="J74">
    <cfRule type="cellIs" dxfId="1098" priority="7" operator="lessThan">
      <formula>1037.2</formula>
    </cfRule>
    <cfRule type="cellIs" dxfId="1097" priority="8" operator="greaterThan">
      <formula>1162.8</formula>
    </cfRule>
    <cfRule type="cellIs" dxfId="1096" priority="9" operator="between">
      <formula>1037.2</formula>
      <formula>1162.8</formula>
    </cfRule>
  </conditionalFormatting>
  <conditionalFormatting sqref="Q74">
    <cfRule type="cellIs" dxfId="1095" priority="4" operator="lessThan">
      <formula>25.93</formula>
    </cfRule>
    <cfRule type="cellIs" dxfId="1094" priority="5" operator="greaterThan">
      <formula>29.07</formula>
    </cfRule>
    <cfRule type="cellIs" dxfId="1093" priority="6" operator="between">
      <formula>25.93</formula>
      <formula>29.07</formula>
    </cfRule>
  </conditionalFormatting>
  <conditionalFormatting sqref="R74">
    <cfRule type="cellIs" dxfId="1092" priority="1" operator="lessThan">
      <formula>1037.2</formula>
    </cfRule>
    <cfRule type="cellIs" dxfId="1091" priority="2" operator="greaterThan">
      <formula>1162.8</formula>
    </cfRule>
    <cfRule type="cellIs" dxfId="1090" priority="3" operator="between">
      <formula>1037.2</formula>
      <formula>1162.8</formula>
    </cfRule>
  </conditionalFormatting>
  <pageMargins left="0.7" right="0.7" top="0.75" bottom="0.75" header="0.3" footer="0.3"/>
  <pageSetup scale="1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C6E0-3AB4-45AA-8C10-C4968138B79F}">
  <sheetPr>
    <pageSetUpPr fitToPage="1"/>
  </sheetPr>
  <dimension ref="A1:U86"/>
  <sheetViews>
    <sheetView topLeftCell="A4" zoomScale="75" zoomScaleNormal="75" workbookViewId="0">
      <selection activeCell="S8" sqref="S8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46187</v>
      </c>
      <c r="F5" s="349">
        <v>46188</v>
      </c>
      <c r="G5" s="349">
        <v>46189</v>
      </c>
      <c r="H5" s="349">
        <v>46190</v>
      </c>
      <c r="I5" s="349">
        <v>46191</v>
      </c>
      <c r="J5" s="349">
        <v>46192</v>
      </c>
      <c r="K5" s="349">
        <v>46193</v>
      </c>
      <c r="L5" s="349">
        <v>46194</v>
      </c>
      <c r="M5" s="349">
        <v>46195</v>
      </c>
      <c r="N5" s="349">
        <v>46196</v>
      </c>
      <c r="O5" s="349">
        <v>46197</v>
      </c>
      <c r="P5" s="349">
        <v>46198</v>
      </c>
      <c r="Q5" s="349">
        <v>46199</v>
      </c>
      <c r="R5" s="349">
        <v>46200</v>
      </c>
      <c r="T5" s="1756">
        <v>0.25</v>
      </c>
      <c r="U5" s="1752">
        <f>ROUNDDOWN(AVERAGE(E16:R16),0)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ROUNDDOWN(AVERAGE(E24:R24),0)</f>
        <v>7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ROUNDDOWN(AVERAGE(E26:R26),0)</f>
        <v>8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5" si="0">SUM(E8:K8,L8:R8)/2</f>
        <v>40</v>
      </c>
      <c r="E8" s="961"/>
      <c r="F8" s="901">
        <v>8</v>
      </c>
      <c r="G8" s="901">
        <v>8</v>
      </c>
      <c r="H8" s="963">
        <v>8</v>
      </c>
      <c r="I8" s="901"/>
      <c r="J8" s="901">
        <v>8</v>
      </c>
      <c r="K8" s="961">
        <v>8</v>
      </c>
      <c r="L8" s="961">
        <v>8</v>
      </c>
      <c r="M8" s="901">
        <v>8</v>
      </c>
      <c r="N8" s="901">
        <v>8</v>
      </c>
      <c r="O8" s="901"/>
      <c r="P8" s="901">
        <v>8</v>
      </c>
      <c r="Q8" s="901">
        <v>8</v>
      </c>
      <c r="R8" s="962"/>
      <c r="T8" s="1757">
        <v>0.375</v>
      </c>
      <c r="U8" s="1752">
        <f>ROUNDDOWN(AVERAGE(E31:R31),0)</f>
        <v>9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ROUNDDOWN(AVERAGE(E37:R37),0)</f>
        <v>11</v>
      </c>
    </row>
    <row r="10" spans="1:21" ht="24" customHeight="1" x14ac:dyDescent="0.25">
      <c r="A10" s="299" t="s">
        <v>13</v>
      </c>
      <c r="B10" s="299" t="s">
        <v>90</v>
      </c>
      <c r="C10" s="902" t="s">
        <v>133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/>
      <c r="Q10" s="901">
        <v>8</v>
      </c>
      <c r="R10" s="962">
        <v>8</v>
      </c>
      <c r="T10" s="1757">
        <v>0.45833333333333298</v>
      </c>
      <c r="U10" s="1752">
        <f>ROUNDDOWN(AVERAGE(E42:R42),0)</f>
        <v>13</v>
      </c>
    </row>
    <row r="11" spans="1:21" ht="24" customHeight="1" x14ac:dyDescent="0.3">
      <c r="A11" s="299" t="s">
        <v>13</v>
      </c>
      <c r="B11" s="299" t="s">
        <v>90</v>
      </c>
      <c r="C11" s="902" t="s">
        <v>395</v>
      </c>
      <c r="D11" s="901">
        <f t="shared" si="0"/>
        <v>32</v>
      </c>
      <c r="E11" s="961">
        <v>8</v>
      </c>
      <c r="F11" s="901"/>
      <c r="G11" s="901"/>
      <c r="H11" s="901">
        <v>8</v>
      </c>
      <c r="I11" s="901">
        <v>8</v>
      </c>
      <c r="J11" s="901"/>
      <c r="K11" s="961">
        <v>8</v>
      </c>
      <c r="L11" s="1072">
        <v>8</v>
      </c>
      <c r="M11" s="901"/>
      <c r="N11" s="901"/>
      <c r="O11" s="901">
        <v>8</v>
      </c>
      <c r="P11" s="901">
        <v>8</v>
      </c>
      <c r="Q11" s="901"/>
      <c r="R11" s="962">
        <v>8</v>
      </c>
      <c r="T11" s="1756">
        <v>0.5</v>
      </c>
      <c r="U11" s="1752">
        <f>ROUNDDOWN(AVERAGE(E44:R44),0)</f>
        <v>14</v>
      </c>
    </row>
    <row r="12" spans="1:21" ht="24" customHeight="1" x14ac:dyDescent="0.25">
      <c r="A12" s="299" t="s">
        <v>13</v>
      </c>
      <c r="B12" s="299" t="s">
        <v>90</v>
      </c>
      <c r="C12" s="1745" t="s">
        <v>402</v>
      </c>
      <c r="D12" s="901">
        <f t="shared" si="0"/>
        <v>8</v>
      </c>
      <c r="E12" s="961">
        <v>8</v>
      </c>
      <c r="F12" s="1079"/>
      <c r="G12" s="1079"/>
      <c r="H12" s="1079"/>
      <c r="I12" s="901"/>
      <c r="J12" s="1079"/>
      <c r="K12" s="961"/>
      <c r="L12" s="1072"/>
      <c r="M12" s="1079"/>
      <c r="N12" s="1079"/>
      <c r="O12" s="1079"/>
      <c r="P12" s="901"/>
      <c r="Q12" s="1079"/>
      <c r="R12" s="962">
        <v>8</v>
      </c>
      <c r="S12" s="2427"/>
      <c r="T12" s="1757">
        <v>0.54166666666666696</v>
      </c>
      <c r="U12" s="1752">
        <f>ROUNDDOWN(AVERAGE(E46:R46),0)</f>
        <v>14</v>
      </c>
    </row>
    <row r="13" spans="1:21" ht="24" customHeight="1" x14ac:dyDescent="0.3">
      <c r="A13" s="299" t="s">
        <v>13</v>
      </c>
      <c r="B13" s="299" t="s">
        <v>90</v>
      </c>
      <c r="C13" s="1828" t="s">
        <v>407</v>
      </c>
      <c r="D13" s="1742">
        <f>SUM(E13:K13,L13:R13)/2</f>
        <v>8</v>
      </c>
      <c r="E13" s="1092"/>
      <c r="F13" s="1079"/>
      <c r="G13" s="1079"/>
      <c r="H13" s="1079"/>
      <c r="I13" s="1079"/>
      <c r="J13" s="901"/>
      <c r="K13" s="1092">
        <v>8</v>
      </c>
      <c r="L13" s="1744">
        <v>8</v>
      </c>
      <c r="M13" s="1079"/>
      <c r="N13" s="1079"/>
      <c r="O13" s="1079"/>
      <c r="P13" s="901"/>
      <c r="Q13" s="1079"/>
      <c r="R13" s="2417"/>
      <c r="S13" s="2424"/>
      <c r="T13" s="2420">
        <v>0.58333333333333304</v>
      </c>
      <c r="U13" s="1752">
        <f>ROUNDDOWN(AVERAGE(E54:R54),0)</f>
        <v>17</v>
      </c>
    </row>
    <row r="14" spans="1:21" s="1743" customFormat="1" ht="24" customHeight="1" x14ac:dyDescent="0.25">
      <c r="A14" s="299" t="s">
        <v>13</v>
      </c>
      <c r="B14" s="299" t="s">
        <v>90</v>
      </c>
      <c r="C14" s="1828" t="s">
        <v>392</v>
      </c>
      <c r="D14" s="901">
        <f t="shared" si="0"/>
        <v>8</v>
      </c>
      <c r="E14" s="1092"/>
      <c r="F14" s="1079"/>
      <c r="G14" s="1079"/>
      <c r="H14" s="901"/>
      <c r="I14" s="1079"/>
      <c r="J14" s="1079"/>
      <c r="K14" s="1092">
        <v>8</v>
      </c>
      <c r="L14" s="1744">
        <v>8</v>
      </c>
      <c r="M14" s="901"/>
      <c r="N14" s="1079"/>
      <c r="O14" s="1079"/>
      <c r="P14" s="1079"/>
      <c r="Q14" s="1079"/>
      <c r="R14" s="2417"/>
      <c r="S14" s="2425"/>
      <c r="T14" s="2419">
        <v>0.625</v>
      </c>
      <c r="U14" s="1752">
        <f t="shared" ref="U14:U20" si="1">ROUNDDOWN(AVERAGE(E56:R56),0)</f>
        <v>13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379</v>
      </c>
      <c r="D15" s="901">
        <f t="shared" si="0"/>
        <v>8</v>
      </c>
      <c r="E15" s="1092">
        <v>8</v>
      </c>
      <c r="F15" s="1079"/>
      <c r="G15" s="901"/>
      <c r="H15" s="1079"/>
      <c r="I15" s="1079"/>
      <c r="J15" s="1079"/>
      <c r="K15" s="1092"/>
      <c r="L15" s="1744"/>
      <c r="M15" s="1079"/>
      <c r="N15" s="1079"/>
      <c r="O15" s="1742"/>
      <c r="P15" s="1079"/>
      <c r="Q15" s="1079"/>
      <c r="R15" s="2417">
        <v>8</v>
      </c>
      <c r="S15" s="2425"/>
      <c r="T15" s="1756">
        <v>0.66666666666666696</v>
      </c>
      <c r="U15" s="1752">
        <f t="shared" si="1"/>
        <v>10</v>
      </c>
    </row>
    <row r="16" spans="1:21" ht="24" customHeight="1" x14ac:dyDescent="0.25">
      <c r="A16" s="904"/>
      <c r="B16" s="904"/>
      <c r="C16" s="905" t="s">
        <v>122</v>
      </c>
      <c r="D16" s="906"/>
      <c r="E16" s="1069">
        <f t="shared" ref="E16:R16" si="2">COUNT(E7:E15)</f>
        <v>4</v>
      </c>
      <c r="F16" s="1069">
        <f t="shared" si="2"/>
        <v>4</v>
      </c>
      <c r="G16" s="1069">
        <f t="shared" si="2"/>
        <v>4</v>
      </c>
      <c r="H16" s="1069">
        <f t="shared" si="2"/>
        <v>4</v>
      </c>
      <c r="I16" s="1069">
        <f t="shared" si="2"/>
        <v>4</v>
      </c>
      <c r="J16" s="1069">
        <f t="shared" si="2"/>
        <v>4</v>
      </c>
      <c r="K16" s="1069">
        <f t="shared" si="2"/>
        <v>4</v>
      </c>
      <c r="L16" s="1069">
        <f t="shared" si="2"/>
        <v>4</v>
      </c>
      <c r="M16" s="1069">
        <f t="shared" si="2"/>
        <v>4</v>
      </c>
      <c r="N16" s="1069">
        <f t="shared" si="2"/>
        <v>4</v>
      </c>
      <c r="O16" s="1069">
        <f t="shared" si="2"/>
        <v>4</v>
      </c>
      <c r="P16" s="1069">
        <f t="shared" si="2"/>
        <v>4</v>
      </c>
      <c r="Q16" s="1069">
        <f t="shared" si="2"/>
        <v>4</v>
      </c>
      <c r="R16" s="1069">
        <f t="shared" si="2"/>
        <v>4</v>
      </c>
      <c r="S16" s="2424"/>
      <c r="T16" s="1757">
        <v>0.70833333333333404</v>
      </c>
      <c r="U16" s="1752">
        <f t="shared" si="1"/>
        <v>10</v>
      </c>
    </row>
    <row r="17" spans="1:21" ht="24" customHeight="1" x14ac:dyDescent="0.3">
      <c r="A17" s="299" t="s">
        <v>13</v>
      </c>
      <c r="B17" s="299" t="s">
        <v>14</v>
      </c>
      <c r="C17" s="902" t="s">
        <v>276</v>
      </c>
      <c r="D17" s="901">
        <f>SUM(E17:K17,L17:R17)/2</f>
        <v>36</v>
      </c>
      <c r="E17" s="1072"/>
      <c r="F17" s="1071">
        <v>8</v>
      </c>
      <c r="G17" s="1071"/>
      <c r="H17" s="1071">
        <v>8</v>
      </c>
      <c r="I17" s="2405" t="s">
        <v>104</v>
      </c>
      <c r="J17" s="1071">
        <v>8</v>
      </c>
      <c r="K17" s="1072">
        <v>8</v>
      </c>
      <c r="L17" s="1072">
        <v>8</v>
      </c>
      <c r="M17" s="901"/>
      <c r="N17" s="1071">
        <v>8</v>
      </c>
      <c r="O17" s="1071">
        <v>8</v>
      </c>
      <c r="P17" s="1071">
        <v>8</v>
      </c>
      <c r="Q17" s="1071">
        <v>8</v>
      </c>
      <c r="R17" s="1073"/>
      <c r="S17" s="2427"/>
      <c r="T17" s="1756">
        <v>0.75</v>
      </c>
      <c r="U17" s="1752">
        <f t="shared" si="1"/>
        <v>9</v>
      </c>
    </row>
    <row r="18" spans="1:21" ht="24" customHeight="1" x14ac:dyDescent="0.25">
      <c r="A18" s="299" t="s">
        <v>13</v>
      </c>
      <c r="B18" s="299" t="s">
        <v>14</v>
      </c>
      <c r="C18" s="902" t="s">
        <v>407</v>
      </c>
      <c r="D18" s="901">
        <f>SUM(E18:K18,L18:R18)/2</f>
        <v>32</v>
      </c>
      <c r="E18" s="1072"/>
      <c r="F18" s="1071">
        <v>8</v>
      </c>
      <c r="G18" s="1071">
        <v>8</v>
      </c>
      <c r="H18" s="1071">
        <v>8</v>
      </c>
      <c r="I18" s="1071">
        <v>8</v>
      </c>
      <c r="J18" s="1071"/>
      <c r="K18" s="2429"/>
      <c r="L18" s="2429"/>
      <c r="M18" s="901">
        <v>8</v>
      </c>
      <c r="N18" s="1071">
        <v>8</v>
      </c>
      <c r="O18" s="1071">
        <v>8</v>
      </c>
      <c r="P18" s="1071"/>
      <c r="Q18" s="1071">
        <v>8</v>
      </c>
      <c r="R18" s="1073"/>
      <c r="T18" s="1757">
        <v>0.79166666666666696</v>
      </c>
      <c r="U18" s="1752">
        <f t="shared" si="1"/>
        <v>7</v>
      </c>
    </row>
    <row r="19" spans="1:21" ht="24" customHeight="1" x14ac:dyDescent="0.3">
      <c r="A19" s="299" t="s">
        <v>13</v>
      </c>
      <c r="B19" s="299" t="s">
        <v>14</v>
      </c>
      <c r="C19" s="902" t="s">
        <v>359</v>
      </c>
      <c r="D19" s="901">
        <f t="shared" ref="D19:D22" si="3">SUM(E19:K19,L19:R19)/2</f>
        <v>8</v>
      </c>
      <c r="E19" s="1072"/>
      <c r="F19" s="1071"/>
      <c r="G19" s="1071"/>
      <c r="H19" s="1071"/>
      <c r="I19" s="2327"/>
      <c r="J19" s="1071"/>
      <c r="K19" s="1072">
        <v>8</v>
      </c>
      <c r="L19" s="1072"/>
      <c r="M19" s="901"/>
      <c r="N19" s="1071"/>
      <c r="O19" s="1071"/>
      <c r="P19" s="2327"/>
      <c r="Q19" s="1071"/>
      <c r="R19" s="1073">
        <v>8</v>
      </c>
      <c r="T19" s="1756">
        <v>0.83333333333333404</v>
      </c>
      <c r="U19" s="1752">
        <f t="shared" si="1"/>
        <v>5</v>
      </c>
    </row>
    <row r="20" spans="1:21" ht="24" customHeight="1" x14ac:dyDescent="0.25">
      <c r="A20" s="299" t="s">
        <v>13</v>
      </c>
      <c r="B20" s="299" t="s">
        <v>14</v>
      </c>
      <c r="C20" s="902" t="s">
        <v>392</v>
      </c>
      <c r="D20" s="901">
        <f t="shared" si="3"/>
        <v>32</v>
      </c>
      <c r="E20" s="1092"/>
      <c r="F20" s="901">
        <v>8</v>
      </c>
      <c r="G20" s="901">
        <v>8</v>
      </c>
      <c r="H20" s="901"/>
      <c r="I20" s="901">
        <v>8</v>
      </c>
      <c r="J20" s="901">
        <v>8</v>
      </c>
      <c r="K20" s="1080"/>
      <c r="L20" s="1080"/>
      <c r="M20" s="901"/>
      <c r="N20" s="901">
        <v>8</v>
      </c>
      <c r="O20" s="901">
        <v>8</v>
      </c>
      <c r="P20" s="901">
        <v>8</v>
      </c>
      <c r="Q20" s="901">
        <v>8</v>
      </c>
      <c r="R20" s="1092"/>
      <c r="T20" s="1757">
        <v>0.875</v>
      </c>
      <c r="U20" s="1752">
        <f t="shared" si="1"/>
        <v>4</v>
      </c>
    </row>
    <row r="21" spans="1:21" ht="24" customHeight="1" x14ac:dyDescent="0.3">
      <c r="A21" s="299" t="s">
        <v>13</v>
      </c>
      <c r="B21" s="299" t="s">
        <v>14</v>
      </c>
      <c r="C21" s="902" t="s">
        <v>394</v>
      </c>
      <c r="D21" s="901">
        <f t="shared" si="3"/>
        <v>40</v>
      </c>
      <c r="E21" s="1092">
        <v>8</v>
      </c>
      <c r="F21" s="901">
        <v>8</v>
      </c>
      <c r="G21" s="901"/>
      <c r="H21" s="901">
        <v>8</v>
      </c>
      <c r="I21" s="901">
        <v>8</v>
      </c>
      <c r="J21" s="901">
        <v>8</v>
      </c>
      <c r="K21" s="1092"/>
      <c r="L21" s="1092"/>
      <c r="M21" s="901">
        <v>8</v>
      </c>
      <c r="N21" s="901">
        <v>8</v>
      </c>
      <c r="O21" s="901">
        <v>8</v>
      </c>
      <c r="P21" s="901"/>
      <c r="Q21" s="901">
        <v>8</v>
      </c>
      <c r="R21" s="1092">
        <v>8</v>
      </c>
      <c r="T21" s="1758">
        <v>0.91666666666666696</v>
      </c>
      <c r="U21" s="1753">
        <f>ROUNDDOWN(AVERAGE('Master as of 2.17.25'!E61:R61), 0)</f>
        <v>4</v>
      </c>
    </row>
    <row r="22" spans="1:21" ht="24" customHeight="1" x14ac:dyDescent="0.25">
      <c r="A22" s="299" t="s">
        <v>13</v>
      </c>
      <c r="B22" s="299" t="s">
        <v>14</v>
      </c>
      <c r="C22" s="902" t="s">
        <v>98</v>
      </c>
      <c r="D22" s="901">
        <f t="shared" si="3"/>
        <v>40</v>
      </c>
      <c r="E22" s="961"/>
      <c r="F22" s="963">
        <v>8</v>
      </c>
      <c r="G22" s="901">
        <v>8</v>
      </c>
      <c r="H22" s="901">
        <v>8</v>
      </c>
      <c r="I22" s="901">
        <v>8</v>
      </c>
      <c r="J22" s="901">
        <v>8</v>
      </c>
      <c r="K22" s="961"/>
      <c r="L22" s="961"/>
      <c r="M22" s="1071">
        <v>8</v>
      </c>
      <c r="N22" s="1071">
        <v>8</v>
      </c>
      <c r="O22" s="901">
        <v>8</v>
      </c>
      <c r="P22" s="901">
        <v>8</v>
      </c>
      <c r="Q22" s="901">
        <v>8</v>
      </c>
      <c r="R22" s="962"/>
    </row>
    <row r="23" spans="1:21" ht="24" customHeight="1" x14ac:dyDescent="0.25">
      <c r="A23" s="299" t="s">
        <v>13</v>
      </c>
      <c r="B23" s="299" t="s">
        <v>201</v>
      </c>
      <c r="C23" s="902" t="s">
        <v>107</v>
      </c>
      <c r="D23" s="901">
        <f>SUM(E23:K23,L23:R23)/2</f>
        <v>17.5</v>
      </c>
      <c r="E23" s="961">
        <v>5</v>
      </c>
      <c r="F23" s="901"/>
      <c r="G23" s="901">
        <v>5</v>
      </c>
      <c r="H23" s="901">
        <v>5</v>
      </c>
      <c r="I23" s="901"/>
      <c r="J23" s="901"/>
      <c r="K23" s="961"/>
      <c r="L23" s="1072">
        <v>5</v>
      </c>
      <c r="M23" s="901">
        <v>5</v>
      </c>
      <c r="N23" s="901">
        <v>5</v>
      </c>
      <c r="O23" s="901"/>
      <c r="P23" s="901">
        <v>5</v>
      </c>
      <c r="Q23" s="901"/>
      <c r="R23" s="962"/>
    </row>
    <row r="24" spans="1:21" ht="24" customHeight="1" x14ac:dyDescent="0.25">
      <c r="A24" s="904"/>
      <c r="B24" s="904"/>
      <c r="C24" s="905" t="s">
        <v>123</v>
      </c>
      <c r="D24" s="906"/>
      <c r="E24" s="1069">
        <f t="shared" ref="E24:R24" si="4">COUNT(E7:E15,E17:E22)</f>
        <v>5</v>
      </c>
      <c r="F24" s="1069">
        <f t="shared" si="4"/>
        <v>9</v>
      </c>
      <c r="G24" s="1069">
        <f t="shared" si="4"/>
        <v>7</v>
      </c>
      <c r="H24" s="1069">
        <f t="shared" si="4"/>
        <v>8</v>
      </c>
      <c r="I24" s="1069">
        <f t="shared" si="4"/>
        <v>8</v>
      </c>
      <c r="J24" s="1069">
        <f t="shared" si="4"/>
        <v>8</v>
      </c>
      <c r="K24" s="1069">
        <f t="shared" si="4"/>
        <v>6</v>
      </c>
      <c r="L24" s="1069">
        <f t="shared" si="4"/>
        <v>5</v>
      </c>
      <c r="M24" s="1069">
        <f t="shared" si="4"/>
        <v>7</v>
      </c>
      <c r="N24" s="1069">
        <f t="shared" si="4"/>
        <v>9</v>
      </c>
      <c r="O24" s="1069">
        <f t="shared" si="4"/>
        <v>9</v>
      </c>
      <c r="P24" s="1069">
        <f t="shared" si="4"/>
        <v>7</v>
      </c>
      <c r="Q24" s="1069">
        <f t="shared" si="4"/>
        <v>9</v>
      </c>
      <c r="R24" s="1069">
        <f t="shared" si="4"/>
        <v>6</v>
      </c>
    </row>
    <row r="25" spans="1:21" ht="24" customHeight="1" x14ac:dyDescent="0.25">
      <c r="A25" s="299" t="s">
        <v>13</v>
      </c>
      <c r="B25" s="299" t="s">
        <v>26</v>
      </c>
      <c r="C25" s="902" t="s">
        <v>366</v>
      </c>
      <c r="D25" s="901">
        <f>SUM(E25:K25,L25:R25)/2</f>
        <v>16</v>
      </c>
      <c r="E25" s="1090"/>
      <c r="F25" s="901">
        <v>8</v>
      </c>
      <c r="G25" s="901">
        <v>8</v>
      </c>
      <c r="H25" s="1371"/>
      <c r="I25" s="901"/>
      <c r="J25" s="1371" t="s">
        <v>104</v>
      </c>
      <c r="K25" s="1371" t="s">
        <v>104</v>
      </c>
      <c r="L25" s="1371" t="s">
        <v>104</v>
      </c>
      <c r="M25" s="1371" t="s">
        <v>104</v>
      </c>
      <c r="N25" s="901"/>
      <c r="O25" s="1371"/>
      <c r="P25" s="901">
        <v>8</v>
      </c>
      <c r="Q25" s="901">
        <v>8</v>
      </c>
      <c r="R25" s="1070"/>
    </row>
    <row r="26" spans="1:21" ht="24" customHeight="1" x14ac:dyDescent="0.25">
      <c r="A26" s="904"/>
      <c r="B26" s="904"/>
      <c r="C26" s="905" t="s">
        <v>120</v>
      </c>
      <c r="D26" s="906"/>
      <c r="E26" s="1069">
        <f t="shared" ref="E26:R26" si="5">COUNT(E7:E15,E17:E23,E25:E25)</f>
        <v>6</v>
      </c>
      <c r="F26" s="1069">
        <f t="shared" si="5"/>
        <v>10</v>
      </c>
      <c r="G26" s="1069">
        <f t="shared" si="5"/>
        <v>9</v>
      </c>
      <c r="H26" s="1069">
        <f t="shared" si="5"/>
        <v>9</v>
      </c>
      <c r="I26" s="1069">
        <f t="shared" si="5"/>
        <v>8</v>
      </c>
      <c r="J26" s="1069">
        <f t="shared" si="5"/>
        <v>8</v>
      </c>
      <c r="K26" s="1069">
        <f t="shared" si="5"/>
        <v>6</v>
      </c>
      <c r="L26" s="1069">
        <f t="shared" si="5"/>
        <v>6</v>
      </c>
      <c r="M26" s="1069">
        <f t="shared" si="5"/>
        <v>8</v>
      </c>
      <c r="N26" s="1069">
        <f t="shared" si="5"/>
        <v>10</v>
      </c>
      <c r="O26" s="1069">
        <f t="shared" si="5"/>
        <v>9</v>
      </c>
      <c r="P26" s="1069">
        <f t="shared" si="5"/>
        <v>9</v>
      </c>
      <c r="Q26" s="1069">
        <f t="shared" si="5"/>
        <v>10</v>
      </c>
      <c r="R26" s="1069">
        <f t="shared" si="5"/>
        <v>6</v>
      </c>
    </row>
    <row r="27" spans="1:21" ht="24" customHeight="1" x14ac:dyDescent="0.25">
      <c r="A27" s="299" t="s">
        <v>13</v>
      </c>
      <c r="B27" s="299" t="s">
        <v>30</v>
      </c>
      <c r="C27" s="902" t="s">
        <v>371</v>
      </c>
      <c r="D27" s="901">
        <f>SUM(E27:K27,L27:R27)/2</f>
        <v>32</v>
      </c>
      <c r="E27" s="1092"/>
      <c r="F27" s="901">
        <v>8</v>
      </c>
      <c r="G27" s="901">
        <v>8</v>
      </c>
      <c r="H27" s="901">
        <v>8</v>
      </c>
      <c r="I27" s="901">
        <v>8</v>
      </c>
      <c r="J27" s="901"/>
      <c r="K27" s="1080"/>
      <c r="L27" s="1080"/>
      <c r="M27" s="901">
        <v>8</v>
      </c>
      <c r="N27" s="901"/>
      <c r="O27" s="901">
        <v>8</v>
      </c>
      <c r="P27" s="1071">
        <v>8</v>
      </c>
      <c r="Q27" s="901">
        <v>8</v>
      </c>
      <c r="R27" s="1092"/>
    </row>
    <row r="28" spans="1:21" ht="24" customHeight="1" x14ac:dyDescent="0.25">
      <c r="A28" s="299" t="s">
        <v>13</v>
      </c>
      <c r="B28" s="299" t="s">
        <v>30</v>
      </c>
      <c r="C28" s="902" t="s">
        <v>402</v>
      </c>
      <c r="D28" s="901">
        <f>SUM(E28:K28,L28:R28)/2</f>
        <v>8</v>
      </c>
      <c r="E28" s="1080"/>
      <c r="F28" s="901">
        <v>8</v>
      </c>
      <c r="G28" s="1079"/>
      <c r="H28" s="1079"/>
      <c r="I28" s="901"/>
      <c r="J28" s="1079"/>
      <c r="K28" s="1092"/>
      <c r="L28" s="1092"/>
      <c r="M28" s="901">
        <v>8</v>
      </c>
      <c r="N28" s="1079"/>
      <c r="O28" s="1079"/>
      <c r="P28" s="1071"/>
      <c r="Q28" s="1079"/>
      <c r="R28" s="1080"/>
    </row>
    <row r="29" spans="1:21" ht="24" customHeight="1" x14ac:dyDescent="0.25">
      <c r="A29" s="299" t="s">
        <v>13</v>
      </c>
      <c r="B29" s="299" t="s">
        <v>30</v>
      </c>
      <c r="C29" s="902" t="s">
        <v>359</v>
      </c>
      <c r="D29" s="901">
        <f>SUM(E29:K29,L29:R29)/2</f>
        <v>8</v>
      </c>
      <c r="E29" s="1070"/>
      <c r="F29" s="901"/>
      <c r="G29" s="901"/>
      <c r="H29" s="901"/>
      <c r="I29" s="901">
        <v>8</v>
      </c>
      <c r="J29" s="901"/>
      <c r="K29" s="1079"/>
      <c r="L29" s="1070"/>
      <c r="M29" s="901"/>
      <c r="N29" s="901"/>
      <c r="O29" s="901"/>
      <c r="P29" s="1071">
        <v>8</v>
      </c>
      <c r="Q29" s="901"/>
      <c r="R29" s="1079"/>
    </row>
    <row r="30" spans="1:21" ht="24" customHeight="1" x14ac:dyDescent="0.25">
      <c r="A30" s="299" t="s">
        <v>13</v>
      </c>
      <c r="B30" s="299" t="s">
        <v>30</v>
      </c>
      <c r="C30" s="902" t="s">
        <v>290</v>
      </c>
      <c r="D30" s="901">
        <f t="shared" ref="D30" si="6">SUM(E30:K30,L30:R30)/2</f>
        <v>16</v>
      </c>
      <c r="E30" s="961">
        <v>8</v>
      </c>
      <c r="F30" s="901"/>
      <c r="G30" s="901"/>
      <c r="H30" s="901"/>
      <c r="I30" s="901"/>
      <c r="J30" s="901"/>
      <c r="K30" s="961">
        <v>8</v>
      </c>
      <c r="L30" s="961">
        <v>8</v>
      </c>
      <c r="M30" s="901"/>
      <c r="N30" s="901"/>
      <c r="O30" s="901"/>
      <c r="P30" s="901"/>
      <c r="Q30" s="901"/>
      <c r="R30" s="962">
        <v>8</v>
      </c>
    </row>
    <row r="31" spans="1:21" ht="24" customHeight="1" x14ac:dyDescent="0.25">
      <c r="A31" s="904"/>
      <c r="B31" s="904"/>
      <c r="C31" s="905" t="s">
        <v>119</v>
      </c>
      <c r="D31" s="906"/>
      <c r="E31" s="1069">
        <f t="shared" ref="E31:R31" si="7">COUNT(E7:E15,E17:E23,E25:E25,E27:E30)</f>
        <v>7</v>
      </c>
      <c r="F31" s="1069">
        <f t="shared" si="7"/>
        <v>12</v>
      </c>
      <c r="G31" s="1069">
        <f t="shared" si="7"/>
        <v>10</v>
      </c>
      <c r="H31" s="1069">
        <f t="shared" si="7"/>
        <v>10</v>
      </c>
      <c r="I31" s="1069">
        <f t="shared" si="7"/>
        <v>10</v>
      </c>
      <c r="J31" s="1069">
        <f t="shared" si="7"/>
        <v>8</v>
      </c>
      <c r="K31" s="1069">
        <f t="shared" si="7"/>
        <v>7</v>
      </c>
      <c r="L31" s="1069">
        <f t="shared" si="7"/>
        <v>7</v>
      </c>
      <c r="M31" s="1069">
        <f t="shared" si="7"/>
        <v>10</v>
      </c>
      <c r="N31" s="1069">
        <f t="shared" si="7"/>
        <v>10</v>
      </c>
      <c r="O31" s="1069">
        <f t="shared" si="7"/>
        <v>10</v>
      </c>
      <c r="P31" s="1069">
        <f t="shared" si="7"/>
        <v>11</v>
      </c>
      <c r="Q31" s="1069">
        <f t="shared" si="7"/>
        <v>11</v>
      </c>
      <c r="R31" s="1069">
        <f t="shared" si="7"/>
        <v>7</v>
      </c>
    </row>
    <row r="32" spans="1:21" ht="24" customHeight="1" x14ac:dyDescent="0.25">
      <c r="A32" s="299" t="s">
        <v>13</v>
      </c>
      <c r="B32" s="299" t="s">
        <v>91</v>
      </c>
      <c r="C32" s="902" t="s">
        <v>402</v>
      </c>
      <c r="D32" s="901">
        <f t="shared" ref="D32:D36" si="8">SUM(E32:K32,L32:R32)/2</f>
        <v>16</v>
      </c>
      <c r="E32" s="1080"/>
      <c r="F32" s="1079"/>
      <c r="G32" s="901">
        <v>8</v>
      </c>
      <c r="H32" s="1371"/>
      <c r="I32" s="901"/>
      <c r="J32" s="901">
        <v>8</v>
      </c>
      <c r="K32" s="1092"/>
      <c r="L32" s="1092"/>
      <c r="M32" s="1079"/>
      <c r="N32" s="1371"/>
      <c r="O32" s="901">
        <v>8</v>
      </c>
      <c r="P32" s="901"/>
      <c r="Q32" s="901">
        <v>8</v>
      </c>
      <c r="R32" s="1080"/>
    </row>
    <row r="33" spans="1:21" ht="24" customHeight="1" x14ac:dyDescent="0.25">
      <c r="A33" s="299" t="s">
        <v>13</v>
      </c>
      <c r="B33" s="299" t="s">
        <v>91</v>
      </c>
      <c r="C33" s="902" t="s">
        <v>388</v>
      </c>
      <c r="D33" s="901">
        <f t="shared" si="8"/>
        <v>32</v>
      </c>
      <c r="E33" s="1070"/>
      <c r="F33" s="901">
        <v>8</v>
      </c>
      <c r="G33" s="901">
        <v>8</v>
      </c>
      <c r="H33" s="901">
        <v>8</v>
      </c>
      <c r="I33" s="901"/>
      <c r="J33" s="901">
        <v>8</v>
      </c>
      <c r="K33" s="1080"/>
      <c r="L33" s="1080"/>
      <c r="M33" s="901">
        <v>8</v>
      </c>
      <c r="N33" s="901">
        <v>8</v>
      </c>
      <c r="O33" s="901">
        <v>8</v>
      </c>
      <c r="P33" s="901"/>
      <c r="Q33" s="901">
        <v>8</v>
      </c>
      <c r="R33" s="1070"/>
    </row>
    <row r="34" spans="1:21" ht="24" customHeight="1" x14ac:dyDescent="0.25">
      <c r="A34" s="299" t="s">
        <v>13</v>
      </c>
      <c r="B34" s="299" t="s">
        <v>91</v>
      </c>
      <c r="C34" s="902" t="s">
        <v>371</v>
      </c>
      <c r="D34" s="901">
        <f>SUM(E34:K34,L34:R34)/2</f>
        <v>8</v>
      </c>
      <c r="E34" s="1070"/>
      <c r="F34" s="1079"/>
      <c r="G34" s="1079"/>
      <c r="H34" s="1079"/>
      <c r="I34" s="1079"/>
      <c r="J34" s="901"/>
      <c r="K34" s="1070">
        <v>8</v>
      </c>
      <c r="L34" s="1070">
        <v>8</v>
      </c>
      <c r="M34" s="1079"/>
      <c r="N34" s="901"/>
      <c r="O34" s="1079"/>
      <c r="P34" s="1079"/>
      <c r="Q34" s="1079"/>
      <c r="R34" s="1070"/>
    </row>
    <row r="35" spans="1:21" ht="24" customHeight="1" x14ac:dyDescent="0.25">
      <c r="A35" s="299" t="s">
        <v>13</v>
      </c>
      <c r="B35" s="299" t="s">
        <v>91</v>
      </c>
      <c r="C35" s="902" t="s">
        <v>396</v>
      </c>
      <c r="D35" s="901">
        <f t="shared" si="8"/>
        <v>40</v>
      </c>
      <c r="E35" s="1092">
        <v>8</v>
      </c>
      <c r="F35" s="901"/>
      <c r="G35" s="901">
        <v>8</v>
      </c>
      <c r="H35" s="901">
        <v>8</v>
      </c>
      <c r="I35" s="901">
        <v>8</v>
      </c>
      <c r="J35" s="901">
        <v>8</v>
      </c>
      <c r="K35" s="1092"/>
      <c r="L35" s="1092"/>
      <c r="M35" s="901">
        <v>8</v>
      </c>
      <c r="N35" s="901">
        <v>8</v>
      </c>
      <c r="O35" s="901">
        <v>8</v>
      </c>
      <c r="P35" s="901">
        <v>8</v>
      </c>
      <c r="Q35" s="901"/>
      <c r="R35" s="1092">
        <v>8</v>
      </c>
    </row>
    <row r="36" spans="1:21" ht="24" customHeight="1" x14ac:dyDescent="0.25">
      <c r="A36" s="299" t="s">
        <v>13</v>
      </c>
      <c r="B36" s="299" t="s">
        <v>91</v>
      </c>
      <c r="C36" s="902" t="s">
        <v>281</v>
      </c>
      <c r="D36" s="901">
        <f t="shared" si="8"/>
        <v>40</v>
      </c>
      <c r="E36" s="961">
        <v>8</v>
      </c>
      <c r="F36" s="901"/>
      <c r="G36" s="901">
        <v>8</v>
      </c>
      <c r="H36" s="901">
        <v>8</v>
      </c>
      <c r="I36" s="901">
        <v>8</v>
      </c>
      <c r="J36" s="901">
        <v>8</v>
      </c>
      <c r="K36" s="961"/>
      <c r="L36" s="961"/>
      <c r="M36" s="901">
        <v>8</v>
      </c>
      <c r="N36" s="901">
        <v>8</v>
      </c>
      <c r="O36" s="901"/>
      <c r="P36" s="901">
        <v>8</v>
      </c>
      <c r="Q36" s="901">
        <v>8</v>
      </c>
      <c r="R36" s="962">
        <v>8</v>
      </c>
    </row>
    <row r="37" spans="1:21" ht="24" customHeight="1" x14ac:dyDescent="0.25">
      <c r="A37" s="904"/>
      <c r="B37" s="904"/>
      <c r="C37" s="905" t="s">
        <v>124</v>
      </c>
      <c r="D37" s="906"/>
      <c r="E37" s="1069">
        <f t="shared" ref="E37:R37" si="9">COUNT(E7:E15,E17:E23,E25:E25,E27:E30,E32:E36)</f>
        <v>9</v>
      </c>
      <c r="F37" s="1069">
        <f t="shared" si="9"/>
        <v>13</v>
      </c>
      <c r="G37" s="1069">
        <f t="shared" si="9"/>
        <v>14</v>
      </c>
      <c r="H37" s="1069">
        <f t="shared" si="9"/>
        <v>13</v>
      </c>
      <c r="I37" s="1069">
        <f t="shared" si="9"/>
        <v>12</v>
      </c>
      <c r="J37" s="1069">
        <f t="shared" si="9"/>
        <v>12</v>
      </c>
      <c r="K37" s="1069">
        <f t="shared" si="9"/>
        <v>8</v>
      </c>
      <c r="L37" s="1069">
        <f t="shared" si="9"/>
        <v>8</v>
      </c>
      <c r="M37" s="1069">
        <f t="shared" si="9"/>
        <v>13</v>
      </c>
      <c r="N37" s="1069">
        <f t="shared" si="9"/>
        <v>13</v>
      </c>
      <c r="O37" s="1069">
        <f t="shared" si="9"/>
        <v>13</v>
      </c>
      <c r="P37" s="1069">
        <f t="shared" si="9"/>
        <v>13</v>
      </c>
      <c r="Q37" s="1069">
        <f t="shared" si="9"/>
        <v>14</v>
      </c>
      <c r="R37" s="1069">
        <f t="shared" si="9"/>
        <v>9</v>
      </c>
    </row>
    <row r="38" spans="1:21" ht="24" customHeight="1" x14ac:dyDescent="0.25">
      <c r="A38" s="299" t="s">
        <v>13</v>
      </c>
      <c r="B38" s="299" t="s">
        <v>34</v>
      </c>
      <c r="C38" s="902" t="s">
        <v>379</v>
      </c>
      <c r="D38" s="901">
        <f>SUM(E38:K38,L38:R38)/2</f>
        <v>32</v>
      </c>
      <c r="E38" s="1079"/>
      <c r="F38" s="901">
        <v>8</v>
      </c>
      <c r="G38" s="901"/>
      <c r="H38" s="901">
        <v>8</v>
      </c>
      <c r="I38" s="901">
        <v>8</v>
      </c>
      <c r="J38" s="901">
        <v>8</v>
      </c>
      <c r="K38" s="1070"/>
      <c r="L38" s="1070"/>
      <c r="M38" s="901">
        <v>8</v>
      </c>
      <c r="N38" s="901">
        <v>8</v>
      </c>
      <c r="O38" s="901"/>
      <c r="P38" s="901">
        <v>8</v>
      </c>
      <c r="Q38" s="901">
        <v>8</v>
      </c>
      <c r="R38" s="1079"/>
    </row>
    <row r="39" spans="1:21" ht="24" customHeight="1" x14ac:dyDescent="0.25">
      <c r="A39" s="299" t="s">
        <v>13</v>
      </c>
      <c r="B39" s="299" t="s">
        <v>34</v>
      </c>
      <c r="C39" s="902" t="s">
        <v>388</v>
      </c>
      <c r="D39" s="901">
        <f>SUM(E39:K39,L39:R39)/2</f>
        <v>8</v>
      </c>
      <c r="E39" s="1070"/>
      <c r="F39" s="1079"/>
      <c r="G39" s="1079"/>
      <c r="H39" s="1079"/>
      <c r="I39" s="901"/>
      <c r="J39" s="1079"/>
      <c r="K39" s="1070">
        <v>8</v>
      </c>
      <c r="L39" s="1070">
        <v>8</v>
      </c>
      <c r="M39" s="1079"/>
      <c r="N39" s="1079"/>
      <c r="O39" s="1079"/>
      <c r="P39" s="901"/>
      <c r="Q39" s="1079"/>
      <c r="R39" s="1070"/>
    </row>
    <row r="40" spans="1:21" ht="24" customHeight="1" x14ac:dyDescent="0.25">
      <c r="A40" s="299" t="s">
        <v>13</v>
      </c>
      <c r="B40" s="299" t="s">
        <v>34</v>
      </c>
      <c r="C40" s="902" t="s">
        <v>352</v>
      </c>
      <c r="D40" s="901">
        <f t="shared" ref="D40" si="10">SUM(E40:K40,L40:R40)/2</f>
        <v>24</v>
      </c>
      <c r="E40" s="1070">
        <v>8</v>
      </c>
      <c r="F40" s="901"/>
      <c r="G40" s="901"/>
      <c r="H40" s="901">
        <v>8</v>
      </c>
      <c r="I40" s="901">
        <v>8</v>
      </c>
      <c r="J40" s="901"/>
      <c r="K40" s="1070"/>
      <c r="L40" s="1070"/>
      <c r="M40" s="901"/>
      <c r="N40" s="901"/>
      <c r="O40" s="901">
        <v>8</v>
      </c>
      <c r="P40" s="901">
        <v>8</v>
      </c>
      <c r="Q40" s="901"/>
      <c r="R40" s="1070">
        <v>8</v>
      </c>
    </row>
    <row r="41" spans="1:21" ht="24" customHeight="1" x14ac:dyDescent="0.25">
      <c r="A41" s="299" t="s">
        <v>13</v>
      </c>
      <c r="B41" s="299" t="s">
        <v>34</v>
      </c>
      <c r="C41" s="902" t="s">
        <v>389</v>
      </c>
      <c r="D41" s="901">
        <f>SUM(E41:K41,L41:R41)/2</f>
        <v>40</v>
      </c>
      <c r="E41" s="1070"/>
      <c r="F41" s="901">
        <v>8</v>
      </c>
      <c r="G41" s="901">
        <v>8</v>
      </c>
      <c r="H41" s="901"/>
      <c r="I41" s="901">
        <v>8</v>
      </c>
      <c r="J41" s="901">
        <v>8</v>
      </c>
      <c r="K41" s="1070">
        <v>8</v>
      </c>
      <c r="L41" s="1070">
        <v>8</v>
      </c>
      <c r="M41" s="901">
        <v>8</v>
      </c>
      <c r="N41" s="901">
        <v>8</v>
      </c>
      <c r="O41" s="901"/>
      <c r="P41" s="901">
        <v>8</v>
      </c>
      <c r="Q41" s="901">
        <v>8</v>
      </c>
      <c r="R41" s="1070"/>
    </row>
    <row r="42" spans="1:21" ht="24" customHeight="1" x14ac:dyDescent="0.25">
      <c r="A42" s="904"/>
      <c r="B42" s="904"/>
      <c r="C42" s="905" t="s">
        <v>121</v>
      </c>
      <c r="D42" s="906"/>
      <c r="E42" s="1069">
        <f t="shared" ref="E42:R42" si="11">COUNT(E7:E15,E17:E23,E25:E25,E27:E30,E32:E36,E38:E41)</f>
        <v>10</v>
      </c>
      <c r="F42" s="1069">
        <f t="shared" si="11"/>
        <v>15</v>
      </c>
      <c r="G42" s="1069">
        <f t="shared" si="11"/>
        <v>15</v>
      </c>
      <c r="H42" s="1069">
        <f t="shared" si="11"/>
        <v>15</v>
      </c>
      <c r="I42" s="1069">
        <f t="shared" si="11"/>
        <v>15</v>
      </c>
      <c r="J42" s="1069">
        <f t="shared" si="11"/>
        <v>14</v>
      </c>
      <c r="K42" s="1069">
        <f t="shared" si="11"/>
        <v>10</v>
      </c>
      <c r="L42" s="1069">
        <f t="shared" si="11"/>
        <v>10</v>
      </c>
      <c r="M42" s="1069">
        <f t="shared" si="11"/>
        <v>15</v>
      </c>
      <c r="N42" s="1069">
        <f t="shared" si="11"/>
        <v>15</v>
      </c>
      <c r="O42" s="1069">
        <f t="shared" si="11"/>
        <v>14</v>
      </c>
      <c r="P42" s="1069">
        <f t="shared" si="11"/>
        <v>16</v>
      </c>
      <c r="Q42" s="1069">
        <f t="shared" si="11"/>
        <v>16</v>
      </c>
      <c r="R42" s="1069">
        <f t="shared" si="11"/>
        <v>10</v>
      </c>
    </row>
    <row r="43" spans="1:21" ht="24" customHeight="1" x14ac:dyDescent="0.25">
      <c r="A43" s="299" t="s">
        <v>13</v>
      </c>
      <c r="B43" s="299" t="s">
        <v>162</v>
      </c>
      <c r="C43" s="902" t="s">
        <v>405</v>
      </c>
      <c r="D43" s="901">
        <f t="shared" ref="D43" si="12">SUM(E43:K43,L43:R43)/2</f>
        <v>40</v>
      </c>
      <c r="E43" s="1741"/>
      <c r="F43" s="1071">
        <v>8</v>
      </c>
      <c r="G43" s="1071">
        <v>8</v>
      </c>
      <c r="H43" s="901">
        <v>8</v>
      </c>
      <c r="I43" s="1071"/>
      <c r="J43" s="1071">
        <v>8</v>
      </c>
      <c r="K43" s="1070">
        <v>8</v>
      </c>
      <c r="L43" s="1070">
        <v>8</v>
      </c>
      <c r="M43" s="1371"/>
      <c r="N43" s="1071">
        <v>8</v>
      </c>
      <c r="O43" s="1071">
        <v>8</v>
      </c>
      <c r="P43" s="2405">
        <v>8</v>
      </c>
      <c r="Q43" s="1071">
        <v>8</v>
      </c>
      <c r="R43" s="1741"/>
    </row>
    <row r="44" spans="1:21" ht="24" customHeight="1" x14ac:dyDescent="0.25">
      <c r="A44" s="904"/>
      <c r="B44" s="904"/>
      <c r="C44" s="905" t="s">
        <v>139</v>
      </c>
      <c r="D44" s="906"/>
      <c r="E44" s="1069">
        <f t="shared" ref="E44:R44" si="13">COUNT(E7:E15,E17:E23,E25:E25,E27:E30,E32:E36,E38:E41,E43:E43)</f>
        <v>10</v>
      </c>
      <c r="F44" s="1069">
        <f t="shared" si="13"/>
        <v>16</v>
      </c>
      <c r="G44" s="1069">
        <f t="shared" si="13"/>
        <v>16</v>
      </c>
      <c r="H44" s="1069">
        <f t="shared" si="13"/>
        <v>16</v>
      </c>
      <c r="I44" s="1069">
        <f t="shared" si="13"/>
        <v>15</v>
      </c>
      <c r="J44" s="1069">
        <f t="shared" si="13"/>
        <v>15</v>
      </c>
      <c r="K44" s="1069">
        <f t="shared" si="13"/>
        <v>11</v>
      </c>
      <c r="L44" s="1069">
        <f t="shared" si="13"/>
        <v>11</v>
      </c>
      <c r="M44" s="1069">
        <f t="shared" si="13"/>
        <v>15</v>
      </c>
      <c r="N44" s="1069">
        <f t="shared" si="13"/>
        <v>16</v>
      </c>
      <c r="O44" s="1069">
        <f t="shared" si="13"/>
        <v>15</v>
      </c>
      <c r="P44" s="1069">
        <f t="shared" si="13"/>
        <v>17</v>
      </c>
      <c r="Q44" s="1069">
        <f t="shared" si="13"/>
        <v>17</v>
      </c>
      <c r="R44" s="1069">
        <f t="shared" si="13"/>
        <v>10</v>
      </c>
    </row>
    <row r="45" spans="1:21" ht="24" customHeight="1" x14ac:dyDescent="0.25">
      <c r="A45" s="299" t="s">
        <v>13</v>
      </c>
      <c r="B45" s="299" t="s">
        <v>103</v>
      </c>
      <c r="C45" s="902" t="s">
        <v>384</v>
      </c>
      <c r="D45" s="901">
        <f>SUM(E45:K45,L45:R45)/2</f>
        <v>40</v>
      </c>
      <c r="E45" s="1070"/>
      <c r="F45" s="901">
        <v>8</v>
      </c>
      <c r="G45" s="901">
        <v>8</v>
      </c>
      <c r="H45" s="901">
        <v>8</v>
      </c>
      <c r="I45" s="901">
        <v>8</v>
      </c>
      <c r="J45" s="901"/>
      <c r="K45" s="1070">
        <v>8</v>
      </c>
      <c r="L45" s="1070">
        <v>8</v>
      </c>
      <c r="M45" s="901">
        <v>8</v>
      </c>
      <c r="N45" s="901">
        <v>8</v>
      </c>
      <c r="O45" s="901">
        <v>8</v>
      </c>
      <c r="P45" s="901"/>
      <c r="Q45" s="901">
        <v>8</v>
      </c>
      <c r="R45" s="1070"/>
      <c r="T45" s="1743"/>
      <c r="U45" s="1743"/>
    </row>
    <row r="46" spans="1:21" ht="24" customHeight="1" x14ac:dyDescent="0.25">
      <c r="A46" s="904"/>
      <c r="B46" s="904"/>
      <c r="C46" s="905" t="s">
        <v>125</v>
      </c>
      <c r="D46" s="906"/>
      <c r="E46" s="1069">
        <f t="shared" ref="E46:R46" si="14">COUNT(E7:E15,E17:E22,E25:E25,E27:E30,E32:E36,E38:E41,E43:E43,E45:E45)</f>
        <v>9</v>
      </c>
      <c r="F46" s="1069">
        <f t="shared" si="14"/>
        <v>17</v>
      </c>
      <c r="G46" s="1069">
        <f t="shared" si="14"/>
        <v>16</v>
      </c>
      <c r="H46" s="1069">
        <f t="shared" si="14"/>
        <v>16</v>
      </c>
      <c r="I46" s="1069">
        <f t="shared" si="14"/>
        <v>16</v>
      </c>
      <c r="J46" s="1069">
        <f t="shared" si="14"/>
        <v>15</v>
      </c>
      <c r="K46" s="1069">
        <f t="shared" si="14"/>
        <v>12</v>
      </c>
      <c r="L46" s="1069">
        <f t="shared" si="14"/>
        <v>11</v>
      </c>
      <c r="M46" s="1069">
        <f t="shared" si="14"/>
        <v>15</v>
      </c>
      <c r="N46" s="1069">
        <f t="shared" si="14"/>
        <v>16</v>
      </c>
      <c r="O46" s="1069">
        <f t="shared" si="14"/>
        <v>16</v>
      </c>
      <c r="P46" s="1069">
        <f t="shared" si="14"/>
        <v>16</v>
      </c>
      <c r="Q46" s="1069">
        <f t="shared" si="14"/>
        <v>18</v>
      </c>
      <c r="R46" s="1069">
        <f t="shared" si="14"/>
        <v>10</v>
      </c>
    </row>
    <row r="47" spans="1:21" ht="24" customHeight="1" x14ac:dyDescent="0.25">
      <c r="A47" s="299" t="s">
        <v>13</v>
      </c>
      <c r="B47" s="299" t="s">
        <v>39</v>
      </c>
      <c r="C47" s="902" t="s">
        <v>318</v>
      </c>
      <c r="D47" s="901">
        <f>SUM(E47:K47,L47:R47)/2</f>
        <v>24</v>
      </c>
      <c r="E47" s="961"/>
      <c r="F47" s="901">
        <v>8</v>
      </c>
      <c r="G47" s="901">
        <v>8</v>
      </c>
      <c r="H47" s="901">
        <v>8</v>
      </c>
      <c r="I47" s="901">
        <v>8</v>
      </c>
      <c r="J47" s="901"/>
      <c r="K47" s="961">
        <v>8</v>
      </c>
      <c r="L47" s="961">
        <v>8</v>
      </c>
      <c r="M47" s="901"/>
      <c r="N47" s="1371" t="s">
        <v>104</v>
      </c>
      <c r="O47" s="1371" t="s">
        <v>104</v>
      </c>
      <c r="P47" s="1371" t="s">
        <v>104</v>
      </c>
      <c r="Q47" s="1371" t="s">
        <v>104</v>
      </c>
      <c r="R47" s="962"/>
    </row>
    <row r="48" spans="1:21" s="1743" customFormat="1" ht="24" customHeight="1" x14ac:dyDescent="0.25">
      <c r="A48" s="299" t="s">
        <v>13</v>
      </c>
      <c r="B48" s="299" t="s">
        <v>39</v>
      </c>
      <c r="C48" s="902" t="s">
        <v>390</v>
      </c>
      <c r="D48" s="901">
        <f t="shared" ref="D48:D53" si="15">SUM(E48:K48,L48:R48)/2</f>
        <v>24</v>
      </c>
      <c r="E48" s="961">
        <v>8</v>
      </c>
      <c r="F48" s="901">
        <v>8</v>
      </c>
      <c r="G48" s="1371"/>
      <c r="H48" s="901">
        <v>8</v>
      </c>
      <c r="I48" s="901"/>
      <c r="J48" s="1371"/>
      <c r="K48" s="961"/>
      <c r="L48" s="961"/>
      <c r="M48" s="901">
        <v>8</v>
      </c>
      <c r="N48" s="1371"/>
      <c r="O48" s="901">
        <v>8</v>
      </c>
      <c r="P48" s="1371"/>
      <c r="Q48" s="901"/>
      <c r="R48" s="962">
        <v>8</v>
      </c>
      <c r="T48"/>
      <c r="U48"/>
    </row>
    <row r="49" spans="1:18" ht="23.5" customHeight="1" x14ac:dyDescent="0.25">
      <c r="A49" s="299" t="s">
        <v>13</v>
      </c>
      <c r="B49" s="299" t="s">
        <v>39</v>
      </c>
      <c r="C49" s="902" t="s">
        <v>374</v>
      </c>
      <c r="D49" s="901">
        <f t="shared" si="15"/>
        <v>40</v>
      </c>
      <c r="E49" s="961"/>
      <c r="F49" s="901">
        <v>8</v>
      </c>
      <c r="G49" s="901">
        <v>8</v>
      </c>
      <c r="H49" s="1094"/>
      <c r="I49" s="901">
        <v>8</v>
      </c>
      <c r="J49" s="901">
        <v>8</v>
      </c>
      <c r="K49" s="1092">
        <v>8</v>
      </c>
      <c r="L49" s="1092">
        <v>8</v>
      </c>
      <c r="M49" s="901"/>
      <c r="N49" s="901">
        <v>8</v>
      </c>
      <c r="O49" s="901">
        <v>8</v>
      </c>
      <c r="P49" s="901">
        <v>8</v>
      </c>
      <c r="Q49" s="901">
        <v>8</v>
      </c>
      <c r="R49" s="962"/>
    </row>
    <row r="50" spans="1:18" ht="23.5" customHeight="1" x14ac:dyDescent="0.25">
      <c r="A50" s="299" t="s">
        <v>13</v>
      </c>
      <c r="B50" s="299" t="s">
        <v>39</v>
      </c>
      <c r="C50" s="902" t="s">
        <v>377</v>
      </c>
      <c r="D50" s="901">
        <f t="shared" si="15"/>
        <v>8</v>
      </c>
      <c r="E50" s="1092">
        <v>8</v>
      </c>
      <c r="F50" s="901"/>
      <c r="G50" s="901"/>
      <c r="H50" s="901"/>
      <c r="I50" s="901"/>
      <c r="J50" s="901"/>
      <c r="K50" s="961"/>
      <c r="L50" s="961"/>
      <c r="M50" s="901"/>
      <c r="N50" s="901"/>
      <c r="O50" s="901"/>
      <c r="P50" s="901"/>
      <c r="Q50" s="901"/>
      <c r="R50" s="1092">
        <v>8</v>
      </c>
    </row>
    <row r="51" spans="1:18" ht="24" customHeight="1" x14ac:dyDescent="0.25">
      <c r="A51" s="299" t="s">
        <v>13</v>
      </c>
      <c r="B51" s="299" t="s">
        <v>39</v>
      </c>
      <c r="C51" s="902" t="s">
        <v>403</v>
      </c>
      <c r="D51" s="901">
        <f t="shared" si="15"/>
        <v>16</v>
      </c>
      <c r="E51" s="1092">
        <v>8</v>
      </c>
      <c r="F51" s="901"/>
      <c r="G51" s="1079"/>
      <c r="H51" s="1079"/>
      <c r="I51" s="1079"/>
      <c r="J51" s="901">
        <v>8</v>
      </c>
      <c r="K51" s="961"/>
      <c r="L51" s="961"/>
      <c r="M51" s="1079"/>
      <c r="N51" s="1079"/>
      <c r="O51" s="1079"/>
      <c r="P51" s="901"/>
      <c r="Q51" s="901">
        <v>8</v>
      </c>
      <c r="R51" s="1092">
        <v>8</v>
      </c>
    </row>
    <row r="52" spans="1:18" ht="24" customHeight="1" x14ac:dyDescent="0.25">
      <c r="A52" s="299" t="s">
        <v>13</v>
      </c>
      <c r="B52" s="299" t="s">
        <v>39</v>
      </c>
      <c r="C52" s="902" t="s">
        <v>398</v>
      </c>
      <c r="D52" s="901">
        <f t="shared" si="15"/>
        <v>40</v>
      </c>
      <c r="E52" s="1070">
        <v>8</v>
      </c>
      <c r="F52" s="901"/>
      <c r="G52" s="901">
        <v>8</v>
      </c>
      <c r="H52" s="901">
        <v>8</v>
      </c>
      <c r="I52" s="901">
        <v>8</v>
      </c>
      <c r="J52" s="901">
        <v>8</v>
      </c>
      <c r="K52" s="1070"/>
      <c r="L52" s="1070"/>
      <c r="M52" s="901">
        <v>8</v>
      </c>
      <c r="N52" s="901">
        <v>8</v>
      </c>
      <c r="O52" s="901"/>
      <c r="P52" s="901">
        <v>8</v>
      </c>
      <c r="Q52" s="901">
        <v>8</v>
      </c>
      <c r="R52" s="1070">
        <v>8</v>
      </c>
    </row>
    <row r="53" spans="1:18" ht="24" customHeight="1" x14ac:dyDescent="0.25">
      <c r="A53" s="299" t="s">
        <v>13</v>
      </c>
      <c r="B53" s="299" t="s">
        <v>362</v>
      </c>
      <c r="C53" s="902" t="s">
        <v>135</v>
      </c>
      <c r="D53" s="901">
        <f t="shared" si="15"/>
        <v>30.5</v>
      </c>
      <c r="E53" s="1070">
        <v>8</v>
      </c>
      <c r="F53" s="901">
        <v>7.5</v>
      </c>
      <c r="G53" s="901"/>
      <c r="H53" s="901"/>
      <c r="I53" s="901">
        <v>7.5</v>
      </c>
      <c r="J53" s="901">
        <v>7.5</v>
      </c>
      <c r="K53" s="1070"/>
      <c r="L53" s="1070"/>
      <c r="M53" s="901">
        <v>7.5</v>
      </c>
      <c r="N53" s="901"/>
      <c r="O53" s="901"/>
      <c r="P53" s="901">
        <v>7.5</v>
      </c>
      <c r="Q53" s="901">
        <v>7.5</v>
      </c>
      <c r="R53" s="1070">
        <v>8</v>
      </c>
    </row>
    <row r="54" spans="1:18" ht="24" customHeight="1" x14ac:dyDescent="0.25">
      <c r="A54" s="904"/>
      <c r="B54" s="904"/>
      <c r="C54" s="905" t="s">
        <v>126</v>
      </c>
      <c r="D54" s="906"/>
      <c r="E54" s="1069">
        <f t="shared" ref="E54:R54" si="16">COUNT(E8:E15,E17:E22,E25:E25,E27:E30,E32:E36,E38:E41,E43:E43,E45:E45,E47:E53)</f>
        <v>14</v>
      </c>
      <c r="F54" s="1069">
        <f t="shared" si="16"/>
        <v>20</v>
      </c>
      <c r="G54" s="1069">
        <f t="shared" si="16"/>
        <v>18</v>
      </c>
      <c r="H54" s="1069">
        <f t="shared" si="16"/>
        <v>18</v>
      </c>
      <c r="I54" s="1069">
        <f t="shared" si="16"/>
        <v>19</v>
      </c>
      <c r="J54" s="1069">
        <f t="shared" si="16"/>
        <v>18</v>
      </c>
      <c r="K54" s="1069">
        <f t="shared" si="16"/>
        <v>14</v>
      </c>
      <c r="L54" s="1069">
        <f t="shared" si="16"/>
        <v>13</v>
      </c>
      <c r="M54" s="1069">
        <f t="shared" si="16"/>
        <v>17</v>
      </c>
      <c r="N54" s="1069">
        <f t="shared" si="16"/>
        <v>17</v>
      </c>
      <c r="O54" s="1069">
        <f t="shared" si="16"/>
        <v>17</v>
      </c>
      <c r="P54" s="1069">
        <f t="shared" si="16"/>
        <v>18</v>
      </c>
      <c r="Q54" s="1069">
        <f t="shared" si="16"/>
        <v>21</v>
      </c>
      <c r="R54" s="1069">
        <f t="shared" si="16"/>
        <v>15</v>
      </c>
    </row>
    <row r="55" spans="1:18" ht="24" customHeight="1" x14ac:dyDescent="0.25">
      <c r="A55" s="2430" t="s">
        <v>13</v>
      </c>
      <c r="B55" s="299" t="s">
        <v>312</v>
      </c>
      <c r="C55" s="900" t="s">
        <v>403</v>
      </c>
      <c r="D55" s="901">
        <f>SUM(E55:K55,L55:R55)/2</f>
        <v>15</v>
      </c>
      <c r="E55" s="1080"/>
      <c r="F55" s="901"/>
      <c r="G55" s="901">
        <v>5</v>
      </c>
      <c r="H55" s="901">
        <v>5</v>
      </c>
      <c r="I55" s="901">
        <v>5</v>
      </c>
      <c r="J55" s="1079"/>
      <c r="K55" s="1092"/>
      <c r="L55" s="961"/>
      <c r="M55" s="901">
        <v>5</v>
      </c>
      <c r="N55" s="901">
        <v>5</v>
      </c>
      <c r="O55" s="901">
        <v>5</v>
      </c>
      <c r="P55" s="901"/>
      <c r="Q55" s="1079"/>
      <c r="R55" s="1081"/>
    </row>
    <row r="56" spans="1:18" ht="24" customHeight="1" x14ac:dyDescent="0.25">
      <c r="A56" s="904"/>
      <c r="B56" s="904"/>
      <c r="C56" s="911" t="s">
        <v>300</v>
      </c>
      <c r="D56" s="906"/>
      <c r="E56" s="1069">
        <f t="shared" ref="E56:R56" si="17">COUNT(E17:E22,E25:E25,E27:E30,E32:E36,E38:E41,E43:E43,E45:E45,E47:E53)</f>
        <v>10</v>
      </c>
      <c r="F56" s="1069">
        <f t="shared" si="17"/>
        <v>17</v>
      </c>
      <c r="G56" s="1069">
        <f t="shared" si="17"/>
        <v>15</v>
      </c>
      <c r="H56" s="1069">
        <f t="shared" si="17"/>
        <v>15</v>
      </c>
      <c r="I56" s="1069">
        <f t="shared" si="17"/>
        <v>16</v>
      </c>
      <c r="J56" s="1069">
        <f t="shared" si="17"/>
        <v>15</v>
      </c>
      <c r="K56" s="1069">
        <f t="shared" si="17"/>
        <v>10</v>
      </c>
      <c r="L56" s="1069">
        <f t="shared" si="17"/>
        <v>9</v>
      </c>
      <c r="M56" s="1069">
        <f t="shared" si="17"/>
        <v>14</v>
      </c>
      <c r="N56" s="1069">
        <f t="shared" si="17"/>
        <v>14</v>
      </c>
      <c r="O56" s="1069">
        <f t="shared" si="17"/>
        <v>14</v>
      </c>
      <c r="P56" s="1069">
        <f t="shared" si="17"/>
        <v>15</v>
      </c>
      <c r="Q56" s="1069">
        <f t="shared" si="17"/>
        <v>18</v>
      </c>
      <c r="R56" s="1069">
        <f t="shared" si="17"/>
        <v>11</v>
      </c>
    </row>
    <row r="57" spans="1:18" ht="24" customHeight="1" x14ac:dyDescent="0.25">
      <c r="A57" s="904"/>
      <c r="B57" s="904"/>
      <c r="C57" s="912" t="s">
        <v>51</v>
      </c>
      <c r="D57" s="906"/>
      <c r="E57" s="1069">
        <f>COUNT(E25:E25,E27:E30,E32:E36,E38:E41,E43:E43,E45:E45,E47:E53,#REF!)</f>
        <v>9</v>
      </c>
      <c r="F57" s="1069">
        <f>COUNT(F25:F25,F27:F30,F32:F36,F38:F41,F43:F43,F45:F45,F47:F53,#REF!)</f>
        <v>12</v>
      </c>
      <c r="G57" s="1069">
        <f>COUNT(G25:G25,G27:G30,G32:G36,G38:G41,G43:G43,G45:G45,G47:G53,#REF!)</f>
        <v>12</v>
      </c>
      <c r="H57" s="1069">
        <f>COUNT(H25:H25,H27:H30,H32:H36,H38:H41,H43:H43,H45:H45,H47:H53,#REF!)</f>
        <v>11</v>
      </c>
      <c r="I57" s="1069">
        <f>COUNT(I25:I25,I27:I30,I32:I36,I38:I41,I43:I43,I45:I45,I47:I53,#REF!)</f>
        <v>12</v>
      </c>
      <c r="J57" s="1069">
        <f>COUNT(J25:J25,J27:J30,J32:J36,J38:J41,J43:J43,J45:J45,J47:J53,#REF!)</f>
        <v>11</v>
      </c>
      <c r="K57" s="1069">
        <f>COUNT(K25:K25,K27:K30,K32:K36,K38:K41,K43:K43,K45:K45,K47:K53,#REF!)</f>
        <v>8</v>
      </c>
      <c r="L57" s="1069">
        <f>COUNT(L25:L25,L27:L30,L32:L36,L38:L41,L43:L43,L45:L45,L47:L53,#REF!)</f>
        <v>8</v>
      </c>
      <c r="M57" s="1069">
        <f>COUNT(M25:M25,M27:M30,M32:M36,M38:M41,M43:M43,M45:M45,M47:M53,#REF!)</f>
        <v>11</v>
      </c>
      <c r="N57" s="1069">
        <f>COUNT(N25:N25,N27:N30,N32:N36,N38:N41,N43:N43,N45:N45,N47:N53,#REF!)</f>
        <v>9</v>
      </c>
      <c r="O57" s="1069">
        <f>COUNT(O25:O25,O27:O30,O32:O36,O38:O41,O43:O43,O45:O45,O47:O53,#REF!)</f>
        <v>9</v>
      </c>
      <c r="P57" s="1069">
        <f>COUNT(P25:P25,P27:P30,P32:P36,P38:P41,P43:P43,P45:P45,P47:P53,#REF!)</f>
        <v>12</v>
      </c>
      <c r="Q57" s="1069">
        <f>COUNT(Q25:Q25,Q27:Q30,Q32:Q36,Q38:Q41,Q43:Q43,Q45:Q45,Q47:Q53,#REF!)</f>
        <v>13</v>
      </c>
      <c r="R57" s="1069">
        <f>COUNT(R25:R25,R27:R30,R32:R36,R38:R41,R43:R43,R45:R45,R47:R53,#REF!)</f>
        <v>9</v>
      </c>
    </row>
    <row r="58" spans="1:18" ht="24" customHeight="1" x14ac:dyDescent="0.25">
      <c r="A58" s="904"/>
      <c r="B58" s="904"/>
      <c r="C58" s="912" t="s">
        <v>113</v>
      </c>
      <c r="D58" s="906"/>
      <c r="E58" s="1069">
        <f t="shared" ref="E58:R58" si="18">COUNT(E27:E30,E32:E36,E38:E41,E43:E43,E45:E45,E47:E53,E55:E55)</f>
        <v>9</v>
      </c>
      <c r="F58" s="1069">
        <f t="shared" si="18"/>
        <v>11</v>
      </c>
      <c r="G58" s="1069">
        <f t="shared" si="18"/>
        <v>12</v>
      </c>
      <c r="H58" s="1069">
        <f t="shared" si="18"/>
        <v>12</v>
      </c>
      <c r="I58" s="1069">
        <f t="shared" si="18"/>
        <v>13</v>
      </c>
      <c r="J58" s="1069">
        <f t="shared" si="18"/>
        <v>11</v>
      </c>
      <c r="K58" s="1069">
        <f t="shared" si="18"/>
        <v>8</v>
      </c>
      <c r="L58" s="1069">
        <f t="shared" si="18"/>
        <v>8</v>
      </c>
      <c r="M58" s="1069">
        <f t="shared" si="18"/>
        <v>12</v>
      </c>
      <c r="N58" s="1069">
        <f t="shared" si="18"/>
        <v>10</v>
      </c>
      <c r="O58" s="1069">
        <f t="shared" si="18"/>
        <v>10</v>
      </c>
      <c r="P58" s="1069">
        <f t="shared" si="18"/>
        <v>11</v>
      </c>
      <c r="Q58" s="1069">
        <f t="shared" si="18"/>
        <v>12</v>
      </c>
      <c r="R58" s="1069">
        <f t="shared" si="18"/>
        <v>9</v>
      </c>
    </row>
    <row r="59" spans="1:18" ht="24" customHeight="1" x14ac:dyDescent="0.25">
      <c r="A59" s="904"/>
      <c r="B59" s="904"/>
      <c r="C59" s="912" t="s">
        <v>55</v>
      </c>
      <c r="D59" s="906"/>
      <c r="E59" s="1069">
        <f>COUNT(E32:E36,E38:E41,E43:E43,E45:E45,E47:E53,E55:E55,#REF!)</f>
        <v>8</v>
      </c>
      <c r="F59" s="1069">
        <f>COUNT(F32:F36,F38:F41,F43:F43,F45:F45,F47:F53,F55:F55,#REF!)</f>
        <v>9</v>
      </c>
      <c r="G59" s="1069">
        <f>COUNT(G32:G36,G38:G41,G43:G43,G45:G45,G47:G53,G55:G55,#REF!)</f>
        <v>11</v>
      </c>
      <c r="H59" s="1069">
        <f>COUNT(H32:H36,H38:H41,H43:H43,H45:H45,H47:H53,H55:H55,#REF!)</f>
        <v>11</v>
      </c>
      <c r="I59" s="1069">
        <f>COUNT(I32:I36,I38:I41,I43:I43,I45:I45,I47:I53,I55:I55,#REF!)</f>
        <v>11</v>
      </c>
      <c r="J59" s="1069">
        <f>COUNT(J32:J36,J38:J41,J43:J43,J45:J45,J47:J53,J55:J55,#REF!)</f>
        <v>11</v>
      </c>
      <c r="K59" s="1069">
        <f>COUNT(K32:K36,K38:K41,K43:K43,K45:K45,K47:K53,K55:K55,#REF!)</f>
        <v>7</v>
      </c>
      <c r="L59" s="1069">
        <f>COUNT(L32:L36,L38:L41,L43:L43,L45:L45,L47:L53,L55:L55,#REF!)</f>
        <v>7</v>
      </c>
      <c r="M59" s="1069">
        <f>COUNT(M32:M36,M38:M41,M43:M43,M45:M45,M47:M53,M55:M55,#REF!)</f>
        <v>10</v>
      </c>
      <c r="N59" s="1069">
        <f>COUNT(N32:N36,N38:N41,N43:N43,N45:N45,N47:N53,N55:N55,#REF!)</f>
        <v>10</v>
      </c>
      <c r="O59" s="1069">
        <f>COUNT(O32:O36,O38:O41,O43:O43,O45:O45,O47:O53,O55:O55,#REF!)</f>
        <v>9</v>
      </c>
      <c r="P59" s="1069">
        <f>COUNT(P32:P36,P38:P41,P43:P43,P45:P45,P47:P53,P55:P55,#REF!)</f>
        <v>9</v>
      </c>
      <c r="Q59" s="1069">
        <f>COUNT(Q32:Q36,Q38:Q41,Q43:Q43,Q45:Q45,Q47:Q53,Q55:Q55,#REF!)</f>
        <v>11</v>
      </c>
      <c r="R59" s="1069">
        <f>COUNT(R32:R36,R38:R41,R43:R43,R45:R45,R47:R53,R55:R55,#REF!)</f>
        <v>8</v>
      </c>
    </row>
    <row r="60" spans="1:18" ht="24" customHeight="1" x14ac:dyDescent="0.25">
      <c r="A60" s="904"/>
      <c r="B60" s="904"/>
      <c r="C60" s="912" t="s">
        <v>105</v>
      </c>
      <c r="D60" s="906"/>
      <c r="E60" s="1069">
        <f>COUNT(E38:E41,E43:E43,E45:E45,E47:E53,E55:E55,#REF!)</f>
        <v>6</v>
      </c>
      <c r="F60" s="1069">
        <f>COUNT(F38:F41,F43:F43,F45:F45,F47:F53,F55:F55,#REF!)</f>
        <v>8</v>
      </c>
      <c r="G60" s="1069">
        <f>COUNT(G38:G41,G43:G43,G45:G45,G47:G53,G55:G55,#REF!)</f>
        <v>7</v>
      </c>
      <c r="H60" s="1069">
        <f>COUNT(H38:H41,H43:H43,H45:H45,H47:H53,H55:H55,#REF!)</f>
        <v>8</v>
      </c>
      <c r="I60" s="1069">
        <f>COUNT(I38:I41,I43:I43,I45:I45,I47:I53,I55:I55,#REF!)</f>
        <v>9</v>
      </c>
      <c r="J60" s="1069">
        <f>COUNT(J38:J41,J43:J43,J45:J45,J47:J53,J55:J55,#REF!)</f>
        <v>7</v>
      </c>
      <c r="K60" s="1069">
        <f>COUNT(K38:K41,K43:K43,K45:K45,K47:K53,K55:K55,#REF!)</f>
        <v>6</v>
      </c>
      <c r="L60" s="1069">
        <f>COUNT(L38:L41,L43:L43,L45:L45,L47:L53,L55:L55,#REF!)</f>
        <v>6</v>
      </c>
      <c r="M60" s="1069">
        <f>COUNT(M38:M41,M43:M43,M45:M45,M47:M53,M55:M55,#REF!)</f>
        <v>7</v>
      </c>
      <c r="N60" s="1069">
        <f>COUNT(N38:N41,N43:N43,N45:N45,N47:N53,N55:N55,#REF!)</f>
        <v>7</v>
      </c>
      <c r="O60" s="1069">
        <f>COUNT(O38:O41,O43:O43,O45:O45,O47:O53,O55:O55,#REF!)</f>
        <v>6</v>
      </c>
      <c r="P60" s="1069">
        <f>COUNT(P38:P41,P43:P43,P45:P45,P47:P53,P55:P55,#REF!)</f>
        <v>7</v>
      </c>
      <c r="Q60" s="1069">
        <f>COUNT(Q38:Q41,Q43:Q43,Q45:Q45,Q47:Q53,Q55:Q55,#REF!)</f>
        <v>8</v>
      </c>
      <c r="R60" s="1069">
        <f>COUNT(R38:R41,R43:R43,R45:R45,R47:R53,R55:R55,#REF!)</f>
        <v>6</v>
      </c>
    </row>
    <row r="61" spans="1:18" ht="24" customHeight="1" x14ac:dyDescent="0.25">
      <c r="A61" s="904"/>
      <c r="B61" s="904"/>
      <c r="C61" s="912" t="s">
        <v>128</v>
      </c>
      <c r="D61" s="906"/>
      <c r="E61" s="1069">
        <f>COUNT(#REF!,E43:E43,E45:E45,E47:E53,E55:E55,#REF!)</f>
        <v>5</v>
      </c>
      <c r="F61" s="1069">
        <f>COUNT(#REF!,F43:F43,F45:F45,F47:F53,F55:F55,#REF!)</f>
        <v>6</v>
      </c>
      <c r="G61" s="1069">
        <f>COUNT(#REF!,G43:G43,G45:G45,G47:G53,G55:G55,#REF!)</f>
        <v>6</v>
      </c>
      <c r="H61" s="1069">
        <f>COUNT(#REF!,H43:H43,H45:H45,H47:H53,H55:H55,#REF!)</f>
        <v>6</v>
      </c>
      <c r="I61" s="1069">
        <f>COUNT(#REF!,I43:I43,I45:I45,I47:I53,I55:I55,#REF!)</f>
        <v>6</v>
      </c>
      <c r="J61" s="1069">
        <f>COUNT(#REF!,J43:J43,J45:J45,J47:J53,J55:J55,#REF!)</f>
        <v>5</v>
      </c>
      <c r="K61" s="1069">
        <f>COUNT(#REF!,K43:K43,K45:K45,K47:K53,K55:K55,#REF!)</f>
        <v>4</v>
      </c>
      <c r="L61" s="1069">
        <f>COUNT(#REF!,L43:L43,L45:L45,L47:L53,L55:L55,#REF!)</f>
        <v>4</v>
      </c>
      <c r="M61" s="1069">
        <f>COUNT(#REF!,M43:M43,M45:M45,M47:M53,M55:M55,#REF!)</f>
        <v>5</v>
      </c>
      <c r="N61" s="1069">
        <f>COUNT(#REF!,N43:N43,N45:N45,N47:N53,N55:N55,#REF!)</f>
        <v>5</v>
      </c>
      <c r="O61" s="1069">
        <f>COUNT(#REF!,O43:O43,O45:O45,O47:O53,O55:O55,#REF!)</f>
        <v>5</v>
      </c>
      <c r="P61" s="1069">
        <f>COUNT(#REF!,P43:P43,P45:P45,P47:P53,P55:P55,#REF!)</f>
        <v>4</v>
      </c>
      <c r="Q61" s="1069">
        <f>COUNT(#REF!,Q43:Q43,Q45:Q45,Q47:Q53,Q55:Q55,#REF!)</f>
        <v>6</v>
      </c>
      <c r="R61" s="1069">
        <f>COUNT(#REF!,R43:R43,R45:R45,R47:R53,R55:R55,#REF!)</f>
        <v>5</v>
      </c>
    </row>
    <row r="62" spans="1:18" ht="24" customHeight="1" x14ac:dyDescent="0.25">
      <c r="A62" s="904"/>
      <c r="B62" s="904"/>
      <c r="C62" s="912" t="s">
        <v>161</v>
      </c>
      <c r="D62" s="906"/>
      <c r="E62" s="1069">
        <f>COUNT(#REF!,E45:E45,E47:E53,E55:E55,#REF!)</f>
        <v>5</v>
      </c>
      <c r="F62" s="1069">
        <f>COUNT(#REF!,F45:F45,F47:F53,F55:F55,#REF!)</f>
        <v>5</v>
      </c>
      <c r="G62" s="1069">
        <f>COUNT(#REF!,G45:G45,G47:G53,G55:G55,#REF!)</f>
        <v>5</v>
      </c>
      <c r="H62" s="1069">
        <f>COUNT(#REF!,H45:H45,H47:H53,H55:H55,#REF!)</f>
        <v>5</v>
      </c>
      <c r="I62" s="1069">
        <f>COUNT(#REF!,I45:I45,I47:I53,I55:I55,#REF!)</f>
        <v>6</v>
      </c>
      <c r="J62" s="1069">
        <f>COUNT(#REF!,J45:J45,J47:J53,J55:J55,#REF!)</f>
        <v>4</v>
      </c>
      <c r="K62" s="1069">
        <f>COUNT(#REF!,K45:K45,K47:K53,K55:K55,#REF!)</f>
        <v>3</v>
      </c>
      <c r="L62" s="1069">
        <f>COUNT(#REF!,L45:L45,L47:L53,L55:L55,#REF!)</f>
        <v>3</v>
      </c>
      <c r="M62" s="1069">
        <f>COUNT(#REF!,M45:M45,M47:M53,M55:M55,#REF!)</f>
        <v>5</v>
      </c>
      <c r="N62" s="1069">
        <f>COUNT(#REF!,N45:N45,N47:N53,N55:N55,#REF!)</f>
        <v>4</v>
      </c>
      <c r="O62" s="1069">
        <f>COUNT(#REF!,O45:O45,O47:O53,O55:O55,#REF!)</f>
        <v>4</v>
      </c>
      <c r="P62" s="1069">
        <f>COUNT(#REF!,P45:P45,P47:P53,P55:P55,#REF!)</f>
        <v>3</v>
      </c>
      <c r="Q62" s="1069">
        <f>COUNT(#REF!,Q45:Q45,Q47:Q53,Q55:Q55,#REF!)</f>
        <v>5</v>
      </c>
      <c r="R62" s="1069">
        <f>COUNT(#REF!,R45:R45,R47:R53,R55:R55,#REF!)</f>
        <v>5</v>
      </c>
    </row>
    <row r="63" spans="1:18" ht="24" customHeight="1" x14ac:dyDescent="0.25">
      <c r="A63" s="904"/>
      <c r="B63" s="904"/>
      <c r="C63" s="912" t="s">
        <v>321</v>
      </c>
      <c r="D63" s="906"/>
      <c r="E63" s="1069">
        <f>COUNT(#REF!,#REF!,E47:E53,E55:E55,#REF!)</f>
        <v>5</v>
      </c>
      <c r="F63" s="1069">
        <f>COUNT(#REF!,#REF!,F47:F53,F55:F55,#REF!)</f>
        <v>4</v>
      </c>
      <c r="G63" s="1069">
        <f>COUNT(#REF!,#REF!,G47:G53,G55:G55,#REF!)</f>
        <v>4</v>
      </c>
      <c r="H63" s="1069">
        <f>COUNT(#REF!,#REF!,H47:H53,H55:H55,#REF!)</f>
        <v>4</v>
      </c>
      <c r="I63" s="1069">
        <f>COUNT(#REF!,#REF!,I47:I53,I55:I55,#REF!)</f>
        <v>5</v>
      </c>
      <c r="J63" s="1069">
        <f>COUNT(#REF!,#REF!,J47:J53,J55:J55,#REF!)</f>
        <v>4</v>
      </c>
      <c r="K63" s="1069">
        <f>COUNT(#REF!,#REF!,K47:K53,K55:K55,#REF!)</f>
        <v>2</v>
      </c>
      <c r="L63" s="1069">
        <f>COUNT(#REF!,#REF!,L47:L53,L55:L55,#REF!)</f>
        <v>2</v>
      </c>
      <c r="M63" s="1069">
        <f>COUNT(#REF!,#REF!,M47:M53,M55:M55,#REF!)</f>
        <v>4</v>
      </c>
      <c r="N63" s="1069">
        <f>COUNT(#REF!,#REF!,N47:N53,N55:N55,#REF!)</f>
        <v>3</v>
      </c>
      <c r="O63" s="1069">
        <f>COUNT(#REF!,#REF!,O47:O53,O55:O55,#REF!)</f>
        <v>3</v>
      </c>
      <c r="P63" s="1069">
        <f>COUNT(#REF!,#REF!,P47:P53,P55:P55,#REF!)</f>
        <v>3</v>
      </c>
      <c r="Q63" s="1069">
        <f>COUNT(#REF!,#REF!,Q47:Q53,Q55:Q55,#REF!)</f>
        <v>4</v>
      </c>
      <c r="R63" s="1069">
        <f>COUNT(#REF!,#REF!,R47:R53,R55:R55,#REF!)</f>
        <v>5</v>
      </c>
    </row>
    <row r="64" spans="1:18" ht="24" customHeight="1" x14ac:dyDescent="0.25">
      <c r="A64" s="904"/>
      <c r="B64" s="904"/>
      <c r="C64" s="912" t="s">
        <v>183</v>
      </c>
      <c r="D64" s="906"/>
      <c r="E64" s="1069">
        <f>COUNT(#REF!)</f>
        <v>0</v>
      </c>
      <c r="F64" s="1069">
        <f>COUNT(#REF!)</f>
        <v>0</v>
      </c>
      <c r="G64" s="1069">
        <f>COUNT(#REF!)</f>
        <v>0</v>
      </c>
      <c r="H64" s="1069">
        <f>COUNT(#REF!)</f>
        <v>0</v>
      </c>
      <c r="I64" s="1069">
        <f>COUNT(#REF!)</f>
        <v>0</v>
      </c>
      <c r="J64" s="1069">
        <f>COUNT(#REF!)</f>
        <v>0</v>
      </c>
      <c r="K64" s="1069">
        <f>COUNT(#REF!)</f>
        <v>0</v>
      </c>
      <c r="L64" s="1069">
        <f>COUNT(#REF!)</f>
        <v>0</v>
      </c>
      <c r="M64" s="1069">
        <f>COUNT(#REF!)</f>
        <v>0</v>
      </c>
      <c r="N64" s="1069">
        <f>COUNT(#REF!)</f>
        <v>0</v>
      </c>
      <c r="O64" s="1069">
        <f>COUNT(#REF!)</f>
        <v>0</v>
      </c>
      <c r="P64" s="1069">
        <f>COUNT(#REF!)</f>
        <v>0</v>
      </c>
      <c r="Q64" s="1069">
        <f>COUNT(#REF!)</f>
        <v>0</v>
      </c>
      <c r="R64" s="1069">
        <f>COUNT(#REF!)</f>
        <v>0</v>
      </c>
    </row>
    <row r="65" spans="1:18" ht="24" customHeight="1" thickBot="1" x14ac:dyDescent="0.3">
      <c r="A65" s="299" t="s">
        <v>102</v>
      </c>
      <c r="B65" s="299"/>
      <c r="C65" s="900"/>
      <c r="D65" s="901"/>
      <c r="E65" s="962"/>
      <c r="F65" s="963"/>
      <c r="G65" s="963"/>
      <c r="H65" s="963"/>
      <c r="I65" s="901"/>
      <c r="J65" s="901"/>
      <c r="K65" s="961"/>
      <c r="L65" s="961"/>
      <c r="M65" s="963"/>
      <c r="N65" s="901"/>
      <c r="O65" s="901"/>
      <c r="P65" s="901"/>
      <c r="Q65" s="901"/>
      <c r="R65" s="962"/>
    </row>
    <row r="66" spans="1:18" ht="24" customHeight="1" thickBot="1" x14ac:dyDescent="0.3">
      <c r="A66" s="913" t="s">
        <v>95</v>
      </c>
      <c r="B66" s="913" t="s">
        <v>101</v>
      </c>
      <c r="C66" s="914" t="s">
        <v>97</v>
      </c>
      <c r="D66" s="913">
        <f>SUM(E66:K66,L66:R66)/2</f>
        <v>19</v>
      </c>
      <c r="E66" s="1082"/>
      <c r="F66" s="1083">
        <v>7.5</v>
      </c>
      <c r="G66" s="1083">
        <v>7.5</v>
      </c>
      <c r="H66" s="1083">
        <v>4</v>
      </c>
      <c r="I66" s="913"/>
      <c r="J66" s="913"/>
      <c r="K66" s="1082"/>
      <c r="L66" s="1082"/>
      <c r="M66" s="1083">
        <v>7.5</v>
      </c>
      <c r="N66" s="913">
        <v>7.5</v>
      </c>
      <c r="O66" s="913">
        <v>4</v>
      </c>
      <c r="P66" s="913"/>
      <c r="Q66" s="913"/>
      <c r="R66" s="1084"/>
    </row>
    <row r="67" spans="1:18" ht="24" customHeight="1" thickBot="1" x14ac:dyDescent="0.3">
      <c r="A67" s="299" t="s">
        <v>96</v>
      </c>
      <c r="B67" s="299" t="s">
        <v>100</v>
      </c>
      <c r="C67" s="915" t="s">
        <v>99</v>
      </c>
      <c r="D67" s="913">
        <f t="shared" ref="D67:D68" si="19">SUM(E67:K67,L67:R67)/2</f>
        <v>38</v>
      </c>
      <c r="E67" s="1085"/>
      <c r="F67" s="1086">
        <v>9.5</v>
      </c>
      <c r="G67" s="299">
        <v>9.5</v>
      </c>
      <c r="H67" s="299">
        <v>9.5</v>
      </c>
      <c r="I67" s="299">
        <v>9.5</v>
      </c>
      <c r="J67" s="299"/>
      <c r="K67" s="1085"/>
      <c r="L67" s="1087"/>
      <c r="M67" s="1088">
        <v>9.5</v>
      </c>
      <c r="N67" s="299">
        <v>9.5</v>
      </c>
      <c r="O67" s="299">
        <v>9.5</v>
      </c>
      <c r="P67" s="299">
        <v>9.5</v>
      </c>
      <c r="Q67" s="299"/>
      <c r="R67" s="1089"/>
    </row>
    <row r="68" spans="1:18" ht="24" customHeight="1" thickBot="1" x14ac:dyDescent="0.3">
      <c r="A68" s="299" t="s">
        <v>96</v>
      </c>
      <c r="B68" s="299" t="s">
        <v>100</v>
      </c>
      <c r="C68" s="915" t="s">
        <v>137</v>
      </c>
      <c r="D68" s="913">
        <f t="shared" si="19"/>
        <v>38</v>
      </c>
      <c r="E68" s="1085">
        <v>9.5</v>
      </c>
      <c r="F68" s="1088">
        <v>9.5</v>
      </c>
      <c r="G68" s="299"/>
      <c r="H68" s="299"/>
      <c r="I68" s="299"/>
      <c r="J68" s="299">
        <v>9.5</v>
      </c>
      <c r="K68" s="1085">
        <v>9.5</v>
      </c>
      <c r="L68" s="1085">
        <v>9.5</v>
      </c>
      <c r="M68" s="1086">
        <v>9.5</v>
      </c>
      <c r="N68" s="299"/>
      <c r="O68" s="299"/>
      <c r="P68" s="299"/>
      <c r="Q68" s="299">
        <v>9.5</v>
      </c>
      <c r="R68" s="1089">
        <v>9.5</v>
      </c>
    </row>
    <row r="69" spans="1:18" ht="24" customHeight="1" x14ac:dyDescent="0.3">
      <c r="A69" s="299"/>
      <c r="B69" s="916" t="s">
        <v>155</v>
      </c>
      <c r="C69" s="917" t="s">
        <v>140</v>
      </c>
      <c r="D69" s="901"/>
      <c r="E69" s="961"/>
      <c r="F69" s="963"/>
      <c r="G69" s="963"/>
      <c r="H69" s="963"/>
      <c r="I69" s="901"/>
      <c r="J69" s="901"/>
      <c r="K69" s="961"/>
      <c r="L69" s="961"/>
      <c r="M69" s="901"/>
      <c r="N69" s="901"/>
      <c r="O69" s="901"/>
      <c r="P69" s="901"/>
      <c r="Q69" s="901"/>
      <c r="R69" s="962"/>
    </row>
    <row r="70" spans="1:18" ht="24" customHeight="1" x14ac:dyDescent="0.3">
      <c r="A70" s="299"/>
      <c r="B70" s="918" t="s">
        <v>154</v>
      </c>
      <c r="C70" s="919" t="s">
        <v>141</v>
      </c>
      <c r="D70" s="901"/>
      <c r="E70" s="961"/>
      <c r="F70" s="963"/>
      <c r="G70" s="963"/>
      <c r="H70" s="963"/>
      <c r="I70" s="901"/>
      <c r="J70" s="901"/>
      <c r="K70" s="961"/>
      <c r="L70" s="961"/>
      <c r="M70" s="901"/>
      <c r="N70" s="901"/>
      <c r="O70" s="901"/>
      <c r="P70" s="901"/>
      <c r="Q70" s="901"/>
      <c r="R70" s="962"/>
    </row>
    <row r="71" spans="1:18" ht="24" customHeight="1" x14ac:dyDescent="0.3">
      <c r="A71" s="920"/>
      <c r="B71" s="920"/>
      <c r="C71" s="920"/>
      <c r="D71" s="317"/>
      <c r="E71" s="968">
        <f t="shared" ref="E71:R71" si="20">SUM(E7:E15,E17:E23,E25:E25,E27:E30,E32:E36,E38:E41,E43:E43,E45:E45,E47:E53,E55:E55,E66:E70)</f>
        <v>126.5</v>
      </c>
      <c r="F71" s="968">
        <f t="shared" si="20"/>
        <v>193</v>
      </c>
      <c r="G71" s="968">
        <f t="shared" si="20"/>
        <v>178</v>
      </c>
      <c r="H71" s="968">
        <f t="shared" si="20"/>
        <v>174.5</v>
      </c>
      <c r="I71" s="968">
        <f t="shared" si="20"/>
        <v>173</v>
      </c>
      <c r="J71" s="968">
        <f t="shared" si="20"/>
        <v>160</v>
      </c>
      <c r="K71" s="968">
        <f t="shared" si="20"/>
        <v>121.5</v>
      </c>
      <c r="L71" s="968">
        <f t="shared" si="20"/>
        <v>118.5</v>
      </c>
      <c r="M71" s="968">
        <f t="shared" si="20"/>
        <v>179</v>
      </c>
      <c r="N71" s="968">
        <f t="shared" si="20"/>
        <v>170</v>
      </c>
      <c r="O71" s="968">
        <f t="shared" si="20"/>
        <v>161.5</v>
      </c>
      <c r="P71" s="968">
        <f t="shared" si="20"/>
        <v>165</v>
      </c>
      <c r="Q71" s="968">
        <f t="shared" si="20"/>
        <v>184</v>
      </c>
      <c r="R71" s="968">
        <f t="shared" si="20"/>
        <v>129.5</v>
      </c>
    </row>
    <row r="72" spans="1:18" ht="24" customHeight="1" x14ac:dyDescent="0.3">
      <c r="A72" s="921"/>
      <c r="B72" s="921"/>
      <c r="C72" s="921"/>
      <c r="D72" s="317"/>
      <c r="E72" s="969">
        <f>E71/8</f>
        <v>15.8125</v>
      </c>
      <c r="F72" s="969">
        <f t="shared" ref="F72:R72" si="21">F71/8</f>
        <v>24.125</v>
      </c>
      <c r="G72" s="969">
        <f t="shared" si="21"/>
        <v>22.25</v>
      </c>
      <c r="H72" s="969">
        <f t="shared" si="21"/>
        <v>21.8125</v>
      </c>
      <c r="I72" s="969">
        <f t="shared" si="21"/>
        <v>21.625</v>
      </c>
      <c r="J72" s="969">
        <f t="shared" si="21"/>
        <v>20</v>
      </c>
      <c r="K72" s="969">
        <f t="shared" si="21"/>
        <v>15.1875</v>
      </c>
      <c r="L72" s="969">
        <f t="shared" si="21"/>
        <v>14.8125</v>
      </c>
      <c r="M72" s="969">
        <f t="shared" si="21"/>
        <v>22.375</v>
      </c>
      <c r="N72" s="969">
        <f t="shared" si="21"/>
        <v>21.25</v>
      </c>
      <c r="O72" s="969">
        <f t="shared" si="21"/>
        <v>20.1875</v>
      </c>
      <c r="P72" s="969">
        <f t="shared" si="21"/>
        <v>20.625</v>
      </c>
      <c r="Q72" s="969">
        <f t="shared" si="21"/>
        <v>23</v>
      </c>
      <c r="R72" s="969">
        <f t="shared" si="21"/>
        <v>16.1875</v>
      </c>
    </row>
    <row r="73" spans="1:18" ht="24" customHeight="1" x14ac:dyDescent="0.3">
      <c r="A73" s="922"/>
      <c r="B73" s="922"/>
      <c r="C73" s="922"/>
      <c r="D73" s="321" t="s">
        <v>212</v>
      </c>
      <c r="E73" s="322" t="s">
        <v>315</v>
      </c>
      <c r="F73" s="323" t="s">
        <v>203</v>
      </c>
      <c r="G73" s="897"/>
      <c r="H73" s="321" t="s">
        <v>211</v>
      </c>
      <c r="I73" s="970"/>
      <c r="J73" s="325" t="s">
        <v>203</v>
      </c>
      <c r="K73" s="897"/>
      <c r="L73" s="321" t="s">
        <v>213</v>
      </c>
      <c r="M73" s="322" t="s">
        <v>74</v>
      </c>
      <c r="N73" s="323" t="s">
        <v>203</v>
      </c>
      <c r="O73" s="897"/>
      <c r="P73" s="321" t="s">
        <v>211</v>
      </c>
      <c r="Q73" s="970"/>
      <c r="R73" s="325" t="s">
        <v>203</v>
      </c>
    </row>
    <row r="74" spans="1:18" ht="24" customHeight="1" x14ac:dyDescent="0.3">
      <c r="A74" s="316"/>
      <c r="B74" s="316"/>
      <c r="C74" s="316"/>
      <c r="D74" s="326" t="s">
        <v>159</v>
      </c>
      <c r="E74" s="256">
        <v>27.5</v>
      </c>
      <c r="F74" s="347" t="str">
        <f>E74* 40 &amp; "hrs"</f>
        <v>1100hrs</v>
      </c>
      <c r="G74" s="897"/>
      <c r="H74" s="328" t="s">
        <v>240</v>
      </c>
      <c r="I74" s="329">
        <v>25.93</v>
      </c>
      <c r="J74" s="971" t="s">
        <v>247</v>
      </c>
      <c r="K74" s="897"/>
      <c r="L74" s="331" t="s">
        <v>159</v>
      </c>
      <c r="M74" s="332">
        <v>27.5</v>
      </c>
      <c r="N74" s="347" t="str">
        <f>M74* 40 &amp; "hrs"</f>
        <v>1100hrs</v>
      </c>
      <c r="O74" s="897"/>
      <c r="P74" s="334" t="s">
        <v>240</v>
      </c>
      <c r="Q74" s="335">
        <v>25.93</v>
      </c>
      <c r="R74" s="972" t="s">
        <v>247</v>
      </c>
    </row>
    <row r="75" spans="1:18" ht="24" customHeight="1" x14ac:dyDescent="0.3">
      <c r="A75" s="316"/>
      <c r="B75" s="316"/>
      <c r="C75" s="316"/>
      <c r="D75" s="337" t="s">
        <v>204</v>
      </c>
      <c r="E75" s="338">
        <f>SUM(E71:K71)/40</f>
        <v>28.162500000000001</v>
      </c>
      <c r="F75" s="973" t="str">
        <f>E75* 40 &amp; "hrs"</f>
        <v>1126.5hrs</v>
      </c>
      <c r="G75" s="897"/>
      <c r="H75" s="340" t="s">
        <v>74</v>
      </c>
      <c r="I75" s="341">
        <f>SUM(E71:K71)/40</f>
        <v>28.162500000000001</v>
      </c>
      <c r="J75" s="342" t="str">
        <f>I75*40 &amp; "hrs"</f>
        <v>1126.5hrs</v>
      </c>
      <c r="K75" s="897"/>
      <c r="L75" s="343" t="s">
        <v>204</v>
      </c>
      <c r="M75" s="354">
        <f>SUM(L71:R71)/40</f>
        <v>27.6875</v>
      </c>
      <c r="N75" s="973" t="str">
        <f>M75* 40 &amp; "hrs"</f>
        <v>1107.5hrs</v>
      </c>
      <c r="O75" s="897"/>
      <c r="P75" s="340" t="s">
        <v>74</v>
      </c>
      <c r="Q75" s="352">
        <f>SUM(L71:R71)/40</f>
        <v>27.6875</v>
      </c>
      <c r="R75" s="353" t="str">
        <f>Q75*40 &amp; "hrs"</f>
        <v>1107.5hrs</v>
      </c>
    </row>
    <row r="76" spans="1:18" ht="18.649999999999999" customHeight="1" x14ac:dyDescent="0.3">
      <c r="A76" s="316"/>
      <c r="B76" s="316"/>
      <c r="C76" s="316"/>
      <c r="D76" s="331" t="s">
        <v>188</v>
      </c>
      <c r="E76" s="332">
        <f>COUNTIFS(E7:K72, "T")*8/40</f>
        <v>0</v>
      </c>
      <c r="F76" s="974" t="str">
        <f>E76* 40 &amp; "hrs"</f>
        <v>0hrs</v>
      </c>
      <c r="G76" s="897"/>
      <c r="H76" s="334" t="s">
        <v>241</v>
      </c>
      <c r="I76" s="332">
        <v>29.07</v>
      </c>
      <c r="J76" s="972" t="s">
        <v>251</v>
      </c>
      <c r="K76" s="897"/>
      <c r="L76" s="348" t="s">
        <v>188</v>
      </c>
      <c r="M76" s="335">
        <f>COUNTIFS(L7:R72, "T")*8/40</f>
        <v>0</v>
      </c>
      <c r="N76" s="974" t="str">
        <f>M76* 40 &amp; "hrs"</f>
        <v>0hrs</v>
      </c>
      <c r="O76" s="897"/>
      <c r="P76" s="334" t="s">
        <v>241</v>
      </c>
      <c r="Q76" s="335">
        <v>29.07</v>
      </c>
      <c r="R76" s="972" t="s">
        <v>251</v>
      </c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24" customHeight="1" x14ac:dyDescent="0.3">
      <c r="A78" s="897"/>
      <c r="B78" s="897"/>
      <c r="C78" s="897"/>
      <c r="D78" s="897"/>
      <c r="E78" s="897"/>
      <c r="F78" s="897"/>
      <c r="G78" s="897"/>
      <c r="H78" s="897"/>
      <c r="I78" s="897">
        <v>27.5</v>
      </c>
      <c r="J78" s="897"/>
      <c r="K78" s="897"/>
      <c r="L78" s="897"/>
      <c r="M78" s="897"/>
      <c r="N78" s="897"/>
      <c r="O78" s="897"/>
      <c r="P78" s="897"/>
      <c r="Q78" s="897"/>
      <c r="R78" s="897"/>
    </row>
    <row r="79" spans="1:18" ht="24" customHeight="1" x14ac:dyDescent="0.3">
      <c r="A79" s="897"/>
      <c r="B79" s="897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  <row r="83" ht="12.5" x14ac:dyDescent="0.25"/>
    <row r="84" ht="12.5" x14ac:dyDescent="0.25"/>
    <row r="85" ht="12.5" x14ac:dyDescent="0.25"/>
    <row r="86" ht="12.5" x14ac:dyDescent="0.25"/>
  </sheetData>
  <mergeCells count="5">
    <mergeCell ref="A1:R1"/>
    <mergeCell ref="A2:R2"/>
    <mergeCell ref="A3:R3"/>
    <mergeCell ref="E4:K4"/>
    <mergeCell ref="L4:R4"/>
  </mergeCells>
  <conditionalFormatting sqref="I75">
    <cfRule type="cellIs" dxfId="1089" priority="10" operator="lessThan">
      <formula>25.93</formula>
    </cfRule>
    <cfRule type="cellIs" dxfId="1088" priority="11" operator="greaterThan">
      <formula>29.07</formula>
    </cfRule>
    <cfRule type="cellIs" dxfId="1087" priority="12" operator="between">
      <formula>25.93</formula>
      <formula>29.07</formula>
    </cfRule>
  </conditionalFormatting>
  <conditionalFormatting sqref="J75">
    <cfRule type="cellIs" dxfId="1086" priority="7" operator="lessThan">
      <formula>1037.2</formula>
    </cfRule>
    <cfRule type="cellIs" dxfId="1085" priority="8" operator="greaterThan">
      <formula>1162.8</formula>
    </cfRule>
    <cfRule type="cellIs" dxfId="1084" priority="9" operator="between">
      <formula>1037.2</formula>
      <formula>1162.8</formula>
    </cfRule>
  </conditionalFormatting>
  <conditionalFormatting sqref="Q75">
    <cfRule type="cellIs" dxfId="1083" priority="4" operator="lessThan">
      <formula>25.93</formula>
    </cfRule>
    <cfRule type="cellIs" dxfId="1082" priority="5" operator="greaterThan">
      <formula>29.07</formula>
    </cfRule>
    <cfRule type="cellIs" dxfId="1081" priority="6" operator="between">
      <formula>25.93</formula>
      <formula>29.07</formula>
    </cfRule>
  </conditionalFormatting>
  <conditionalFormatting sqref="R75">
    <cfRule type="cellIs" dxfId="1080" priority="1" operator="lessThan">
      <formula>1037.2</formula>
    </cfRule>
    <cfRule type="cellIs" dxfId="1079" priority="2" operator="greaterThan">
      <formula>1162.8</formula>
    </cfRule>
    <cfRule type="cellIs" dxfId="1078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57FF-9D68-4E06-9E38-97B1C3E3BA6B}">
  <sheetPr>
    <pageSetUpPr fitToPage="1"/>
  </sheetPr>
  <dimension ref="A1:U86"/>
  <sheetViews>
    <sheetView zoomScale="75" zoomScaleNormal="75" workbookViewId="0">
      <selection activeCell="K35" sqref="K35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46173</v>
      </c>
      <c r="F5" s="349">
        <v>46174</v>
      </c>
      <c r="G5" s="349">
        <v>46175</v>
      </c>
      <c r="H5" s="349">
        <v>46176</v>
      </c>
      <c r="I5" s="349">
        <v>46177</v>
      </c>
      <c r="J5" s="349">
        <v>46178</v>
      </c>
      <c r="K5" s="349">
        <v>46179</v>
      </c>
      <c r="L5" s="349">
        <v>46180</v>
      </c>
      <c r="M5" s="349">
        <v>46181</v>
      </c>
      <c r="N5" s="349">
        <v>46182</v>
      </c>
      <c r="O5" s="349">
        <v>46183</v>
      </c>
      <c r="P5" s="349">
        <v>46184</v>
      </c>
      <c r="Q5" s="349">
        <v>46185</v>
      </c>
      <c r="R5" s="349">
        <v>46186</v>
      </c>
      <c r="T5" s="1756">
        <v>0.25</v>
      </c>
      <c r="U5" s="1752">
        <f>ROUNDDOWN(AVERAGE(E16:R16),0)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ROUNDDOWN(AVERAGE(E24:R24),0)</f>
        <v>7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ROUNDDOWN(AVERAGE(E26:R26),0)</f>
        <v>8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5" si="0">SUM(E8:K8,L8:R8)/2</f>
        <v>40</v>
      </c>
      <c r="E8" s="961"/>
      <c r="F8" s="901">
        <v>8</v>
      </c>
      <c r="G8" s="901">
        <v>8</v>
      </c>
      <c r="H8" s="963">
        <v>8</v>
      </c>
      <c r="I8" s="901"/>
      <c r="J8" s="901">
        <v>8</v>
      </c>
      <c r="K8" s="961">
        <v>8</v>
      </c>
      <c r="L8" s="961">
        <v>8</v>
      </c>
      <c r="M8" s="901">
        <v>8</v>
      </c>
      <c r="N8" s="901">
        <v>8</v>
      </c>
      <c r="O8" s="901"/>
      <c r="P8" s="901">
        <v>8</v>
      </c>
      <c r="Q8" s="901">
        <v>8</v>
      </c>
      <c r="R8" s="962"/>
      <c r="T8" s="1757">
        <v>0.375</v>
      </c>
      <c r="U8" s="1752">
        <f>ROUNDDOWN(AVERAGE(E31:R31),0)</f>
        <v>9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ROUNDDOWN(AVERAGE(E37:R37),0)</f>
        <v>12</v>
      </c>
    </row>
    <row r="10" spans="1:21" ht="24" customHeight="1" x14ac:dyDescent="0.25">
      <c r="A10" s="299" t="s">
        <v>13</v>
      </c>
      <c r="B10" s="299" t="s">
        <v>90</v>
      </c>
      <c r="C10" s="902" t="s">
        <v>133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/>
      <c r="Q10" s="901">
        <v>8</v>
      </c>
      <c r="R10" s="962">
        <v>8</v>
      </c>
      <c r="T10" s="1757">
        <v>0.45833333333333298</v>
      </c>
      <c r="U10" s="1752">
        <f>ROUNDDOWN(AVERAGE(E42:R42),0)</f>
        <v>13</v>
      </c>
    </row>
    <row r="11" spans="1:21" ht="24" customHeight="1" x14ac:dyDescent="0.3">
      <c r="A11" s="299" t="s">
        <v>13</v>
      </c>
      <c r="B11" s="299" t="s">
        <v>90</v>
      </c>
      <c r="C11" s="902" t="s">
        <v>395</v>
      </c>
      <c r="D11" s="901">
        <f t="shared" si="0"/>
        <v>32</v>
      </c>
      <c r="E11" s="961">
        <v>8</v>
      </c>
      <c r="F11" s="901"/>
      <c r="G11" s="901"/>
      <c r="H11" s="901">
        <v>8</v>
      </c>
      <c r="I11" s="901">
        <v>8</v>
      </c>
      <c r="J11" s="901"/>
      <c r="K11" s="961">
        <v>8</v>
      </c>
      <c r="L11" s="1072">
        <v>8</v>
      </c>
      <c r="M11" s="901"/>
      <c r="N11" s="901"/>
      <c r="O11" s="901">
        <v>8</v>
      </c>
      <c r="P11" s="901">
        <v>8</v>
      </c>
      <c r="Q11" s="901"/>
      <c r="R11" s="962">
        <v>8</v>
      </c>
      <c r="T11" s="1756">
        <v>0.5</v>
      </c>
      <c r="U11" s="1752">
        <f>ROUNDDOWN(AVERAGE(E44:R44),0)</f>
        <v>14</v>
      </c>
    </row>
    <row r="12" spans="1:21" ht="24" customHeight="1" x14ac:dyDescent="0.25">
      <c r="A12" s="299" t="s">
        <v>13</v>
      </c>
      <c r="B12" s="299" t="s">
        <v>90</v>
      </c>
      <c r="C12" s="1745" t="s">
        <v>402</v>
      </c>
      <c r="D12" s="901">
        <f t="shared" si="0"/>
        <v>8</v>
      </c>
      <c r="E12" s="961">
        <v>8</v>
      </c>
      <c r="F12" s="1079"/>
      <c r="G12" s="1079"/>
      <c r="H12" s="1079"/>
      <c r="I12" s="901"/>
      <c r="J12" s="1079"/>
      <c r="K12" s="961"/>
      <c r="L12" s="1072"/>
      <c r="M12" s="1079"/>
      <c r="N12" s="1079"/>
      <c r="O12" s="1079"/>
      <c r="P12" s="901"/>
      <c r="Q12" s="1079"/>
      <c r="R12" s="962">
        <v>8</v>
      </c>
      <c r="S12" s="2427"/>
      <c r="T12" s="1757">
        <v>0.54166666666666696</v>
      </c>
      <c r="U12" s="1752">
        <f>ROUNDDOWN(AVERAGE(E46:R46),0)</f>
        <v>14</v>
      </c>
    </row>
    <row r="13" spans="1:21" ht="24" customHeight="1" x14ac:dyDescent="0.3">
      <c r="A13" s="299" t="s">
        <v>13</v>
      </c>
      <c r="B13" s="299" t="s">
        <v>90</v>
      </c>
      <c r="C13" s="1828" t="s">
        <v>407</v>
      </c>
      <c r="D13" s="1742">
        <f>SUM(E13:K13,L13:R13)/2</f>
        <v>8</v>
      </c>
      <c r="E13" s="1092"/>
      <c r="F13" s="1079"/>
      <c r="G13" s="1079"/>
      <c r="H13" s="1079"/>
      <c r="I13" s="1079"/>
      <c r="J13" s="901"/>
      <c r="K13" s="1092">
        <v>8</v>
      </c>
      <c r="L13" s="1744">
        <v>8</v>
      </c>
      <c r="M13" s="1079"/>
      <c r="N13" s="1079"/>
      <c r="O13" s="1079"/>
      <c r="P13" s="901"/>
      <c r="Q13" s="1079"/>
      <c r="R13" s="2417"/>
      <c r="S13" s="2424"/>
      <c r="T13" s="2420">
        <v>0.58333333333333304</v>
      </c>
      <c r="U13" s="1752">
        <f>ROUNDDOWN(AVERAGE(E54:R54),0)</f>
        <v>17</v>
      </c>
    </row>
    <row r="14" spans="1:21" s="1743" customFormat="1" ht="24" customHeight="1" x14ac:dyDescent="0.25">
      <c r="A14" s="299" t="s">
        <v>13</v>
      </c>
      <c r="B14" s="299" t="s">
        <v>90</v>
      </c>
      <c r="C14" s="1828" t="s">
        <v>392</v>
      </c>
      <c r="D14" s="901">
        <f t="shared" si="0"/>
        <v>8</v>
      </c>
      <c r="E14" s="1092"/>
      <c r="F14" s="1079"/>
      <c r="G14" s="1079"/>
      <c r="H14" s="901"/>
      <c r="I14" s="1079"/>
      <c r="J14" s="1079"/>
      <c r="K14" s="1092">
        <v>8</v>
      </c>
      <c r="L14" s="1744">
        <v>8</v>
      </c>
      <c r="M14" s="901"/>
      <c r="N14" s="1079"/>
      <c r="O14" s="1079"/>
      <c r="P14" s="1079"/>
      <c r="Q14" s="1079"/>
      <c r="R14" s="2417"/>
      <c r="S14" s="2425"/>
      <c r="T14" s="2419">
        <v>0.625</v>
      </c>
      <c r="U14" s="1752">
        <f t="shared" ref="U14:U20" si="1">ROUNDDOWN(AVERAGE(E56:R56),0)</f>
        <v>14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379</v>
      </c>
      <c r="D15" s="901">
        <f t="shared" si="0"/>
        <v>8</v>
      </c>
      <c r="E15" s="1092">
        <v>8</v>
      </c>
      <c r="F15" s="1079"/>
      <c r="G15" s="901"/>
      <c r="H15" s="1079"/>
      <c r="I15" s="1079"/>
      <c r="J15" s="1079"/>
      <c r="K15" s="1092"/>
      <c r="L15" s="1744"/>
      <c r="M15" s="1079"/>
      <c r="N15" s="1079"/>
      <c r="O15" s="1742"/>
      <c r="P15" s="1079"/>
      <c r="Q15" s="1079"/>
      <c r="R15" s="2417">
        <v>8</v>
      </c>
      <c r="S15" s="2425"/>
      <c r="T15" s="1756">
        <v>0.66666666666666696</v>
      </c>
      <c r="U15" s="1752">
        <f t="shared" si="1"/>
        <v>11</v>
      </c>
    </row>
    <row r="16" spans="1:21" ht="24" customHeight="1" x14ac:dyDescent="0.25">
      <c r="A16" s="904"/>
      <c r="B16" s="904"/>
      <c r="C16" s="905" t="s">
        <v>122</v>
      </c>
      <c r="D16" s="906"/>
      <c r="E16" s="1069">
        <f t="shared" ref="E16:R16" si="2">COUNT(E7:E15)</f>
        <v>4</v>
      </c>
      <c r="F16" s="1069">
        <f t="shared" si="2"/>
        <v>4</v>
      </c>
      <c r="G16" s="1069">
        <f t="shared" si="2"/>
        <v>4</v>
      </c>
      <c r="H16" s="1069">
        <f t="shared" si="2"/>
        <v>4</v>
      </c>
      <c r="I16" s="1069">
        <f t="shared" si="2"/>
        <v>4</v>
      </c>
      <c r="J16" s="1069">
        <f t="shared" si="2"/>
        <v>4</v>
      </c>
      <c r="K16" s="1069">
        <f t="shared" si="2"/>
        <v>4</v>
      </c>
      <c r="L16" s="1069">
        <f t="shared" si="2"/>
        <v>4</v>
      </c>
      <c r="M16" s="1069">
        <f t="shared" si="2"/>
        <v>4</v>
      </c>
      <c r="N16" s="1069">
        <f t="shared" si="2"/>
        <v>4</v>
      </c>
      <c r="O16" s="1069">
        <f t="shared" si="2"/>
        <v>4</v>
      </c>
      <c r="P16" s="1069">
        <f t="shared" si="2"/>
        <v>4</v>
      </c>
      <c r="Q16" s="1069">
        <f t="shared" si="2"/>
        <v>4</v>
      </c>
      <c r="R16" s="1069">
        <f t="shared" si="2"/>
        <v>4</v>
      </c>
      <c r="S16" s="2424"/>
      <c r="T16" s="1757">
        <v>0.70833333333333404</v>
      </c>
      <c r="U16" s="1752">
        <f t="shared" si="1"/>
        <v>11</v>
      </c>
    </row>
    <row r="17" spans="1:21" ht="24" customHeight="1" x14ac:dyDescent="0.3">
      <c r="A17" s="299" t="s">
        <v>13</v>
      </c>
      <c r="B17" s="299" t="s">
        <v>14</v>
      </c>
      <c r="C17" s="902" t="s">
        <v>276</v>
      </c>
      <c r="D17" s="901">
        <f>SUM(E17:K17,L17:R17)/2</f>
        <v>40</v>
      </c>
      <c r="E17" s="1072"/>
      <c r="F17" s="1071">
        <v>8</v>
      </c>
      <c r="G17" s="1071"/>
      <c r="H17" s="1071">
        <v>8</v>
      </c>
      <c r="I17" s="1071">
        <v>8</v>
      </c>
      <c r="J17" s="1071">
        <v>8</v>
      </c>
      <c r="K17" s="1072">
        <v>8</v>
      </c>
      <c r="L17" s="1072">
        <v>8</v>
      </c>
      <c r="M17" s="901"/>
      <c r="N17" s="1071">
        <v>8</v>
      </c>
      <c r="O17" s="1071">
        <v>8</v>
      </c>
      <c r="P17" s="1071">
        <v>8</v>
      </c>
      <c r="Q17" s="1071">
        <v>8</v>
      </c>
      <c r="R17" s="1073"/>
      <c r="S17" s="2427"/>
      <c r="T17" s="1756">
        <v>0.75</v>
      </c>
      <c r="U17" s="1752">
        <f t="shared" si="1"/>
        <v>9</v>
      </c>
    </row>
    <row r="18" spans="1:21" ht="24" customHeight="1" x14ac:dyDescent="0.25">
      <c r="A18" s="299" t="s">
        <v>13</v>
      </c>
      <c r="B18" s="299" t="s">
        <v>14</v>
      </c>
      <c r="C18" s="902" t="s">
        <v>407</v>
      </c>
      <c r="D18" s="901">
        <f>SUM(E18:K18,L18:R18)/2</f>
        <v>28</v>
      </c>
      <c r="E18" s="1072"/>
      <c r="F18" s="2428" t="s">
        <v>273</v>
      </c>
      <c r="G18" s="1071">
        <v>8</v>
      </c>
      <c r="H18" s="1071">
        <v>8</v>
      </c>
      <c r="I18" s="1071">
        <v>8</v>
      </c>
      <c r="J18" s="1071"/>
      <c r="K18" s="2429"/>
      <c r="L18" s="2429"/>
      <c r="M18" s="901">
        <v>8</v>
      </c>
      <c r="N18" s="1071">
        <v>8</v>
      </c>
      <c r="O18" s="1071">
        <v>8</v>
      </c>
      <c r="P18" s="1071"/>
      <c r="Q18" s="1071">
        <v>8</v>
      </c>
      <c r="R18" s="1073"/>
      <c r="T18" s="1757">
        <v>0.79166666666666696</v>
      </c>
      <c r="U18" s="1752">
        <f t="shared" si="1"/>
        <v>7</v>
      </c>
    </row>
    <row r="19" spans="1:21" ht="24" customHeight="1" x14ac:dyDescent="0.3">
      <c r="A19" s="299" t="s">
        <v>13</v>
      </c>
      <c r="B19" s="299" t="s">
        <v>14</v>
      </c>
      <c r="C19" s="902" t="s">
        <v>359</v>
      </c>
      <c r="D19" s="901">
        <f t="shared" ref="D19:D22" si="3">SUM(E19:K19,L19:R19)/2</f>
        <v>8</v>
      </c>
      <c r="E19" s="1072"/>
      <c r="F19" s="1071"/>
      <c r="G19" s="1071"/>
      <c r="H19" s="1071"/>
      <c r="I19" s="2327"/>
      <c r="J19" s="1071"/>
      <c r="K19" s="1072">
        <v>8</v>
      </c>
      <c r="L19" s="1072"/>
      <c r="M19" s="901"/>
      <c r="N19" s="1071"/>
      <c r="O19" s="1071"/>
      <c r="P19" s="2327"/>
      <c r="Q19" s="1071"/>
      <c r="R19" s="1073">
        <v>8</v>
      </c>
      <c r="T19" s="1756">
        <v>0.83333333333333404</v>
      </c>
      <c r="U19" s="1752">
        <f t="shared" si="1"/>
        <v>5</v>
      </c>
    </row>
    <row r="20" spans="1:21" ht="24" customHeight="1" x14ac:dyDescent="0.25">
      <c r="A20" s="299" t="s">
        <v>13</v>
      </c>
      <c r="B20" s="299" t="s">
        <v>14</v>
      </c>
      <c r="C20" s="902" t="s">
        <v>392</v>
      </c>
      <c r="D20" s="901">
        <f t="shared" si="3"/>
        <v>32</v>
      </c>
      <c r="E20" s="1092"/>
      <c r="F20" s="901">
        <v>8</v>
      </c>
      <c r="G20" s="901">
        <v>8</v>
      </c>
      <c r="H20" s="901"/>
      <c r="I20" s="901">
        <v>8</v>
      </c>
      <c r="J20" s="901">
        <v>8</v>
      </c>
      <c r="K20" s="1080"/>
      <c r="L20" s="1080"/>
      <c r="M20" s="901"/>
      <c r="N20" s="901">
        <v>8</v>
      </c>
      <c r="O20" s="901">
        <v>8</v>
      </c>
      <c r="P20" s="901">
        <v>8</v>
      </c>
      <c r="Q20" s="901">
        <v>8</v>
      </c>
      <c r="R20" s="1092"/>
      <c r="T20" s="1757">
        <v>0.875</v>
      </c>
      <c r="U20" s="1752">
        <f t="shared" si="1"/>
        <v>4</v>
      </c>
    </row>
    <row r="21" spans="1:21" ht="24" customHeight="1" x14ac:dyDescent="0.3">
      <c r="A21" s="299" t="s">
        <v>13</v>
      </c>
      <c r="B21" s="299" t="s">
        <v>14</v>
      </c>
      <c r="C21" s="902" t="s">
        <v>394</v>
      </c>
      <c r="D21" s="901">
        <f t="shared" si="3"/>
        <v>40</v>
      </c>
      <c r="E21" s="1092">
        <v>8</v>
      </c>
      <c r="F21" s="901">
        <v>8</v>
      </c>
      <c r="G21" s="901"/>
      <c r="H21" s="901">
        <v>8</v>
      </c>
      <c r="I21" s="901">
        <v>8</v>
      </c>
      <c r="J21" s="901">
        <v>8</v>
      </c>
      <c r="K21" s="1092"/>
      <c r="L21" s="1092"/>
      <c r="M21" s="901">
        <v>8</v>
      </c>
      <c r="N21" s="901">
        <v>8</v>
      </c>
      <c r="O21" s="901">
        <v>8</v>
      </c>
      <c r="P21" s="901"/>
      <c r="Q21" s="901">
        <v>8</v>
      </c>
      <c r="R21" s="1092">
        <v>8</v>
      </c>
      <c r="T21" s="1758">
        <v>0.91666666666666696</v>
      </c>
      <c r="U21" s="1753">
        <f>ROUNDDOWN(AVERAGE('Master as of 2.17.25'!E61:R61), 0)</f>
        <v>4</v>
      </c>
    </row>
    <row r="22" spans="1:21" ht="24" customHeight="1" x14ac:dyDescent="0.25">
      <c r="A22" s="299" t="s">
        <v>13</v>
      </c>
      <c r="B22" s="299" t="s">
        <v>14</v>
      </c>
      <c r="C22" s="902" t="s">
        <v>98</v>
      </c>
      <c r="D22" s="901">
        <f t="shared" si="3"/>
        <v>40</v>
      </c>
      <c r="E22" s="961"/>
      <c r="F22" s="963">
        <v>8</v>
      </c>
      <c r="G22" s="901">
        <v>8</v>
      </c>
      <c r="H22" s="901">
        <v>8</v>
      </c>
      <c r="I22" s="901">
        <v>8</v>
      </c>
      <c r="J22" s="901">
        <v>8</v>
      </c>
      <c r="K22" s="961"/>
      <c r="L22" s="961"/>
      <c r="M22" s="1071">
        <v>8</v>
      </c>
      <c r="N22" s="1071">
        <v>8</v>
      </c>
      <c r="O22" s="901">
        <v>8</v>
      </c>
      <c r="P22" s="901">
        <v>8</v>
      </c>
      <c r="Q22" s="901">
        <v>8</v>
      </c>
      <c r="R22" s="962"/>
    </row>
    <row r="23" spans="1:21" ht="24" customHeight="1" x14ac:dyDescent="0.25">
      <c r="A23" s="299" t="s">
        <v>13</v>
      </c>
      <c r="B23" s="299" t="s">
        <v>201</v>
      </c>
      <c r="C23" s="902" t="s">
        <v>107</v>
      </c>
      <c r="D23" s="901">
        <f>SUM(E23:K23,L23:R23)/2</f>
        <v>17.5</v>
      </c>
      <c r="E23" s="961">
        <v>5</v>
      </c>
      <c r="F23" s="901"/>
      <c r="G23" s="901">
        <v>5</v>
      </c>
      <c r="H23" s="901">
        <v>5</v>
      </c>
      <c r="I23" s="901"/>
      <c r="J23" s="901"/>
      <c r="K23" s="961"/>
      <c r="L23" s="1072">
        <v>5</v>
      </c>
      <c r="M23" s="901">
        <v>5</v>
      </c>
      <c r="N23" s="901">
        <v>5</v>
      </c>
      <c r="O23" s="901"/>
      <c r="P23" s="901">
        <v>5</v>
      </c>
      <c r="Q23" s="901"/>
      <c r="R23" s="962"/>
    </row>
    <row r="24" spans="1:21" ht="24" customHeight="1" x14ac:dyDescent="0.25">
      <c r="A24" s="904"/>
      <c r="B24" s="904"/>
      <c r="C24" s="905" t="s">
        <v>123</v>
      </c>
      <c r="D24" s="906"/>
      <c r="E24" s="1069">
        <f t="shared" ref="E24:R24" si="4">COUNT(E7:E15,E17:E22)</f>
        <v>5</v>
      </c>
      <c r="F24" s="1069">
        <f t="shared" si="4"/>
        <v>8</v>
      </c>
      <c r="G24" s="1069">
        <f t="shared" si="4"/>
        <v>7</v>
      </c>
      <c r="H24" s="1069">
        <f t="shared" si="4"/>
        <v>8</v>
      </c>
      <c r="I24" s="1069">
        <f t="shared" si="4"/>
        <v>9</v>
      </c>
      <c r="J24" s="1069">
        <f t="shared" si="4"/>
        <v>8</v>
      </c>
      <c r="K24" s="1069">
        <f t="shared" si="4"/>
        <v>6</v>
      </c>
      <c r="L24" s="1069">
        <f t="shared" si="4"/>
        <v>5</v>
      </c>
      <c r="M24" s="1069">
        <f t="shared" si="4"/>
        <v>7</v>
      </c>
      <c r="N24" s="1069">
        <f t="shared" si="4"/>
        <v>9</v>
      </c>
      <c r="O24" s="1069">
        <f t="shared" si="4"/>
        <v>9</v>
      </c>
      <c r="P24" s="1069">
        <f t="shared" si="4"/>
        <v>7</v>
      </c>
      <c r="Q24" s="1069">
        <f t="shared" si="4"/>
        <v>9</v>
      </c>
      <c r="R24" s="1069">
        <f t="shared" si="4"/>
        <v>6</v>
      </c>
    </row>
    <row r="25" spans="1:21" ht="24" customHeight="1" x14ac:dyDescent="0.25">
      <c r="A25" s="299" t="s">
        <v>13</v>
      </c>
      <c r="B25" s="299" t="s">
        <v>26</v>
      </c>
      <c r="C25" s="902" t="s">
        <v>366</v>
      </c>
      <c r="D25" s="901">
        <f>SUM(E25:K25,L25:R25)/2</f>
        <v>24</v>
      </c>
      <c r="E25" s="1090"/>
      <c r="F25" s="1371" t="s">
        <v>104</v>
      </c>
      <c r="G25" s="1371" t="s">
        <v>104</v>
      </c>
      <c r="H25" s="1371" t="s">
        <v>104</v>
      </c>
      <c r="I25" s="901"/>
      <c r="J25" s="1371" t="s">
        <v>104</v>
      </c>
      <c r="K25" s="1070">
        <v>8</v>
      </c>
      <c r="L25" s="1070">
        <v>8</v>
      </c>
      <c r="M25" s="901">
        <v>8</v>
      </c>
      <c r="N25" s="901"/>
      <c r="O25" s="901">
        <v>8</v>
      </c>
      <c r="P25" s="901">
        <v>8</v>
      </c>
      <c r="Q25" s="901">
        <v>8</v>
      </c>
      <c r="R25" s="1070"/>
    </row>
    <row r="26" spans="1:21" ht="24" customHeight="1" x14ac:dyDescent="0.25">
      <c r="A26" s="904"/>
      <c r="B26" s="904"/>
      <c r="C26" s="905" t="s">
        <v>120</v>
      </c>
      <c r="D26" s="906"/>
      <c r="E26" s="1069">
        <f t="shared" ref="E26:R26" si="5">COUNT(E7:E15,E17:E23,E25:E25)</f>
        <v>6</v>
      </c>
      <c r="F26" s="1069">
        <f t="shared" si="5"/>
        <v>8</v>
      </c>
      <c r="G26" s="1069">
        <f t="shared" si="5"/>
        <v>8</v>
      </c>
      <c r="H26" s="1069">
        <f t="shared" si="5"/>
        <v>9</v>
      </c>
      <c r="I26" s="1069">
        <f t="shared" si="5"/>
        <v>9</v>
      </c>
      <c r="J26" s="1069">
        <f t="shared" si="5"/>
        <v>8</v>
      </c>
      <c r="K26" s="1069">
        <f t="shared" si="5"/>
        <v>7</v>
      </c>
      <c r="L26" s="1069">
        <f t="shared" si="5"/>
        <v>7</v>
      </c>
      <c r="M26" s="1069">
        <f t="shared" si="5"/>
        <v>9</v>
      </c>
      <c r="N26" s="1069">
        <f t="shared" si="5"/>
        <v>10</v>
      </c>
      <c r="O26" s="1069">
        <f t="shared" si="5"/>
        <v>10</v>
      </c>
      <c r="P26" s="1069">
        <f t="shared" si="5"/>
        <v>9</v>
      </c>
      <c r="Q26" s="1069">
        <f t="shared" si="5"/>
        <v>10</v>
      </c>
      <c r="R26" s="1069">
        <f t="shared" si="5"/>
        <v>6</v>
      </c>
    </row>
    <row r="27" spans="1:21" ht="24" customHeight="1" x14ac:dyDescent="0.25">
      <c r="A27" s="299" t="s">
        <v>13</v>
      </c>
      <c r="B27" s="299" t="s">
        <v>30</v>
      </c>
      <c r="C27" s="902" t="s">
        <v>371</v>
      </c>
      <c r="D27" s="901">
        <f>SUM(E27:K27,L27:R27)/2</f>
        <v>32</v>
      </c>
      <c r="E27" s="1092"/>
      <c r="F27" s="901">
        <v>8</v>
      </c>
      <c r="G27" s="901">
        <v>8</v>
      </c>
      <c r="H27" s="901">
        <v>8</v>
      </c>
      <c r="I27" s="901">
        <v>8</v>
      </c>
      <c r="J27" s="901"/>
      <c r="K27" s="1080"/>
      <c r="L27" s="1080"/>
      <c r="M27" s="901">
        <v>8</v>
      </c>
      <c r="N27" s="901"/>
      <c r="O27" s="901">
        <v>8</v>
      </c>
      <c r="P27" s="1071">
        <v>8</v>
      </c>
      <c r="Q27" s="901">
        <v>8</v>
      </c>
      <c r="R27" s="1092"/>
    </row>
    <row r="28" spans="1:21" ht="24" customHeight="1" x14ac:dyDescent="0.25">
      <c r="A28" s="299" t="s">
        <v>13</v>
      </c>
      <c r="B28" s="299" t="s">
        <v>30</v>
      </c>
      <c r="C28" s="902" t="s">
        <v>402</v>
      </c>
      <c r="D28" s="901">
        <f>SUM(E28:K28,L28:R28)/2</f>
        <v>8</v>
      </c>
      <c r="E28" s="1080"/>
      <c r="F28" s="901">
        <v>8</v>
      </c>
      <c r="G28" s="1079"/>
      <c r="H28" s="1079"/>
      <c r="I28" s="901"/>
      <c r="J28" s="1079"/>
      <c r="K28" s="1092"/>
      <c r="L28" s="1092"/>
      <c r="M28" s="901">
        <v>8</v>
      </c>
      <c r="N28" s="1079"/>
      <c r="O28" s="1079"/>
      <c r="P28" s="1071"/>
      <c r="Q28" s="1079"/>
      <c r="R28" s="1080"/>
    </row>
    <row r="29" spans="1:21" ht="24" customHeight="1" x14ac:dyDescent="0.25">
      <c r="A29" s="299" t="s">
        <v>13</v>
      </c>
      <c r="B29" s="299" t="s">
        <v>30</v>
      </c>
      <c r="C29" s="902" t="s">
        <v>359</v>
      </c>
      <c r="D29" s="901">
        <f>SUM(E29:K29,L29:R29)/2</f>
        <v>8</v>
      </c>
      <c r="E29" s="1070"/>
      <c r="F29" s="901"/>
      <c r="G29" s="901"/>
      <c r="H29" s="901"/>
      <c r="I29" s="901">
        <v>8</v>
      </c>
      <c r="J29" s="901"/>
      <c r="K29" s="1079"/>
      <c r="L29" s="1070"/>
      <c r="M29" s="901"/>
      <c r="N29" s="901"/>
      <c r="O29" s="901"/>
      <c r="P29" s="1071">
        <v>8</v>
      </c>
      <c r="Q29" s="901"/>
      <c r="R29" s="1079"/>
    </row>
    <row r="30" spans="1:21" ht="24" customHeight="1" x14ac:dyDescent="0.25">
      <c r="A30" s="299" t="s">
        <v>13</v>
      </c>
      <c r="B30" s="299" t="s">
        <v>30</v>
      </c>
      <c r="C30" s="902" t="s">
        <v>290</v>
      </c>
      <c r="D30" s="901">
        <f t="shared" ref="D30" si="6">SUM(E30:K30,L30:R30)/2</f>
        <v>16</v>
      </c>
      <c r="E30" s="961">
        <v>8</v>
      </c>
      <c r="F30" s="901"/>
      <c r="G30" s="901"/>
      <c r="H30" s="901"/>
      <c r="I30" s="901"/>
      <c r="J30" s="901"/>
      <c r="K30" s="961">
        <v>8</v>
      </c>
      <c r="L30" s="961">
        <v>8</v>
      </c>
      <c r="M30" s="901"/>
      <c r="N30" s="901"/>
      <c r="O30" s="901"/>
      <c r="P30" s="901"/>
      <c r="Q30" s="901"/>
      <c r="R30" s="962">
        <v>8</v>
      </c>
    </row>
    <row r="31" spans="1:21" ht="24" customHeight="1" x14ac:dyDescent="0.25">
      <c r="A31" s="904"/>
      <c r="B31" s="904"/>
      <c r="C31" s="905" t="s">
        <v>119</v>
      </c>
      <c r="D31" s="906"/>
      <c r="E31" s="1069">
        <f t="shared" ref="E31:R31" si="7">COUNT(E7:E15,E17:E23,E25:E25,E27:E30)</f>
        <v>7</v>
      </c>
      <c r="F31" s="1069">
        <f t="shared" si="7"/>
        <v>10</v>
      </c>
      <c r="G31" s="1069">
        <f t="shared" si="7"/>
        <v>9</v>
      </c>
      <c r="H31" s="1069">
        <f t="shared" si="7"/>
        <v>10</v>
      </c>
      <c r="I31" s="1069">
        <f t="shared" si="7"/>
        <v>11</v>
      </c>
      <c r="J31" s="1069">
        <f t="shared" si="7"/>
        <v>8</v>
      </c>
      <c r="K31" s="1069">
        <f t="shared" si="7"/>
        <v>8</v>
      </c>
      <c r="L31" s="1069">
        <f t="shared" si="7"/>
        <v>8</v>
      </c>
      <c r="M31" s="1069">
        <f t="shared" si="7"/>
        <v>11</v>
      </c>
      <c r="N31" s="1069">
        <f t="shared" si="7"/>
        <v>10</v>
      </c>
      <c r="O31" s="1069">
        <f t="shared" si="7"/>
        <v>11</v>
      </c>
      <c r="P31" s="1069">
        <f t="shared" si="7"/>
        <v>11</v>
      </c>
      <c r="Q31" s="1069">
        <f t="shared" si="7"/>
        <v>11</v>
      </c>
      <c r="R31" s="1069">
        <f t="shared" si="7"/>
        <v>7</v>
      </c>
    </row>
    <row r="32" spans="1:21" ht="24" customHeight="1" x14ac:dyDescent="0.25">
      <c r="A32" s="299" t="s">
        <v>13</v>
      </c>
      <c r="B32" s="299" t="s">
        <v>91</v>
      </c>
      <c r="C32" s="902" t="s">
        <v>402</v>
      </c>
      <c r="D32" s="901">
        <f t="shared" ref="D32:D36" si="8">SUM(E32:K32,L32:R32)/2</f>
        <v>24</v>
      </c>
      <c r="E32" s="1080"/>
      <c r="F32" s="1079"/>
      <c r="G32" s="901">
        <v>8</v>
      </c>
      <c r="H32" s="1371" t="s">
        <v>152</v>
      </c>
      <c r="I32" s="901"/>
      <c r="J32" s="901">
        <v>8</v>
      </c>
      <c r="K32" s="2383">
        <v>8</v>
      </c>
      <c r="L32" s="1092"/>
      <c r="M32" s="1079"/>
      <c r="N32" s="901">
        <v>8</v>
      </c>
      <c r="O32" s="901">
        <v>8</v>
      </c>
      <c r="P32" s="901"/>
      <c r="Q32" s="901">
        <v>8</v>
      </c>
      <c r="R32" s="1080"/>
    </row>
    <row r="33" spans="1:21" ht="24" customHeight="1" x14ac:dyDescent="0.25">
      <c r="A33" s="299" t="s">
        <v>13</v>
      </c>
      <c r="B33" s="299" t="s">
        <v>91</v>
      </c>
      <c r="C33" s="902" t="s">
        <v>388</v>
      </c>
      <c r="D33" s="901">
        <f t="shared" si="8"/>
        <v>32</v>
      </c>
      <c r="E33" s="1070"/>
      <c r="F33" s="901">
        <v>8</v>
      </c>
      <c r="G33" s="901">
        <v>8</v>
      </c>
      <c r="H33" s="901">
        <v>8</v>
      </c>
      <c r="I33" s="901"/>
      <c r="J33" s="901">
        <v>8</v>
      </c>
      <c r="K33" s="1080"/>
      <c r="L33" s="1080"/>
      <c r="M33" s="901">
        <v>8</v>
      </c>
      <c r="N33" s="901">
        <v>8</v>
      </c>
      <c r="O33" s="901">
        <v>8</v>
      </c>
      <c r="P33" s="901"/>
      <c r="Q33" s="901">
        <v>8</v>
      </c>
      <c r="R33" s="1070"/>
    </row>
    <row r="34" spans="1:21" ht="24" customHeight="1" x14ac:dyDescent="0.25">
      <c r="A34" s="299" t="s">
        <v>13</v>
      </c>
      <c r="B34" s="299" t="s">
        <v>91</v>
      </c>
      <c r="C34" s="902" t="s">
        <v>371</v>
      </c>
      <c r="D34" s="901">
        <f>SUM(E34:K34,L34:R34)/2</f>
        <v>8</v>
      </c>
      <c r="E34" s="1070"/>
      <c r="F34" s="1079"/>
      <c r="G34" s="1079"/>
      <c r="H34" s="1079"/>
      <c r="I34" s="1079"/>
      <c r="J34" s="901"/>
      <c r="K34" s="1070">
        <v>8</v>
      </c>
      <c r="L34" s="1070">
        <v>8</v>
      </c>
      <c r="M34" s="1079"/>
      <c r="N34" s="901"/>
      <c r="O34" s="1079"/>
      <c r="P34" s="1079"/>
      <c r="Q34" s="1079"/>
      <c r="R34" s="1070"/>
    </row>
    <row r="35" spans="1:21" ht="24" customHeight="1" x14ac:dyDescent="0.25">
      <c r="A35" s="299" t="s">
        <v>13</v>
      </c>
      <c r="B35" s="299" t="s">
        <v>91</v>
      </c>
      <c r="C35" s="902" t="s">
        <v>396</v>
      </c>
      <c r="D35" s="901">
        <f t="shared" si="8"/>
        <v>40</v>
      </c>
      <c r="E35" s="2383" t="s">
        <v>152</v>
      </c>
      <c r="F35" s="1371">
        <v>8</v>
      </c>
      <c r="G35" s="901">
        <v>8</v>
      </c>
      <c r="H35" s="901">
        <v>8</v>
      </c>
      <c r="I35" s="901">
        <v>8</v>
      </c>
      <c r="J35" s="901">
        <v>8</v>
      </c>
      <c r="K35" s="1092"/>
      <c r="L35" s="1092"/>
      <c r="M35" s="901">
        <v>8</v>
      </c>
      <c r="N35" s="901">
        <v>8</v>
      </c>
      <c r="O35" s="901">
        <v>8</v>
      </c>
      <c r="P35" s="901">
        <v>8</v>
      </c>
      <c r="Q35" s="901"/>
      <c r="R35" s="1092">
        <v>8</v>
      </c>
    </row>
    <row r="36" spans="1:21" ht="24" customHeight="1" x14ac:dyDescent="0.25">
      <c r="A36" s="299" t="s">
        <v>13</v>
      </c>
      <c r="B36" s="299" t="s">
        <v>91</v>
      </c>
      <c r="C36" s="902" t="s">
        <v>281</v>
      </c>
      <c r="D36" s="901">
        <f t="shared" si="8"/>
        <v>40</v>
      </c>
      <c r="E36" s="961">
        <v>8</v>
      </c>
      <c r="F36" s="901"/>
      <c r="G36" s="901">
        <v>8</v>
      </c>
      <c r="H36" s="901">
        <v>8</v>
      </c>
      <c r="I36" s="901">
        <v>8</v>
      </c>
      <c r="J36" s="901">
        <v>8</v>
      </c>
      <c r="K36" s="961"/>
      <c r="L36" s="961"/>
      <c r="M36" s="901">
        <v>8</v>
      </c>
      <c r="N36" s="901">
        <v>8</v>
      </c>
      <c r="O36" s="901"/>
      <c r="P36" s="901">
        <v>8</v>
      </c>
      <c r="Q36" s="901">
        <v>8</v>
      </c>
      <c r="R36" s="962">
        <v>8</v>
      </c>
    </row>
    <row r="37" spans="1:21" ht="24" customHeight="1" x14ac:dyDescent="0.25">
      <c r="A37" s="904"/>
      <c r="B37" s="904"/>
      <c r="C37" s="905" t="s">
        <v>124</v>
      </c>
      <c r="D37" s="906"/>
      <c r="E37" s="1069">
        <f t="shared" ref="E37:R37" si="9">COUNT(E7:E15,E17:E23,E25:E25,E27:E30,E32:E36)</f>
        <v>8</v>
      </c>
      <c r="F37" s="1069">
        <f t="shared" si="9"/>
        <v>12</v>
      </c>
      <c r="G37" s="1069">
        <f t="shared" si="9"/>
        <v>13</v>
      </c>
      <c r="H37" s="1069">
        <f t="shared" si="9"/>
        <v>13</v>
      </c>
      <c r="I37" s="1069">
        <f t="shared" si="9"/>
        <v>13</v>
      </c>
      <c r="J37" s="1069">
        <f t="shared" si="9"/>
        <v>12</v>
      </c>
      <c r="K37" s="1069">
        <f t="shared" si="9"/>
        <v>10</v>
      </c>
      <c r="L37" s="1069">
        <f t="shared" si="9"/>
        <v>9</v>
      </c>
      <c r="M37" s="1069">
        <f t="shared" si="9"/>
        <v>14</v>
      </c>
      <c r="N37" s="1069">
        <f t="shared" si="9"/>
        <v>14</v>
      </c>
      <c r="O37" s="1069">
        <f t="shared" si="9"/>
        <v>14</v>
      </c>
      <c r="P37" s="1069">
        <f t="shared" si="9"/>
        <v>13</v>
      </c>
      <c r="Q37" s="1069">
        <f t="shared" si="9"/>
        <v>14</v>
      </c>
      <c r="R37" s="1069">
        <f t="shared" si="9"/>
        <v>9</v>
      </c>
    </row>
    <row r="38" spans="1:21" ht="24" customHeight="1" x14ac:dyDescent="0.25">
      <c r="A38" s="299" t="s">
        <v>13</v>
      </c>
      <c r="B38" s="299" t="s">
        <v>34</v>
      </c>
      <c r="C38" s="902" t="s">
        <v>379</v>
      </c>
      <c r="D38" s="901">
        <f>SUM(E38:K38,L38:R38)/2</f>
        <v>32</v>
      </c>
      <c r="E38" s="1079"/>
      <c r="F38" s="901">
        <v>8</v>
      </c>
      <c r="G38" s="901"/>
      <c r="H38" s="901">
        <v>8</v>
      </c>
      <c r="I38" s="901">
        <v>8</v>
      </c>
      <c r="J38" s="901">
        <v>8</v>
      </c>
      <c r="K38" s="1070"/>
      <c r="L38" s="1070"/>
      <c r="M38" s="901">
        <v>8</v>
      </c>
      <c r="N38" s="901">
        <v>8</v>
      </c>
      <c r="O38" s="901"/>
      <c r="P38" s="901">
        <v>8</v>
      </c>
      <c r="Q38" s="901">
        <v>8</v>
      </c>
      <c r="R38" s="1079"/>
    </row>
    <row r="39" spans="1:21" ht="24" customHeight="1" x14ac:dyDescent="0.25">
      <c r="A39" s="299" t="s">
        <v>13</v>
      </c>
      <c r="B39" s="299" t="s">
        <v>34</v>
      </c>
      <c r="C39" s="902" t="s">
        <v>388</v>
      </c>
      <c r="D39" s="901">
        <f>SUM(E39:K39,L39:R39)/2</f>
        <v>8</v>
      </c>
      <c r="E39" s="1070"/>
      <c r="F39" s="1079"/>
      <c r="G39" s="1079"/>
      <c r="H39" s="1079"/>
      <c r="I39" s="901"/>
      <c r="J39" s="1079"/>
      <c r="K39" s="1070">
        <v>8</v>
      </c>
      <c r="L39" s="1070">
        <v>8</v>
      </c>
      <c r="M39" s="1079"/>
      <c r="N39" s="1079"/>
      <c r="O39" s="1079"/>
      <c r="P39" s="901"/>
      <c r="Q39" s="1079"/>
      <c r="R39" s="1070"/>
    </row>
    <row r="40" spans="1:21" ht="24" customHeight="1" x14ac:dyDescent="0.25">
      <c r="A40" s="299" t="s">
        <v>13</v>
      </c>
      <c r="B40" s="299" t="s">
        <v>34</v>
      </c>
      <c r="C40" s="902" t="s">
        <v>352</v>
      </c>
      <c r="D40" s="901">
        <f t="shared" ref="D40" si="10">SUM(E40:K40,L40:R40)/2</f>
        <v>24</v>
      </c>
      <c r="E40" s="1070">
        <v>8</v>
      </c>
      <c r="F40" s="901"/>
      <c r="G40" s="901"/>
      <c r="H40" s="901">
        <v>8</v>
      </c>
      <c r="I40" s="901">
        <v>8</v>
      </c>
      <c r="J40" s="901"/>
      <c r="K40" s="1070"/>
      <c r="L40" s="1070"/>
      <c r="M40" s="901"/>
      <c r="N40" s="901"/>
      <c r="O40" s="901">
        <v>8</v>
      </c>
      <c r="P40" s="901">
        <v>8</v>
      </c>
      <c r="Q40" s="901"/>
      <c r="R40" s="1070">
        <v>8</v>
      </c>
    </row>
    <row r="41" spans="1:21" ht="24" customHeight="1" x14ac:dyDescent="0.25">
      <c r="A41" s="299" t="s">
        <v>13</v>
      </c>
      <c r="B41" s="299" t="s">
        <v>34</v>
      </c>
      <c r="C41" s="902" t="s">
        <v>389</v>
      </c>
      <c r="D41" s="901">
        <f>SUM(E41:K41,L41:R41)/2</f>
        <v>40</v>
      </c>
      <c r="E41" s="1070"/>
      <c r="F41" s="901">
        <v>8</v>
      </c>
      <c r="G41" s="901">
        <v>8</v>
      </c>
      <c r="H41" s="901"/>
      <c r="I41" s="901">
        <v>8</v>
      </c>
      <c r="J41" s="901">
        <v>8</v>
      </c>
      <c r="K41" s="1070">
        <v>8</v>
      </c>
      <c r="L41" s="1070">
        <v>8</v>
      </c>
      <c r="M41" s="901">
        <v>8</v>
      </c>
      <c r="N41" s="901">
        <v>8</v>
      </c>
      <c r="O41" s="901"/>
      <c r="P41" s="901">
        <v>8</v>
      </c>
      <c r="Q41" s="901">
        <v>8</v>
      </c>
      <c r="R41" s="1070"/>
    </row>
    <row r="42" spans="1:21" ht="24" customHeight="1" x14ac:dyDescent="0.25">
      <c r="A42" s="904"/>
      <c r="B42" s="904"/>
      <c r="C42" s="905" t="s">
        <v>121</v>
      </c>
      <c r="D42" s="906"/>
      <c r="E42" s="1069">
        <f t="shared" ref="E42:R42" si="11">COUNT(E7:E15,E17:E23,E25:E25,E27:E30,E32:E36,E38:E41)</f>
        <v>9</v>
      </c>
      <c r="F42" s="1069">
        <f t="shared" si="11"/>
        <v>14</v>
      </c>
      <c r="G42" s="1069">
        <f t="shared" si="11"/>
        <v>14</v>
      </c>
      <c r="H42" s="1069">
        <f t="shared" si="11"/>
        <v>15</v>
      </c>
      <c r="I42" s="1069">
        <f t="shared" si="11"/>
        <v>16</v>
      </c>
      <c r="J42" s="1069">
        <f t="shared" si="11"/>
        <v>14</v>
      </c>
      <c r="K42" s="1069">
        <f t="shared" si="11"/>
        <v>12</v>
      </c>
      <c r="L42" s="1069">
        <f t="shared" si="11"/>
        <v>11</v>
      </c>
      <c r="M42" s="1069">
        <f t="shared" si="11"/>
        <v>16</v>
      </c>
      <c r="N42" s="1069">
        <f t="shared" si="11"/>
        <v>16</v>
      </c>
      <c r="O42" s="1069">
        <f t="shared" si="11"/>
        <v>15</v>
      </c>
      <c r="P42" s="1069">
        <f t="shared" si="11"/>
        <v>16</v>
      </c>
      <c r="Q42" s="1069">
        <f t="shared" si="11"/>
        <v>16</v>
      </c>
      <c r="R42" s="1069">
        <f t="shared" si="11"/>
        <v>10</v>
      </c>
    </row>
    <row r="43" spans="1:21" ht="24" customHeight="1" x14ac:dyDescent="0.25">
      <c r="A43" s="299" t="s">
        <v>13</v>
      </c>
      <c r="B43" s="299" t="s">
        <v>162</v>
      </c>
      <c r="C43" s="902" t="s">
        <v>405</v>
      </c>
      <c r="D43" s="901">
        <f t="shared" ref="D43" si="12">SUM(E43:K43,L43:R43)/2</f>
        <v>40</v>
      </c>
      <c r="E43" s="1741"/>
      <c r="F43" s="1071">
        <v>8</v>
      </c>
      <c r="G43" s="1071">
        <v>8</v>
      </c>
      <c r="H43" s="901">
        <v>8</v>
      </c>
      <c r="I43" s="1071"/>
      <c r="J43" s="1071">
        <v>8</v>
      </c>
      <c r="K43" s="1070">
        <v>8</v>
      </c>
      <c r="L43" s="1070">
        <v>8</v>
      </c>
      <c r="M43" s="901">
        <v>8</v>
      </c>
      <c r="N43" s="1071">
        <v>8</v>
      </c>
      <c r="O43" s="1071">
        <v>8</v>
      </c>
      <c r="P43" s="1071"/>
      <c r="Q43" s="1071">
        <v>8</v>
      </c>
      <c r="R43" s="1741"/>
    </row>
    <row r="44" spans="1:21" ht="24" customHeight="1" x14ac:dyDescent="0.25">
      <c r="A44" s="904"/>
      <c r="B44" s="904"/>
      <c r="C44" s="905" t="s">
        <v>139</v>
      </c>
      <c r="D44" s="906"/>
      <c r="E44" s="1069">
        <f t="shared" ref="E44:R44" si="13">COUNT(E7:E15,E17:E23,E25:E25,E27:E30,E32:E36,E38:E41,E43:E43)</f>
        <v>9</v>
      </c>
      <c r="F44" s="1069">
        <f t="shared" si="13"/>
        <v>15</v>
      </c>
      <c r="G44" s="1069">
        <f t="shared" si="13"/>
        <v>15</v>
      </c>
      <c r="H44" s="1069">
        <f t="shared" si="13"/>
        <v>16</v>
      </c>
      <c r="I44" s="1069">
        <f t="shared" si="13"/>
        <v>16</v>
      </c>
      <c r="J44" s="1069">
        <f t="shared" si="13"/>
        <v>15</v>
      </c>
      <c r="K44" s="1069">
        <f t="shared" si="13"/>
        <v>13</v>
      </c>
      <c r="L44" s="1069">
        <f t="shared" si="13"/>
        <v>12</v>
      </c>
      <c r="M44" s="1069">
        <f t="shared" si="13"/>
        <v>17</v>
      </c>
      <c r="N44" s="1069">
        <f t="shared" si="13"/>
        <v>17</v>
      </c>
      <c r="O44" s="1069">
        <f t="shared" si="13"/>
        <v>16</v>
      </c>
      <c r="P44" s="1069">
        <f t="shared" si="13"/>
        <v>16</v>
      </c>
      <c r="Q44" s="1069">
        <f t="shared" si="13"/>
        <v>17</v>
      </c>
      <c r="R44" s="1069">
        <f t="shared" si="13"/>
        <v>10</v>
      </c>
    </row>
    <row r="45" spans="1:21" ht="24" customHeight="1" x14ac:dyDescent="0.25">
      <c r="A45" s="299" t="s">
        <v>13</v>
      </c>
      <c r="B45" s="299" t="s">
        <v>103</v>
      </c>
      <c r="C45" s="902" t="s">
        <v>384</v>
      </c>
      <c r="D45" s="901">
        <f>SUM(E45:K45,L45:R45)/2</f>
        <v>40</v>
      </c>
      <c r="E45" s="1070"/>
      <c r="F45" s="901">
        <v>8</v>
      </c>
      <c r="G45" s="901">
        <v>8</v>
      </c>
      <c r="H45" s="901">
        <v>8</v>
      </c>
      <c r="I45" s="901">
        <v>8</v>
      </c>
      <c r="J45" s="901"/>
      <c r="K45" s="1070">
        <v>8</v>
      </c>
      <c r="L45" s="1070">
        <v>8</v>
      </c>
      <c r="M45" s="901">
        <v>8</v>
      </c>
      <c r="N45" s="901">
        <v>8</v>
      </c>
      <c r="O45" s="901">
        <v>8</v>
      </c>
      <c r="P45" s="901"/>
      <c r="Q45" s="901">
        <v>8</v>
      </c>
      <c r="R45" s="1070"/>
      <c r="T45" s="1743"/>
      <c r="U45" s="1743"/>
    </row>
    <row r="46" spans="1:21" ht="24" customHeight="1" x14ac:dyDescent="0.25">
      <c r="A46" s="904"/>
      <c r="B46" s="904"/>
      <c r="C46" s="905" t="s">
        <v>125</v>
      </c>
      <c r="D46" s="906"/>
      <c r="E46" s="1069">
        <f t="shared" ref="E46:R46" si="14">COUNT(E7:E15,E17:E22,E25:E25,E27:E30,E32:E36,E38:E41,E43:E43,E45:E45)</f>
        <v>8</v>
      </c>
      <c r="F46" s="1069">
        <f t="shared" si="14"/>
        <v>16</v>
      </c>
      <c r="G46" s="1069">
        <f t="shared" si="14"/>
        <v>15</v>
      </c>
      <c r="H46" s="1069">
        <f t="shared" si="14"/>
        <v>16</v>
      </c>
      <c r="I46" s="1069">
        <f t="shared" si="14"/>
        <v>17</v>
      </c>
      <c r="J46" s="1069">
        <f t="shared" si="14"/>
        <v>15</v>
      </c>
      <c r="K46" s="1069">
        <f t="shared" si="14"/>
        <v>14</v>
      </c>
      <c r="L46" s="1069">
        <f t="shared" si="14"/>
        <v>12</v>
      </c>
      <c r="M46" s="1069">
        <f t="shared" si="14"/>
        <v>17</v>
      </c>
      <c r="N46" s="1069">
        <f t="shared" si="14"/>
        <v>17</v>
      </c>
      <c r="O46" s="1069">
        <f t="shared" si="14"/>
        <v>17</v>
      </c>
      <c r="P46" s="1069">
        <f t="shared" si="14"/>
        <v>15</v>
      </c>
      <c r="Q46" s="1069">
        <f t="shared" si="14"/>
        <v>18</v>
      </c>
      <c r="R46" s="1069">
        <f t="shared" si="14"/>
        <v>10</v>
      </c>
    </row>
    <row r="47" spans="1:21" ht="24" customHeight="1" x14ac:dyDescent="0.25">
      <c r="A47" s="299" t="s">
        <v>13</v>
      </c>
      <c r="B47" s="299" t="s">
        <v>39</v>
      </c>
      <c r="C47" s="902" t="s">
        <v>318</v>
      </c>
      <c r="D47" s="901">
        <f>SUM(E47:K47,L47:R47)/2</f>
        <v>40</v>
      </c>
      <c r="E47" s="961"/>
      <c r="F47" s="901">
        <v>8</v>
      </c>
      <c r="G47" s="901">
        <v>8</v>
      </c>
      <c r="H47" s="901">
        <v>8</v>
      </c>
      <c r="I47" s="901">
        <v>8</v>
      </c>
      <c r="J47" s="901"/>
      <c r="K47" s="961">
        <v>8</v>
      </c>
      <c r="L47" s="961">
        <v>8</v>
      </c>
      <c r="M47" s="901"/>
      <c r="N47" s="901">
        <v>8</v>
      </c>
      <c r="O47" s="901">
        <v>8</v>
      </c>
      <c r="P47" s="901">
        <v>8</v>
      </c>
      <c r="Q47" s="901">
        <v>8</v>
      </c>
      <c r="R47" s="962"/>
    </row>
    <row r="48" spans="1:21" s="1743" customFormat="1" ht="24" customHeight="1" x14ac:dyDescent="0.25">
      <c r="A48" s="299" t="s">
        <v>13</v>
      </c>
      <c r="B48" s="299" t="s">
        <v>39</v>
      </c>
      <c r="C48" s="902" t="s">
        <v>390</v>
      </c>
      <c r="D48" s="901">
        <f t="shared" ref="D48:D53" si="15">SUM(E48:K48,L48:R48)/2</f>
        <v>40</v>
      </c>
      <c r="E48" s="961">
        <v>8</v>
      </c>
      <c r="F48" s="901">
        <v>8</v>
      </c>
      <c r="G48" s="901">
        <v>8</v>
      </c>
      <c r="H48" s="901">
        <v>8</v>
      </c>
      <c r="I48" s="901"/>
      <c r="J48" s="901">
        <v>8</v>
      </c>
      <c r="K48" s="961"/>
      <c r="L48" s="961"/>
      <c r="M48" s="901">
        <v>8</v>
      </c>
      <c r="N48" s="901">
        <v>8</v>
      </c>
      <c r="O48" s="901">
        <v>8</v>
      </c>
      <c r="P48" s="901">
        <v>8</v>
      </c>
      <c r="Q48" s="901"/>
      <c r="R48" s="962">
        <v>8</v>
      </c>
      <c r="T48"/>
      <c r="U48"/>
    </row>
    <row r="49" spans="1:18" ht="23.5" customHeight="1" x14ac:dyDescent="0.25">
      <c r="A49" s="299" t="s">
        <v>13</v>
      </c>
      <c r="B49" s="299" t="s">
        <v>39</v>
      </c>
      <c r="C49" s="902" t="s">
        <v>374</v>
      </c>
      <c r="D49" s="901">
        <f t="shared" si="15"/>
        <v>28</v>
      </c>
      <c r="E49" s="961"/>
      <c r="F49" s="901">
        <v>8</v>
      </c>
      <c r="G49" s="901">
        <v>8</v>
      </c>
      <c r="H49" s="1094"/>
      <c r="I49" s="1371" t="s">
        <v>104</v>
      </c>
      <c r="J49" s="1371" t="s">
        <v>104</v>
      </c>
      <c r="K49" s="2383" t="s">
        <v>104</v>
      </c>
      <c r="L49" s="1092">
        <v>8</v>
      </c>
      <c r="M49" s="901"/>
      <c r="N49" s="901">
        <v>8</v>
      </c>
      <c r="O49" s="901">
        <v>8</v>
      </c>
      <c r="P49" s="901">
        <v>8</v>
      </c>
      <c r="Q49" s="901">
        <v>8</v>
      </c>
      <c r="R49" s="962"/>
    </row>
    <row r="50" spans="1:18" ht="23.5" customHeight="1" x14ac:dyDescent="0.25">
      <c r="A50" s="299" t="s">
        <v>13</v>
      </c>
      <c r="B50" s="299" t="s">
        <v>39</v>
      </c>
      <c r="C50" s="902" t="s">
        <v>377</v>
      </c>
      <c r="D50" s="901">
        <f t="shared" si="15"/>
        <v>8</v>
      </c>
      <c r="E50" s="1092">
        <v>8</v>
      </c>
      <c r="F50" s="901"/>
      <c r="G50" s="901"/>
      <c r="H50" s="901"/>
      <c r="I50" s="901"/>
      <c r="J50" s="901"/>
      <c r="K50" s="961"/>
      <c r="L50" s="961"/>
      <c r="M50" s="901"/>
      <c r="N50" s="901"/>
      <c r="O50" s="901"/>
      <c r="P50" s="901"/>
      <c r="Q50" s="901"/>
      <c r="R50" s="1092">
        <v>8</v>
      </c>
    </row>
    <row r="51" spans="1:18" ht="24" customHeight="1" x14ac:dyDescent="0.25">
      <c r="A51" s="299" t="s">
        <v>13</v>
      </c>
      <c r="B51" s="299" t="s">
        <v>39</v>
      </c>
      <c r="C51" s="902" t="s">
        <v>403</v>
      </c>
      <c r="D51" s="901">
        <f t="shared" si="15"/>
        <v>16</v>
      </c>
      <c r="E51" s="1092">
        <v>8</v>
      </c>
      <c r="F51" s="901"/>
      <c r="G51" s="1079"/>
      <c r="H51" s="1079"/>
      <c r="I51" s="1079"/>
      <c r="J51" s="901">
        <v>8</v>
      </c>
      <c r="K51" s="961"/>
      <c r="L51" s="961"/>
      <c r="M51" s="1079"/>
      <c r="N51" s="1079"/>
      <c r="O51" s="1079"/>
      <c r="P51" s="901"/>
      <c r="Q51" s="901">
        <v>8</v>
      </c>
      <c r="R51" s="1092">
        <v>8</v>
      </c>
    </row>
    <row r="52" spans="1:18" ht="24" customHeight="1" x14ac:dyDescent="0.25">
      <c r="A52" s="299" t="s">
        <v>13</v>
      </c>
      <c r="B52" s="299" t="s">
        <v>39</v>
      </c>
      <c r="C52" s="902" t="s">
        <v>398</v>
      </c>
      <c r="D52" s="901">
        <f t="shared" si="15"/>
        <v>40</v>
      </c>
      <c r="E52" s="1070">
        <v>8</v>
      </c>
      <c r="F52" s="901"/>
      <c r="G52" s="901">
        <v>8</v>
      </c>
      <c r="H52" s="901">
        <v>8</v>
      </c>
      <c r="I52" s="901">
        <v>8</v>
      </c>
      <c r="J52" s="901">
        <v>8</v>
      </c>
      <c r="K52" s="1070"/>
      <c r="L52" s="1070"/>
      <c r="M52" s="901">
        <v>8</v>
      </c>
      <c r="N52" s="901">
        <v>8</v>
      </c>
      <c r="O52" s="901"/>
      <c r="P52" s="901">
        <v>8</v>
      </c>
      <c r="Q52" s="901">
        <v>8</v>
      </c>
      <c r="R52" s="1070">
        <v>8</v>
      </c>
    </row>
    <row r="53" spans="1:18" ht="24" customHeight="1" x14ac:dyDescent="0.25">
      <c r="A53" s="299" t="s">
        <v>13</v>
      </c>
      <c r="B53" s="299" t="s">
        <v>362</v>
      </c>
      <c r="C53" s="902" t="s">
        <v>135</v>
      </c>
      <c r="D53" s="901">
        <f t="shared" si="15"/>
        <v>30.5</v>
      </c>
      <c r="E53" s="1070">
        <v>8</v>
      </c>
      <c r="F53" s="901">
        <v>7.5</v>
      </c>
      <c r="G53" s="901"/>
      <c r="H53" s="901"/>
      <c r="I53" s="901">
        <v>7.5</v>
      </c>
      <c r="J53" s="901">
        <v>7.5</v>
      </c>
      <c r="K53" s="1070"/>
      <c r="L53" s="1070"/>
      <c r="M53" s="901">
        <v>7.5</v>
      </c>
      <c r="N53" s="901"/>
      <c r="O53" s="901"/>
      <c r="P53" s="901">
        <v>7.5</v>
      </c>
      <c r="Q53" s="901">
        <v>7.5</v>
      </c>
      <c r="R53" s="1070">
        <v>8</v>
      </c>
    </row>
    <row r="54" spans="1:18" ht="24" customHeight="1" x14ac:dyDescent="0.25">
      <c r="A54" s="904"/>
      <c r="B54" s="904"/>
      <c r="C54" s="905" t="s">
        <v>126</v>
      </c>
      <c r="D54" s="906"/>
      <c r="E54" s="1069">
        <f t="shared" ref="E54:R54" si="16">COUNT(E8:E15,E17:E22,E25:E25,E27:E30,E32:E36,E38:E41,E43:E43,E45:E45,E47:E53)</f>
        <v>13</v>
      </c>
      <c r="F54" s="1069">
        <f t="shared" si="16"/>
        <v>19</v>
      </c>
      <c r="G54" s="1069">
        <f t="shared" si="16"/>
        <v>18</v>
      </c>
      <c r="H54" s="1069">
        <f t="shared" si="16"/>
        <v>18</v>
      </c>
      <c r="I54" s="1069">
        <f t="shared" si="16"/>
        <v>19</v>
      </c>
      <c r="J54" s="1069">
        <f t="shared" si="16"/>
        <v>18</v>
      </c>
      <c r="K54" s="1069">
        <f t="shared" si="16"/>
        <v>15</v>
      </c>
      <c r="L54" s="1069">
        <f t="shared" si="16"/>
        <v>14</v>
      </c>
      <c r="M54" s="1069">
        <f t="shared" si="16"/>
        <v>19</v>
      </c>
      <c r="N54" s="1069">
        <f t="shared" si="16"/>
        <v>20</v>
      </c>
      <c r="O54" s="1069">
        <f t="shared" si="16"/>
        <v>19</v>
      </c>
      <c r="P54" s="1069">
        <f t="shared" si="16"/>
        <v>19</v>
      </c>
      <c r="Q54" s="1069">
        <f t="shared" si="16"/>
        <v>22</v>
      </c>
      <c r="R54" s="1069">
        <f t="shared" si="16"/>
        <v>15</v>
      </c>
    </row>
    <row r="55" spans="1:18" ht="24" customHeight="1" x14ac:dyDescent="0.25">
      <c r="A55" s="2430" t="s">
        <v>13</v>
      </c>
      <c r="B55" s="299" t="s">
        <v>312</v>
      </c>
      <c r="C55" s="900" t="s">
        <v>403</v>
      </c>
      <c r="D55" s="901">
        <f>SUM(E55:K55,L55:R55)/2</f>
        <v>15</v>
      </c>
      <c r="E55" s="1080"/>
      <c r="F55" s="901"/>
      <c r="G55" s="901">
        <v>5</v>
      </c>
      <c r="H55" s="901">
        <v>5</v>
      </c>
      <c r="I55" s="901">
        <v>5</v>
      </c>
      <c r="J55" s="1079"/>
      <c r="K55" s="1092"/>
      <c r="L55" s="961"/>
      <c r="M55" s="901">
        <v>5</v>
      </c>
      <c r="N55" s="901">
        <v>5</v>
      </c>
      <c r="O55" s="901">
        <v>5</v>
      </c>
      <c r="P55" s="901"/>
      <c r="Q55" s="1079"/>
      <c r="R55" s="1081"/>
    </row>
    <row r="56" spans="1:18" ht="24" customHeight="1" x14ac:dyDescent="0.25">
      <c r="A56" s="904"/>
      <c r="B56" s="904"/>
      <c r="C56" s="911" t="s">
        <v>300</v>
      </c>
      <c r="D56" s="906"/>
      <c r="E56" s="1069">
        <f t="shared" ref="E56:R56" si="17">COUNT(E17:E22,E25:E25,E27:E30,E32:E36,E38:E41,E43:E43,E45:E45,E47:E53)</f>
        <v>9</v>
      </c>
      <c r="F56" s="1069">
        <f t="shared" si="17"/>
        <v>16</v>
      </c>
      <c r="G56" s="1069">
        <f t="shared" si="17"/>
        <v>15</v>
      </c>
      <c r="H56" s="1069">
        <f t="shared" si="17"/>
        <v>15</v>
      </c>
      <c r="I56" s="1069">
        <f t="shared" si="17"/>
        <v>16</v>
      </c>
      <c r="J56" s="1069">
        <f t="shared" si="17"/>
        <v>15</v>
      </c>
      <c r="K56" s="1069">
        <f t="shared" si="17"/>
        <v>11</v>
      </c>
      <c r="L56" s="1069">
        <f t="shared" si="17"/>
        <v>10</v>
      </c>
      <c r="M56" s="1069">
        <f t="shared" si="17"/>
        <v>16</v>
      </c>
      <c r="N56" s="1069">
        <f t="shared" si="17"/>
        <v>17</v>
      </c>
      <c r="O56" s="1069">
        <f t="shared" si="17"/>
        <v>16</v>
      </c>
      <c r="P56" s="1069">
        <f t="shared" si="17"/>
        <v>16</v>
      </c>
      <c r="Q56" s="1069">
        <f t="shared" si="17"/>
        <v>19</v>
      </c>
      <c r="R56" s="1069">
        <f t="shared" si="17"/>
        <v>11</v>
      </c>
    </row>
    <row r="57" spans="1:18" ht="24" customHeight="1" x14ac:dyDescent="0.25">
      <c r="A57" s="904"/>
      <c r="B57" s="904"/>
      <c r="C57" s="912" t="s">
        <v>51</v>
      </c>
      <c r="D57" s="906"/>
      <c r="E57" s="1069">
        <f>COUNT(E25:E25,E27:E30,E32:E36,E38:E41,E43:E43,E45:E45,E47:E53,#REF!)</f>
        <v>8</v>
      </c>
      <c r="F57" s="1069">
        <f>COUNT(F25:F25,F27:F30,F32:F36,F38:F41,F43:F43,F45:F45,F47:F53,#REF!)</f>
        <v>12</v>
      </c>
      <c r="G57" s="1069">
        <f>COUNT(G25:G25,G27:G30,G32:G36,G38:G41,G43:G43,G45:G45,G47:G53,#REF!)</f>
        <v>12</v>
      </c>
      <c r="H57" s="1069">
        <f>COUNT(H25:H25,H27:H30,H32:H36,H38:H41,H43:H43,H45:H45,H47:H53,#REF!)</f>
        <v>11</v>
      </c>
      <c r="I57" s="1069">
        <f>COUNT(I25:I25,I27:I30,I32:I36,I38:I41,I43:I43,I45:I45,I47:I53,#REF!)</f>
        <v>11</v>
      </c>
      <c r="J57" s="1069">
        <f>COUNT(J25:J25,J27:J30,J32:J36,J38:J41,J43:J43,J45:J45,J47:J53,#REF!)</f>
        <v>11</v>
      </c>
      <c r="K57" s="1069">
        <f>COUNT(K25:K25,K27:K30,K32:K36,K38:K41,K43:K43,K45:K45,K47:K53,#REF!)</f>
        <v>9</v>
      </c>
      <c r="L57" s="1069">
        <f>COUNT(L25:L25,L27:L30,L32:L36,L38:L41,L43:L43,L45:L45,L47:L53,#REF!)</f>
        <v>9</v>
      </c>
      <c r="M57" s="1069">
        <f>COUNT(M25:M25,M27:M30,M32:M36,M38:M41,M43:M43,M45:M45,M47:M53,#REF!)</f>
        <v>13</v>
      </c>
      <c r="N57" s="1069">
        <f>COUNT(N25:N25,N27:N30,N32:N36,N38:N41,N43:N43,N45:N45,N47:N53,#REF!)</f>
        <v>12</v>
      </c>
      <c r="O57" s="1069">
        <f>COUNT(O25:O25,O27:O30,O32:O36,O38:O41,O43:O43,O45:O45,O47:O53,#REF!)</f>
        <v>11</v>
      </c>
      <c r="P57" s="1069">
        <f>COUNT(P25:P25,P27:P30,P32:P36,P38:P41,P43:P43,P45:P45,P47:P53,#REF!)</f>
        <v>13</v>
      </c>
      <c r="Q57" s="1069">
        <f>COUNT(Q25:Q25,Q27:Q30,Q32:Q36,Q38:Q41,Q43:Q43,Q45:Q45,Q47:Q53,#REF!)</f>
        <v>14</v>
      </c>
      <c r="R57" s="1069">
        <f>COUNT(R25:R25,R27:R30,R32:R36,R38:R41,R43:R43,R45:R45,R47:R53,#REF!)</f>
        <v>9</v>
      </c>
    </row>
    <row r="58" spans="1:18" ht="24" customHeight="1" x14ac:dyDescent="0.25">
      <c r="A58" s="904"/>
      <c r="B58" s="904"/>
      <c r="C58" s="912" t="s">
        <v>113</v>
      </c>
      <c r="D58" s="906"/>
      <c r="E58" s="1069">
        <f t="shared" ref="E58:R58" si="18">COUNT(E27:E30,E32:E36,E38:E41,E43:E43,E45:E45,E47:E53,E55:E55)</f>
        <v>8</v>
      </c>
      <c r="F58" s="1069">
        <f t="shared" si="18"/>
        <v>12</v>
      </c>
      <c r="G58" s="1069">
        <f t="shared" si="18"/>
        <v>13</v>
      </c>
      <c r="H58" s="1069">
        <f t="shared" si="18"/>
        <v>12</v>
      </c>
      <c r="I58" s="1069">
        <f t="shared" si="18"/>
        <v>12</v>
      </c>
      <c r="J58" s="1069">
        <f t="shared" si="18"/>
        <v>11</v>
      </c>
      <c r="K58" s="1069">
        <f t="shared" si="18"/>
        <v>8</v>
      </c>
      <c r="L58" s="1069">
        <f t="shared" si="18"/>
        <v>8</v>
      </c>
      <c r="M58" s="1069">
        <f t="shared" si="18"/>
        <v>13</v>
      </c>
      <c r="N58" s="1069">
        <f t="shared" si="18"/>
        <v>13</v>
      </c>
      <c r="O58" s="1069">
        <f t="shared" si="18"/>
        <v>11</v>
      </c>
      <c r="P58" s="1069">
        <f t="shared" si="18"/>
        <v>12</v>
      </c>
      <c r="Q58" s="1069">
        <f t="shared" si="18"/>
        <v>13</v>
      </c>
      <c r="R58" s="1069">
        <f t="shared" si="18"/>
        <v>9</v>
      </c>
    </row>
    <row r="59" spans="1:18" ht="24" customHeight="1" x14ac:dyDescent="0.25">
      <c r="A59" s="904"/>
      <c r="B59" s="904"/>
      <c r="C59" s="912" t="s">
        <v>55</v>
      </c>
      <c r="D59" s="906"/>
      <c r="E59" s="1069">
        <f>COUNT(E32:E36,E38:E41,E43:E43,E45:E45,E47:E53,E55:E55,#REF!)</f>
        <v>7</v>
      </c>
      <c r="F59" s="1069">
        <f>COUNT(F32:F36,F38:F41,F43:F43,F45:F45,F47:F53,F55:F55,#REF!)</f>
        <v>10</v>
      </c>
      <c r="G59" s="1069">
        <f>COUNT(G32:G36,G38:G41,G43:G43,G45:G45,G47:G53,G55:G55,#REF!)</f>
        <v>12</v>
      </c>
      <c r="H59" s="1069">
        <f>COUNT(H32:H36,H38:H41,H43:H43,H45:H45,H47:H53,H55:H55,#REF!)</f>
        <v>11</v>
      </c>
      <c r="I59" s="1069">
        <f>COUNT(I32:I36,I38:I41,I43:I43,I45:I45,I47:I53,I55:I55,#REF!)</f>
        <v>10</v>
      </c>
      <c r="J59" s="1069">
        <f>COUNT(J32:J36,J38:J41,J43:J43,J45:J45,J47:J53,J55:J55,#REF!)</f>
        <v>11</v>
      </c>
      <c r="K59" s="1069">
        <f>COUNT(K32:K36,K38:K41,K43:K43,K45:K45,K47:K53,K55:K55,#REF!)</f>
        <v>7</v>
      </c>
      <c r="L59" s="1069">
        <f>COUNT(L32:L36,L38:L41,L43:L43,L45:L45,L47:L53,L55:L55,#REF!)</f>
        <v>7</v>
      </c>
      <c r="M59" s="1069">
        <f>COUNT(M32:M36,M38:M41,M43:M43,M45:M45,M47:M53,M55:M55,#REF!)</f>
        <v>11</v>
      </c>
      <c r="N59" s="1069">
        <f>COUNT(N32:N36,N38:N41,N43:N43,N45:N45,N47:N53,N55:N55,#REF!)</f>
        <v>13</v>
      </c>
      <c r="O59" s="1069">
        <f>COUNT(O32:O36,O38:O41,O43:O43,O45:O45,O47:O53,O55:O55,#REF!)</f>
        <v>10</v>
      </c>
      <c r="P59" s="1069">
        <f>COUNT(P32:P36,P38:P41,P43:P43,P45:P45,P47:P53,P55:P55,#REF!)</f>
        <v>10</v>
      </c>
      <c r="Q59" s="1069">
        <f>COUNT(Q32:Q36,Q38:Q41,Q43:Q43,Q45:Q45,Q47:Q53,Q55:Q55,#REF!)</f>
        <v>12</v>
      </c>
      <c r="R59" s="1069">
        <f>COUNT(R32:R36,R38:R41,R43:R43,R45:R45,R47:R53,R55:R55,#REF!)</f>
        <v>8</v>
      </c>
    </row>
    <row r="60" spans="1:18" ht="24" customHeight="1" x14ac:dyDescent="0.25">
      <c r="A60" s="904"/>
      <c r="B60" s="904"/>
      <c r="C60" s="912" t="s">
        <v>105</v>
      </c>
      <c r="D60" s="906"/>
      <c r="E60" s="1069">
        <f>COUNT(E38:E41,E43:E43,E45:E45,E47:E53,E55:E55,#REF!)</f>
        <v>6</v>
      </c>
      <c r="F60" s="1069">
        <f>COUNT(F38:F41,F43:F43,F45:F45,F47:F53,F55:F55,#REF!)</f>
        <v>8</v>
      </c>
      <c r="G60" s="1069">
        <f>COUNT(G38:G41,G43:G43,G45:G45,G47:G53,G55:G55,#REF!)</f>
        <v>8</v>
      </c>
      <c r="H60" s="1069">
        <f>COUNT(H38:H41,H43:H43,H45:H45,H47:H53,H55:H55,#REF!)</f>
        <v>8</v>
      </c>
      <c r="I60" s="1069">
        <f>COUNT(I38:I41,I43:I43,I45:I45,I47:I53,I55:I55,#REF!)</f>
        <v>8</v>
      </c>
      <c r="J60" s="1069">
        <f>COUNT(J38:J41,J43:J43,J45:J45,J47:J53,J55:J55,#REF!)</f>
        <v>7</v>
      </c>
      <c r="K60" s="1069">
        <f>COUNT(K38:K41,K43:K43,K45:K45,K47:K53,K55:K55,#REF!)</f>
        <v>5</v>
      </c>
      <c r="L60" s="1069">
        <f>COUNT(L38:L41,L43:L43,L45:L45,L47:L53,L55:L55,#REF!)</f>
        <v>6</v>
      </c>
      <c r="M60" s="1069">
        <f>COUNT(M38:M41,M43:M43,M45:M45,M47:M53,M55:M55,#REF!)</f>
        <v>8</v>
      </c>
      <c r="N60" s="1069">
        <f>COUNT(N38:N41,N43:N43,N45:N45,N47:N53,N55:N55,#REF!)</f>
        <v>9</v>
      </c>
      <c r="O60" s="1069">
        <f>COUNT(O38:O41,O43:O43,O45:O45,O47:O53,O55:O55,#REF!)</f>
        <v>7</v>
      </c>
      <c r="P60" s="1069">
        <f>COUNT(P38:P41,P43:P43,P45:P45,P47:P53,P55:P55,#REF!)</f>
        <v>8</v>
      </c>
      <c r="Q60" s="1069">
        <f>COUNT(Q38:Q41,Q43:Q43,Q45:Q45,Q47:Q53,Q55:Q55,#REF!)</f>
        <v>9</v>
      </c>
      <c r="R60" s="1069">
        <f>COUNT(R38:R41,R43:R43,R45:R45,R47:R53,R55:R55,#REF!)</f>
        <v>6</v>
      </c>
    </row>
    <row r="61" spans="1:18" ht="24" customHeight="1" x14ac:dyDescent="0.25">
      <c r="A61" s="904"/>
      <c r="B61" s="904"/>
      <c r="C61" s="912" t="s">
        <v>128</v>
      </c>
      <c r="D61" s="906"/>
      <c r="E61" s="1069">
        <f>COUNT(#REF!,E43:E43,E45:E45,E47:E53,E55:E55,#REF!)</f>
        <v>5</v>
      </c>
      <c r="F61" s="1069">
        <f>COUNT(#REF!,F43:F43,F45:F45,F47:F53,F55:F55,#REF!)</f>
        <v>6</v>
      </c>
      <c r="G61" s="1069">
        <f>COUNT(#REF!,G43:G43,G45:G45,G47:G53,G55:G55,#REF!)</f>
        <v>7</v>
      </c>
      <c r="H61" s="1069">
        <f>COUNT(#REF!,H43:H43,H45:H45,H47:H53,H55:H55,#REF!)</f>
        <v>6</v>
      </c>
      <c r="I61" s="1069">
        <f>COUNT(#REF!,I43:I43,I45:I45,I47:I53,I55:I55,#REF!)</f>
        <v>5</v>
      </c>
      <c r="J61" s="1069">
        <f>COUNT(#REF!,J43:J43,J45:J45,J47:J53,J55:J55,#REF!)</f>
        <v>5</v>
      </c>
      <c r="K61" s="1069">
        <f>COUNT(#REF!,K43:K43,K45:K45,K47:K53,K55:K55,#REF!)</f>
        <v>3</v>
      </c>
      <c r="L61" s="1069">
        <f>COUNT(#REF!,L43:L43,L45:L45,L47:L53,L55:L55,#REF!)</f>
        <v>4</v>
      </c>
      <c r="M61" s="1069">
        <f>COUNT(#REF!,M43:M43,M45:M45,M47:M53,M55:M55,#REF!)</f>
        <v>6</v>
      </c>
      <c r="N61" s="1069">
        <f>COUNT(#REF!,N43:N43,N45:N45,N47:N53,N55:N55,#REF!)</f>
        <v>7</v>
      </c>
      <c r="O61" s="1069">
        <f>COUNT(#REF!,O43:O43,O45:O45,O47:O53,O55:O55,#REF!)</f>
        <v>6</v>
      </c>
      <c r="P61" s="1069">
        <f>COUNT(#REF!,P43:P43,P45:P45,P47:P53,P55:P55,#REF!)</f>
        <v>5</v>
      </c>
      <c r="Q61" s="1069">
        <f>COUNT(#REF!,Q43:Q43,Q45:Q45,Q47:Q53,Q55:Q55,#REF!)</f>
        <v>7</v>
      </c>
      <c r="R61" s="1069">
        <f>COUNT(#REF!,R43:R43,R45:R45,R47:R53,R55:R55,#REF!)</f>
        <v>5</v>
      </c>
    </row>
    <row r="62" spans="1:18" ht="24" customHeight="1" x14ac:dyDescent="0.25">
      <c r="A62" s="904"/>
      <c r="B62" s="904"/>
      <c r="C62" s="912" t="s">
        <v>161</v>
      </c>
      <c r="D62" s="906"/>
      <c r="E62" s="1069">
        <f>COUNT(#REF!,E45:E45,E47:E53,E55:E55,#REF!)</f>
        <v>5</v>
      </c>
      <c r="F62" s="1069">
        <f>COUNT(#REF!,F45:F45,F47:F53,F55:F55,#REF!)</f>
        <v>5</v>
      </c>
      <c r="G62" s="1069">
        <f>COUNT(#REF!,G45:G45,G47:G53,G55:G55,#REF!)</f>
        <v>6</v>
      </c>
      <c r="H62" s="1069">
        <f>COUNT(#REF!,H45:H45,H47:H53,H55:H55,#REF!)</f>
        <v>5</v>
      </c>
      <c r="I62" s="1069">
        <f>COUNT(#REF!,I45:I45,I47:I53,I55:I55,#REF!)</f>
        <v>5</v>
      </c>
      <c r="J62" s="1069">
        <f>COUNT(#REF!,J45:J45,J47:J53,J55:J55,#REF!)</f>
        <v>4</v>
      </c>
      <c r="K62" s="1069">
        <f>COUNT(#REF!,K45:K45,K47:K53,K55:K55,#REF!)</f>
        <v>2</v>
      </c>
      <c r="L62" s="1069">
        <f>COUNT(#REF!,L45:L45,L47:L53,L55:L55,#REF!)</f>
        <v>3</v>
      </c>
      <c r="M62" s="1069">
        <f>COUNT(#REF!,M45:M45,M47:M53,M55:M55,#REF!)</f>
        <v>5</v>
      </c>
      <c r="N62" s="1069">
        <f>COUNT(#REF!,N45:N45,N47:N53,N55:N55,#REF!)</f>
        <v>6</v>
      </c>
      <c r="O62" s="1069">
        <f>COUNT(#REF!,O45:O45,O47:O53,O55:O55,#REF!)</f>
        <v>5</v>
      </c>
      <c r="P62" s="1069">
        <f>COUNT(#REF!,P45:P45,P47:P53,P55:P55,#REF!)</f>
        <v>5</v>
      </c>
      <c r="Q62" s="1069">
        <f>COUNT(#REF!,Q45:Q45,Q47:Q53,Q55:Q55,#REF!)</f>
        <v>6</v>
      </c>
      <c r="R62" s="1069">
        <f>COUNT(#REF!,R45:R45,R47:R53,R55:R55,#REF!)</f>
        <v>5</v>
      </c>
    </row>
    <row r="63" spans="1:18" ht="24" customHeight="1" x14ac:dyDescent="0.25">
      <c r="A63" s="904"/>
      <c r="B63" s="904"/>
      <c r="C63" s="912" t="s">
        <v>321</v>
      </c>
      <c r="D63" s="906"/>
      <c r="E63" s="1069">
        <f>COUNT(#REF!,#REF!,E47:E53,E55:E55,#REF!)</f>
        <v>5</v>
      </c>
      <c r="F63" s="1069">
        <f>COUNT(#REF!,#REF!,F47:F53,F55:F55,#REF!)</f>
        <v>4</v>
      </c>
      <c r="G63" s="1069">
        <f>COUNT(#REF!,#REF!,G47:G53,G55:G55,#REF!)</f>
        <v>5</v>
      </c>
      <c r="H63" s="1069">
        <f>COUNT(#REF!,#REF!,H47:H53,H55:H55,#REF!)</f>
        <v>4</v>
      </c>
      <c r="I63" s="1069">
        <f>COUNT(#REF!,#REF!,I47:I53,I55:I55,#REF!)</f>
        <v>4</v>
      </c>
      <c r="J63" s="1069">
        <f>COUNT(#REF!,#REF!,J47:J53,J55:J55,#REF!)</f>
        <v>4</v>
      </c>
      <c r="K63" s="1069">
        <f>COUNT(#REF!,#REF!,K47:K53,K55:K55,#REF!)</f>
        <v>1</v>
      </c>
      <c r="L63" s="1069">
        <f>COUNT(#REF!,#REF!,L47:L53,L55:L55,#REF!)</f>
        <v>2</v>
      </c>
      <c r="M63" s="1069">
        <f>COUNT(#REF!,#REF!,M47:M53,M55:M55,#REF!)</f>
        <v>4</v>
      </c>
      <c r="N63" s="1069">
        <f>COUNT(#REF!,#REF!,N47:N53,N55:N55,#REF!)</f>
        <v>5</v>
      </c>
      <c r="O63" s="1069">
        <f>COUNT(#REF!,#REF!,O47:O53,O55:O55,#REF!)</f>
        <v>4</v>
      </c>
      <c r="P63" s="1069">
        <f>COUNT(#REF!,#REF!,P47:P53,P55:P55,#REF!)</f>
        <v>5</v>
      </c>
      <c r="Q63" s="1069">
        <f>COUNT(#REF!,#REF!,Q47:Q53,Q55:Q55,#REF!)</f>
        <v>5</v>
      </c>
      <c r="R63" s="1069">
        <f>COUNT(#REF!,#REF!,R47:R53,R55:R55,#REF!)</f>
        <v>5</v>
      </c>
    </row>
    <row r="64" spans="1:18" ht="24" customHeight="1" x14ac:dyDescent="0.25">
      <c r="A64" s="904"/>
      <c r="B64" s="904"/>
      <c r="C64" s="912" t="s">
        <v>183</v>
      </c>
      <c r="D64" s="906"/>
      <c r="E64" s="1069">
        <f>COUNT(#REF!)</f>
        <v>0</v>
      </c>
      <c r="F64" s="1069">
        <f>COUNT(#REF!)</f>
        <v>0</v>
      </c>
      <c r="G64" s="1069">
        <f>COUNT(#REF!)</f>
        <v>0</v>
      </c>
      <c r="H64" s="1069">
        <f>COUNT(#REF!)</f>
        <v>0</v>
      </c>
      <c r="I64" s="1069">
        <f>COUNT(#REF!)</f>
        <v>0</v>
      </c>
      <c r="J64" s="1069">
        <f>COUNT(#REF!)</f>
        <v>0</v>
      </c>
      <c r="K64" s="1069">
        <f>COUNT(#REF!)</f>
        <v>0</v>
      </c>
      <c r="L64" s="1069">
        <f>COUNT(#REF!)</f>
        <v>0</v>
      </c>
      <c r="M64" s="1069">
        <f>COUNT(#REF!)</f>
        <v>0</v>
      </c>
      <c r="N64" s="1069">
        <f>COUNT(#REF!)</f>
        <v>0</v>
      </c>
      <c r="O64" s="1069">
        <f>COUNT(#REF!)</f>
        <v>0</v>
      </c>
      <c r="P64" s="1069">
        <f>COUNT(#REF!)</f>
        <v>0</v>
      </c>
      <c r="Q64" s="1069">
        <f>COUNT(#REF!)</f>
        <v>0</v>
      </c>
      <c r="R64" s="1069">
        <f>COUNT(#REF!)</f>
        <v>0</v>
      </c>
    </row>
    <row r="65" spans="1:18" ht="24" customHeight="1" thickBot="1" x14ac:dyDescent="0.3">
      <c r="A65" s="299" t="s">
        <v>102</v>
      </c>
      <c r="B65" s="299"/>
      <c r="C65" s="900"/>
      <c r="D65" s="901"/>
      <c r="E65" s="962"/>
      <c r="F65" s="963"/>
      <c r="G65" s="963"/>
      <c r="H65" s="963"/>
      <c r="I65" s="901"/>
      <c r="J65" s="901"/>
      <c r="K65" s="961"/>
      <c r="L65" s="961"/>
      <c r="M65" s="963"/>
      <c r="N65" s="901"/>
      <c r="O65" s="901"/>
      <c r="P65" s="901"/>
      <c r="Q65" s="901"/>
      <c r="R65" s="962"/>
    </row>
    <row r="66" spans="1:18" ht="24" customHeight="1" thickBot="1" x14ac:dyDescent="0.3">
      <c r="A66" s="913" t="s">
        <v>95</v>
      </c>
      <c r="B66" s="913" t="s">
        <v>101</v>
      </c>
      <c r="C66" s="914" t="s">
        <v>97</v>
      </c>
      <c r="D66" s="913">
        <f>SUM(E66:K66,L66:R66)/2</f>
        <v>19</v>
      </c>
      <c r="E66" s="1082"/>
      <c r="F66" s="1083">
        <v>7.5</v>
      </c>
      <c r="G66" s="1083">
        <v>7.5</v>
      </c>
      <c r="H66" s="1083">
        <v>4</v>
      </c>
      <c r="I66" s="913"/>
      <c r="J66" s="913"/>
      <c r="K66" s="1082"/>
      <c r="L66" s="1082"/>
      <c r="M66" s="1083">
        <v>7.5</v>
      </c>
      <c r="N66" s="913">
        <v>7.5</v>
      </c>
      <c r="O66" s="913">
        <v>4</v>
      </c>
      <c r="P66" s="913"/>
      <c r="Q66" s="913"/>
      <c r="R66" s="1084"/>
    </row>
    <row r="67" spans="1:18" ht="24" customHeight="1" thickBot="1" x14ac:dyDescent="0.3">
      <c r="A67" s="299" t="s">
        <v>96</v>
      </c>
      <c r="B67" s="299" t="s">
        <v>100</v>
      </c>
      <c r="C67" s="915" t="s">
        <v>99</v>
      </c>
      <c r="D67" s="913">
        <f t="shared" ref="D67:D68" si="19">SUM(E67:K67,L67:R67)/2</f>
        <v>0</v>
      </c>
      <c r="E67" s="1085"/>
      <c r="F67" s="2395" t="s">
        <v>104</v>
      </c>
      <c r="G67" s="966" t="s">
        <v>104</v>
      </c>
      <c r="H67" s="966" t="s">
        <v>104</v>
      </c>
      <c r="I67" s="966" t="s">
        <v>104</v>
      </c>
      <c r="J67" s="299"/>
      <c r="K67" s="1085"/>
      <c r="L67" s="1087"/>
      <c r="M67" s="2395" t="s">
        <v>104</v>
      </c>
      <c r="N67" s="966" t="s">
        <v>104</v>
      </c>
      <c r="O67" s="966" t="s">
        <v>104</v>
      </c>
      <c r="P67" s="966" t="s">
        <v>104</v>
      </c>
      <c r="Q67" s="299"/>
      <c r="R67" s="1089"/>
    </row>
    <row r="68" spans="1:18" ht="24" customHeight="1" thickBot="1" x14ac:dyDescent="0.3">
      <c r="A68" s="299" t="s">
        <v>96</v>
      </c>
      <c r="B68" s="299" t="s">
        <v>100</v>
      </c>
      <c r="C68" s="915" t="s">
        <v>137</v>
      </c>
      <c r="D68" s="913">
        <f t="shared" si="19"/>
        <v>38</v>
      </c>
      <c r="E68" s="1085">
        <v>9.5</v>
      </c>
      <c r="F68" s="1088">
        <v>9.5</v>
      </c>
      <c r="G68" s="299"/>
      <c r="H68" s="299"/>
      <c r="I68" s="299"/>
      <c r="J68" s="299">
        <v>9.5</v>
      </c>
      <c r="K68" s="1085">
        <v>9.5</v>
      </c>
      <c r="L68" s="1085">
        <v>9.5</v>
      </c>
      <c r="M68" s="1086">
        <v>9.5</v>
      </c>
      <c r="N68" s="299"/>
      <c r="O68" s="299"/>
      <c r="P68" s="299"/>
      <c r="Q68" s="299">
        <v>9.5</v>
      </c>
      <c r="R68" s="1089">
        <v>9.5</v>
      </c>
    </row>
    <row r="69" spans="1:18" ht="24" customHeight="1" x14ac:dyDescent="0.3">
      <c r="A69" s="299"/>
      <c r="B69" s="916" t="s">
        <v>155</v>
      </c>
      <c r="C69" s="917" t="s">
        <v>140</v>
      </c>
      <c r="D69" s="901"/>
      <c r="E69" s="961"/>
      <c r="F69" s="963"/>
      <c r="G69" s="963"/>
      <c r="H69" s="963"/>
      <c r="I69" s="901"/>
      <c r="J69" s="901"/>
      <c r="K69" s="961"/>
      <c r="L69" s="961"/>
      <c r="M69" s="901"/>
      <c r="N69" s="901"/>
      <c r="O69" s="901"/>
      <c r="P69" s="901"/>
      <c r="Q69" s="901"/>
      <c r="R69" s="962"/>
    </row>
    <row r="70" spans="1:18" ht="24" customHeight="1" x14ac:dyDescent="0.3">
      <c r="A70" s="299"/>
      <c r="B70" s="918" t="s">
        <v>154</v>
      </c>
      <c r="C70" s="919" t="s">
        <v>141</v>
      </c>
      <c r="D70" s="901"/>
      <c r="E70" s="961"/>
      <c r="F70" s="963"/>
      <c r="G70" s="963"/>
      <c r="H70" s="963"/>
      <c r="I70" s="901"/>
      <c r="J70" s="901"/>
      <c r="K70" s="961"/>
      <c r="L70" s="961"/>
      <c r="M70" s="901"/>
      <c r="N70" s="901"/>
      <c r="O70" s="901"/>
      <c r="P70" s="901"/>
      <c r="Q70" s="901"/>
      <c r="R70" s="962"/>
    </row>
    <row r="71" spans="1:18" ht="24" customHeight="1" x14ac:dyDescent="0.3">
      <c r="A71" s="920"/>
      <c r="B71" s="920"/>
      <c r="C71" s="920"/>
      <c r="D71" s="317"/>
      <c r="E71" s="968">
        <f t="shared" ref="E71:R71" si="20">SUM(E7:E15,E17:E23,E25:E25,E27:E30,E32:E36,E38:E41,E43:E43,E45:E45,E47:E53,E55:E55,E66:E70)</f>
        <v>118.5</v>
      </c>
      <c r="F71" s="968">
        <f t="shared" si="20"/>
        <v>175.5</v>
      </c>
      <c r="G71" s="968">
        <f t="shared" si="20"/>
        <v>168.5</v>
      </c>
      <c r="H71" s="968">
        <f t="shared" si="20"/>
        <v>165</v>
      </c>
      <c r="I71" s="968">
        <f t="shared" si="20"/>
        <v>163.5</v>
      </c>
      <c r="J71" s="968">
        <f t="shared" si="20"/>
        <v>160</v>
      </c>
      <c r="K71" s="968">
        <f t="shared" si="20"/>
        <v>129.5</v>
      </c>
      <c r="L71" s="968">
        <f t="shared" si="20"/>
        <v>126.5</v>
      </c>
      <c r="M71" s="968">
        <f t="shared" si="20"/>
        <v>185.5</v>
      </c>
      <c r="N71" s="968">
        <f t="shared" si="20"/>
        <v>184.5</v>
      </c>
      <c r="O71" s="968">
        <f t="shared" si="20"/>
        <v>168</v>
      </c>
      <c r="P71" s="968">
        <f t="shared" si="20"/>
        <v>163.5</v>
      </c>
      <c r="Q71" s="968">
        <f t="shared" si="20"/>
        <v>192</v>
      </c>
      <c r="R71" s="968">
        <f t="shared" si="20"/>
        <v>129.5</v>
      </c>
    </row>
    <row r="72" spans="1:18" ht="24" customHeight="1" x14ac:dyDescent="0.3">
      <c r="A72" s="921"/>
      <c r="B72" s="921"/>
      <c r="C72" s="921"/>
      <c r="D72" s="317"/>
      <c r="E72" s="969">
        <f>E71/8</f>
        <v>14.8125</v>
      </c>
      <c r="F72" s="969">
        <f t="shared" ref="F72:R72" si="21">F71/8</f>
        <v>21.9375</v>
      </c>
      <c r="G72" s="969">
        <f t="shared" si="21"/>
        <v>21.0625</v>
      </c>
      <c r="H72" s="969">
        <f t="shared" si="21"/>
        <v>20.625</v>
      </c>
      <c r="I72" s="969">
        <f t="shared" si="21"/>
        <v>20.4375</v>
      </c>
      <c r="J72" s="969">
        <f t="shared" si="21"/>
        <v>20</v>
      </c>
      <c r="K72" s="969">
        <f t="shared" si="21"/>
        <v>16.1875</v>
      </c>
      <c r="L72" s="969">
        <f t="shared" si="21"/>
        <v>15.8125</v>
      </c>
      <c r="M72" s="969">
        <f t="shared" si="21"/>
        <v>23.1875</v>
      </c>
      <c r="N72" s="969">
        <f t="shared" si="21"/>
        <v>23.0625</v>
      </c>
      <c r="O72" s="969">
        <f t="shared" si="21"/>
        <v>21</v>
      </c>
      <c r="P72" s="969">
        <f t="shared" si="21"/>
        <v>20.4375</v>
      </c>
      <c r="Q72" s="969">
        <f t="shared" si="21"/>
        <v>24</v>
      </c>
      <c r="R72" s="969">
        <f t="shared" si="21"/>
        <v>16.1875</v>
      </c>
    </row>
    <row r="73" spans="1:18" ht="24" customHeight="1" x14ac:dyDescent="0.3">
      <c r="A73" s="922"/>
      <c r="B73" s="922"/>
      <c r="C73" s="922"/>
      <c r="D73" s="321" t="s">
        <v>212</v>
      </c>
      <c r="E73" s="322" t="s">
        <v>315</v>
      </c>
      <c r="F73" s="323" t="s">
        <v>203</v>
      </c>
      <c r="G73" s="897"/>
      <c r="H73" s="321" t="s">
        <v>211</v>
      </c>
      <c r="I73" s="970"/>
      <c r="J73" s="325" t="s">
        <v>203</v>
      </c>
      <c r="K73" s="897"/>
      <c r="L73" s="321" t="s">
        <v>213</v>
      </c>
      <c r="M73" s="322" t="s">
        <v>74</v>
      </c>
      <c r="N73" s="323" t="s">
        <v>203</v>
      </c>
      <c r="O73" s="897"/>
      <c r="P73" s="321" t="s">
        <v>211</v>
      </c>
      <c r="Q73" s="970"/>
      <c r="R73" s="325" t="s">
        <v>203</v>
      </c>
    </row>
    <row r="74" spans="1:18" ht="24" customHeight="1" x14ac:dyDescent="0.3">
      <c r="A74" s="316"/>
      <c r="B74" s="316"/>
      <c r="C74" s="316"/>
      <c r="D74" s="326" t="s">
        <v>159</v>
      </c>
      <c r="E74" s="256">
        <v>27.5</v>
      </c>
      <c r="F74" s="347" t="str">
        <f>E74* 40 &amp; "hrs"</f>
        <v>1100hrs</v>
      </c>
      <c r="G74" s="897"/>
      <c r="H74" s="328" t="s">
        <v>240</v>
      </c>
      <c r="I74" s="329">
        <v>25.93</v>
      </c>
      <c r="J74" s="971" t="s">
        <v>247</v>
      </c>
      <c r="K74" s="897"/>
      <c r="L74" s="331" t="s">
        <v>159</v>
      </c>
      <c r="M74" s="332">
        <v>27.5</v>
      </c>
      <c r="N74" s="347" t="str">
        <f>M74* 40 &amp; "hrs"</f>
        <v>1100hrs</v>
      </c>
      <c r="O74" s="897"/>
      <c r="P74" s="334" t="s">
        <v>240</v>
      </c>
      <c r="Q74" s="335">
        <v>25.93</v>
      </c>
      <c r="R74" s="972" t="s">
        <v>247</v>
      </c>
    </row>
    <row r="75" spans="1:18" ht="24" customHeight="1" x14ac:dyDescent="0.3">
      <c r="A75" s="316"/>
      <c r="B75" s="316"/>
      <c r="C75" s="316"/>
      <c r="D75" s="337" t="s">
        <v>204</v>
      </c>
      <c r="E75" s="338">
        <f>SUM(E71:K71)/40</f>
        <v>27.012499999999999</v>
      </c>
      <c r="F75" s="973" t="str">
        <f>E75* 40 &amp; "hrs"</f>
        <v>1080.5hrs</v>
      </c>
      <c r="G75" s="897"/>
      <c r="H75" s="340" t="s">
        <v>74</v>
      </c>
      <c r="I75" s="341">
        <f>SUM(E71:K71)/40</f>
        <v>27.012499999999999</v>
      </c>
      <c r="J75" s="342" t="str">
        <f>I75*40 &amp; "hrs"</f>
        <v>1080.5hrs</v>
      </c>
      <c r="K75" s="897"/>
      <c r="L75" s="343" t="s">
        <v>204</v>
      </c>
      <c r="M75" s="354">
        <f>SUM(L71:R71)/40</f>
        <v>28.737500000000001</v>
      </c>
      <c r="N75" s="973" t="str">
        <f>M75* 40 &amp; "hrs"</f>
        <v>1149.5hrs</v>
      </c>
      <c r="O75" s="897"/>
      <c r="P75" s="340" t="s">
        <v>74</v>
      </c>
      <c r="Q75" s="352">
        <f>SUM(L71:R71)/40</f>
        <v>28.737500000000001</v>
      </c>
      <c r="R75" s="353" t="str">
        <f>Q75*40 &amp; "hrs"</f>
        <v>1149.5hrs</v>
      </c>
    </row>
    <row r="76" spans="1:18" ht="18.649999999999999" customHeight="1" x14ac:dyDescent="0.3">
      <c r="A76" s="316"/>
      <c r="B76" s="316"/>
      <c r="C76" s="316"/>
      <c r="D76" s="331" t="s">
        <v>188</v>
      </c>
      <c r="E76" s="332">
        <f>COUNTIFS(E7:K72, "T")*8/40</f>
        <v>0</v>
      </c>
      <c r="F76" s="974" t="str">
        <f>E76* 40 &amp; "hrs"</f>
        <v>0hrs</v>
      </c>
      <c r="G76" s="897"/>
      <c r="H76" s="334" t="s">
        <v>241</v>
      </c>
      <c r="I76" s="332">
        <v>29.07</v>
      </c>
      <c r="J76" s="972" t="s">
        <v>251</v>
      </c>
      <c r="K76" s="897"/>
      <c r="L76" s="348" t="s">
        <v>188</v>
      </c>
      <c r="M76" s="335">
        <f>COUNTIFS(L7:R72, "T")*8/40</f>
        <v>0</v>
      </c>
      <c r="N76" s="974" t="str">
        <f>M76* 40 &amp; "hrs"</f>
        <v>0hrs</v>
      </c>
      <c r="O76" s="897"/>
      <c r="P76" s="334" t="s">
        <v>241</v>
      </c>
      <c r="Q76" s="335">
        <v>29.07</v>
      </c>
      <c r="R76" s="972" t="s">
        <v>251</v>
      </c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24" customHeight="1" x14ac:dyDescent="0.3">
      <c r="A78" s="897"/>
      <c r="B78" s="897"/>
      <c r="C78" s="897"/>
      <c r="D78" s="897"/>
      <c r="E78" s="897"/>
      <c r="F78" s="897"/>
      <c r="G78" s="897"/>
      <c r="H78" s="897"/>
      <c r="I78" s="897">
        <v>27.5</v>
      </c>
      <c r="J78" s="897"/>
      <c r="K78" s="897"/>
      <c r="L78" s="897"/>
      <c r="M78" s="897"/>
      <c r="N78" s="897"/>
      <c r="O78" s="897"/>
      <c r="P78" s="897"/>
      <c r="Q78" s="897"/>
      <c r="R78" s="897"/>
    </row>
    <row r="79" spans="1:18" ht="24" customHeight="1" x14ac:dyDescent="0.3">
      <c r="A79" s="897"/>
      <c r="B79" s="897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  <row r="83" ht="12.5" x14ac:dyDescent="0.25"/>
    <row r="84" ht="12.5" x14ac:dyDescent="0.25"/>
    <row r="85" ht="12.5" x14ac:dyDescent="0.25"/>
    <row r="86" ht="12.5" x14ac:dyDescent="0.25"/>
  </sheetData>
  <mergeCells count="5">
    <mergeCell ref="A1:R1"/>
    <mergeCell ref="A2:R2"/>
    <mergeCell ref="A3:R3"/>
    <mergeCell ref="E4:K4"/>
    <mergeCell ref="L4:R4"/>
  </mergeCells>
  <conditionalFormatting sqref="I75">
    <cfRule type="cellIs" dxfId="1077" priority="10" operator="lessThan">
      <formula>25.93</formula>
    </cfRule>
    <cfRule type="cellIs" dxfId="1076" priority="11" operator="greaterThan">
      <formula>29.07</formula>
    </cfRule>
    <cfRule type="cellIs" dxfId="1075" priority="12" operator="between">
      <formula>25.93</formula>
      <formula>29.07</formula>
    </cfRule>
  </conditionalFormatting>
  <conditionalFormatting sqref="J75">
    <cfRule type="cellIs" dxfId="1074" priority="7" operator="lessThan">
      <formula>1037.2</formula>
    </cfRule>
    <cfRule type="cellIs" dxfId="1073" priority="8" operator="greaterThan">
      <formula>1162.8</formula>
    </cfRule>
    <cfRule type="cellIs" dxfId="1072" priority="9" operator="between">
      <formula>1037.2</formula>
      <formula>1162.8</formula>
    </cfRule>
  </conditionalFormatting>
  <conditionalFormatting sqref="Q75">
    <cfRule type="cellIs" dxfId="1071" priority="4" operator="lessThan">
      <formula>25.93</formula>
    </cfRule>
    <cfRule type="cellIs" dxfId="1070" priority="5" operator="greaterThan">
      <formula>29.07</formula>
    </cfRule>
    <cfRule type="cellIs" dxfId="1069" priority="6" operator="between">
      <formula>25.93</formula>
      <formula>29.07</formula>
    </cfRule>
  </conditionalFormatting>
  <conditionalFormatting sqref="R75">
    <cfRule type="cellIs" dxfId="1068" priority="1" operator="lessThan">
      <formula>1037.2</formula>
    </cfRule>
    <cfRule type="cellIs" dxfId="1067" priority="2" operator="greaterThan">
      <formula>1162.8</formula>
    </cfRule>
    <cfRule type="cellIs" dxfId="1066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DD02-55DB-47A4-ABD0-62587C3611EB}">
  <sheetPr>
    <pageSetUpPr fitToPage="1"/>
  </sheetPr>
  <dimension ref="A1:U86"/>
  <sheetViews>
    <sheetView topLeftCell="A52" zoomScale="75" zoomScaleNormal="75" workbookViewId="0">
      <selection activeCell="P20" sqref="P20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46159</v>
      </c>
      <c r="F5" s="349">
        <v>46160</v>
      </c>
      <c r="G5" s="349">
        <v>46161</v>
      </c>
      <c r="H5" s="349">
        <v>46162</v>
      </c>
      <c r="I5" s="349">
        <v>46163</v>
      </c>
      <c r="J5" s="349">
        <v>46164</v>
      </c>
      <c r="K5" s="349">
        <v>46165</v>
      </c>
      <c r="L5" s="349">
        <v>46166</v>
      </c>
      <c r="M5" s="2398" t="s">
        <v>147</v>
      </c>
      <c r="N5" s="349">
        <v>46168</v>
      </c>
      <c r="O5" s="349">
        <v>46169</v>
      </c>
      <c r="P5" s="349">
        <v>46170</v>
      </c>
      <c r="Q5" s="349">
        <v>46171</v>
      </c>
      <c r="R5" s="349">
        <v>46172</v>
      </c>
      <c r="T5" s="1756">
        <v>0.25</v>
      </c>
      <c r="U5" s="1752">
        <f>ROUNDDOWN(AVERAGE(E15:R15),0)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399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ROUNDDOWN(AVERAGE(E22:R22),0)</f>
        <v>6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31.5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2400"/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ROUNDDOWN(AVERAGE(E24:R24),0)</f>
        <v>7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4" si="0">SUM(E8:K8,L8:R8)/2</f>
        <v>36</v>
      </c>
      <c r="E8" s="961"/>
      <c r="F8" s="901">
        <v>8</v>
      </c>
      <c r="G8" s="901">
        <v>8</v>
      </c>
      <c r="H8" s="963">
        <v>8</v>
      </c>
      <c r="I8" s="901"/>
      <c r="J8" s="901">
        <v>8</v>
      </c>
      <c r="K8" s="961">
        <v>8</v>
      </c>
      <c r="L8" s="961">
        <v>8</v>
      </c>
      <c r="M8" s="2400"/>
      <c r="N8" s="901">
        <v>8</v>
      </c>
      <c r="O8" s="901"/>
      <c r="P8" s="901">
        <v>8</v>
      </c>
      <c r="Q8" s="901">
        <v>8</v>
      </c>
      <c r="R8" s="962"/>
      <c r="T8" s="1757">
        <v>0.375</v>
      </c>
      <c r="U8" s="1752">
        <f>ROUNDDOWN(AVERAGE(E29:R29),0)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36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2400"/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ROUNDDOWN(AVERAGE(E35:R35),0)</f>
        <v>10</v>
      </c>
    </row>
    <row r="10" spans="1:21" ht="24" customHeight="1" x14ac:dyDescent="0.25">
      <c r="A10" s="299" t="s">
        <v>13</v>
      </c>
      <c r="B10" s="299" t="s">
        <v>90</v>
      </c>
      <c r="C10" s="902" t="s">
        <v>133</v>
      </c>
      <c r="D10" s="901">
        <f t="shared" si="0"/>
        <v>36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2400"/>
      <c r="N10" s="901">
        <v>8</v>
      </c>
      <c r="O10" s="901">
        <v>8</v>
      </c>
      <c r="P10" s="901"/>
      <c r="Q10" s="901">
        <v>8</v>
      </c>
      <c r="R10" s="962">
        <v>8</v>
      </c>
      <c r="T10" s="1757">
        <v>0.45833333333333298</v>
      </c>
      <c r="U10" s="1752">
        <f>ROUNDDOWN(AVERAGE(E40:R40),0)</f>
        <v>12</v>
      </c>
    </row>
    <row r="11" spans="1:21" ht="24" customHeight="1" x14ac:dyDescent="0.3">
      <c r="A11" s="299" t="s">
        <v>13</v>
      </c>
      <c r="B11" s="299" t="s">
        <v>90</v>
      </c>
      <c r="C11" s="902" t="s">
        <v>395</v>
      </c>
      <c r="D11" s="901">
        <f t="shared" si="0"/>
        <v>24</v>
      </c>
      <c r="E11" s="961">
        <v>8</v>
      </c>
      <c r="F11" s="901"/>
      <c r="G11" s="901"/>
      <c r="H11" s="901">
        <v>8</v>
      </c>
      <c r="I11" s="901">
        <v>8</v>
      </c>
      <c r="J11" s="901"/>
      <c r="K11" s="2383" t="s">
        <v>104</v>
      </c>
      <c r="L11" s="2389" t="s">
        <v>104</v>
      </c>
      <c r="M11" s="1371" t="s">
        <v>104</v>
      </c>
      <c r="N11" s="901"/>
      <c r="O11" s="901">
        <v>8</v>
      </c>
      <c r="P11" s="901">
        <v>8</v>
      </c>
      <c r="Q11" s="901"/>
      <c r="R11" s="962">
        <v>8</v>
      </c>
      <c r="T11" s="1756">
        <v>0.5</v>
      </c>
      <c r="U11" s="1752">
        <f>ROUNDDOWN(AVERAGE(E42:R42),0)</f>
        <v>13</v>
      </c>
    </row>
    <row r="12" spans="1:21" ht="24" customHeight="1" x14ac:dyDescent="0.25">
      <c r="A12" s="299" t="s">
        <v>13</v>
      </c>
      <c r="B12" s="299" t="s">
        <v>90</v>
      </c>
      <c r="C12" s="1745" t="s">
        <v>402</v>
      </c>
      <c r="D12" s="901">
        <f t="shared" si="0"/>
        <v>8</v>
      </c>
      <c r="E12" s="961">
        <v>8</v>
      </c>
      <c r="F12" s="1079"/>
      <c r="G12" s="1079"/>
      <c r="H12" s="1079"/>
      <c r="I12" s="901"/>
      <c r="J12" s="1079"/>
      <c r="K12" s="961"/>
      <c r="L12" s="1072"/>
      <c r="M12" s="2400"/>
      <c r="N12" s="1079"/>
      <c r="O12" s="1079"/>
      <c r="P12" s="901"/>
      <c r="Q12" s="1079"/>
      <c r="R12" s="962">
        <v>8</v>
      </c>
      <c r="S12" s="2427"/>
      <c r="T12" s="1757">
        <v>0.54166666666666696</v>
      </c>
      <c r="U12" s="1752">
        <f>ROUNDDOWN(AVERAGE(E44:R44),0)</f>
        <v>13</v>
      </c>
    </row>
    <row r="13" spans="1:21" ht="24" customHeight="1" x14ac:dyDescent="0.3">
      <c r="A13" s="299" t="s">
        <v>13</v>
      </c>
      <c r="B13" s="299" t="s">
        <v>90</v>
      </c>
      <c r="C13" s="1828" t="s">
        <v>392</v>
      </c>
      <c r="D13" s="901">
        <f t="shared" si="0"/>
        <v>8</v>
      </c>
      <c r="E13" s="1092"/>
      <c r="F13" s="1079"/>
      <c r="G13" s="1079"/>
      <c r="H13" s="901"/>
      <c r="I13" s="1079"/>
      <c r="J13" s="1079"/>
      <c r="K13" s="1092">
        <v>8</v>
      </c>
      <c r="L13" s="1744">
        <v>8</v>
      </c>
      <c r="M13" s="2400"/>
      <c r="N13" s="1079"/>
      <c r="O13" s="1079"/>
      <c r="P13" s="1079"/>
      <c r="Q13" s="1079"/>
      <c r="R13" s="2417"/>
      <c r="S13" s="2424"/>
      <c r="T13" s="2420">
        <v>0.58333333333333304</v>
      </c>
      <c r="U13" s="1752">
        <f>ROUNDDOWN(AVERAGE(E52:R52),0)</f>
        <v>16</v>
      </c>
    </row>
    <row r="14" spans="1:21" s="1743" customFormat="1" ht="24" customHeight="1" x14ac:dyDescent="0.25">
      <c r="A14" s="299" t="s">
        <v>13</v>
      </c>
      <c r="B14" s="299" t="s">
        <v>90</v>
      </c>
      <c r="C14" s="1828" t="s">
        <v>379</v>
      </c>
      <c r="D14" s="901">
        <f t="shared" si="0"/>
        <v>12</v>
      </c>
      <c r="E14" s="1092">
        <v>8</v>
      </c>
      <c r="F14" s="1079"/>
      <c r="G14" s="901"/>
      <c r="H14" s="1079"/>
      <c r="I14" s="1079"/>
      <c r="J14" s="1079"/>
      <c r="K14" s="1092"/>
      <c r="L14" s="1744"/>
      <c r="M14" s="2400">
        <v>8</v>
      </c>
      <c r="N14" s="1079"/>
      <c r="O14" s="1742"/>
      <c r="P14" s="1079"/>
      <c r="Q14" s="1079"/>
      <c r="R14" s="2417">
        <v>8</v>
      </c>
      <c r="S14" s="2425"/>
      <c r="T14" s="2419">
        <v>0.625</v>
      </c>
      <c r="U14" s="1752">
        <f t="shared" ref="U14:U20" si="1">ROUNDDOWN(AVERAGE(E54:R54),0)</f>
        <v>13</v>
      </c>
    </row>
    <row r="15" spans="1:21" s="1743" customFormat="1" ht="24" customHeight="1" x14ac:dyDescent="0.3">
      <c r="A15" s="904"/>
      <c r="B15" s="904"/>
      <c r="C15" s="905" t="s">
        <v>122</v>
      </c>
      <c r="D15" s="906"/>
      <c r="E15" s="1069">
        <f t="shared" ref="E15:R15" si="2">COUNT(E7:E14)</f>
        <v>4</v>
      </c>
      <c r="F15" s="1069">
        <f t="shared" si="2"/>
        <v>4</v>
      </c>
      <c r="G15" s="1069">
        <f t="shared" si="2"/>
        <v>4</v>
      </c>
      <c r="H15" s="1069">
        <f t="shared" si="2"/>
        <v>4</v>
      </c>
      <c r="I15" s="1069">
        <f t="shared" si="2"/>
        <v>4</v>
      </c>
      <c r="J15" s="1069">
        <f t="shared" si="2"/>
        <v>4</v>
      </c>
      <c r="K15" s="1069">
        <f t="shared" si="2"/>
        <v>2</v>
      </c>
      <c r="L15" s="1069">
        <f t="shared" si="2"/>
        <v>2</v>
      </c>
      <c r="M15" s="2401">
        <f t="shared" si="2"/>
        <v>1</v>
      </c>
      <c r="N15" s="1069">
        <f t="shared" si="2"/>
        <v>4</v>
      </c>
      <c r="O15" s="1069">
        <f t="shared" si="2"/>
        <v>4</v>
      </c>
      <c r="P15" s="1069">
        <f t="shared" si="2"/>
        <v>4</v>
      </c>
      <c r="Q15" s="1069">
        <f t="shared" si="2"/>
        <v>4</v>
      </c>
      <c r="R15" s="1069">
        <f t="shared" si="2"/>
        <v>4</v>
      </c>
      <c r="S15" s="2425"/>
      <c r="T15" s="1756">
        <v>0.66666666666666696</v>
      </c>
      <c r="U15" s="1752">
        <f t="shared" si="1"/>
        <v>10</v>
      </c>
    </row>
    <row r="16" spans="1:21" ht="24" customHeight="1" x14ac:dyDescent="0.25">
      <c r="A16" s="299" t="s">
        <v>13</v>
      </c>
      <c r="B16" s="299" t="s">
        <v>14</v>
      </c>
      <c r="C16" s="902" t="s">
        <v>276</v>
      </c>
      <c r="D16" s="901">
        <f>SUM(E16:K16,L16:R16)/2</f>
        <v>40</v>
      </c>
      <c r="E16" s="1072"/>
      <c r="F16" s="1071">
        <v>8</v>
      </c>
      <c r="G16" s="1071"/>
      <c r="H16" s="1071">
        <v>8</v>
      </c>
      <c r="I16" s="1071">
        <v>8</v>
      </c>
      <c r="J16" s="1071">
        <v>8</v>
      </c>
      <c r="K16" s="1072">
        <v>8</v>
      </c>
      <c r="L16" s="1072">
        <v>8</v>
      </c>
      <c r="M16" s="2400"/>
      <c r="N16" s="1071">
        <v>8</v>
      </c>
      <c r="O16" s="1071">
        <v>8</v>
      </c>
      <c r="P16" s="1071">
        <v>8</v>
      </c>
      <c r="Q16" s="1071">
        <v>8</v>
      </c>
      <c r="R16" s="1073"/>
      <c r="S16" s="2424"/>
      <c r="T16" s="1757">
        <v>0.70833333333333404</v>
      </c>
      <c r="U16" s="1752">
        <f t="shared" si="1"/>
        <v>10</v>
      </c>
    </row>
    <row r="17" spans="1:21" ht="24" customHeight="1" x14ac:dyDescent="0.3">
      <c r="A17" s="299" t="s">
        <v>13</v>
      </c>
      <c r="B17" s="299" t="s">
        <v>14</v>
      </c>
      <c r="C17" s="902" t="s">
        <v>359</v>
      </c>
      <c r="D17" s="901">
        <f t="shared" ref="D17:D20" si="3">SUM(E17:K17,L17:R17)/2</f>
        <v>8</v>
      </c>
      <c r="E17" s="1072"/>
      <c r="F17" s="1071"/>
      <c r="G17" s="1071"/>
      <c r="H17" s="1071"/>
      <c r="I17" s="2327"/>
      <c r="J17" s="1071"/>
      <c r="K17" s="1072">
        <v>8</v>
      </c>
      <c r="L17" s="1072"/>
      <c r="M17" s="2400"/>
      <c r="N17" s="1071"/>
      <c r="O17" s="1071"/>
      <c r="P17" s="2327"/>
      <c r="Q17" s="1071"/>
      <c r="R17" s="1073">
        <v>8</v>
      </c>
      <c r="S17" s="2427"/>
      <c r="T17" s="1756">
        <v>0.75</v>
      </c>
      <c r="U17" s="1752">
        <f t="shared" si="1"/>
        <v>9</v>
      </c>
    </row>
    <row r="18" spans="1:21" ht="24" customHeight="1" x14ac:dyDescent="0.25">
      <c r="A18" s="299" t="s">
        <v>13</v>
      </c>
      <c r="B18" s="299" t="s">
        <v>14</v>
      </c>
      <c r="C18" s="902" t="s">
        <v>392</v>
      </c>
      <c r="D18" s="901">
        <f t="shared" si="3"/>
        <v>32</v>
      </c>
      <c r="E18" s="1092"/>
      <c r="F18" s="901">
        <v>8</v>
      </c>
      <c r="G18" s="901">
        <v>8</v>
      </c>
      <c r="H18" s="901"/>
      <c r="I18" s="901">
        <v>8</v>
      </c>
      <c r="J18" s="901">
        <v>8</v>
      </c>
      <c r="K18" s="1080"/>
      <c r="L18" s="1080"/>
      <c r="M18" s="2400"/>
      <c r="N18" s="901">
        <v>8</v>
      </c>
      <c r="O18" s="901">
        <v>8</v>
      </c>
      <c r="P18" s="901">
        <v>8</v>
      </c>
      <c r="Q18" s="901">
        <v>8</v>
      </c>
      <c r="R18" s="1092"/>
      <c r="T18" s="1757">
        <v>0.79166666666666696</v>
      </c>
      <c r="U18" s="1752">
        <f t="shared" si="1"/>
        <v>7</v>
      </c>
    </row>
    <row r="19" spans="1:21" ht="24" customHeight="1" x14ac:dyDescent="0.3">
      <c r="A19" s="299" t="s">
        <v>13</v>
      </c>
      <c r="B19" s="299" t="s">
        <v>14</v>
      </c>
      <c r="C19" s="902" t="s">
        <v>394</v>
      </c>
      <c r="D19" s="901">
        <f t="shared" si="3"/>
        <v>40</v>
      </c>
      <c r="E19" s="1092">
        <v>8</v>
      </c>
      <c r="F19" s="901">
        <v>8</v>
      </c>
      <c r="G19" s="901"/>
      <c r="H19" s="901">
        <v>8</v>
      </c>
      <c r="I19" s="901">
        <v>8</v>
      </c>
      <c r="J19" s="901">
        <v>8</v>
      </c>
      <c r="K19" s="1092"/>
      <c r="L19" s="1092"/>
      <c r="M19" s="2400">
        <v>8</v>
      </c>
      <c r="N19" s="901">
        <v>8</v>
      </c>
      <c r="O19" s="901">
        <v>8</v>
      </c>
      <c r="P19" s="901"/>
      <c r="Q19" s="901">
        <v>8</v>
      </c>
      <c r="R19" s="1092">
        <v>8</v>
      </c>
      <c r="T19" s="1756">
        <v>0.83333333333333404</v>
      </c>
      <c r="U19" s="1752">
        <f t="shared" si="1"/>
        <v>5</v>
      </c>
    </row>
    <row r="20" spans="1:21" ht="24" customHeight="1" x14ac:dyDescent="0.25">
      <c r="A20" s="299" t="s">
        <v>13</v>
      </c>
      <c r="B20" s="299" t="s">
        <v>14</v>
      </c>
      <c r="C20" s="902" t="s">
        <v>98</v>
      </c>
      <c r="D20" s="901">
        <f t="shared" si="3"/>
        <v>36</v>
      </c>
      <c r="E20" s="961"/>
      <c r="F20" s="963">
        <v>8</v>
      </c>
      <c r="G20" s="901">
        <v>8</v>
      </c>
      <c r="H20" s="901">
        <v>8</v>
      </c>
      <c r="I20" s="901">
        <v>8</v>
      </c>
      <c r="J20" s="901">
        <v>8</v>
      </c>
      <c r="K20" s="961"/>
      <c r="L20" s="961"/>
      <c r="M20" s="2402"/>
      <c r="N20" s="1071">
        <v>8</v>
      </c>
      <c r="O20" s="901">
        <v>8</v>
      </c>
      <c r="P20" s="901">
        <v>8</v>
      </c>
      <c r="Q20" s="901">
        <v>8</v>
      </c>
      <c r="R20" s="962"/>
      <c r="T20" s="1757">
        <v>0.875</v>
      </c>
      <c r="U20" s="1752">
        <f t="shared" si="1"/>
        <v>4</v>
      </c>
    </row>
    <row r="21" spans="1:21" ht="24" customHeight="1" x14ac:dyDescent="0.3">
      <c r="A21" s="299" t="s">
        <v>13</v>
      </c>
      <c r="B21" s="299" t="s">
        <v>201</v>
      </c>
      <c r="C21" s="902" t="s">
        <v>107</v>
      </c>
      <c r="D21" s="901">
        <f>SUM(E21:K21,L21:R21)/2</f>
        <v>15</v>
      </c>
      <c r="E21" s="961">
        <v>5</v>
      </c>
      <c r="F21" s="901"/>
      <c r="G21" s="901">
        <v>5</v>
      </c>
      <c r="H21" s="901">
        <v>5</v>
      </c>
      <c r="I21" s="901"/>
      <c r="J21" s="901"/>
      <c r="K21" s="961"/>
      <c r="L21" s="1072">
        <v>5</v>
      </c>
      <c r="M21" s="2400"/>
      <c r="N21" s="901">
        <v>5</v>
      </c>
      <c r="O21" s="901"/>
      <c r="P21" s="901">
        <v>5</v>
      </c>
      <c r="Q21" s="901"/>
      <c r="R21" s="962"/>
      <c r="T21" s="1758">
        <v>0.91666666666666696</v>
      </c>
      <c r="U21" s="1753">
        <f>ROUNDDOWN(AVERAGE('Master as of 2.17.25'!E61:R61), 0)</f>
        <v>4</v>
      </c>
    </row>
    <row r="22" spans="1:21" ht="24" customHeight="1" x14ac:dyDescent="0.25">
      <c r="A22" s="904"/>
      <c r="B22" s="904"/>
      <c r="C22" s="905" t="s">
        <v>123</v>
      </c>
      <c r="D22" s="906"/>
      <c r="E22" s="1069">
        <f t="shared" ref="E22:R22" si="4">COUNT(E7:E14,E16:E20)</f>
        <v>5</v>
      </c>
      <c r="F22" s="1069">
        <f t="shared" si="4"/>
        <v>8</v>
      </c>
      <c r="G22" s="1069">
        <f t="shared" si="4"/>
        <v>6</v>
      </c>
      <c r="H22" s="1069">
        <f t="shared" si="4"/>
        <v>7</v>
      </c>
      <c r="I22" s="1069">
        <f t="shared" si="4"/>
        <v>8</v>
      </c>
      <c r="J22" s="1069">
        <f t="shared" si="4"/>
        <v>8</v>
      </c>
      <c r="K22" s="1069">
        <f t="shared" si="4"/>
        <v>4</v>
      </c>
      <c r="L22" s="1069">
        <f t="shared" si="4"/>
        <v>3</v>
      </c>
      <c r="M22" s="2401">
        <f t="shared" si="4"/>
        <v>2</v>
      </c>
      <c r="N22" s="1069">
        <f t="shared" si="4"/>
        <v>8</v>
      </c>
      <c r="O22" s="1069">
        <f t="shared" si="4"/>
        <v>8</v>
      </c>
      <c r="P22" s="1069">
        <f t="shared" si="4"/>
        <v>7</v>
      </c>
      <c r="Q22" s="1069">
        <f t="shared" si="4"/>
        <v>8</v>
      </c>
      <c r="R22" s="1069">
        <f t="shared" si="4"/>
        <v>6</v>
      </c>
    </row>
    <row r="23" spans="1:21" ht="24" customHeight="1" x14ac:dyDescent="0.25">
      <c r="A23" s="299" t="s">
        <v>13</v>
      </c>
      <c r="B23" s="299" t="s">
        <v>26</v>
      </c>
      <c r="C23" s="902" t="s">
        <v>366</v>
      </c>
      <c r="D23" s="901">
        <f>SUM(E23:K23,L23:R23)/2</f>
        <v>28</v>
      </c>
      <c r="E23" s="1090"/>
      <c r="F23" s="901">
        <v>8</v>
      </c>
      <c r="G23" s="901">
        <v>8</v>
      </c>
      <c r="H23" s="901">
        <v>8</v>
      </c>
      <c r="I23" s="901"/>
      <c r="J23" s="901">
        <v>8</v>
      </c>
      <c r="K23" s="1070">
        <v>8</v>
      </c>
      <c r="L23" s="1070">
        <v>8</v>
      </c>
      <c r="M23" s="2400">
        <v>8</v>
      </c>
      <c r="N23" s="901"/>
      <c r="O23" s="1371" t="s">
        <v>104</v>
      </c>
      <c r="P23" s="1371" t="s">
        <v>104</v>
      </c>
      <c r="Q23" s="1371" t="s">
        <v>104</v>
      </c>
      <c r="R23" s="1070"/>
    </row>
    <row r="24" spans="1:21" ht="24" customHeight="1" x14ac:dyDescent="0.25">
      <c r="A24" s="904"/>
      <c r="B24" s="904"/>
      <c r="C24" s="905" t="s">
        <v>120</v>
      </c>
      <c r="D24" s="906"/>
      <c r="E24" s="1069">
        <f t="shared" ref="E24:R24" si="5">COUNT(E7:E14,E16:E21,E23:E23)</f>
        <v>6</v>
      </c>
      <c r="F24" s="1069">
        <f t="shared" si="5"/>
        <v>9</v>
      </c>
      <c r="G24" s="1069">
        <f t="shared" si="5"/>
        <v>8</v>
      </c>
      <c r="H24" s="1069">
        <f t="shared" si="5"/>
        <v>9</v>
      </c>
      <c r="I24" s="1069">
        <f t="shared" si="5"/>
        <v>8</v>
      </c>
      <c r="J24" s="1069">
        <f t="shared" si="5"/>
        <v>9</v>
      </c>
      <c r="K24" s="1069">
        <f t="shared" si="5"/>
        <v>5</v>
      </c>
      <c r="L24" s="1069">
        <f t="shared" si="5"/>
        <v>5</v>
      </c>
      <c r="M24" s="2401">
        <f t="shared" si="5"/>
        <v>3</v>
      </c>
      <c r="N24" s="1069">
        <f t="shared" si="5"/>
        <v>9</v>
      </c>
      <c r="O24" s="1069">
        <f t="shared" si="5"/>
        <v>8</v>
      </c>
      <c r="P24" s="1069">
        <f t="shared" si="5"/>
        <v>8</v>
      </c>
      <c r="Q24" s="1069">
        <f t="shared" si="5"/>
        <v>8</v>
      </c>
      <c r="R24" s="1069">
        <f t="shared" si="5"/>
        <v>6</v>
      </c>
    </row>
    <row r="25" spans="1:21" ht="24" customHeight="1" x14ac:dyDescent="0.25">
      <c r="A25" s="299" t="s">
        <v>13</v>
      </c>
      <c r="B25" s="299" t="s">
        <v>30</v>
      </c>
      <c r="C25" s="902" t="s">
        <v>371</v>
      </c>
      <c r="D25" s="901">
        <f>SUM(E25:K25,L25:R25)/2</f>
        <v>28</v>
      </c>
      <c r="E25" s="1092"/>
      <c r="F25" s="901">
        <v>8</v>
      </c>
      <c r="G25" s="901">
        <v>8</v>
      </c>
      <c r="H25" s="901">
        <v>8</v>
      </c>
      <c r="I25" s="901">
        <v>8</v>
      </c>
      <c r="J25" s="901"/>
      <c r="K25" s="1080"/>
      <c r="L25" s="1080"/>
      <c r="M25" s="2400"/>
      <c r="N25" s="901"/>
      <c r="O25" s="901">
        <v>8</v>
      </c>
      <c r="P25" s="1071">
        <v>8</v>
      </c>
      <c r="Q25" s="901">
        <v>8</v>
      </c>
      <c r="R25" s="1092"/>
    </row>
    <row r="26" spans="1:21" ht="24" customHeight="1" x14ac:dyDescent="0.25">
      <c r="A26" s="299" t="s">
        <v>13</v>
      </c>
      <c r="B26" s="299" t="s">
        <v>30</v>
      </c>
      <c r="C26" s="902" t="s">
        <v>402</v>
      </c>
      <c r="D26" s="901">
        <f>SUM(E26:K26,L26:R26)/2</f>
        <v>8</v>
      </c>
      <c r="E26" s="1080"/>
      <c r="F26" s="901">
        <v>8</v>
      </c>
      <c r="G26" s="1079"/>
      <c r="H26" s="1079"/>
      <c r="I26" s="901"/>
      <c r="J26" s="1079"/>
      <c r="K26" s="1092"/>
      <c r="L26" s="1092"/>
      <c r="M26" s="2400">
        <v>8</v>
      </c>
      <c r="N26" s="1079"/>
      <c r="O26" s="1079"/>
      <c r="P26" s="1071"/>
      <c r="Q26" s="1079"/>
      <c r="R26" s="1080"/>
    </row>
    <row r="27" spans="1:21" ht="24" customHeight="1" x14ac:dyDescent="0.25">
      <c r="A27" s="299" t="s">
        <v>13</v>
      </c>
      <c r="B27" s="299" t="s">
        <v>30</v>
      </c>
      <c r="C27" s="902" t="s">
        <v>359</v>
      </c>
      <c r="D27" s="901">
        <f>SUM(E27:K27,L27:R27)/2</f>
        <v>8</v>
      </c>
      <c r="E27" s="1070"/>
      <c r="F27" s="901"/>
      <c r="G27" s="901"/>
      <c r="H27" s="901"/>
      <c r="I27" s="901">
        <v>8</v>
      </c>
      <c r="J27" s="901"/>
      <c r="K27" s="1079"/>
      <c r="L27" s="1070"/>
      <c r="M27" s="2400"/>
      <c r="N27" s="901"/>
      <c r="O27" s="901"/>
      <c r="P27" s="1071">
        <v>8</v>
      </c>
      <c r="Q27" s="901"/>
      <c r="R27" s="1079"/>
    </row>
    <row r="28" spans="1:21" ht="24" customHeight="1" x14ac:dyDescent="0.25">
      <c r="A28" s="299" t="s">
        <v>13</v>
      </c>
      <c r="B28" s="299" t="s">
        <v>30</v>
      </c>
      <c r="C28" s="902" t="s">
        <v>290</v>
      </c>
      <c r="D28" s="901">
        <f t="shared" ref="D28" si="6">SUM(E28:K28,L28:R28)/2</f>
        <v>8</v>
      </c>
      <c r="E28" s="961">
        <v>8</v>
      </c>
      <c r="F28" s="901"/>
      <c r="G28" s="901"/>
      <c r="H28" s="901"/>
      <c r="I28" s="901"/>
      <c r="J28" s="901"/>
      <c r="K28" s="2383" t="s">
        <v>104</v>
      </c>
      <c r="L28" s="2383" t="s">
        <v>104</v>
      </c>
      <c r="M28" s="2400"/>
      <c r="N28" s="901"/>
      <c r="O28" s="901"/>
      <c r="P28" s="901"/>
      <c r="Q28" s="901"/>
      <c r="R28" s="962">
        <v>8</v>
      </c>
    </row>
    <row r="29" spans="1:21" ht="24" customHeight="1" x14ac:dyDescent="0.25">
      <c r="A29" s="904"/>
      <c r="B29" s="904"/>
      <c r="C29" s="905" t="s">
        <v>119</v>
      </c>
      <c r="D29" s="906"/>
      <c r="E29" s="1069">
        <f t="shared" ref="E29:R29" si="7">COUNT(E7:E14,E16:E21,E23:E23,E25:E28)</f>
        <v>7</v>
      </c>
      <c r="F29" s="1069">
        <f t="shared" si="7"/>
        <v>11</v>
      </c>
      <c r="G29" s="1069">
        <f t="shared" si="7"/>
        <v>9</v>
      </c>
      <c r="H29" s="1069">
        <f t="shared" si="7"/>
        <v>10</v>
      </c>
      <c r="I29" s="1069">
        <f t="shared" si="7"/>
        <v>10</v>
      </c>
      <c r="J29" s="1069">
        <f t="shared" si="7"/>
        <v>9</v>
      </c>
      <c r="K29" s="1069">
        <f t="shared" si="7"/>
        <v>5</v>
      </c>
      <c r="L29" s="1069">
        <f t="shared" si="7"/>
        <v>5</v>
      </c>
      <c r="M29" s="2401">
        <f t="shared" si="7"/>
        <v>4</v>
      </c>
      <c r="N29" s="1069">
        <f t="shared" si="7"/>
        <v>9</v>
      </c>
      <c r="O29" s="1069">
        <f t="shared" si="7"/>
        <v>9</v>
      </c>
      <c r="P29" s="1069">
        <f t="shared" si="7"/>
        <v>10</v>
      </c>
      <c r="Q29" s="1069">
        <f t="shared" si="7"/>
        <v>9</v>
      </c>
      <c r="R29" s="1069">
        <f t="shared" si="7"/>
        <v>7</v>
      </c>
    </row>
    <row r="30" spans="1:21" ht="24" customHeight="1" x14ac:dyDescent="0.25">
      <c r="A30" s="299" t="s">
        <v>13</v>
      </c>
      <c r="B30" s="299" t="s">
        <v>91</v>
      </c>
      <c r="C30" s="902" t="s">
        <v>402</v>
      </c>
      <c r="D30" s="901">
        <f t="shared" ref="D30:D34" si="8">SUM(E30:K30,L30:R30)/2</f>
        <v>24</v>
      </c>
      <c r="E30" s="1080"/>
      <c r="F30" s="1079"/>
      <c r="G30" s="901">
        <v>8</v>
      </c>
      <c r="H30" s="901">
        <v>8</v>
      </c>
      <c r="I30" s="901"/>
      <c r="J30" s="901">
        <v>8</v>
      </c>
      <c r="K30" s="1092"/>
      <c r="L30" s="1092"/>
      <c r="M30" s="2400"/>
      <c r="N30" s="901">
        <v>8</v>
      </c>
      <c r="O30" s="901">
        <v>8</v>
      </c>
      <c r="P30" s="901"/>
      <c r="Q30" s="901">
        <v>8</v>
      </c>
      <c r="R30" s="1080"/>
    </row>
    <row r="31" spans="1:21" ht="24" customHeight="1" x14ac:dyDescent="0.25">
      <c r="A31" s="299" t="s">
        <v>13</v>
      </c>
      <c r="B31" s="299" t="s">
        <v>91</v>
      </c>
      <c r="C31" s="902" t="s">
        <v>388</v>
      </c>
      <c r="D31" s="901">
        <f t="shared" si="8"/>
        <v>32</v>
      </c>
      <c r="E31" s="1070"/>
      <c r="F31" s="901">
        <v>8</v>
      </c>
      <c r="G31" s="901">
        <v>8</v>
      </c>
      <c r="H31" s="901">
        <v>8</v>
      </c>
      <c r="I31" s="901"/>
      <c r="J31" s="901">
        <v>8</v>
      </c>
      <c r="K31" s="1080"/>
      <c r="L31" s="1080"/>
      <c r="M31" s="2400">
        <v>8</v>
      </c>
      <c r="N31" s="901">
        <v>8</v>
      </c>
      <c r="O31" s="901">
        <v>8</v>
      </c>
      <c r="P31" s="901"/>
      <c r="Q31" s="901">
        <v>8</v>
      </c>
      <c r="R31" s="1070"/>
    </row>
    <row r="32" spans="1:21" ht="24" customHeight="1" x14ac:dyDescent="0.25">
      <c r="A32" s="299" t="s">
        <v>13</v>
      </c>
      <c r="B32" s="299" t="s">
        <v>91</v>
      </c>
      <c r="C32" s="902" t="s">
        <v>371</v>
      </c>
      <c r="D32" s="901">
        <f>SUM(E32:K32,L32:R32)/2</f>
        <v>8</v>
      </c>
      <c r="E32" s="1070"/>
      <c r="F32" s="1079"/>
      <c r="G32" s="1079"/>
      <c r="H32" s="1079"/>
      <c r="I32" s="1079"/>
      <c r="J32" s="901"/>
      <c r="K32" s="1070">
        <v>8</v>
      </c>
      <c r="L32" s="1070">
        <v>8</v>
      </c>
      <c r="M32" s="2400"/>
      <c r="N32" s="901"/>
      <c r="O32" s="1079"/>
      <c r="P32" s="1079"/>
      <c r="Q32" s="1079"/>
      <c r="R32" s="1070"/>
    </row>
    <row r="33" spans="1:21" ht="24" customHeight="1" x14ac:dyDescent="0.25">
      <c r="A33" s="299" t="s">
        <v>13</v>
      </c>
      <c r="B33" s="299" t="s">
        <v>91</v>
      </c>
      <c r="C33" s="902" t="s">
        <v>396</v>
      </c>
      <c r="D33" s="901">
        <f t="shared" si="8"/>
        <v>40</v>
      </c>
      <c r="E33" s="1092">
        <v>8</v>
      </c>
      <c r="F33" s="901"/>
      <c r="G33" s="901">
        <v>8</v>
      </c>
      <c r="H33" s="901">
        <v>8</v>
      </c>
      <c r="I33" s="901">
        <v>8</v>
      </c>
      <c r="J33" s="901">
        <v>8</v>
      </c>
      <c r="K33" s="1092"/>
      <c r="L33" s="1092"/>
      <c r="M33" s="2400">
        <v>8</v>
      </c>
      <c r="N33" s="901">
        <v>8</v>
      </c>
      <c r="O33" s="901">
        <v>8</v>
      </c>
      <c r="P33" s="901">
        <v>8</v>
      </c>
      <c r="Q33" s="901"/>
      <c r="R33" s="1092">
        <v>8</v>
      </c>
    </row>
    <row r="34" spans="1:21" ht="24" customHeight="1" x14ac:dyDescent="0.25">
      <c r="A34" s="299" t="s">
        <v>13</v>
      </c>
      <c r="B34" s="299" t="s">
        <v>91</v>
      </c>
      <c r="C34" s="902" t="s">
        <v>281</v>
      </c>
      <c r="D34" s="901">
        <f t="shared" si="8"/>
        <v>36</v>
      </c>
      <c r="E34" s="961">
        <v>8</v>
      </c>
      <c r="F34" s="901"/>
      <c r="G34" s="901">
        <v>8</v>
      </c>
      <c r="H34" s="901">
        <v>8</v>
      </c>
      <c r="I34" s="901">
        <v>8</v>
      </c>
      <c r="J34" s="901">
        <v>8</v>
      </c>
      <c r="K34" s="961"/>
      <c r="L34" s="961"/>
      <c r="M34" s="2400"/>
      <c r="N34" s="901">
        <v>8</v>
      </c>
      <c r="O34" s="901"/>
      <c r="P34" s="901">
        <v>8</v>
      </c>
      <c r="Q34" s="901">
        <v>8</v>
      </c>
      <c r="R34" s="962">
        <v>8</v>
      </c>
    </row>
    <row r="35" spans="1:21" ht="24" customHeight="1" x14ac:dyDescent="0.25">
      <c r="A35" s="904"/>
      <c r="B35" s="904"/>
      <c r="C35" s="905" t="s">
        <v>124</v>
      </c>
      <c r="D35" s="906"/>
      <c r="E35" s="1069">
        <f t="shared" ref="E35:R35" si="9">COUNT(E7:E14,E16:E21,E23:E23,E25:E28,E30:E34)</f>
        <v>9</v>
      </c>
      <c r="F35" s="1069">
        <f t="shared" si="9"/>
        <v>12</v>
      </c>
      <c r="G35" s="1069">
        <f t="shared" si="9"/>
        <v>13</v>
      </c>
      <c r="H35" s="1069">
        <f t="shared" si="9"/>
        <v>14</v>
      </c>
      <c r="I35" s="1069">
        <f t="shared" si="9"/>
        <v>12</v>
      </c>
      <c r="J35" s="1069">
        <f t="shared" si="9"/>
        <v>13</v>
      </c>
      <c r="K35" s="1069">
        <f t="shared" si="9"/>
        <v>6</v>
      </c>
      <c r="L35" s="1069">
        <f t="shared" si="9"/>
        <v>6</v>
      </c>
      <c r="M35" s="2401">
        <f t="shared" si="9"/>
        <v>6</v>
      </c>
      <c r="N35" s="1069">
        <f t="shared" si="9"/>
        <v>13</v>
      </c>
      <c r="O35" s="1069">
        <f t="shared" si="9"/>
        <v>12</v>
      </c>
      <c r="P35" s="1069">
        <f t="shared" si="9"/>
        <v>12</v>
      </c>
      <c r="Q35" s="1069">
        <f t="shared" si="9"/>
        <v>12</v>
      </c>
      <c r="R35" s="1069">
        <f t="shared" si="9"/>
        <v>9</v>
      </c>
    </row>
    <row r="36" spans="1:21" ht="24" customHeight="1" x14ac:dyDescent="0.25">
      <c r="A36" s="299" t="s">
        <v>13</v>
      </c>
      <c r="B36" s="299" t="s">
        <v>34</v>
      </c>
      <c r="C36" s="902" t="s">
        <v>379</v>
      </c>
      <c r="D36" s="901">
        <f>SUM(E36:K36,L36:R36)/2</f>
        <v>28</v>
      </c>
      <c r="E36" s="1079"/>
      <c r="F36" s="901">
        <v>8</v>
      </c>
      <c r="G36" s="901"/>
      <c r="H36" s="901">
        <v>8</v>
      </c>
      <c r="I36" s="901">
        <v>8</v>
      </c>
      <c r="J36" s="901">
        <v>8</v>
      </c>
      <c r="K36" s="1070"/>
      <c r="L36" s="1070"/>
      <c r="M36" s="2400"/>
      <c r="N36" s="901">
        <v>8</v>
      </c>
      <c r="O36" s="901"/>
      <c r="P36" s="901">
        <v>8</v>
      </c>
      <c r="Q36" s="901">
        <v>8</v>
      </c>
      <c r="R36" s="1079"/>
    </row>
    <row r="37" spans="1:21" ht="24" customHeight="1" x14ac:dyDescent="0.25">
      <c r="A37" s="299" t="s">
        <v>13</v>
      </c>
      <c r="B37" s="299" t="s">
        <v>34</v>
      </c>
      <c r="C37" s="902" t="s">
        <v>388</v>
      </c>
      <c r="D37" s="901"/>
      <c r="E37" s="1070"/>
      <c r="F37" s="1079"/>
      <c r="G37" s="1079"/>
      <c r="H37" s="1079"/>
      <c r="I37" s="901"/>
      <c r="J37" s="1079"/>
      <c r="K37" s="1070">
        <v>8</v>
      </c>
      <c r="L37" s="1070">
        <v>8</v>
      </c>
      <c r="M37" s="2400"/>
      <c r="N37" s="1079"/>
      <c r="O37" s="1079"/>
      <c r="P37" s="901"/>
      <c r="Q37" s="1079"/>
      <c r="R37" s="1070"/>
    </row>
    <row r="38" spans="1:21" ht="24" customHeight="1" x14ac:dyDescent="0.25">
      <c r="A38" s="299" t="s">
        <v>13</v>
      </c>
      <c r="B38" s="299" t="s">
        <v>34</v>
      </c>
      <c r="C38" s="902" t="s">
        <v>352</v>
      </c>
      <c r="D38" s="901">
        <f t="shared" ref="D38" si="10">SUM(E38:K38,L38:R38)/2</f>
        <v>24</v>
      </c>
      <c r="E38" s="1070">
        <v>8</v>
      </c>
      <c r="F38" s="901"/>
      <c r="G38" s="901"/>
      <c r="H38" s="901">
        <v>8</v>
      </c>
      <c r="I38" s="901">
        <v>8</v>
      </c>
      <c r="J38" s="901"/>
      <c r="K38" s="1070"/>
      <c r="L38" s="1070"/>
      <c r="M38" s="2400"/>
      <c r="N38" s="901"/>
      <c r="O38" s="901">
        <v>8</v>
      </c>
      <c r="P38" s="901">
        <v>8</v>
      </c>
      <c r="Q38" s="901"/>
      <c r="R38" s="1070">
        <v>8</v>
      </c>
    </row>
    <row r="39" spans="1:21" ht="24" customHeight="1" x14ac:dyDescent="0.25">
      <c r="A39" s="299" t="s">
        <v>13</v>
      </c>
      <c r="B39" s="299" t="s">
        <v>34</v>
      </c>
      <c r="C39" s="902" t="s">
        <v>389</v>
      </c>
      <c r="D39" s="901">
        <f>SUM(E39:K39,L39:R39)/2</f>
        <v>40</v>
      </c>
      <c r="E39" s="1070"/>
      <c r="F39" s="901">
        <v>8</v>
      </c>
      <c r="G39" s="901">
        <v>8</v>
      </c>
      <c r="H39" s="901"/>
      <c r="I39" s="901">
        <v>8</v>
      </c>
      <c r="J39" s="901">
        <v>8</v>
      </c>
      <c r="K39" s="1070">
        <v>8</v>
      </c>
      <c r="L39" s="1070">
        <v>8</v>
      </c>
      <c r="M39" s="2400">
        <v>8</v>
      </c>
      <c r="N39" s="901">
        <v>8</v>
      </c>
      <c r="O39" s="901"/>
      <c r="P39" s="901">
        <v>8</v>
      </c>
      <c r="Q39" s="901">
        <v>8</v>
      </c>
      <c r="R39" s="1070"/>
    </row>
    <row r="40" spans="1:21" ht="24" customHeight="1" x14ac:dyDescent="0.25">
      <c r="A40" s="904"/>
      <c r="B40" s="904"/>
      <c r="C40" s="905" t="s">
        <v>121</v>
      </c>
      <c r="D40" s="906"/>
      <c r="E40" s="1069">
        <f t="shared" ref="E40:R40" si="11">COUNT(E7:E14,E16:E21,E23:E23,E25:E28,E30:E34,E36:E39)</f>
        <v>10</v>
      </c>
      <c r="F40" s="1069">
        <f t="shared" si="11"/>
        <v>14</v>
      </c>
      <c r="G40" s="1069">
        <f t="shared" si="11"/>
        <v>14</v>
      </c>
      <c r="H40" s="1069">
        <f t="shared" si="11"/>
        <v>16</v>
      </c>
      <c r="I40" s="1069">
        <f t="shared" si="11"/>
        <v>15</v>
      </c>
      <c r="J40" s="1069">
        <f t="shared" si="11"/>
        <v>15</v>
      </c>
      <c r="K40" s="1069">
        <f t="shared" si="11"/>
        <v>8</v>
      </c>
      <c r="L40" s="1069">
        <f t="shared" si="11"/>
        <v>8</v>
      </c>
      <c r="M40" s="2401">
        <f t="shared" si="11"/>
        <v>7</v>
      </c>
      <c r="N40" s="1069">
        <f t="shared" si="11"/>
        <v>15</v>
      </c>
      <c r="O40" s="1069">
        <f t="shared" si="11"/>
        <v>13</v>
      </c>
      <c r="P40" s="1069">
        <f t="shared" si="11"/>
        <v>15</v>
      </c>
      <c r="Q40" s="1069">
        <f t="shared" si="11"/>
        <v>14</v>
      </c>
      <c r="R40" s="1069">
        <f t="shared" si="11"/>
        <v>10</v>
      </c>
    </row>
    <row r="41" spans="1:21" ht="24" customHeight="1" x14ac:dyDescent="0.25">
      <c r="A41" s="299" t="s">
        <v>13</v>
      </c>
      <c r="B41" s="299" t="s">
        <v>162</v>
      </c>
      <c r="C41" s="902" t="s">
        <v>405</v>
      </c>
      <c r="D41" s="901">
        <f t="shared" ref="D41" si="12">SUM(E41:K41,L41:R41)/2</f>
        <v>36</v>
      </c>
      <c r="E41" s="1741"/>
      <c r="F41" s="1071">
        <v>8</v>
      </c>
      <c r="G41" s="1071">
        <v>8</v>
      </c>
      <c r="H41" s="901">
        <v>8</v>
      </c>
      <c r="I41" s="1071"/>
      <c r="J41" s="1071">
        <v>8</v>
      </c>
      <c r="K41" s="1070">
        <v>8</v>
      </c>
      <c r="L41" s="1070">
        <v>8</v>
      </c>
      <c r="M41" s="2400"/>
      <c r="N41" s="1071">
        <v>8</v>
      </c>
      <c r="O41" s="1071">
        <v>8</v>
      </c>
      <c r="P41" s="1071"/>
      <c r="Q41" s="1071">
        <v>8</v>
      </c>
      <c r="R41" s="1741"/>
    </row>
    <row r="42" spans="1:21" ht="24" customHeight="1" x14ac:dyDescent="0.25">
      <c r="A42" s="904"/>
      <c r="B42" s="904"/>
      <c r="C42" s="905" t="s">
        <v>139</v>
      </c>
      <c r="D42" s="906"/>
      <c r="E42" s="1069">
        <f t="shared" ref="E42:R42" si="13">COUNT(E7:E14,E16:E21,E23:E23,E25:E28,E30:E34,E36:E39,E41:E41)</f>
        <v>10</v>
      </c>
      <c r="F42" s="1069">
        <f t="shared" si="13"/>
        <v>15</v>
      </c>
      <c r="G42" s="1069">
        <f t="shared" si="13"/>
        <v>15</v>
      </c>
      <c r="H42" s="1069">
        <f t="shared" si="13"/>
        <v>17</v>
      </c>
      <c r="I42" s="1069">
        <f t="shared" si="13"/>
        <v>15</v>
      </c>
      <c r="J42" s="1069">
        <f t="shared" si="13"/>
        <v>16</v>
      </c>
      <c r="K42" s="1069">
        <f t="shared" si="13"/>
        <v>9</v>
      </c>
      <c r="L42" s="1069">
        <f t="shared" si="13"/>
        <v>9</v>
      </c>
      <c r="M42" s="2401">
        <f t="shared" si="13"/>
        <v>7</v>
      </c>
      <c r="N42" s="1069">
        <f t="shared" si="13"/>
        <v>16</v>
      </c>
      <c r="O42" s="1069">
        <f t="shared" si="13"/>
        <v>14</v>
      </c>
      <c r="P42" s="1069">
        <f t="shared" si="13"/>
        <v>15</v>
      </c>
      <c r="Q42" s="1069">
        <f t="shared" si="13"/>
        <v>15</v>
      </c>
      <c r="R42" s="1069">
        <f t="shared" si="13"/>
        <v>10</v>
      </c>
    </row>
    <row r="43" spans="1:21" ht="24" customHeight="1" x14ac:dyDescent="0.25">
      <c r="A43" s="299" t="s">
        <v>13</v>
      </c>
      <c r="B43" s="299" t="s">
        <v>103</v>
      </c>
      <c r="C43" s="902" t="s">
        <v>384</v>
      </c>
      <c r="D43" s="901">
        <f>SUM(E43:K43,L43:R43)/2</f>
        <v>40</v>
      </c>
      <c r="E43" s="1070"/>
      <c r="F43" s="901">
        <v>8</v>
      </c>
      <c r="G43" s="901">
        <v>8</v>
      </c>
      <c r="H43" s="901">
        <v>8</v>
      </c>
      <c r="I43" s="901">
        <v>8</v>
      </c>
      <c r="J43" s="901"/>
      <c r="K43" s="1070">
        <v>8</v>
      </c>
      <c r="L43" s="1070">
        <v>8</v>
      </c>
      <c r="M43" s="2400">
        <v>8</v>
      </c>
      <c r="N43" s="901">
        <v>8</v>
      </c>
      <c r="O43" s="901">
        <v>8</v>
      </c>
      <c r="P43" s="901"/>
      <c r="Q43" s="901">
        <v>8</v>
      </c>
      <c r="R43" s="1070"/>
    </row>
    <row r="44" spans="1:21" ht="24" customHeight="1" x14ac:dyDescent="0.25">
      <c r="A44" s="904"/>
      <c r="B44" s="904"/>
      <c r="C44" s="905" t="s">
        <v>125</v>
      </c>
      <c r="D44" s="906"/>
      <c r="E44" s="1069">
        <f t="shared" ref="E44:R44" si="14">COUNT(E7:E14,E16:E20,E23:E23,E25:E28,E30:E34,E36:E39,E41:E41,E43:E43)</f>
        <v>9</v>
      </c>
      <c r="F44" s="1069">
        <f t="shared" si="14"/>
        <v>16</v>
      </c>
      <c r="G44" s="1069">
        <f t="shared" si="14"/>
        <v>15</v>
      </c>
      <c r="H44" s="1069">
        <f t="shared" si="14"/>
        <v>17</v>
      </c>
      <c r="I44" s="1069">
        <f t="shared" si="14"/>
        <v>16</v>
      </c>
      <c r="J44" s="1069">
        <f t="shared" si="14"/>
        <v>16</v>
      </c>
      <c r="K44" s="1069">
        <f t="shared" si="14"/>
        <v>10</v>
      </c>
      <c r="L44" s="1069">
        <f t="shared" si="14"/>
        <v>9</v>
      </c>
      <c r="M44" s="2401">
        <f t="shared" si="14"/>
        <v>8</v>
      </c>
      <c r="N44" s="1069">
        <f t="shared" si="14"/>
        <v>16</v>
      </c>
      <c r="O44" s="1069">
        <f t="shared" si="14"/>
        <v>15</v>
      </c>
      <c r="P44" s="1069">
        <f t="shared" si="14"/>
        <v>14</v>
      </c>
      <c r="Q44" s="1069">
        <f t="shared" si="14"/>
        <v>16</v>
      </c>
      <c r="R44" s="1069">
        <f t="shared" si="14"/>
        <v>10</v>
      </c>
    </row>
    <row r="45" spans="1:21" ht="24" customHeight="1" x14ac:dyDescent="0.25">
      <c r="A45" s="299" t="s">
        <v>13</v>
      </c>
      <c r="B45" s="299" t="s">
        <v>39</v>
      </c>
      <c r="C45" s="902" t="s">
        <v>318</v>
      </c>
      <c r="D45" s="901">
        <f>SUM(E45:K45,L45:R45)/2</f>
        <v>40</v>
      </c>
      <c r="E45" s="961"/>
      <c r="F45" s="901">
        <v>8</v>
      </c>
      <c r="G45" s="901">
        <v>8</v>
      </c>
      <c r="H45" s="901">
        <v>8</v>
      </c>
      <c r="I45" s="901">
        <v>8</v>
      </c>
      <c r="J45" s="901"/>
      <c r="K45" s="961">
        <v>8</v>
      </c>
      <c r="L45" s="961">
        <v>8</v>
      </c>
      <c r="M45" s="1371">
        <v>8</v>
      </c>
      <c r="N45" s="1371"/>
      <c r="O45" s="901">
        <v>8</v>
      </c>
      <c r="P45" s="901">
        <v>8</v>
      </c>
      <c r="Q45" s="901">
        <v>8</v>
      </c>
      <c r="R45" s="962"/>
      <c r="T45" s="1743"/>
      <c r="U45" s="1743"/>
    </row>
    <row r="46" spans="1:21" ht="24" customHeight="1" x14ac:dyDescent="0.25">
      <c r="A46" s="299" t="s">
        <v>13</v>
      </c>
      <c r="B46" s="299" t="s">
        <v>39</v>
      </c>
      <c r="C46" s="902" t="s">
        <v>390</v>
      </c>
      <c r="D46" s="901">
        <f t="shared" ref="D46:D51" si="15">SUM(E46:K46,L46:R46)/2</f>
        <v>40</v>
      </c>
      <c r="E46" s="961">
        <v>8</v>
      </c>
      <c r="F46" s="901">
        <v>8</v>
      </c>
      <c r="G46" s="901">
        <v>8</v>
      </c>
      <c r="H46" s="901">
        <v>8</v>
      </c>
      <c r="I46" s="901"/>
      <c r="J46" s="901">
        <v>8</v>
      </c>
      <c r="K46" s="961"/>
      <c r="L46" s="961"/>
      <c r="M46" s="2400">
        <v>8</v>
      </c>
      <c r="N46" s="901">
        <v>8</v>
      </c>
      <c r="O46" s="901">
        <v>8</v>
      </c>
      <c r="P46" s="901">
        <v>8</v>
      </c>
      <c r="Q46" s="901"/>
      <c r="R46" s="962">
        <v>8</v>
      </c>
    </row>
    <row r="47" spans="1:21" ht="24" customHeight="1" x14ac:dyDescent="0.25">
      <c r="A47" s="299" t="s">
        <v>13</v>
      </c>
      <c r="B47" s="299" t="s">
        <v>39</v>
      </c>
      <c r="C47" s="902" t="s">
        <v>374</v>
      </c>
      <c r="D47" s="901">
        <f t="shared" si="15"/>
        <v>40</v>
      </c>
      <c r="E47" s="961"/>
      <c r="F47" s="901">
        <v>8</v>
      </c>
      <c r="G47" s="901">
        <v>8</v>
      </c>
      <c r="H47" s="1094"/>
      <c r="I47" s="901">
        <v>8</v>
      </c>
      <c r="J47" s="901">
        <v>8</v>
      </c>
      <c r="K47" s="1092">
        <v>8</v>
      </c>
      <c r="L47" s="1092">
        <v>8</v>
      </c>
      <c r="M47" s="2400"/>
      <c r="N47" s="901">
        <v>8</v>
      </c>
      <c r="O47" s="901">
        <v>8</v>
      </c>
      <c r="P47" s="901">
        <v>8</v>
      </c>
      <c r="Q47" s="901">
        <v>8</v>
      </c>
      <c r="R47" s="962"/>
    </row>
    <row r="48" spans="1:21" s="1743" customFormat="1" ht="24" customHeight="1" x14ac:dyDescent="0.25">
      <c r="A48" s="299" t="s">
        <v>13</v>
      </c>
      <c r="B48" s="299" t="s">
        <v>39</v>
      </c>
      <c r="C48" s="902" t="s">
        <v>377</v>
      </c>
      <c r="D48" s="901">
        <f t="shared" si="15"/>
        <v>4</v>
      </c>
      <c r="E48" s="1092">
        <v>8</v>
      </c>
      <c r="F48" s="901"/>
      <c r="G48" s="901"/>
      <c r="H48" s="901"/>
      <c r="I48" s="901"/>
      <c r="J48" s="901"/>
      <c r="K48" s="961"/>
      <c r="L48" s="961"/>
      <c r="M48" s="2400"/>
      <c r="N48" s="901"/>
      <c r="O48" s="901"/>
      <c r="P48" s="901"/>
      <c r="Q48" s="901"/>
      <c r="R48" s="2383" t="s">
        <v>104</v>
      </c>
      <c r="T48"/>
      <c r="U48"/>
    </row>
    <row r="49" spans="1:18" ht="23.5" customHeight="1" x14ac:dyDescent="0.25">
      <c r="A49" s="299" t="s">
        <v>13</v>
      </c>
      <c r="B49" s="299" t="s">
        <v>39</v>
      </c>
      <c r="C49" s="902" t="s">
        <v>403</v>
      </c>
      <c r="D49" s="901">
        <f t="shared" si="15"/>
        <v>16</v>
      </c>
      <c r="E49" s="1092">
        <v>8</v>
      </c>
      <c r="F49" s="901"/>
      <c r="G49" s="1079"/>
      <c r="H49" s="1079"/>
      <c r="I49" s="1079"/>
      <c r="J49" s="901">
        <v>8</v>
      </c>
      <c r="K49" s="961"/>
      <c r="L49" s="961"/>
      <c r="M49" s="2400"/>
      <c r="N49" s="1079"/>
      <c r="O49" s="1079"/>
      <c r="P49" s="901"/>
      <c r="Q49" s="901">
        <v>8</v>
      </c>
      <c r="R49" s="1092">
        <v>8</v>
      </c>
    </row>
    <row r="50" spans="1:18" ht="23.5" customHeight="1" x14ac:dyDescent="0.25">
      <c r="A50" s="299" t="s">
        <v>13</v>
      </c>
      <c r="B50" s="299" t="s">
        <v>39</v>
      </c>
      <c r="C50" s="902" t="s">
        <v>398</v>
      </c>
      <c r="D50" s="901">
        <f t="shared" si="15"/>
        <v>36</v>
      </c>
      <c r="E50" s="1070">
        <v>8</v>
      </c>
      <c r="F50" s="901"/>
      <c r="G50" s="901">
        <v>8</v>
      </c>
      <c r="H50" s="901">
        <v>8</v>
      </c>
      <c r="I50" s="901">
        <v>8</v>
      </c>
      <c r="J50" s="1371" t="s">
        <v>152</v>
      </c>
      <c r="K50" s="1371">
        <v>8</v>
      </c>
      <c r="L50" s="1070"/>
      <c r="M50" s="2400"/>
      <c r="N50" s="901">
        <v>8</v>
      </c>
      <c r="O50" s="901"/>
      <c r="P50" s="901">
        <v>8</v>
      </c>
      <c r="Q50" s="901">
        <v>8</v>
      </c>
      <c r="R50" s="1070">
        <v>8</v>
      </c>
    </row>
    <row r="51" spans="1:18" ht="24" customHeight="1" x14ac:dyDescent="0.25">
      <c r="A51" s="299" t="s">
        <v>13</v>
      </c>
      <c r="B51" s="299" t="s">
        <v>362</v>
      </c>
      <c r="C51" s="902" t="s">
        <v>135</v>
      </c>
      <c r="D51" s="901">
        <f t="shared" si="15"/>
        <v>30.75</v>
      </c>
      <c r="E51" s="1070">
        <v>8</v>
      </c>
      <c r="F51" s="901">
        <v>7.5</v>
      </c>
      <c r="G51" s="901"/>
      <c r="H51" s="901"/>
      <c r="I51" s="901">
        <v>7.5</v>
      </c>
      <c r="J51" s="901">
        <v>7.5</v>
      </c>
      <c r="K51" s="1070"/>
      <c r="L51" s="1070"/>
      <c r="M51" s="2400">
        <v>8</v>
      </c>
      <c r="N51" s="901"/>
      <c r="O51" s="901"/>
      <c r="P51" s="901">
        <v>7.5</v>
      </c>
      <c r="Q51" s="901">
        <v>7.5</v>
      </c>
      <c r="R51" s="1070">
        <v>8</v>
      </c>
    </row>
    <row r="52" spans="1:18" ht="24" customHeight="1" x14ac:dyDescent="0.25">
      <c r="A52" s="904"/>
      <c r="B52" s="904"/>
      <c r="C52" s="905" t="s">
        <v>126</v>
      </c>
      <c r="D52" s="906"/>
      <c r="E52" s="1069">
        <f t="shared" ref="E52:R52" si="16">COUNT(E8:E14,E16:E20,E23:E23,E25:E28,E30:E34,E36:E39,E41:E41,E43:E43,E45:E51)</f>
        <v>14</v>
      </c>
      <c r="F52" s="1069">
        <f t="shared" si="16"/>
        <v>19</v>
      </c>
      <c r="G52" s="1069">
        <f t="shared" si="16"/>
        <v>18</v>
      </c>
      <c r="H52" s="1069">
        <f t="shared" si="16"/>
        <v>19</v>
      </c>
      <c r="I52" s="1069">
        <f t="shared" si="16"/>
        <v>19</v>
      </c>
      <c r="J52" s="1069">
        <f t="shared" si="16"/>
        <v>19</v>
      </c>
      <c r="K52" s="1069">
        <f t="shared" si="16"/>
        <v>13</v>
      </c>
      <c r="L52" s="1069">
        <f t="shared" si="16"/>
        <v>11</v>
      </c>
      <c r="M52" s="2401">
        <f t="shared" si="16"/>
        <v>11</v>
      </c>
      <c r="N52" s="1069">
        <f t="shared" si="16"/>
        <v>18</v>
      </c>
      <c r="O52" s="1069">
        <f t="shared" si="16"/>
        <v>17</v>
      </c>
      <c r="P52" s="1069">
        <f t="shared" si="16"/>
        <v>18</v>
      </c>
      <c r="Q52" s="1069">
        <f t="shared" si="16"/>
        <v>20</v>
      </c>
      <c r="R52" s="1069">
        <f t="shared" si="16"/>
        <v>14</v>
      </c>
    </row>
    <row r="53" spans="1:18" ht="24" customHeight="1" x14ac:dyDescent="0.25">
      <c r="A53" s="2430" t="s">
        <v>13</v>
      </c>
      <c r="B53" s="299" t="s">
        <v>312</v>
      </c>
      <c r="C53" s="900" t="s">
        <v>403</v>
      </c>
      <c r="D53" s="901">
        <f>SUM(E53:K53,L53:R53)/2</f>
        <v>12.5</v>
      </c>
      <c r="E53" s="1080"/>
      <c r="F53" s="901"/>
      <c r="G53" s="901">
        <v>5</v>
      </c>
      <c r="H53" s="901">
        <v>5</v>
      </c>
      <c r="I53" s="901">
        <v>5</v>
      </c>
      <c r="J53" s="1079"/>
      <c r="K53" s="1092"/>
      <c r="L53" s="961"/>
      <c r="M53" s="2400"/>
      <c r="N53" s="901">
        <v>5</v>
      </c>
      <c r="O53" s="901">
        <v>5</v>
      </c>
      <c r="P53" s="901"/>
      <c r="Q53" s="1079"/>
      <c r="R53" s="1081"/>
    </row>
    <row r="54" spans="1:18" ht="24" customHeight="1" x14ac:dyDescent="0.25">
      <c r="A54" s="904"/>
      <c r="B54" s="904"/>
      <c r="C54" s="911" t="s">
        <v>300</v>
      </c>
      <c r="D54" s="906"/>
      <c r="E54" s="1069">
        <f t="shared" ref="E54:R54" si="17">COUNT(E16:E20,E23:E23,E25:E28,E30:E34,E36:E39,E41:E41,E43:E43,E45:E51)</f>
        <v>10</v>
      </c>
      <c r="F54" s="1069">
        <f t="shared" si="17"/>
        <v>16</v>
      </c>
      <c r="G54" s="1069">
        <f t="shared" si="17"/>
        <v>15</v>
      </c>
      <c r="H54" s="1069">
        <f t="shared" si="17"/>
        <v>16</v>
      </c>
      <c r="I54" s="1069">
        <f t="shared" si="17"/>
        <v>16</v>
      </c>
      <c r="J54" s="1069">
        <f t="shared" si="17"/>
        <v>16</v>
      </c>
      <c r="K54" s="1069">
        <f t="shared" si="17"/>
        <v>11</v>
      </c>
      <c r="L54" s="1069">
        <f t="shared" si="17"/>
        <v>9</v>
      </c>
      <c r="M54" s="2401">
        <f t="shared" si="17"/>
        <v>10</v>
      </c>
      <c r="N54" s="1069">
        <f t="shared" si="17"/>
        <v>15</v>
      </c>
      <c r="O54" s="1069">
        <f t="shared" si="17"/>
        <v>14</v>
      </c>
      <c r="P54" s="1069">
        <f t="shared" si="17"/>
        <v>15</v>
      </c>
      <c r="Q54" s="1069">
        <f t="shared" si="17"/>
        <v>17</v>
      </c>
      <c r="R54" s="1069">
        <f t="shared" si="17"/>
        <v>10</v>
      </c>
    </row>
    <row r="55" spans="1:18" ht="24" customHeight="1" x14ac:dyDescent="0.25">
      <c r="A55" s="904"/>
      <c r="B55" s="904"/>
      <c r="C55" s="912" t="s">
        <v>51</v>
      </c>
      <c r="D55" s="906"/>
      <c r="E55" s="1069">
        <f>COUNT(E23:E23,E25:E28,E30:E34,E36:E39,E41:E41,E43:E43,E45:E51,#REF!)</f>
        <v>9</v>
      </c>
      <c r="F55" s="1069">
        <f>COUNT(F23:F23,F25:F28,F30:F34,F36:F39,F41:F41,F43:F43,F45:F51,#REF!)</f>
        <v>12</v>
      </c>
      <c r="G55" s="1069">
        <f>COUNT(G23:G23,G25:G28,G30:G34,G36:G39,G41:G41,G43:G43,G45:G51,#REF!)</f>
        <v>13</v>
      </c>
      <c r="H55" s="1069">
        <f>COUNT(H23:H23,H25:H28,H30:H34,H36:H39,H41:H41,H43:H43,H45:H51,#REF!)</f>
        <v>13</v>
      </c>
      <c r="I55" s="1069">
        <f>COUNT(I23:I23,I25:I28,I30:I34,I36:I39,I41:I41,I43:I43,I45:I51,#REF!)</f>
        <v>12</v>
      </c>
      <c r="J55" s="1069">
        <f>COUNT(J23:J23,J25:J28,J30:J34,J36:J39,J41:J41,J43:J43,J45:J51,#REF!)</f>
        <v>12</v>
      </c>
      <c r="K55" s="1069">
        <f>COUNT(K23:K23,K25:K28,K30:K34,K36:K39,K41:K41,K43:K43,K45:K51,#REF!)</f>
        <v>9</v>
      </c>
      <c r="L55" s="1069">
        <f>COUNT(L23:L23,L25:L28,L30:L34,L36:L39,L41:L41,L43:L43,L45:L51,#REF!)</f>
        <v>8</v>
      </c>
      <c r="M55" s="2401">
        <f>COUNT(M23:M23,M25:M28,M30:M34,M36:M39,M41:M41,M43:M43,M45:M51,#REF!)</f>
        <v>9</v>
      </c>
      <c r="N55" s="1069">
        <f>COUNT(N23:N23,N25:N28,N30:N34,N36:N39,N41:N41,N43:N43,N45:N51,#REF!)</f>
        <v>11</v>
      </c>
      <c r="O55" s="1069">
        <f>COUNT(O23:O23,O25:O28,O30:O34,O36:O39,O41:O41,O43:O43,O45:O51,#REF!)</f>
        <v>10</v>
      </c>
      <c r="P55" s="1069">
        <f>COUNT(P23:P23,P25:P28,P30:P34,P36:P39,P41:P41,P43:P43,P45:P51,#REF!)</f>
        <v>12</v>
      </c>
      <c r="Q55" s="1069">
        <f>COUNT(Q23:Q23,Q25:Q28,Q30:Q34,Q36:Q39,Q41:Q41,Q43:Q43,Q45:Q51,#REF!)</f>
        <v>13</v>
      </c>
      <c r="R55" s="1069">
        <f>COUNT(R23:R23,R25:R28,R30:R34,R36:R39,R41:R41,R43:R43,R45:R51,#REF!)</f>
        <v>8</v>
      </c>
    </row>
    <row r="56" spans="1:18" ht="24" customHeight="1" x14ac:dyDescent="0.25">
      <c r="A56" s="904"/>
      <c r="B56" s="904"/>
      <c r="C56" s="912" t="s">
        <v>113</v>
      </c>
      <c r="D56" s="906"/>
      <c r="E56" s="1069">
        <f t="shared" ref="E56:R56" si="18">COUNT(E25:E28,E30:E34,E36:E39,E41:E41,E43:E43,E45:E51,E53:E53)</f>
        <v>9</v>
      </c>
      <c r="F56" s="1069">
        <f t="shared" si="18"/>
        <v>11</v>
      </c>
      <c r="G56" s="1069">
        <f t="shared" si="18"/>
        <v>13</v>
      </c>
      <c r="H56" s="1069">
        <f t="shared" si="18"/>
        <v>13</v>
      </c>
      <c r="I56" s="1069">
        <f t="shared" si="18"/>
        <v>13</v>
      </c>
      <c r="J56" s="1069">
        <f t="shared" si="18"/>
        <v>11</v>
      </c>
      <c r="K56" s="1069">
        <f t="shared" si="18"/>
        <v>8</v>
      </c>
      <c r="L56" s="1069">
        <f t="shared" si="18"/>
        <v>7</v>
      </c>
      <c r="M56" s="2401">
        <f t="shared" si="18"/>
        <v>8</v>
      </c>
      <c r="N56" s="1069">
        <f t="shared" si="18"/>
        <v>12</v>
      </c>
      <c r="O56" s="1069">
        <f t="shared" si="18"/>
        <v>11</v>
      </c>
      <c r="P56" s="1069">
        <f t="shared" si="18"/>
        <v>12</v>
      </c>
      <c r="Q56" s="1069">
        <f t="shared" si="18"/>
        <v>13</v>
      </c>
      <c r="R56" s="1069">
        <f t="shared" si="18"/>
        <v>8</v>
      </c>
    </row>
    <row r="57" spans="1:18" ht="24" customHeight="1" x14ac:dyDescent="0.25">
      <c r="A57" s="904"/>
      <c r="B57" s="904"/>
      <c r="C57" s="912" t="s">
        <v>55</v>
      </c>
      <c r="D57" s="906"/>
      <c r="E57" s="1069">
        <f>COUNT(E30:E34,E36:E39,E41:E41,E43:E43,E45:E51,E53:E53,#REF!)</f>
        <v>8</v>
      </c>
      <c r="F57" s="1069">
        <f>COUNT(F30:F34,F36:F39,F41:F41,F43:F43,F45:F51,F53:F53,#REF!)</f>
        <v>9</v>
      </c>
      <c r="G57" s="1069">
        <f>COUNT(G30:G34,G36:G39,G41:G41,G43:G43,G45:G51,G53:G53,#REF!)</f>
        <v>12</v>
      </c>
      <c r="H57" s="1069">
        <f>COUNT(H30:H34,H36:H39,H41:H41,H43:H43,H45:H51,H53:H53,#REF!)</f>
        <v>12</v>
      </c>
      <c r="I57" s="1069">
        <f>COUNT(I30:I34,I36:I39,I41:I41,I43:I43,I45:I51,I53:I53,#REF!)</f>
        <v>11</v>
      </c>
      <c r="J57" s="1069">
        <f>COUNT(J30:J34,J36:J39,J41:J41,J43:J43,J45:J51,J53:J53,#REF!)</f>
        <v>11</v>
      </c>
      <c r="K57" s="1069">
        <f>COUNT(K30:K34,K36:K39,K41:K41,K43:K43,K45:K51,K53:K53,#REF!)</f>
        <v>8</v>
      </c>
      <c r="L57" s="1069">
        <f>COUNT(L30:L34,L36:L39,L41:L41,L43:L43,L45:L51,L53:L53,#REF!)</f>
        <v>7</v>
      </c>
      <c r="M57" s="2401">
        <f>COUNT(M30:M34,M36:M39,M41:M41,M43:M43,M45:M51,M53:M53,#REF!)</f>
        <v>7</v>
      </c>
      <c r="N57" s="1069">
        <f>COUNT(N30:N34,N36:N39,N41:N41,N43:N43,N45:N51,N53:N53,#REF!)</f>
        <v>12</v>
      </c>
      <c r="O57" s="1069">
        <f>COUNT(O30:O34,O36:O39,O41:O41,O43:O43,O45:O51,O53:O53,#REF!)</f>
        <v>10</v>
      </c>
      <c r="P57" s="1069">
        <f>COUNT(P30:P34,P36:P39,P41:P41,P43:P43,P45:P51,P53:P53,#REF!)</f>
        <v>10</v>
      </c>
      <c r="Q57" s="1069">
        <f>COUNT(Q30:Q34,Q36:Q39,Q41:Q41,Q43:Q43,Q45:Q51,Q53:Q53,#REF!)</f>
        <v>12</v>
      </c>
      <c r="R57" s="1069">
        <f>COUNT(R30:R34,R36:R39,R41:R41,R43:R43,R45:R51,R53:R53,#REF!)</f>
        <v>7</v>
      </c>
    </row>
    <row r="58" spans="1:18" ht="24" customHeight="1" x14ac:dyDescent="0.25">
      <c r="A58" s="904"/>
      <c r="B58" s="904"/>
      <c r="C58" s="912" t="s">
        <v>105</v>
      </c>
      <c r="D58" s="906"/>
      <c r="E58" s="1069">
        <f>COUNT(E36:E39,E41:E41,E43:E43,E45:E51,E53:E53,#REF!)</f>
        <v>6</v>
      </c>
      <c r="F58" s="1069">
        <f>COUNT(F36:F39,F41:F41,F43:F43,F45:F51,F53:F53,#REF!)</f>
        <v>8</v>
      </c>
      <c r="G58" s="1069">
        <f>COUNT(G36:G39,G41:G41,G43:G43,G45:G51,G53:G53,#REF!)</f>
        <v>8</v>
      </c>
      <c r="H58" s="1069">
        <f>COUNT(H36:H39,H41:H41,H43:H43,H45:H51,H53:H53,#REF!)</f>
        <v>8</v>
      </c>
      <c r="I58" s="1069">
        <f>COUNT(I36:I39,I41:I41,I43:I43,I45:I51,I53:I53,#REF!)</f>
        <v>9</v>
      </c>
      <c r="J58" s="1069">
        <f>COUNT(J36:J39,J41:J41,J43:J43,J45:J51,J53:J53,#REF!)</f>
        <v>7</v>
      </c>
      <c r="K58" s="1069">
        <f>COUNT(K36:K39,K41:K41,K43:K43,K45:K51,K53:K53,#REF!)</f>
        <v>7</v>
      </c>
      <c r="L58" s="1069">
        <f>COUNT(L36:L39,L41:L41,L43:L43,L45:L51,L53:L53,#REF!)</f>
        <v>6</v>
      </c>
      <c r="M58" s="2401">
        <f>COUNT(M36:M39,M41:M41,M43:M43,M45:M51,M53:M53,#REF!)</f>
        <v>5</v>
      </c>
      <c r="N58" s="1069">
        <f>COUNT(N36:N39,N41:N41,N43:N43,N45:N51,N53:N53,#REF!)</f>
        <v>8</v>
      </c>
      <c r="O58" s="1069">
        <f>COUNT(O36:O39,O41:O41,O43:O43,O45:O51,O53:O53,#REF!)</f>
        <v>7</v>
      </c>
      <c r="P58" s="1069">
        <f>COUNT(P36:P39,P41:P41,P43:P43,P45:P51,P53:P53,#REF!)</f>
        <v>8</v>
      </c>
      <c r="Q58" s="1069">
        <f>COUNT(Q36:Q39,Q41:Q41,Q43:Q43,Q45:Q51,Q53:Q53,#REF!)</f>
        <v>9</v>
      </c>
      <c r="R58" s="1069">
        <f>COUNT(R36:R39,R41:R41,R43:R43,R45:R51,R53:R53,#REF!)</f>
        <v>5</v>
      </c>
    </row>
    <row r="59" spans="1:18" ht="24" customHeight="1" x14ac:dyDescent="0.25">
      <c r="A59" s="904"/>
      <c r="B59" s="904"/>
      <c r="C59" s="912" t="s">
        <v>128</v>
      </c>
      <c r="D59" s="906"/>
      <c r="E59" s="1069">
        <f>COUNT(#REF!,E41:E41,E43:E43,E45:E51,E53:E53,#REF!)</f>
        <v>5</v>
      </c>
      <c r="F59" s="1069">
        <f>COUNT(#REF!,F41:F41,F43:F43,F45:F51,F53:F53,#REF!)</f>
        <v>6</v>
      </c>
      <c r="G59" s="1069">
        <f>COUNT(#REF!,G41:G41,G43:G43,G45:G51,G53:G53,#REF!)</f>
        <v>7</v>
      </c>
      <c r="H59" s="1069">
        <f>COUNT(#REF!,H41:H41,H43:H43,H45:H51,H53:H53,#REF!)</f>
        <v>6</v>
      </c>
      <c r="I59" s="1069">
        <f>COUNT(#REF!,I41:I41,I43:I43,I45:I51,I53:I53,#REF!)</f>
        <v>6</v>
      </c>
      <c r="J59" s="1069">
        <f>COUNT(#REF!,J41:J41,J43:J43,J45:J51,J53:J53,#REF!)</f>
        <v>5</v>
      </c>
      <c r="K59" s="1069">
        <f>COUNT(#REF!,K41:K41,K43:K43,K45:K51,K53:K53,#REF!)</f>
        <v>5</v>
      </c>
      <c r="L59" s="1069">
        <f>COUNT(#REF!,L41:L41,L43:L43,L45:L51,L53:L53,#REF!)</f>
        <v>4</v>
      </c>
      <c r="M59" s="2401">
        <f>COUNT(#REF!,M41:M41,M43:M43,M45:M51,M53:M53,#REF!)</f>
        <v>4</v>
      </c>
      <c r="N59" s="1069">
        <f>COUNT(#REF!,N41:N41,N43:N43,N45:N51,N53:N53,#REF!)</f>
        <v>6</v>
      </c>
      <c r="O59" s="1069">
        <f>COUNT(#REF!,O41:O41,O43:O43,O45:O51,O53:O53,#REF!)</f>
        <v>6</v>
      </c>
      <c r="P59" s="1069">
        <f>COUNT(#REF!,P41:P41,P43:P43,P45:P51,P53:P53,#REF!)</f>
        <v>5</v>
      </c>
      <c r="Q59" s="1069">
        <f>COUNT(#REF!,Q41:Q41,Q43:Q43,Q45:Q51,Q53:Q53,#REF!)</f>
        <v>7</v>
      </c>
      <c r="R59" s="1069">
        <f>COUNT(#REF!,R41:R41,R43:R43,R45:R51,R53:R53,#REF!)</f>
        <v>4</v>
      </c>
    </row>
    <row r="60" spans="1:18" ht="24" customHeight="1" x14ac:dyDescent="0.25">
      <c r="A60" s="904"/>
      <c r="B60" s="904"/>
      <c r="C60" s="912" t="s">
        <v>161</v>
      </c>
      <c r="D60" s="906"/>
      <c r="E60" s="1069">
        <f>COUNT(#REF!,E43:E43,E45:E51,E53:E53,#REF!)</f>
        <v>5</v>
      </c>
      <c r="F60" s="1069">
        <f>COUNT(#REF!,F43:F43,F45:F51,F53:F53,#REF!)</f>
        <v>5</v>
      </c>
      <c r="G60" s="1069">
        <f>COUNT(#REF!,G43:G43,G45:G51,G53:G53,#REF!)</f>
        <v>6</v>
      </c>
      <c r="H60" s="1069">
        <f>COUNT(#REF!,H43:H43,H45:H51,H53:H53,#REF!)</f>
        <v>5</v>
      </c>
      <c r="I60" s="1069">
        <f>COUNT(#REF!,I43:I43,I45:I51,I53:I53,#REF!)</f>
        <v>6</v>
      </c>
      <c r="J60" s="1069">
        <f>COUNT(#REF!,J43:J43,J45:J51,J53:J53,#REF!)</f>
        <v>4</v>
      </c>
      <c r="K60" s="1069">
        <f>COUNT(#REF!,K43:K43,K45:K51,K53:K53,#REF!)</f>
        <v>4</v>
      </c>
      <c r="L60" s="1069">
        <f>COUNT(#REF!,L43:L43,L45:L51,L53:L53,#REF!)</f>
        <v>3</v>
      </c>
      <c r="M60" s="2401">
        <f>COUNT(#REF!,M43:M43,M45:M51,M53:M53,#REF!)</f>
        <v>4</v>
      </c>
      <c r="N60" s="1069">
        <f>COUNT(#REF!,N43:N43,N45:N51,N53:N53,#REF!)</f>
        <v>5</v>
      </c>
      <c r="O60" s="1069">
        <f>COUNT(#REF!,O43:O43,O45:O51,O53:O53,#REF!)</f>
        <v>5</v>
      </c>
      <c r="P60" s="1069">
        <f>COUNT(#REF!,P43:P43,P45:P51,P53:P53,#REF!)</f>
        <v>5</v>
      </c>
      <c r="Q60" s="1069">
        <f>COUNT(#REF!,Q43:Q43,Q45:Q51,Q53:Q53,#REF!)</f>
        <v>6</v>
      </c>
      <c r="R60" s="1069">
        <f>COUNT(#REF!,R43:R43,R45:R51,R53:R53,#REF!)</f>
        <v>4</v>
      </c>
    </row>
    <row r="61" spans="1:18" ht="24" customHeight="1" x14ac:dyDescent="0.25">
      <c r="A61" s="904"/>
      <c r="B61" s="904"/>
      <c r="C61" s="912" t="s">
        <v>321</v>
      </c>
      <c r="D61" s="906"/>
      <c r="E61" s="1069">
        <f>COUNT(#REF!,#REF!,E45:E51,E53:E53,#REF!)</f>
        <v>5</v>
      </c>
      <c r="F61" s="1069">
        <f>COUNT(#REF!,#REF!,F45:F51,F53:F53,#REF!)</f>
        <v>4</v>
      </c>
      <c r="G61" s="1069">
        <f>COUNT(#REF!,#REF!,G45:G51,G53:G53,#REF!)</f>
        <v>5</v>
      </c>
      <c r="H61" s="1069">
        <f>COUNT(#REF!,#REF!,H45:H51,H53:H53,#REF!)</f>
        <v>4</v>
      </c>
      <c r="I61" s="1069">
        <f>COUNT(#REF!,#REF!,I45:I51,I53:I53,#REF!)</f>
        <v>5</v>
      </c>
      <c r="J61" s="1069">
        <f>COUNT(#REF!,#REF!,J45:J51,J53:J53,#REF!)</f>
        <v>4</v>
      </c>
      <c r="K61" s="1069">
        <f>COUNT(#REF!,#REF!,K45:K51,K53:K53,#REF!)</f>
        <v>3</v>
      </c>
      <c r="L61" s="1069">
        <f>COUNT(#REF!,#REF!,L45:L51,L53:L53,#REF!)</f>
        <v>2</v>
      </c>
      <c r="M61" s="2401">
        <f>COUNT(#REF!,#REF!,M45:M51,M53:M53,#REF!)</f>
        <v>3</v>
      </c>
      <c r="N61" s="1069">
        <f>COUNT(#REF!,#REF!,N45:N51,N53:N53,#REF!)</f>
        <v>4</v>
      </c>
      <c r="O61" s="1069">
        <f>COUNT(#REF!,#REF!,O45:O51,O53:O53,#REF!)</f>
        <v>4</v>
      </c>
      <c r="P61" s="1069">
        <f>COUNT(#REF!,#REF!,P45:P51,P53:P53,#REF!)</f>
        <v>5</v>
      </c>
      <c r="Q61" s="1069">
        <f>COUNT(#REF!,#REF!,Q45:Q51,Q53:Q53,#REF!)</f>
        <v>5</v>
      </c>
      <c r="R61" s="1069">
        <f>COUNT(#REF!,#REF!,R45:R51,R53:R53,#REF!)</f>
        <v>4</v>
      </c>
    </row>
    <row r="62" spans="1:18" ht="24" customHeight="1" x14ac:dyDescent="0.25">
      <c r="A62" s="904"/>
      <c r="B62" s="904"/>
      <c r="C62" s="912" t="s">
        <v>183</v>
      </c>
      <c r="D62" s="906"/>
      <c r="E62" s="1069">
        <f>COUNT(#REF!)</f>
        <v>0</v>
      </c>
      <c r="F62" s="1069">
        <f>COUNT(#REF!)</f>
        <v>0</v>
      </c>
      <c r="G62" s="1069">
        <f>COUNT(#REF!)</f>
        <v>0</v>
      </c>
      <c r="H62" s="1069">
        <f>COUNT(#REF!)</f>
        <v>0</v>
      </c>
      <c r="I62" s="1069">
        <f>COUNT(#REF!)</f>
        <v>0</v>
      </c>
      <c r="J62" s="1069">
        <f>COUNT(#REF!)</f>
        <v>0</v>
      </c>
      <c r="K62" s="1069">
        <f>COUNT(#REF!)</f>
        <v>0</v>
      </c>
      <c r="L62" s="1069">
        <f>COUNT(#REF!)</f>
        <v>0</v>
      </c>
      <c r="M62" s="2401">
        <f>COUNT(#REF!)</f>
        <v>0</v>
      </c>
      <c r="N62" s="1069">
        <f>COUNT(#REF!)</f>
        <v>0</v>
      </c>
      <c r="O62" s="1069">
        <f>COUNT(#REF!)</f>
        <v>0</v>
      </c>
      <c r="P62" s="1069">
        <f>COUNT(#REF!)</f>
        <v>0</v>
      </c>
      <c r="Q62" s="1069">
        <f>COUNT(#REF!)</f>
        <v>0</v>
      </c>
      <c r="R62" s="1069">
        <f>COUNT(#REF!)</f>
        <v>0</v>
      </c>
    </row>
    <row r="63" spans="1:18" ht="24" customHeight="1" thickBot="1" x14ac:dyDescent="0.3">
      <c r="A63" s="299" t="s">
        <v>102</v>
      </c>
      <c r="B63" s="299"/>
      <c r="C63" s="900"/>
      <c r="D63" s="901"/>
      <c r="E63" s="962"/>
      <c r="F63" s="963"/>
      <c r="G63" s="963"/>
      <c r="H63" s="963"/>
      <c r="I63" s="901"/>
      <c r="J63" s="901"/>
      <c r="K63" s="961"/>
      <c r="L63" s="961"/>
      <c r="M63" s="2401"/>
      <c r="N63" s="901"/>
      <c r="O63" s="901"/>
      <c r="P63" s="901"/>
      <c r="Q63" s="901"/>
      <c r="R63" s="962"/>
    </row>
    <row r="64" spans="1:18" ht="24" customHeight="1" thickBot="1" x14ac:dyDescent="0.3">
      <c r="A64" s="913" t="s">
        <v>95</v>
      </c>
      <c r="B64" s="913" t="s">
        <v>101</v>
      </c>
      <c r="C64" s="914" t="s">
        <v>97</v>
      </c>
      <c r="D64" s="913">
        <f>SUM(E64:K64,L64:R64)/2</f>
        <v>15.25</v>
      </c>
      <c r="E64" s="1082"/>
      <c r="F64" s="1083">
        <v>7.5</v>
      </c>
      <c r="G64" s="1083">
        <v>7.5</v>
      </c>
      <c r="H64" s="1083">
        <v>4</v>
      </c>
      <c r="I64" s="913"/>
      <c r="J64" s="913"/>
      <c r="K64" s="1082"/>
      <c r="L64" s="1082"/>
      <c r="M64" s="2431"/>
      <c r="N64" s="913">
        <v>7.5</v>
      </c>
      <c r="O64" s="913">
        <v>4</v>
      </c>
      <c r="P64" s="913"/>
      <c r="Q64" s="913"/>
      <c r="R64" s="1084"/>
    </row>
    <row r="65" spans="1:18" ht="24" customHeight="1" thickBot="1" x14ac:dyDescent="0.3">
      <c r="A65" s="299" t="s">
        <v>96</v>
      </c>
      <c r="B65" s="299" t="s">
        <v>100</v>
      </c>
      <c r="C65" s="915" t="s">
        <v>99</v>
      </c>
      <c r="D65" s="913">
        <f t="shared" ref="D65:D66" si="19">SUM(E65:K65,L65:R65)/2</f>
        <v>28.5</v>
      </c>
      <c r="E65" s="1085"/>
      <c r="F65" s="1086">
        <v>9.5</v>
      </c>
      <c r="G65" s="299">
        <v>9.5</v>
      </c>
      <c r="H65" s="299">
        <v>9.5</v>
      </c>
      <c r="I65" s="299">
        <v>9.5</v>
      </c>
      <c r="J65" s="299"/>
      <c r="K65" s="1085"/>
      <c r="L65" s="1087"/>
      <c r="M65" s="2432">
        <v>9.5</v>
      </c>
      <c r="N65" s="299">
        <v>9.5</v>
      </c>
      <c r="O65" s="966" t="s">
        <v>104</v>
      </c>
      <c r="P65" s="966" t="s">
        <v>104</v>
      </c>
      <c r="Q65" s="299"/>
      <c r="R65" s="1089"/>
    </row>
    <row r="66" spans="1:18" ht="24" customHeight="1" thickBot="1" x14ac:dyDescent="0.3">
      <c r="A66" s="299" t="s">
        <v>96</v>
      </c>
      <c r="B66" s="299" t="s">
        <v>100</v>
      </c>
      <c r="C66" s="915" t="s">
        <v>137</v>
      </c>
      <c r="D66" s="913">
        <f t="shared" si="19"/>
        <v>33.25</v>
      </c>
      <c r="E66" s="1085">
        <v>9.5</v>
      </c>
      <c r="F66" s="1088">
        <v>9.5</v>
      </c>
      <c r="G66" s="299"/>
      <c r="H66" s="299"/>
      <c r="I66" s="299"/>
      <c r="J66" s="299">
        <v>9.5</v>
      </c>
      <c r="K66" s="1085">
        <v>9.5</v>
      </c>
      <c r="L66" s="1085">
        <v>9.5</v>
      </c>
      <c r="M66" s="2432"/>
      <c r="N66" s="299"/>
      <c r="O66" s="299"/>
      <c r="P66" s="299"/>
      <c r="Q66" s="299">
        <v>9.5</v>
      </c>
      <c r="R66" s="1089">
        <v>9.5</v>
      </c>
    </row>
    <row r="67" spans="1:18" ht="24" customHeight="1" x14ac:dyDescent="0.3">
      <c r="A67" s="299"/>
      <c r="B67" s="916" t="s">
        <v>155</v>
      </c>
      <c r="C67" s="917" t="s">
        <v>140</v>
      </c>
      <c r="D67" s="901"/>
      <c r="E67" s="961"/>
      <c r="F67" s="963"/>
      <c r="G67" s="963"/>
      <c r="H67" s="963"/>
      <c r="I67" s="901"/>
      <c r="J67" s="901"/>
      <c r="K67" s="961"/>
      <c r="L67" s="961"/>
      <c r="M67" s="2400"/>
      <c r="N67" s="901"/>
      <c r="O67" s="901"/>
      <c r="P67" s="901"/>
      <c r="Q67" s="901"/>
      <c r="R67" s="962"/>
    </row>
    <row r="68" spans="1:18" ht="24" customHeight="1" x14ac:dyDescent="0.3">
      <c r="A68" s="299"/>
      <c r="B68" s="918" t="s">
        <v>154</v>
      </c>
      <c r="C68" s="919" t="s">
        <v>141</v>
      </c>
      <c r="D68" s="901"/>
      <c r="E68" s="961"/>
      <c r="F68" s="963"/>
      <c r="G68" s="963"/>
      <c r="H68" s="963"/>
      <c r="I68" s="901"/>
      <c r="J68" s="901"/>
      <c r="K68" s="961"/>
      <c r="L68" s="961"/>
      <c r="M68" s="2400"/>
      <c r="N68" s="901"/>
      <c r="O68" s="901"/>
      <c r="P68" s="901"/>
      <c r="Q68" s="901"/>
      <c r="R68" s="962"/>
    </row>
    <row r="69" spans="1:18" ht="24" customHeight="1" x14ac:dyDescent="0.3">
      <c r="A69" s="920"/>
      <c r="B69" s="920"/>
      <c r="C69" s="920"/>
      <c r="D69" s="317"/>
      <c r="E69" s="968">
        <f t="shared" ref="E69:R69" si="20">SUM(E7:E14,E16:E21,E23:E23,E25:E28,E30:E34,E36:E39,E41:E41,E43:E43,E45:E51,E53:E53,E64:E68)</f>
        <v>126.5</v>
      </c>
      <c r="F69" s="968">
        <f t="shared" si="20"/>
        <v>185</v>
      </c>
      <c r="G69" s="968">
        <f t="shared" si="20"/>
        <v>178</v>
      </c>
      <c r="H69" s="968">
        <f t="shared" si="20"/>
        <v>182.5</v>
      </c>
      <c r="I69" s="968">
        <f t="shared" si="20"/>
        <v>173</v>
      </c>
      <c r="J69" s="968">
        <f t="shared" si="20"/>
        <v>168</v>
      </c>
      <c r="K69" s="968">
        <f t="shared" si="20"/>
        <v>113.5</v>
      </c>
      <c r="L69" s="968">
        <f t="shared" si="20"/>
        <v>102.5</v>
      </c>
      <c r="M69" s="968">
        <f t="shared" si="20"/>
        <v>97.5</v>
      </c>
      <c r="N69" s="968">
        <f t="shared" si="20"/>
        <v>178</v>
      </c>
      <c r="O69" s="968">
        <f t="shared" si="20"/>
        <v>152</v>
      </c>
      <c r="P69" s="968">
        <f t="shared" si="20"/>
        <v>155.5</v>
      </c>
      <c r="Q69" s="968">
        <f t="shared" si="20"/>
        <v>176</v>
      </c>
      <c r="R69" s="968">
        <f t="shared" si="20"/>
        <v>121.5</v>
      </c>
    </row>
    <row r="70" spans="1:18" ht="24" customHeight="1" x14ac:dyDescent="0.3">
      <c r="A70" s="921"/>
      <c r="B70" s="921"/>
      <c r="C70" s="921"/>
      <c r="D70" s="317"/>
      <c r="E70" s="969">
        <f>E69/8</f>
        <v>15.8125</v>
      </c>
      <c r="F70" s="969">
        <f t="shared" ref="F70:R70" si="21">F69/8</f>
        <v>23.125</v>
      </c>
      <c r="G70" s="969">
        <f t="shared" si="21"/>
        <v>22.25</v>
      </c>
      <c r="H70" s="969">
        <f t="shared" si="21"/>
        <v>22.8125</v>
      </c>
      <c r="I70" s="969">
        <f t="shared" si="21"/>
        <v>21.625</v>
      </c>
      <c r="J70" s="969">
        <f t="shared" si="21"/>
        <v>21</v>
      </c>
      <c r="K70" s="969">
        <f t="shared" si="21"/>
        <v>14.1875</v>
      </c>
      <c r="L70" s="969">
        <f t="shared" si="21"/>
        <v>12.8125</v>
      </c>
      <c r="M70" s="969">
        <f t="shared" si="21"/>
        <v>12.1875</v>
      </c>
      <c r="N70" s="969">
        <f t="shared" si="21"/>
        <v>22.25</v>
      </c>
      <c r="O70" s="969">
        <f t="shared" si="21"/>
        <v>19</v>
      </c>
      <c r="P70" s="969">
        <f t="shared" si="21"/>
        <v>19.4375</v>
      </c>
      <c r="Q70" s="969">
        <f t="shared" si="21"/>
        <v>22</v>
      </c>
      <c r="R70" s="969">
        <f t="shared" si="21"/>
        <v>15.1875</v>
      </c>
    </row>
    <row r="71" spans="1:18" ht="24" customHeight="1" x14ac:dyDescent="0.3">
      <c r="A71" s="922"/>
      <c r="B71" s="922"/>
      <c r="C71" s="922"/>
      <c r="D71" s="321" t="s">
        <v>212</v>
      </c>
      <c r="E71" s="322" t="s">
        <v>315</v>
      </c>
      <c r="F71" s="323" t="s">
        <v>203</v>
      </c>
      <c r="G71" s="897"/>
      <c r="H71" s="321" t="s">
        <v>211</v>
      </c>
      <c r="I71" s="970"/>
      <c r="J71" s="325" t="s">
        <v>203</v>
      </c>
      <c r="K71" s="897"/>
      <c r="L71" s="321" t="s">
        <v>213</v>
      </c>
      <c r="M71" s="322" t="s">
        <v>74</v>
      </c>
      <c r="N71" s="323" t="s">
        <v>203</v>
      </c>
      <c r="O71" s="897"/>
      <c r="P71" s="321" t="s">
        <v>211</v>
      </c>
      <c r="Q71" s="970"/>
      <c r="R71" s="325" t="s">
        <v>203</v>
      </c>
    </row>
    <row r="72" spans="1:18" ht="24" customHeight="1" x14ac:dyDescent="0.3">
      <c r="A72" s="316"/>
      <c r="B72" s="316"/>
      <c r="C72" s="316"/>
      <c r="D72" s="326" t="s">
        <v>159</v>
      </c>
      <c r="E72" s="256">
        <v>27.5</v>
      </c>
      <c r="F72" s="347" t="str">
        <f>E72* 40 &amp; "hrs"</f>
        <v>1100hrs</v>
      </c>
      <c r="G72" s="897"/>
      <c r="H72" s="328" t="s">
        <v>240</v>
      </c>
      <c r="I72" s="329">
        <v>25.93</v>
      </c>
      <c r="J72" s="971" t="s">
        <v>247</v>
      </c>
      <c r="K72" s="897"/>
      <c r="L72" s="331" t="s">
        <v>159</v>
      </c>
      <c r="M72" s="332">
        <v>27.5</v>
      </c>
      <c r="N72" s="347" t="str">
        <f>M72* 40 &amp; "hrs"</f>
        <v>1100hrs</v>
      </c>
      <c r="O72" s="897"/>
      <c r="P72" s="334" t="s">
        <v>240</v>
      </c>
      <c r="Q72" s="335">
        <v>25.93</v>
      </c>
      <c r="R72" s="972" t="s">
        <v>247</v>
      </c>
    </row>
    <row r="73" spans="1:18" ht="24" customHeight="1" x14ac:dyDescent="0.3">
      <c r="A73" s="316"/>
      <c r="B73" s="316"/>
      <c r="C73" s="316"/>
      <c r="D73" s="337" t="s">
        <v>204</v>
      </c>
      <c r="E73" s="338">
        <f>SUM(E69:K69)/40</f>
        <v>28.162500000000001</v>
      </c>
      <c r="F73" s="973" t="str">
        <f>E73* 40 &amp; "hrs"</f>
        <v>1126.5hrs</v>
      </c>
      <c r="G73" s="897"/>
      <c r="H73" s="340" t="s">
        <v>74</v>
      </c>
      <c r="I73" s="341">
        <f>SUM(E69:K69)/40</f>
        <v>28.162500000000001</v>
      </c>
      <c r="J73" s="342" t="str">
        <f>I73*40 &amp; "hrs"</f>
        <v>1126.5hrs</v>
      </c>
      <c r="K73" s="897"/>
      <c r="L73" s="343" t="s">
        <v>204</v>
      </c>
      <c r="M73" s="354">
        <f>SUM(L69:R69)/40</f>
        <v>24.574999999999999</v>
      </c>
      <c r="N73" s="973" t="str">
        <f>M73* 40 &amp; "hrs"</f>
        <v>983hrs</v>
      </c>
      <c r="O73" s="897"/>
      <c r="P73" s="340" t="s">
        <v>74</v>
      </c>
      <c r="Q73" s="352">
        <f>SUM(L69:R69)/40</f>
        <v>24.574999999999999</v>
      </c>
      <c r="R73" s="353" t="str">
        <f>Q73*40 &amp; "hrs"</f>
        <v>983hrs</v>
      </c>
    </row>
    <row r="74" spans="1:18" ht="24" customHeight="1" x14ac:dyDescent="0.3">
      <c r="A74" s="316"/>
      <c r="B74" s="316"/>
      <c r="C74" s="316"/>
      <c r="D74" s="331" t="s">
        <v>188</v>
      </c>
      <c r="E74" s="332">
        <f>COUNTIFS(E7:K70, "T")*8/40</f>
        <v>0</v>
      </c>
      <c r="F74" s="974" t="str">
        <f>E74* 40 &amp; "hrs"</f>
        <v>0hrs</v>
      </c>
      <c r="G74" s="897"/>
      <c r="H74" s="334" t="s">
        <v>241</v>
      </c>
      <c r="I74" s="332">
        <v>29.07</v>
      </c>
      <c r="J74" s="972" t="s">
        <v>251</v>
      </c>
      <c r="K74" s="897"/>
      <c r="L74" s="348" t="s">
        <v>188</v>
      </c>
      <c r="M74" s="335">
        <f>COUNTIFS(L7:R70, "T")*8/40</f>
        <v>0</v>
      </c>
      <c r="N74" s="974" t="str">
        <f>M74* 40 &amp; "hrs"</f>
        <v>0hrs</v>
      </c>
      <c r="O74" s="897"/>
      <c r="P74" s="334" t="s">
        <v>241</v>
      </c>
      <c r="Q74" s="335">
        <v>29.07</v>
      </c>
      <c r="R74" s="972" t="s">
        <v>251</v>
      </c>
    </row>
    <row r="75" spans="1:18" ht="24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18.649999999999999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>
        <v>27.5</v>
      </c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83" ht="12.5" x14ac:dyDescent="0.25"/>
    <row r="84" ht="12.5" x14ac:dyDescent="0.25"/>
    <row r="85" ht="12.5" x14ac:dyDescent="0.25"/>
    <row r="86" ht="12.5" x14ac:dyDescent="0.25"/>
  </sheetData>
  <mergeCells count="5">
    <mergeCell ref="A1:R1"/>
    <mergeCell ref="A2:R2"/>
    <mergeCell ref="A3:R3"/>
    <mergeCell ref="E4:K4"/>
    <mergeCell ref="L4:R4"/>
  </mergeCells>
  <conditionalFormatting sqref="I73">
    <cfRule type="cellIs" dxfId="1065" priority="10" operator="lessThan">
      <formula>25.93</formula>
    </cfRule>
    <cfRule type="cellIs" dxfId="1064" priority="11" operator="greaterThan">
      <formula>29.07</formula>
    </cfRule>
    <cfRule type="cellIs" dxfId="1063" priority="12" operator="between">
      <formula>25.93</formula>
      <formula>29.07</formula>
    </cfRule>
  </conditionalFormatting>
  <conditionalFormatting sqref="J73">
    <cfRule type="cellIs" dxfId="1062" priority="7" operator="lessThan">
      <formula>1037.2</formula>
    </cfRule>
    <cfRule type="cellIs" dxfId="1061" priority="8" operator="greaterThan">
      <formula>1162.8</formula>
    </cfRule>
    <cfRule type="cellIs" dxfId="1060" priority="9" operator="between">
      <formula>1037.2</formula>
      <formula>1162.8</formula>
    </cfRule>
  </conditionalFormatting>
  <conditionalFormatting sqref="Q73">
    <cfRule type="cellIs" dxfId="1059" priority="4" operator="lessThan">
      <formula>25.93</formula>
    </cfRule>
    <cfRule type="cellIs" dxfId="1058" priority="5" operator="greaterThan">
      <formula>29.07</formula>
    </cfRule>
    <cfRule type="cellIs" dxfId="1057" priority="6" operator="between">
      <formula>25.93</formula>
      <formula>29.07</formula>
    </cfRule>
  </conditionalFormatting>
  <conditionalFormatting sqref="R73">
    <cfRule type="cellIs" dxfId="1056" priority="1" operator="lessThan">
      <formula>1037.2</formula>
    </cfRule>
    <cfRule type="cellIs" dxfId="1055" priority="2" operator="greaterThan">
      <formula>1162.8</formula>
    </cfRule>
    <cfRule type="cellIs" dxfId="1054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7EA5-D0F0-4D3F-83E9-0DACC3BA3DD8}">
  <sheetPr>
    <pageSetUpPr fitToPage="1"/>
  </sheetPr>
  <dimension ref="A1:U85"/>
  <sheetViews>
    <sheetView topLeftCell="A28" zoomScale="75" zoomScaleNormal="75" workbookViewId="0">
      <selection activeCell="G46" sqref="G46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46145</v>
      </c>
      <c r="F5" s="349">
        <v>46146</v>
      </c>
      <c r="G5" s="349">
        <v>46147</v>
      </c>
      <c r="H5" s="349">
        <v>46148</v>
      </c>
      <c r="I5" s="349">
        <v>46149</v>
      </c>
      <c r="J5" s="349">
        <v>46150</v>
      </c>
      <c r="K5" s="349">
        <v>46151</v>
      </c>
      <c r="L5" s="349">
        <v>46152</v>
      </c>
      <c r="M5" s="349">
        <v>46153</v>
      </c>
      <c r="N5" s="349">
        <v>46154</v>
      </c>
      <c r="O5" s="349">
        <v>46155</v>
      </c>
      <c r="P5" s="349">
        <v>46156</v>
      </c>
      <c r="Q5" s="349">
        <v>46157</v>
      </c>
      <c r="R5" s="349">
        <v>46158</v>
      </c>
      <c r="T5" s="1756">
        <v>0.25</v>
      </c>
      <c r="U5" s="1752">
        <f>ROUNDDOWN(AVERAGE(E15:R15),0)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ROUNDDOWN(AVERAGE(E22:R22),0)</f>
        <v>7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ROUNDDOWN(AVERAGE(E24:R24),0)</f>
        <v>7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4" si="0">SUM(E8:K8,L8:R8)/2</f>
        <v>40</v>
      </c>
      <c r="E8" s="961"/>
      <c r="F8" s="901">
        <v>8</v>
      </c>
      <c r="G8" s="901">
        <v>8</v>
      </c>
      <c r="H8" s="963">
        <v>8</v>
      </c>
      <c r="I8" s="1371"/>
      <c r="J8" s="1371">
        <v>8</v>
      </c>
      <c r="K8" s="961">
        <v>8</v>
      </c>
      <c r="L8" s="961">
        <v>8</v>
      </c>
      <c r="M8" s="901">
        <v>8</v>
      </c>
      <c r="N8" s="901">
        <v>8</v>
      </c>
      <c r="O8" s="901"/>
      <c r="P8" s="901">
        <v>8</v>
      </c>
      <c r="Q8" s="901">
        <v>8</v>
      </c>
      <c r="R8" s="962"/>
      <c r="T8" s="1757">
        <v>0.375</v>
      </c>
      <c r="U8" s="1752">
        <f>ROUNDDOWN(AVERAGE(E29:R29),0)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ROUNDDOWN(AVERAGE(E35:R35),0)</f>
        <v>11</v>
      </c>
    </row>
    <row r="10" spans="1:21" ht="24" customHeight="1" x14ac:dyDescent="0.25">
      <c r="A10" s="299" t="s">
        <v>13</v>
      </c>
      <c r="B10" s="299" t="s">
        <v>90</v>
      </c>
      <c r="C10" s="902" t="s">
        <v>133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/>
      <c r="Q10" s="901">
        <v>8</v>
      </c>
      <c r="R10" s="962">
        <v>8</v>
      </c>
      <c r="T10" s="1757">
        <v>0.45833333333333298</v>
      </c>
      <c r="U10" s="1752">
        <f>ROUNDDOWN(AVERAGE(E40:R40),0)</f>
        <v>13</v>
      </c>
    </row>
    <row r="11" spans="1:21" ht="24" customHeight="1" x14ac:dyDescent="0.3">
      <c r="A11" s="299" t="s">
        <v>13</v>
      </c>
      <c r="B11" s="299" t="s">
        <v>90</v>
      </c>
      <c r="C11" s="902" t="s">
        <v>395</v>
      </c>
      <c r="D11" s="901">
        <f t="shared" si="0"/>
        <v>32</v>
      </c>
      <c r="E11" s="961">
        <v>8</v>
      </c>
      <c r="F11" s="901"/>
      <c r="G11" s="901"/>
      <c r="H11" s="901">
        <v>8</v>
      </c>
      <c r="I11" s="901">
        <v>8</v>
      </c>
      <c r="J11" s="1371"/>
      <c r="K11" s="961">
        <v>8</v>
      </c>
      <c r="L11" s="1072">
        <v>8</v>
      </c>
      <c r="M11" s="901"/>
      <c r="N11" s="901"/>
      <c r="O11" s="901">
        <v>8</v>
      </c>
      <c r="P11" s="901">
        <v>8</v>
      </c>
      <c r="Q11" s="1371"/>
      <c r="R11" s="962">
        <v>8</v>
      </c>
      <c r="T11" s="1756">
        <v>0.5</v>
      </c>
      <c r="U11" s="1752">
        <f>ROUNDDOWN(AVERAGE(E42:R42),0)</f>
        <v>13</v>
      </c>
    </row>
    <row r="12" spans="1:21" ht="24" customHeight="1" x14ac:dyDescent="0.25">
      <c r="A12" s="299" t="s">
        <v>13</v>
      </c>
      <c r="B12" s="299" t="s">
        <v>90</v>
      </c>
      <c r="C12" s="1745" t="s">
        <v>402</v>
      </c>
      <c r="D12" s="901">
        <f t="shared" si="0"/>
        <v>8</v>
      </c>
      <c r="E12" s="2383" t="s">
        <v>152</v>
      </c>
      <c r="F12" s="1079"/>
      <c r="G12" s="1079"/>
      <c r="H12" s="1079"/>
      <c r="I12" s="901"/>
      <c r="J12" s="1079"/>
      <c r="K12" s="2383">
        <v>8</v>
      </c>
      <c r="L12" s="1072"/>
      <c r="M12" s="1079"/>
      <c r="N12" s="1079"/>
      <c r="O12" s="1079"/>
      <c r="P12" s="901"/>
      <c r="Q12" s="1079"/>
      <c r="R12" s="962">
        <v>8</v>
      </c>
      <c r="S12" s="2427"/>
      <c r="T12" s="1757">
        <v>0.54166666666666696</v>
      </c>
      <c r="U12" s="1752">
        <f>ROUNDDOWN(AVERAGE(E44:R44),0)</f>
        <v>14</v>
      </c>
    </row>
    <row r="13" spans="1:21" ht="24" customHeight="1" x14ac:dyDescent="0.3">
      <c r="A13" s="299" t="s">
        <v>13</v>
      </c>
      <c r="B13" s="299" t="s">
        <v>90</v>
      </c>
      <c r="C13" s="1828" t="s">
        <v>366</v>
      </c>
      <c r="D13" s="901">
        <f t="shared" si="0"/>
        <v>8</v>
      </c>
      <c r="E13" s="1092"/>
      <c r="F13" s="1079"/>
      <c r="G13" s="1079"/>
      <c r="H13" s="901"/>
      <c r="I13" s="1079"/>
      <c r="J13" s="1079"/>
      <c r="K13" s="1092">
        <v>8</v>
      </c>
      <c r="L13" s="1744">
        <v>8</v>
      </c>
      <c r="M13" s="901"/>
      <c r="N13" s="1079"/>
      <c r="O13" s="1079"/>
      <c r="P13" s="1079"/>
      <c r="Q13" s="1079"/>
      <c r="R13" s="2417"/>
      <c r="S13" s="2424"/>
      <c r="T13" s="2420">
        <v>0.58333333333333304</v>
      </c>
      <c r="U13" s="1752">
        <f>ROUNDDOWN(AVERAGE(E52:R52),0)</f>
        <v>17</v>
      </c>
    </row>
    <row r="14" spans="1:21" s="1743" customFormat="1" ht="24" customHeight="1" x14ac:dyDescent="0.25">
      <c r="A14" s="299" t="s">
        <v>13</v>
      </c>
      <c r="B14" s="299" t="s">
        <v>90</v>
      </c>
      <c r="C14" s="1828" t="s">
        <v>379</v>
      </c>
      <c r="D14" s="901">
        <f t="shared" si="0"/>
        <v>8</v>
      </c>
      <c r="E14" s="1092">
        <v>8</v>
      </c>
      <c r="F14" s="1079"/>
      <c r="G14" s="901"/>
      <c r="H14" s="1079"/>
      <c r="I14" s="1079"/>
      <c r="J14" s="1079"/>
      <c r="K14" s="1092"/>
      <c r="L14" s="1744"/>
      <c r="M14" s="1079"/>
      <c r="N14" s="1079"/>
      <c r="O14" s="1742"/>
      <c r="P14" s="1079"/>
      <c r="Q14" s="1079"/>
      <c r="R14" s="2417">
        <v>8</v>
      </c>
      <c r="S14" s="2425"/>
      <c r="T14" s="2419">
        <v>0.625</v>
      </c>
      <c r="U14" s="1752">
        <f>ROUNDDOWN(AVERAGE(E53:R53),0)</f>
        <v>14</v>
      </c>
    </row>
    <row r="15" spans="1:21" s="1743" customFormat="1" ht="24" customHeight="1" x14ac:dyDescent="0.3">
      <c r="A15" s="904"/>
      <c r="B15" s="904"/>
      <c r="C15" s="905" t="s">
        <v>122</v>
      </c>
      <c r="D15" s="906"/>
      <c r="E15" s="1069">
        <f t="shared" ref="E15:R15" si="1">COUNT(E7:E14)</f>
        <v>3</v>
      </c>
      <c r="F15" s="1069">
        <f t="shared" si="1"/>
        <v>4</v>
      </c>
      <c r="G15" s="1069">
        <f t="shared" si="1"/>
        <v>4</v>
      </c>
      <c r="H15" s="1069">
        <f t="shared" si="1"/>
        <v>4</v>
      </c>
      <c r="I15" s="1069">
        <f t="shared" si="1"/>
        <v>4</v>
      </c>
      <c r="J15" s="1069">
        <f t="shared" si="1"/>
        <v>4</v>
      </c>
      <c r="K15" s="1069">
        <f t="shared" si="1"/>
        <v>4</v>
      </c>
      <c r="L15" s="1069">
        <f t="shared" si="1"/>
        <v>3</v>
      </c>
      <c r="M15" s="1069">
        <f t="shared" si="1"/>
        <v>4</v>
      </c>
      <c r="N15" s="1069">
        <f t="shared" si="1"/>
        <v>4</v>
      </c>
      <c r="O15" s="1069">
        <f t="shared" si="1"/>
        <v>4</v>
      </c>
      <c r="P15" s="1069">
        <f t="shared" si="1"/>
        <v>4</v>
      </c>
      <c r="Q15" s="1069">
        <f t="shared" si="1"/>
        <v>4</v>
      </c>
      <c r="R15" s="1069">
        <f t="shared" si="1"/>
        <v>4</v>
      </c>
      <c r="S15" s="2425"/>
      <c r="T15" s="1756">
        <v>0.66666666666666696</v>
      </c>
      <c r="U15" s="1752">
        <f>ROUNDDOWN(AVERAGE(E54:R54),0)</f>
        <v>11</v>
      </c>
    </row>
    <row r="16" spans="1:21" ht="24" customHeight="1" x14ac:dyDescent="0.25">
      <c r="A16" s="299" t="s">
        <v>13</v>
      </c>
      <c r="B16" s="299" t="s">
        <v>14</v>
      </c>
      <c r="C16" s="902" t="s">
        <v>276</v>
      </c>
      <c r="D16" s="901">
        <f>SUM(E16:K16,L16:R16)/2</f>
        <v>36</v>
      </c>
      <c r="E16" s="1072"/>
      <c r="F16" s="1071">
        <v>8</v>
      </c>
      <c r="G16" s="1071"/>
      <c r="H16" s="1071">
        <v>8</v>
      </c>
      <c r="I16" s="1071">
        <v>8</v>
      </c>
      <c r="J16" s="1071">
        <v>8</v>
      </c>
      <c r="K16" s="1072">
        <v>8</v>
      </c>
      <c r="L16" s="1072">
        <v>8</v>
      </c>
      <c r="M16" s="901"/>
      <c r="N16" s="2405" t="s">
        <v>104</v>
      </c>
      <c r="O16" s="1071">
        <v>8</v>
      </c>
      <c r="P16" s="1071">
        <v>8</v>
      </c>
      <c r="Q16" s="1071">
        <v>8</v>
      </c>
      <c r="R16" s="1073"/>
      <c r="S16" s="2424"/>
      <c r="T16" s="1757">
        <v>0.70833333333333404</v>
      </c>
      <c r="U16" s="1752">
        <f>ROUNDDOWN(AVERAGE(E55:R55),0)</f>
        <v>10</v>
      </c>
    </row>
    <row r="17" spans="1:21" ht="24" customHeight="1" x14ac:dyDescent="0.3">
      <c r="A17" s="299" t="s">
        <v>13</v>
      </c>
      <c r="B17" s="299" t="s">
        <v>14</v>
      </c>
      <c r="C17" s="902" t="s">
        <v>359</v>
      </c>
      <c r="D17" s="901">
        <f t="shared" ref="D17:D21" si="2">SUM(E17:K17,L17:R17)/2</f>
        <v>8</v>
      </c>
      <c r="E17" s="1072"/>
      <c r="F17" s="1071"/>
      <c r="G17" s="1071"/>
      <c r="H17" s="1071"/>
      <c r="I17" s="2327"/>
      <c r="J17" s="1071"/>
      <c r="K17" s="1072">
        <v>8</v>
      </c>
      <c r="L17" s="1072"/>
      <c r="M17" s="901"/>
      <c r="N17" s="1071"/>
      <c r="O17" s="1071"/>
      <c r="P17" s="2327"/>
      <c r="Q17" s="1071"/>
      <c r="R17" s="1073">
        <v>8</v>
      </c>
      <c r="S17" s="2427"/>
      <c r="T17" s="1756">
        <v>0.75</v>
      </c>
      <c r="U17" s="1752">
        <f>ROUNDDOWN(AVERAGE(E57:R57),0)</f>
        <v>9</v>
      </c>
    </row>
    <row r="18" spans="1:21" ht="24" customHeight="1" x14ac:dyDescent="0.25">
      <c r="A18" s="966" t="s">
        <v>13</v>
      </c>
      <c r="B18" s="966" t="s">
        <v>14</v>
      </c>
      <c r="C18" s="967" t="s">
        <v>392</v>
      </c>
      <c r="D18" s="901">
        <f t="shared" si="2"/>
        <v>32</v>
      </c>
      <c r="E18" s="1092"/>
      <c r="F18" s="901">
        <v>8</v>
      </c>
      <c r="G18" s="901">
        <v>8</v>
      </c>
      <c r="H18" s="901"/>
      <c r="I18" s="901">
        <v>8</v>
      </c>
      <c r="J18" s="901">
        <v>8</v>
      </c>
      <c r="K18" s="1080"/>
      <c r="L18" s="1080"/>
      <c r="M18" s="901"/>
      <c r="N18" s="901">
        <v>8</v>
      </c>
      <c r="O18" s="901">
        <v>8</v>
      </c>
      <c r="P18" s="901">
        <v>8</v>
      </c>
      <c r="Q18" s="901">
        <v>8</v>
      </c>
      <c r="R18" s="1092"/>
      <c r="T18" s="1757">
        <v>0.79166666666666696</v>
      </c>
      <c r="U18" s="1752">
        <f>ROUNDDOWN(AVERAGE(E58:R58),0)</f>
        <v>7</v>
      </c>
    </row>
    <row r="19" spans="1:21" ht="24" customHeight="1" x14ac:dyDescent="0.3">
      <c r="A19" s="299" t="s">
        <v>13</v>
      </c>
      <c r="B19" s="299" t="s">
        <v>14</v>
      </c>
      <c r="C19" s="902" t="s">
        <v>394</v>
      </c>
      <c r="D19" s="901">
        <f t="shared" si="2"/>
        <v>40</v>
      </c>
      <c r="E19" s="1092">
        <v>8</v>
      </c>
      <c r="F19" s="1371">
        <v>8</v>
      </c>
      <c r="G19" s="1371"/>
      <c r="H19" s="901">
        <v>8</v>
      </c>
      <c r="I19" s="901">
        <v>8</v>
      </c>
      <c r="J19" s="901">
        <v>8</v>
      </c>
      <c r="K19" s="1092"/>
      <c r="L19" s="1092"/>
      <c r="M19" s="901">
        <v>8</v>
      </c>
      <c r="N19" s="901">
        <v>8</v>
      </c>
      <c r="O19" s="901">
        <v>8</v>
      </c>
      <c r="P19" s="901"/>
      <c r="Q19" s="901">
        <v>8</v>
      </c>
      <c r="R19" s="1092">
        <v>8</v>
      </c>
      <c r="T19" s="1756">
        <v>0.83333333333333404</v>
      </c>
      <c r="U19" s="1752">
        <f>ROUNDDOWN(AVERAGE(E59:R59),0)</f>
        <v>5</v>
      </c>
    </row>
    <row r="20" spans="1:21" ht="24" customHeight="1" x14ac:dyDescent="0.25">
      <c r="A20" s="966" t="s">
        <v>13</v>
      </c>
      <c r="B20" s="966" t="s">
        <v>201</v>
      </c>
      <c r="C20" s="967" t="s">
        <v>107</v>
      </c>
      <c r="D20" s="901">
        <f>SUM(E20:K20,L20:R20)/2</f>
        <v>12.5</v>
      </c>
      <c r="E20" s="961"/>
      <c r="F20" s="901"/>
      <c r="G20" s="901"/>
      <c r="H20" s="901"/>
      <c r="I20" s="901"/>
      <c r="J20" s="901"/>
      <c r="K20" s="2383">
        <v>5</v>
      </c>
      <c r="L20" s="1072">
        <v>5</v>
      </c>
      <c r="M20" s="901">
        <v>5</v>
      </c>
      <c r="N20" s="901">
        <v>5</v>
      </c>
      <c r="O20" s="901"/>
      <c r="P20" s="901">
        <v>5</v>
      </c>
      <c r="Q20" s="901"/>
      <c r="R20" s="962"/>
      <c r="T20" s="1757">
        <v>0.875</v>
      </c>
      <c r="U20" s="1752">
        <f>ROUNDDOWN(AVERAGE(E60:R60),0)</f>
        <v>4</v>
      </c>
    </row>
    <row r="21" spans="1:21" ht="24" customHeight="1" x14ac:dyDescent="0.3">
      <c r="A21" s="299" t="s">
        <v>13</v>
      </c>
      <c r="B21" s="299" t="s">
        <v>14</v>
      </c>
      <c r="C21" s="902" t="s">
        <v>98</v>
      </c>
      <c r="D21" s="901">
        <f t="shared" si="2"/>
        <v>40</v>
      </c>
      <c r="E21" s="961"/>
      <c r="F21" s="963">
        <v>8</v>
      </c>
      <c r="G21" s="901">
        <v>8</v>
      </c>
      <c r="H21" s="901">
        <v>8</v>
      </c>
      <c r="I21" s="901">
        <v>8</v>
      </c>
      <c r="J21" s="901">
        <v>8</v>
      </c>
      <c r="K21" s="961"/>
      <c r="L21" s="961"/>
      <c r="M21" s="1071">
        <v>8</v>
      </c>
      <c r="N21" s="1071">
        <v>8</v>
      </c>
      <c r="O21" s="901">
        <v>8</v>
      </c>
      <c r="P21" s="901">
        <v>8</v>
      </c>
      <c r="Q21" s="901">
        <v>8</v>
      </c>
      <c r="R21" s="962"/>
      <c r="T21" s="1758">
        <v>0.91666666666666696</v>
      </c>
      <c r="U21" s="1753">
        <f>ROUNDDOWN(AVERAGE('Master as of 2.17.25'!E61:R61), 0)</f>
        <v>4</v>
      </c>
    </row>
    <row r="22" spans="1:21" ht="24" customHeight="1" x14ac:dyDescent="0.25">
      <c r="A22" s="904"/>
      <c r="B22" s="904"/>
      <c r="C22" s="905" t="s">
        <v>123</v>
      </c>
      <c r="D22" s="906"/>
      <c r="E22" s="1069">
        <f t="shared" ref="E22:R22" si="3">COUNT(E7:E14,E16:E21)</f>
        <v>4</v>
      </c>
      <c r="F22" s="1069">
        <f t="shared" si="3"/>
        <v>8</v>
      </c>
      <c r="G22" s="1069">
        <f t="shared" si="3"/>
        <v>6</v>
      </c>
      <c r="H22" s="1069">
        <f t="shared" si="3"/>
        <v>7</v>
      </c>
      <c r="I22" s="1069">
        <f t="shared" si="3"/>
        <v>8</v>
      </c>
      <c r="J22" s="1069">
        <f t="shared" si="3"/>
        <v>8</v>
      </c>
      <c r="K22" s="1069">
        <f t="shared" si="3"/>
        <v>7</v>
      </c>
      <c r="L22" s="1069">
        <f t="shared" si="3"/>
        <v>5</v>
      </c>
      <c r="M22" s="1069">
        <f t="shared" si="3"/>
        <v>7</v>
      </c>
      <c r="N22" s="1069">
        <f t="shared" si="3"/>
        <v>8</v>
      </c>
      <c r="O22" s="1069">
        <f t="shared" si="3"/>
        <v>8</v>
      </c>
      <c r="P22" s="1069">
        <f t="shared" si="3"/>
        <v>8</v>
      </c>
      <c r="Q22" s="1069">
        <f t="shared" si="3"/>
        <v>8</v>
      </c>
      <c r="R22" s="1069">
        <f t="shared" si="3"/>
        <v>6</v>
      </c>
    </row>
    <row r="23" spans="1:21" ht="24" customHeight="1" x14ac:dyDescent="0.25">
      <c r="A23" s="966" t="s">
        <v>13</v>
      </c>
      <c r="B23" s="966" t="s">
        <v>26</v>
      </c>
      <c r="C23" s="967" t="s">
        <v>366</v>
      </c>
      <c r="D23" s="901">
        <f>SUM(E23:K23,L23:R23)/2</f>
        <v>40</v>
      </c>
      <c r="E23" s="1090"/>
      <c r="F23" s="901">
        <v>8</v>
      </c>
      <c r="G23" s="901">
        <v>8</v>
      </c>
      <c r="H23" s="901">
        <v>8</v>
      </c>
      <c r="I23" s="901"/>
      <c r="J23" s="901">
        <v>8</v>
      </c>
      <c r="K23" s="1070">
        <v>8</v>
      </c>
      <c r="L23" s="1070">
        <v>8</v>
      </c>
      <c r="M23" s="901">
        <v>8</v>
      </c>
      <c r="N23" s="901"/>
      <c r="O23" s="901">
        <v>8</v>
      </c>
      <c r="P23" s="901">
        <v>8</v>
      </c>
      <c r="Q23" s="901">
        <v>8</v>
      </c>
      <c r="R23" s="1070"/>
    </row>
    <row r="24" spans="1:21" ht="24" customHeight="1" x14ac:dyDescent="0.25">
      <c r="A24" s="904"/>
      <c r="B24" s="904"/>
      <c r="C24" s="905" t="s">
        <v>120</v>
      </c>
      <c r="D24" s="906"/>
      <c r="E24" s="1069">
        <f t="shared" ref="E24:R24" si="4">COUNT(E7:E14,E16:E21,E23:E23)</f>
        <v>4</v>
      </c>
      <c r="F24" s="1069">
        <f t="shared" si="4"/>
        <v>9</v>
      </c>
      <c r="G24" s="1069">
        <f t="shared" si="4"/>
        <v>7</v>
      </c>
      <c r="H24" s="1069">
        <f t="shared" si="4"/>
        <v>8</v>
      </c>
      <c r="I24" s="1069">
        <f t="shared" si="4"/>
        <v>8</v>
      </c>
      <c r="J24" s="1069">
        <f t="shared" si="4"/>
        <v>9</v>
      </c>
      <c r="K24" s="1069">
        <f t="shared" si="4"/>
        <v>8</v>
      </c>
      <c r="L24" s="1069">
        <f t="shared" si="4"/>
        <v>6</v>
      </c>
      <c r="M24" s="1069">
        <f t="shared" si="4"/>
        <v>8</v>
      </c>
      <c r="N24" s="1069">
        <f t="shared" si="4"/>
        <v>8</v>
      </c>
      <c r="O24" s="1069">
        <f t="shared" si="4"/>
        <v>9</v>
      </c>
      <c r="P24" s="1069">
        <f t="shared" si="4"/>
        <v>9</v>
      </c>
      <c r="Q24" s="1069">
        <f t="shared" si="4"/>
        <v>9</v>
      </c>
      <c r="R24" s="1069">
        <f t="shared" si="4"/>
        <v>6</v>
      </c>
    </row>
    <row r="25" spans="1:21" ht="24" customHeight="1" x14ac:dyDescent="0.25">
      <c r="A25" s="299" t="s">
        <v>13</v>
      </c>
      <c r="B25" s="299" t="s">
        <v>30</v>
      </c>
      <c r="C25" s="902" t="s">
        <v>371</v>
      </c>
      <c r="D25" s="901">
        <f>SUM(E25:K25,L25:R25)/2</f>
        <v>32</v>
      </c>
      <c r="E25" s="1092"/>
      <c r="F25" s="901">
        <v>8</v>
      </c>
      <c r="G25" s="901">
        <v>8</v>
      </c>
      <c r="H25" s="901">
        <v>8</v>
      </c>
      <c r="I25" s="901">
        <v>8</v>
      </c>
      <c r="J25" s="901"/>
      <c r="K25" s="1080"/>
      <c r="L25" s="1080"/>
      <c r="M25" s="901">
        <v>8</v>
      </c>
      <c r="N25" s="901"/>
      <c r="O25" s="901">
        <v>8</v>
      </c>
      <c r="P25" s="1071">
        <v>8</v>
      </c>
      <c r="Q25" s="901">
        <v>8</v>
      </c>
      <c r="R25" s="1092"/>
    </row>
    <row r="26" spans="1:21" ht="24" customHeight="1" x14ac:dyDescent="0.25">
      <c r="A26" s="299" t="s">
        <v>13</v>
      </c>
      <c r="B26" s="299" t="s">
        <v>30</v>
      </c>
      <c r="C26" s="902" t="s">
        <v>402</v>
      </c>
      <c r="D26" s="901">
        <f>SUM(E26:K26,L26:R26)/2</f>
        <v>8</v>
      </c>
      <c r="E26" s="1080"/>
      <c r="F26" s="901">
        <v>8</v>
      </c>
      <c r="G26" s="1079"/>
      <c r="H26" s="1079"/>
      <c r="I26" s="901"/>
      <c r="J26" s="1079"/>
      <c r="K26" s="1092"/>
      <c r="L26" s="1092"/>
      <c r="M26" s="901">
        <v>8</v>
      </c>
      <c r="N26" s="1079"/>
      <c r="O26" s="1079"/>
      <c r="P26" s="1071"/>
      <c r="Q26" s="1079"/>
      <c r="R26" s="1080"/>
    </row>
    <row r="27" spans="1:21" ht="24" customHeight="1" x14ac:dyDescent="0.25">
      <c r="A27" s="299" t="s">
        <v>13</v>
      </c>
      <c r="B27" s="299" t="s">
        <v>30</v>
      </c>
      <c r="C27" s="902" t="s">
        <v>359</v>
      </c>
      <c r="D27" s="901">
        <f>SUM(E27:K27,L27:R27)/2</f>
        <v>8</v>
      </c>
      <c r="E27" s="1070"/>
      <c r="F27" s="901"/>
      <c r="G27" s="901"/>
      <c r="H27" s="901"/>
      <c r="I27" s="901">
        <v>8</v>
      </c>
      <c r="J27" s="901"/>
      <c r="K27" s="1079"/>
      <c r="L27" s="1070"/>
      <c r="M27" s="901"/>
      <c r="N27" s="901"/>
      <c r="O27" s="901"/>
      <c r="P27" s="1071">
        <v>8</v>
      </c>
      <c r="Q27" s="901"/>
      <c r="R27" s="1079"/>
    </row>
    <row r="28" spans="1:21" ht="24" customHeight="1" x14ac:dyDescent="0.25">
      <c r="A28" s="299" t="s">
        <v>13</v>
      </c>
      <c r="B28" s="299" t="s">
        <v>30</v>
      </c>
      <c r="C28" s="902" t="s">
        <v>290</v>
      </c>
      <c r="D28" s="901">
        <f t="shared" ref="D28" si="5">SUM(E28:K28,L28:R28)/2</f>
        <v>16</v>
      </c>
      <c r="E28" s="961">
        <v>8</v>
      </c>
      <c r="F28" s="901"/>
      <c r="G28" s="901"/>
      <c r="H28" s="901"/>
      <c r="I28" s="901"/>
      <c r="J28" s="901"/>
      <c r="K28" s="961">
        <v>8</v>
      </c>
      <c r="L28" s="961">
        <v>8</v>
      </c>
      <c r="M28" s="901"/>
      <c r="N28" s="901"/>
      <c r="O28" s="901"/>
      <c r="P28" s="901"/>
      <c r="Q28" s="901"/>
      <c r="R28" s="962">
        <v>8</v>
      </c>
    </row>
    <row r="29" spans="1:21" ht="24" customHeight="1" x14ac:dyDescent="0.25">
      <c r="A29" s="904"/>
      <c r="B29" s="904"/>
      <c r="C29" s="905" t="s">
        <v>119</v>
      </c>
      <c r="D29" s="906"/>
      <c r="E29" s="1069">
        <f t="shared" ref="E29:R29" si="6">COUNT(E7:E14,E16:E21,E23:E23,E25:E28)</f>
        <v>5</v>
      </c>
      <c r="F29" s="1069">
        <f t="shared" si="6"/>
        <v>11</v>
      </c>
      <c r="G29" s="1069">
        <f t="shared" si="6"/>
        <v>8</v>
      </c>
      <c r="H29" s="1069">
        <f t="shared" si="6"/>
        <v>9</v>
      </c>
      <c r="I29" s="1069">
        <f t="shared" si="6"/>
        <v>10</v>
      </c>
      <c r="J29" s="1069">
        <f t="shared" si="6"/>
        <v>9</v>
      </c>
      <c r="K29" s="1069">
        <f t="shared" si="6"/>
        <v>9</v>
      </c>
      <c r="L29" s="1069">
        <f t="shared" si="6"/>
        <v>7</v>
      </c>
      <c r="M29" s="1069">
        <f t="shared" si="6"/>
        <v>10</v>
      </c>
      <c r="N29" s="1069">
        <f t="shared" si="6"/>
        <v>8</v>
      </c>
      <c r="O29" s="1069">
        <f t="shared" si="6"/>
        <v>10</v>
      </c>
      <c r="P29" s="1069">
        <f t="shared" si="6"/>
        <v>11</v>
      </c>
      <c r="Q29" s="1069">
        <f t="shared" si="6"/>
        <v>10</v>
      </c>
      <c r="R29" s="1069">
        <f t="shared" si="6"/>
        <v>7</v>
      </c>
    </row>
    <row r="30" spans="1:21" ht="24" customHeight="1" x14ac:dyDescent="0.25">
      <c r="A30" s="299" t="s">
        <v>13</v>
      </c>
      <c r="B30" s="299" t="s">
        <v>91</v>
      </c>
      <c r="C30" s="902" t="s">
        <v>402</v>
      </c>
      <c r="D30" s="901">
        <f t="shared" ref="D30:D34" si="7">SUM(E30:K30,L30:R30)/2</f>
        <v>24</v>
      </c>
      <c r="E30" s="1080"/>
      <c r="F30" s="1079"/>
      <c r="G30" s="901">
        <v>8</v>
      </c>
      <c r="H30" s="901">
        <v>8</v>
      </c>
      <c r="I30" s="901"/>
      <c r="J30" s="901">
        <v>8</v>
      </c>
      <c r="K30" s="1092"/>
      <c r="L30" s="1092"/>
      <c r="M30" s="1079"/>
      <c r="N30" s="901">
        <v>8</v>
      </c>
      <c r="O30" s="901">
        <v>8</v>
      </c>
      <c r="P30" s="901"/>
      <c r="Q30" s="901">
        <v>8</v>
      </c>
      <c r="R30" s="1080"/>
    </row>
    <row r="31" spans="1:21" ht="24" customHeight="1" x14ac:dyDescent="0.25">
      <c r="A31" s="299" t="s">
        <v>13</v>
      </c>
      <c r="B31" s="299" t="s">
        <v>91</v>
      </c>
      <c r="C31" s="902" t="s">
        <v>388</v>
      </c>
      <c r="D31" s="901">
        <f t="shared" si="7"/>
        <v>32</v>
      </c>
      <c r="E31" s="1070"/>
      <c r="F31" s="901">
        <v>8</v>
      </c>
      <c r="G31" s="901">
        <v>8</v>
      </c>
      <c r="H31" s="901">
        <v>8</v>
      </c>
      <c r="I31" s="901"/>
      <c r="J31" s="901">
        <v>8</v>
      </c>
      <c r="K31" s="1080"/>
      <c r="L31" s="1080"/>
      <c r="M31" s="901">
        <v>8</v>
      </c>
      <c r="N31" s="901">
        <v>8</v>
      </c>
      <c r="O31" s="901">
        <v>8</v>
      </c>
      <c r="P31" s="901"/>
      <c r="Q31" s="901">
        <v>8</v>
      </c>
      <c r="R31" s="1070"/>
    </row>
    <row r="32" spans="1:21" ht="24" customHeight="1" x14ac:dyDescent="0.25">
      <c r="A32" s="299" t="s">
        <v>13</v>
      </c>
      <c r="B32" s="299" t="s">
        <v>91</v>
      </c>
      <c r="C32" s="902" t="s">
        <v>371</v>
      </c>
      <c r="D32" s="901">
        <f>SUM(E32:K32,L32:R32)/2</f>
        <v>8</v>
      </c>
      <c r="E32" s="1070"/>
      <c r="F32" s="1079"/>
      <c r="G32" s="1079"/>
      <c r="H32" s="1079"/>
      <c r="I32" s="1079"/>
      <c r="J32" s="901"/>
      <c r="K32" s="1070">
        <v>8</v>
      </c>
      <c r="L32" s="1070">
        <v>8</v>
      </c>
      <c r="M32" s="1079"/>
      <c r="N32" s="901"/>
      <c r="O32" s="1079"/>
      <c r="P32" s="1079"/>
      <c r="Q32" s="1079"/>
      <c r="R32" s="1070"/>
    </row>
    <row r="33" spans="1:21" ht="24" customHeight="1" x14ac:dyDescent="0.25">
      <c r="A33" s="299" t="s">
        <v>13</v>
      </c>
      <c r="B33" s="299" t="s">
        <v>91</v>
      </c>
      <c r="C33" s="902" t="s">
        <v>396</v>
      </c>
      <c r="D33" s="901">
        <f t="shared" si="7"/>
        <v>40</v>
      </c>
      <c r="E33" s="1092">
        <v>8</v>
      </c>
      <c r="F33" s="901"/>
      <c r="G33" s="901">
        <v>8</v>
      </c>
      <c r="H33" s="901">
        <v>8</v>
      </c>
      <c r="I33" s="901">
        <v>8</v>
      </c>
      <c r="J33" s="901">
        <v>8</v>
      </c>
      <c r="K33" s="1092"/>
      <c r="L33" s="1092"/>
      <c r="M33" s="901">
        <v>8</v>
      </c>
      <c r="N33" s="901">
        <v>8</v>
      </c>
      <c r="O33" s="901">
        <v>8</v>
      </c>
      <c r="P33" s="901">
        <v>8</v>
      </c>
      <c r="Q33" s="901"/>
      <c r="R33" s="1092">
        <v>8</v>
      </c>
    </row>
    <row r="34" spans="1:21" ht="24" customHeight="1" x14ac:dyDescent="0.25">
      <c r="A34" s="299" t="s">
        <v>13</v>
      </c>
      <c r="B34" s="299" t="s">
        <v>91</v>
      </c>
      <c r="C34" s="902" t="s">
        <v>281</v>
      </c>
      <c r="D34" s="901">
        <f t="shared" si="7"/>
        <v>40</v>
      </c>
      <c r="E34" s="961">
        <v>8</v>
      </c>
      <c r="F34" s="901"/>
      <c r="G34" s="901">
        <v>8</v>
      </c>
      <c r="H34" s="901">
        <v>8</v>
      </c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/>
      <c r="P34" s="901">
        <v>8</v>
      </c>
      <c r="Q34" s="901">
        <v>8</v>
      </c>
      <c r="R34" s="962">
        <v>8</v>
      </c>
    </row>
    <row r="35" spans="1:21" ht="24" customHeight="1" x14ac:dyDescent="0.25">
      <c r="A35" s="904"/>
      <c r="B35" s="904"/>
      <c r="C35" s="905" t="s">
        <v>124</v>
      </c>
      <c r="D35" s="906"/>
      <c r="E35" s="1069">
        <f t="shared" ref="E35:R35" si="8">COUNT(E7:E14,E16:E21,E23:E23,E25:E28,E30:E34)</f>
        <v>7</v>
      </c>
      <c r="F35" s="1069">
        <f t="shared" si="8"/>
        <v>12</v>
      </c>
      <c r="G35" s="1069">
        <f t="shared" si="8"/>
        <v>12</v>
      </c>
      <c r="H35" s="1069">
        <f t="shared" si="8"/>
        <v>13</v>
      </c>
      <c r="I35" s="1069">
        <f t="shared" si="8"/>
        <v>12</v>
      </c>
      <c r="J35" s="1069">
        <f t="shared" si="8"/>
        <v>13</v>
      </c>
      <c r="K35" s="1069">
        <f t="shared" si="8"/>
        <v>10</v>
      </c>
      <c r="L35" s="1069">
        <f t="shared" si="8"/>
        <v>8</v>
      </c>
      <c r="M35" s="1069">
        <f t="shared" si="8"/>
        <v>13</v>
      </c>
      <c r="N35" s="1069">
        <f t="shared" si="8"/>
        <v>12</v>
      </c>
      <c r="O35" s="1069">
        <f t="shared" si="8"/>
        <v>13</v>
      </c>
      <c r="P35" s="1069">
        <f t="shared" si="8"/>
        <v>13</v>
      </c>
      <c r="Q35" s="1069">
        <f t="shared" si="8"/>
        <v>13</v>
      </c>
      <c r="R35" s="1069">
        <f t="shared" si="8"/>
        <v>9</v>
      </c>
    </row>
    <row r="36" spans="1:21" ht="24" customHeight="1" x14ac:dyDescent="0.25">
      <c r="A36" s="299" t="s">
        <v>13</v>
      </c>
      <c r="B36" s="299" t="s">
        <v>34</v>
      </c>
      <c r="C36" s="902" t="s">
        <v>379</v>
      </c>
      <c r="D36" s="901">
        <f>SUM(E36:K36,L36:R36)/2</f>
        <v>32</v>
      </c>
      <c r="E36" s="1079"/>
      <c r="F36" s="901">
        <v>8</v>
      </c>
      <c r="G36" s="901"/>
      <c r="H36" s="901">
        <v>8</v>
      </c>
      <c r="I36" s="901">
        <v>8</v>
      </c>
      <c r="J36" s="901">
        <v>8</v>
      </c>
      <c r="K36" s="1070"/>
      <c r="L36" s="1070"/>
      <c r="M36" s="901">
        <v>8</v>
      </c>
      <c r="N36" s="901">
        <v>8</v>
      </c>
      <c r="O36" s="901"/>
      <c r="P36" s="901">
        <v>8</v>
      </c>
      <c r="Q36" s="901">
        <v>8</v>
      </c>
      <c r="R36" s="1079"/>
    </row>
    <row r="37" spans="1:21" ht="24" customHeight="1" x14ac:dyDescent="0.25">
      <c r="A37" s="299" t="s">
        <v>13</v>
      </c>
      <c r="B37" s="299" t="s">
        <v>34</v>
      </c>
      <c r="C37" s="902" t="s">
        <v>388</v>
      </c>
      <c r="D37" s="901"/>
      <c r="E37" s="1371">
        <v>8</v>
      </c>
      <c r="F37" s="1079"/>
      <c r="G37" s="1079"/>
      <c r="H37" s="1079"/>
      <c r="I37" s="901"/>
      <c r="J37" s="1079"/>
      <c r="K37" s="1371" t="s">
        <v>152</v>
      </c>
      <c r="L37" s="1070">
        <v>8</v>
      </c>
      <c r="M37" s="1079"/>
      <c r="N37" s="1079"/>
      <c r="O37" s="1079"/>
      <c r="P37" s="901"/>
      <c r="Q37" s="1079"/>
      <c r="R37" s="1070"/>
    </row>
    <row r="38" spans="1:21" ht="24" customHeight="1" x14ac:dyDescent="0.25">
      <c r="A38" s="299" t="s">
        <v>13</v>
      </c>
      <c r="B38" s="299" t="s">
        <v>34</v>
      </c>
      <c r="C38" s="902" t="s">
        <v>352</v>
      </c>
      <c r="D38" s="901">
        <f t="shared" ref="D38" si="9">SUM(E38:K38,L38:R38)/2</f>
        <v>24</v>
      </c>
      <c r="E38" s="1070">
        <v>8</v>
      </c>
      <c r="F38" s="901"/>
      <c r="G38" s="901"/>
      <c r="H38" s="901">
        <v>8</v>
      </c>
      <c r="I38" s="901">
        <v>8</v>
      </c>
      <c r="J38" s="901"/>
      <c r="K38" s="1070"/>
      <c r="L38" s="1070"/>
      <c r="M38" s="901"/>
      <c r="N38" s="901"/>
      <c r="O38" s="901">
        <v>8</v>
      </c>
      <c r="P38" s="901">
        <v>8</v>
      </c>
      <c r="Q38" s="901"/>
      <c r="R38" s="1070">
        <v>8</v>
      </c>
    </row>
    <row r="39" spans="1:21" ht="24" customHeight="1" x14ac:dyDescent="0.25">
      <c r="A39" s="299" t="s">
        <v>13</v>
      </c>
      <c r="B39" s="299" t="s">
        <v>34</v>
      </c>
      <c r="C39" s="902" t="s">
        <v>389</v>
      </c>
      <c r="D39" s="901">
        <f>SUM(E39:K39,L39:R39)/2</f>
        <v>40</v>
      </c>
      <c r="E39" s="1070"/>
      <c r="F39" s="901">
        <v>8</v>
      </c>
      <c r="G39" s="901">
        <v>8</v>
      </c>
      <c r="H39" s="901"/>
      <c r="I39" s="901">
        <v>8</v>
      </c>
      <c r="J39" s="901">
        <v>8</v>
      </c>
      <c r="K39" s="1070">
        <v>8</v>
      </c>
      <c r="L39" s="1070">
        <v>8</v>
      </c>
      <c r="M39" s="901">
        <v>8</v>
      </c>
      <c r="N39" s="901">
        <v>8</v>
      </c>
      <c r="O39" s="901"/>
      <c r="P39" s="901">
        <v>8</v>
      </c>
      <c r="Q39" s="901">
        <v>8</v>
      </c>
      <c r="R39" s="1070"/>
    </row>
    <row r="40" spans="1:21" ht="24" customHeight="1" x14ac:dyDescent="0.25">
      <c r="A40" s="904"/>
      <c r="B40" s="904"/>
      <c r="C40" s="905" t="s">
        <v>121</v>
      </c>
      <c r="D40" s="906"/>
      <c r="E40" s="1069">
        <f t="shared" ref="E40:R40" si="10">COUNT(E7:E14,E16:E21,E23:E23,E25:E28,E30:E34,E36:E39)</f>
        <v>9</v>
      </c>
      <c r="F40" s="1069">
        <f t="shared" si="10"/>
        <v>14</v>
      </c>
      <c r="G40" s="1069">
        <f t="shared" si="10"/>
        <v>13</v>
      </c>
      <c r="H40" s="1069">
        <f t="shared" si="10"/>
        <v>15</v>
      </c>
      <c r="I40" s="1069">
        <f t="shared" si="10"/>
        <v>15</v>
      </c>
      <c r="J40" s="1069">
        <f t="shared" si="10"/>
        <v>15</v>
      </c>
      <c r="K40" s="1069">
        <f t="shared" si="10"/>
        <v>11</v>
      </c>
      <c r="L40" s="1069">
        <f t="shared" si="10"/>
        <v>10</v>
      </c>
      <c r="M40" s="1069">
        <f t="shared" si="10"/>
        <v>15</v>
      </c>
      <c r="N40" s="1069">
        <f t="shared" si="10"/>
        <v>14</v>
      </c>
      <c r="O40" s="1069">
        <f t="shared" si="10"/>
        <v>14</v>
      </c>
      <c r="P40" s="1069">
        <f t="shared" si="10"/>
        <v>16</v>
      </c>
      <c r="Q40" s="1069">
        <f t="shared" si="10"/>
        <v>15</v>
      </c>
      <c r="R40" s="1069">
        <f t="shared" si="10"/>
        <v>10</v>
      </c>
    </row>
    <row r="41" spans="1:21" ht="24" customHeight="1" x14ac:dyDescent="0.25">
      <c r="A41" s="908" t="s">
        <v>256</v>
      </c>
      <c r="B41" s="908" t="s">
        <v>162</v>
      </c>
      <c r="C41" s="909" t="s">
        <v>405</v>
      </c>
      <c r="D41" s="901">
        <f t="shared" ref="D41" si="11">SUM(E41:K41,L41:R41)/2</f>
        <v>24</v>
      </c>
      <c r="E41" s="1741"/>
      <c r="F41" s="1074" t="s">
        <v>10</v>
      </c>
      <c r="G41" s="1074"/>
      <c r="H41" s="1074" t="s">
        <v>10</v>
      </c>
      <c r="I41" s="1074" t="s">
        <v>10</v>
      </c>
      <c r="J41" s="2428" t="s">
        <v>273</v>
      </c>
      <c r="K41" s="1070">
        <v>8</v>
      </c>
      <c r="L41" s="1070">
        <v>8</v>
      </c>
      <c r="M41" s="901"/>
      <c r="N41" s="1071">
        <v>8</v>
      </c>
      <c r="O41" s="1071">
        <v>8</v>
      </c>
      <c r="P41" s="1071">
        <v>8</v>
      </c>
      <c r="Q41" s="1071">
        <v>8</v>
      </c>
      <c r="R41" s="1741"/>
    </row>
    <row r="42" spans="1:21" ht="24" customHeight="1" x14ac:dyDescent="0.25">
      <c r="A42" s="904"/>
      <c r="B42" s="904"/>
      <c r="C42" s="905" t="s">
        <v>139</v>
      </c>
      <c r="D42" s="906"/>
      <c r="E42" s="1069">
        <f t="shared" ref="E42:R42" si="12">COUNT(E7:E14,E16:E21,E23:E23,E25:E28,E30:E34,E36:E39,E41:E41)</f>
        <v>9</v>
      </c>
      <c r="F42" s="1069">
        <f t="shared" si="12"/>
        <v>14</v>
      </c>
      <c r="G42" s="1069">
        <f t="shared" si="12"/>
        <v>13</v>
      </c>
      <c r="H42" s="1069">
        <f t="shared" si="12"/>
        <v>15</v>
      </c>
      <c r="I42" s="1069">
        <f t="shared" si="12"/>
        <v>15</v>
      </c>
      <c r="J42" s="1069">
        <f t="shared" si="12"/>
        <v>15</v>
      </c>
      <c r="K42" s="1069">
        <f t="shared" si="12"/>
        <v>12</v>
      </c>
      <c r="L42" s="1069">
        <f t="shared" si="12"/>
        <v>11</v>
      </c>
      <c r="M42" s="1069">
        <f t="shared" si="12"/>
        <v>15</v>
      </c>
      <c r="N42" s="1069">
        <f t="shared" si="12"/>
        <v>15</v>
      </c>
      <c r="O42" s="1069">
        <f t="shared" si="12"/>
        <v>15</v>
      </c>
      <c r="P42" s="1069">
        <f t="shared" si="12"/>
        <v>17</v>
      </c>
      <c r="Q42" s="1069">
        <f t="shared" si="12"/>
        <v>16</v>
      </c>
      <c r="R42" s="1069">
        <f t="shared" si="12"/>
        <v>10</v>
      </c>
    </row>
    <row r="43" spans="1:21" ht="24" customHeight="1" x14ac:dyDescent="0.25">
      <c r="A43" s="299" t="s">
        <v>13</v>
      </c>
      <c r="B43" s="299" t="s">
        <v>103</v>
      </c>
      <c r="C43" s="902" t="s">
        <v>384</v>
      </c>
      <c r="D43" s="901">
        <f>SUM(E43:K43,L43:R43)/2</f>
        <v>40</v>
      </c>
      <c r="E43" s="1070"/>
      <c r="F43" s="901">
        <v>8</v>
      </c>
      <c r="G43" s="901">
        <v>8</v>
      </c>
      <c r="H43" s="901">
        <v>8</v>
      </c>
      <c r="I43" s="901">
        <v>8</v>
      </c>
      <c r="J43" s="901"/>
      <c r="K43" s="1070">
        <v>8</v>
      </c>
      <c r="L43" s="1070">
        <v>8</v>
      </c>
      <c r="M43" s="901">
        <v>8</v>
      </c>
      <c r="N43" s="901">
        <v>8</v>
      </c>
      <c r="O43" s="901">
        <v>8</v>
      </c>
      <c r="P43" s="901"/>
      <c r="Q43" s="901">
        <v>8</v>
      </c>
      <c r="R43" s="1070"/>
    </row>
    <row r="44" spans="1:21" ht="24" customHeight="1" x14ac:dyDescent="0.25">
      <c r="A44" s="904"/>
      <c r="B44" s="904"/>
      <c r="C44" s="905" t="s">
        <v>125</v>
      </c>
      <c r="D44" s="906"/>
      <c r="E44" s="1069">
        <f t="shared" ref="E44:R44" si="13">COUNT(E7:E14,E16:E21,E23:E23,E25:E28,E30:E34,E36:E39,E41:E41,E43:E43)</f>
        <v>9</v>
      </c>
      <c r="F44" s="1069">
        <f t="shared" si="13"/>
        <v>15</v>
      </c>
      <c r="G44" s="1069">
        <f t="shared" si="13"/>
        <v>14</v>
      </c>
      <c r="H44" s="1069">
        <f t="shared" si="13"/>
        <v>16</v>
      </c>
      <c r="I44" s="1069">
        <f t="shared" si="13"/>
        <v>16</v>
      </c>
      <c r="J44" s="1069">
        <f t="shared" si="13"/>
        <v>15</v>
      </c>
      <c r="K44" s="1069">
        <f t="shared" si="13"/>
        <v>13</v>
      </c>
      <c r="L44" s="1069">
        <f t="shared" si="13"/>
        <v>12</v>
      </c>
      <c r="M44" s="1069">
        <f t="shared" si="13"/>
        <v>16</v>
      </c>
      <c r="N44" s="1069">
        <f t="shared" si="13"/>
        <v>16</v>
      </c>
      <c r="O44" s="1069">
        <f t="shared" si="13"/>
        <v>16</v>
      </c>
      <c r="P44" s="1069">
        <f t="shared" si="13"/>
        <v>17</v>
      </c>
      <c r="Q44" s="1069">
        <f t="shared" si="13"/>
        <v>17</v>
      </c>
      <c r="R44" s="1069">
        <f t="shared" si="13"/>
        <v>10</v>
      </c>
    </row>
    <row r="45" spans="1:21" ht="24" customHeight="1" x14ac:dyDescent="0.25">
      <c r="A45" s="299" t="s">
        <v>13</v>
      </c>
      <c r="B45" s="299" t="s">
        <v>39</v>
      </c>
      <c r="C45" s="902" t="s">
        <v>318</v>
      </c>
      <c r="D45" s="901">
        <f>SUM(E45:K45,L45:R45)/2</f>
        <v>40</v>
      </c>
      <c r="E45" s="961"/>
      <c r="F45" s="901">
        <v>8</v>
      </c>
      <c r="G45" s="901">
        <v>8</v>
      </c>
      <c r="H45" s="901">
        <v>8</v>
      </c>
      <c r="I45" s="901">
        <v>8</v>
      </c>
      <c r="J45" s="901"/>
      <c r="K45" s="961">
        <v>8</v>
      </c>
      <c r="L45" s="961">
        <v>8</v>
      </c>
      <c r="M45" s="901"/>
      <c r="N45" s="901">
        <v>8</v>
      </c>
      <c r="O45" s="901">
        <v>8</v>
      </c>
      <c r="P45" s="901">
        <v>8</v>
      </c>
      <c r="Q45" s="901">
        <v>8</v>
      </c>
      <c r="R45" s="962"/>
      <c r="T45" s="1743"/>
      <c r="U45" s="1743"/>
    </row>
    <row r="46" spans="1:21" ht="24" customHeight="1" x14ac:dyDescent="0.25">
      <c r="A46" s="299" t="s">
        <v>13</v>
      </c>
      <c r="B46" s="299" t="s">
        <v>39</v>
      </c>
      <c r="C46" s="902" t="s">
        <v>390</v>
      </c>
      <c r="D46" s="901">
        <f t="shared" ref="D46:D51" si="14">SUM(E46:K46,L46:R46)/2</f>
        <v>24</v>
      </c>
      <c r="E46" s="2383" t="s">
        <v>104</v>
      </c>
      <c r="F46" s="1371" t="s">
        <v>104</v>
      </c>
      <c r="G46" s="1371" t="s">
        <v>104</v>
      </c>
      <c r="H46" s="901">
        <v>8</v>
      </c>
      <c r="I46" s="901"/>
      <c r="J46" s="901">
        <v>8</v>
      </c>
      <c r="K46" s="961"/>
      <c r="L46" s="961"/>
      <c r="M46" s="901">
        <v>8</v>
      </c>
      <c r="N46" s="1371" t="s">
        <v>117</v>
      </c>
      <c r="O46" s="901">
        <v>8</v>
      </c>
      <c r="P46" s="901">
        <v>8</v>
      </c>
      <c r="Q46" s="901"/>
      <c r="R46" s="962">
        <v>8</v>
      </c>
    </row>
    <row r="47" spans="1:21" ht="24" customHeight="1" x14ac:dyDescent="0.25">
      <c r="A47" s="299" t="s">
        <v>13</v>
      </c>
      <c r="B47" s="299" t="s">
        <v>39</v>
      </c>
      <c r="C47" s="902" t="s">
        <v>374</v>
      </c>
      <c r="D47" s="901">
        <f t="shared" si="14"/>
        <v>40</v>
      </c>
      <c r="E47" s="961"/>
      <c r="F47" s="901">
        <v>8</v>
      </c>
      <c r="G47" s="901">
        <v>8</v>
      </c>
      <c r="H47" s="1094"/>
      <c r="I47" s="901">
        <v>8</v>
      </c>
      <c r="J47" s="901">
        <v>8</v>
      </c>
      <c r="K47" s="1092">
        <v>8</v>
      </c>
      <c r="L47" s="1092">
        <v>8</v>
      </c>
      <c r="M47" s="901"/>
      <c r="N47" s="901">
        <v>8</v>
      </c>
      <c r="O47" s="901">
        <v>8</v>
      </c>
      <c r="P47" s="901">
        <v>8</v>
      </c>
      <c r="Q47" s="901">
        <v>8</v>
      </c>
      <c r="R47" s="962"/>
    </row>
    <row r="48" spans="1:21" s="1743" customFormat="1" ht="24" customHeight="1" x14ac:dyDescent="0.25">
      <c r="A48" s="299" t="s">
        <v>13</v>
      </c>
      <c r="B48" s="299" t="s">
        <v>39</v>
      </c>
      <c r="C48" s="902" t="s">
        <v>377</v>
      </c>
      <c r="D48" s="901">
        <f t="shared" si="14"/>
        <v>8</v>
      </c>
      <c r="E48" s="1092">
        <v>8</v>
      </c>
      <c r="F48" s="901"/>
      <c r="G48" s="901"/>
      <c r="H48" s="901"/>
      <c r="I48" s="901"/>
      <c r="J48" s="901"/>
      <c r="K48" s="961"/>
      <c r="L48" s="961"/>
      <c r="M48" s="901"/>
      <c r="N48" s="901"/>
      <c r="O48" s="901"/>
      <c r="P48" s="901"/>
      <c r="Q48" s="901"/>
      <c r="R48" s="1092">
        <v>8</v>
      </c>
      <c r="T48"/>
      <c r="U48"/>
    </row>
    <row r="49" spans="1:18" ht="23.5" customHeight="1" x14ac:dyDescent="0.25">
      <c r="A49" s="299" t="s">
        <v>13</v>
      </c>
      <c r="B49" s="299" t="s">
        <v>39</v>
      </c>
      <c r="C49" s="902" t="s">
        <v>403</v>
      </c>
      <c r="D49" s="901">
        <f t="shared" si="14"/>
        <v>16</v>
      </c>
      <c r="E49" s="1092">
        <v>8</v>
      </c>
      <c r="F49" s="901"/>
      <c r="G49" s="901"/>
      <c r="H49" s="901"/>
      <c r="I49" s="901"/>
      <c r="J49" s="901">
        <v>8</v>
      </c>
      <c r="K49" s="961"/>
      <c r="L49" s="961"/>
      <c r="M49" s="901"/>
      <c r="N49" s="901"/>
      <c r="O49" s="901"/>
      <c r="P49" s="901"/>
      <c r="Q49" s="901">
        <v>8</v>
      </c>
      <c r="R49" s="1092">
        <v>8</v>
      </c>
    </row>
    <row r="50" spans="1:18" ht="23.5" customHeight="1" x14ac:dyDescent="0.25">
      <c r="A50" s="299" t="s">
        <v>13</v>
      </c>
      <c r="B50" s="299" t="s">
        <v>39</v>
      </c>
      <c r="C50" s="902" t="s">
        <v>398</v>
      </c>
      <c r="D50" s="901">
        <f t="shared" si="14"/>
        <v>40</v>
      </c>
      <c r="E50" s="1070">
        <v>8</v>
      </c>
      <c r="F50" s="901"/>
      <c r="G50" s="901">
        <v>8</v>
      </c>
      <c r="H50" s="901">
        <v>8</v>
      </c>
      <c r="I50" s="901">
        <v>8</v>
      </c>
      <c r="J50" s="901">
        <v>8</v>
      </c>
      <c r="K50" s="1070"/>
      <c r="L50" s="1070"/>
      <c r="M50" s="901">
        <v>8</v>
      </c>
      <c r="N50" s="901">
        <v>8</v>
      </c>
      <c r="O50" s="901"/>
      <c r="P50" s="901">
        <v>8</v>
      </c>
      <c r="Q50" s="901">
        <v>8</v>
      </c>
      <c r="R50" s="1070">
        <v>8</v>
      </c>
    </row>
    <row r="51" spans="1:18" ht="24" customHeight="1" x14ac:dyDescent="0.25">
      <c r="A51" s="299" t="s">
        <v>13</v>
      </c>
      <c r="B51" s="299" t="s">
        <v>362</v>
      </c>
      <c r="C51" s="902" t="s">
        <v>135</v>
      </c>
      <c r="D51" s="901">
        <f t="shared" si="14"/>
        <v>30.5</v>
      </c>
      <c r="E51" s="1070">
        <v>8</v>
      </c>
      <c r="F51" s="901">
        <v>7.5</v>
      </c>
      <c r="G51" s="901"/>
      <c r="H51" s="901"/>
      <c r="I51" s="901">
        <v>7.5</v>
      </c>
      <c r="J51" s="901">
        <v>7.5</v>
      </c>
      <c r="K51" s="1070"/>
      <c r="L51" s="1070"/>
      <c r="M51" s="901">
        <v>7.5</v>
      </c>
      <c r="N51" s="901"/>
      <c r="O51" s="901"/>
      <c r="P51" s="901">
        <v>7.5</v>
      </c>
      <c r="Q51" s="901">
        <v>7.5</v>
      </c>
      <c r="R51" s="1070">
        <v>8</v>
      </c>
    </row>
    <row r="52" spans="1:18" ht="24" customHeight="1" x14ac:dyDescent="0.25">
      <c r="A52" s="904"/>
      <c r="B52" s="904"/>
      <c r="C52" s="905" t="s">
        <v>126</v>
      </c>
      <c r="D52" s="906"/>
      <c r="E52" s="1069">
        <f t="shared" ref="E52:R52" si="15">COUNT(E8:E14,E16:E21,E23:E23,E25:E28,E30:E34,E36:E39,E41:E41,E43:E43,E45:E51)</f>
        <v>13</v>
      </c>
      <c r="F52" s="1069">
        <f t="shared" si="15"/>
        <v>17</v>
      </c>
      <c r="G52" s="1069">
        <f t="shared" si="15"/>
        <v>16</v>
      </c>
      <c r="H52" s="1069">
        <f t="shared" si="15"/>
        <v>18</v>
      </c>
      <c r="I52" s="1069">
        <f t="shared" si="15"/>
        <v>19</v>
      </c>
      <c r="J52" s="1069">
        <f t="shared" si="15"/>
        <v>19</v>
      </c>
      <c r="K52" s="1069">
        <f t="shared" si="15"/>
        <v>15</v>
      </c>
      <c r="L52" s="1069">
        <f t="shared" si="15"/>
        <v>14</v>
      </c>
      <c r="M52" s="1069">
        <f t="shared" si="15"/>
        <v>18</v>
      </c>
      <c r="N52" s="1069">
        <f t="shared" si="15"/>
        <v>18</v>
      </c>
      <c r="O52" s="1069">
        <f t="shared" si="15"/>
        <v>18</v>
      </c>
      <c r="P52" s="1069">
        <f t="shared" si="15"/>
        <v>21</v>
      </c>
      <c r="Q52" s="1069">
        <f t="shared" si="15"/>
        <v>21</v>
      </c>
      <c r="R52" s="1069">
        <f t="shared" si="15"/>
        <v>15</v>
      </c>
    </row>
    <row r="53" spans="1:18" ht="24" customHeight="1" x14ac:dyDescent="0.25">
      <c r="A53" s="904"/>
      <c r="B53" s="904"/>
      <c r="C53" s="911" t="s">
        <v>300</v>
      </c>
      <c r="D53" s="906"/>
      <c r="E53" s="1069">
        <f t="shared" ref="E53:R53" si="16">COUNT(E16:E21,E23:E23,E25:E28,E30:E34,E36:E39,E41:E41,E43:E43,E45:E51)</f>
        <v>10</v>
      </c>
      <c r="F53" s="1069">
        <f t="shared" si="16"/>
        <v>14</v>
      </c>
      <c r="G53" s="1069">
        <f t="shared" si="16"/>
        <v>13</v>
      </c>
      <c r="H53" s="1069">
        <f t="shared" si="16"/>
        <v>15</v>
      </c>
      <c r="I53" s="1069">
        <f t="shared" si="16"/>
        <v>16</v>
      </c>
      <c r="J53" s="1069">
        <f t="shared" si="16"/>
        <v>16</v>
      </c>
      <c r="K53" s="1069">
        <f t="shared" si="16"/>
        <v>11</v>
      </c>
      <c r="L53" s="1069">
        <f t="shared" si="16"/>
        <v>11</v>
      </c>
      <c r="M53" s="1069">
        <f t="shared" si="16"/>
        <v>15</v>
      </c>
      <c r="N53" s="1069">
        <f t="shared" si="16"/>
        <v>15</v>
      </c>
      <c r="O53" s="1069">
        <f t="shared" si="16"/>
        <v>15</v>
      </c>
      <c r="P53" s="1069">
        <f t="shared" si="16"/>
        <v>18</v>
      </c>
      <c r="Q53" s="1069">
        <f t="shared" si="16"/>
        <v>18</v>
      </c>
      <c r="R53" s="1069">
        <f t="shared" si="16"/>
        <v>11</v>
      </c>
    </row>
    <row r="54" spans="1:18" ht="24" customHeight="1" x14ac:dyDescent="0.25">
      <c r="A54" s="904"/>
      <c r="B54" s="904"/>
      <c r="C54" s="912" t="s">
        <v>51</v>
      </c>
      <c r="D54" s="906"/>
      <c r="E54" s="1069">
        <f>COUNT(E23:E23,E25:E28,E30:E34,E36:E39,E41:E41,E43:E43,E45:E51,#REF!)</f>
        <v>9</v>
      </c>
      <c r="F54" s="1069">
        <f>COUNT(F23:F23,F25:F28,F30:F34,F36:F39,F41:F41,F43:F43,F45:F51,#REF!)</f>
        <v>10</v>
      </c>
      <c r="G54" s="1069">
        <f>COUNT(G23:G23,G25:G28,G30:G34,G36:G39,G41:G41,G43:G43,G45:G51,#REF!)</f>
        <v>11</v>
      </c>
      <c r="H54" s="1069">
        <f>COUNT(H23:H23,H25:H28,H30:H34,H36:H39,H41:H41,H43:H43,H45:H51,#REF!)</f>
        <v>12</v>
      </c>
      <c r="I54" s="1069">
        <f>COUNT(I23:I23,I25:I28,I30:I34,I36:I39,I41:I41,I43:I43,I45:I51,#REF!)</f>
        <v>12</v>
      </c>
      <c r="J54" s="1069">
        <f>COUNT(J23:J23,J25:J28,J30:J34,J36:J39,J41:J41,J43:J43,J45:J51,#REF!)</f>
        <v>12</v>
      </c>
      <c r="K54" s="1069">
        <f>COUNT(K23:K23,K25:K28,K30:K34,K36:K39,K41:K41,K43:K43,K45:K51,#REF!)</f>
        <v>8</v>
      </c>
      <c r="L54" s="1069">
        <f>COUNT(L23:L23,L25:L28,L30:L34,L36:L39,L41:L41,L43:L43,L45:L51,#REF!)</f>
        <v>9</v>
      </c>
      <c r="M54" s="1069">
        <f>COUNT(M23:M23,M25:M28,M30:M34,M36:M39,M41:M41,M43:M43,M45:M51,#REF!)</f>
        <v>12</v>
      </c>
      <c r="N54" s="1069">
        <f>COUNT(N23:N23,N25:N28,N30:N34,N36:N39,N41:N41,N43:N43,N45:N51,#REF!)</f>
        <v>11</v>
      </c>
      <c r="O54" s="1069">
        <f>COUNT(O23:O23,O25:O28,O30:O34,O36:O39,O41:O41,O43:O43,O45:O51,#REF!)</f>
        <v>11</v>
      </c>
      <c r="P54" s="1069">
        <f>COUNT(P23:P23,P25:P28,P30:P34,P36:P39,P41:P41,P43:P43,P45:P51,#REF!)</f>
        <v>14</v>
      </c>
      <c r="Q54" s="1069">
        <f>COUNT(Q23:Q23,Q25:Q28,Q30:Q34,Q36:Q39,Q41:Q41,Q43:Q43,Q45:Q51,#REF!)</f>
        <v>14</v>
      </c>
      <c r="R54" s="1069">
        <f>COUNT(R23:R23,R25:R28,R30:R34,R36:R39,R41:R41,R43:R43,R45:R51,#REF!)</f>
        <v>9</v>
      </c>
    </row>
    <row r="55" spans="1:18" ht="24" customHeight="1" x14ac:dyDescent="0.25">
      <c r="A55" s="904"/>
      <c r="B55" s="904"/>
      <c r="C55" s="912" t="s">
        <v>113</v>
      </c>
      <c r="D55" s="906"/>
      <c r="E55" s="1069">
        <f>COUNT(E25:E28,E30:E34,E36:E39,E41:E41,E43:E43,E45:E51,#REF!)</f>
        <v>9</v>
      </c>
      <c r="F55" s="1069">
        <f>COUNT(F25:F28,F30:F34,F36:F39,F41:F41,F43:F43,F45:F51,#REF!)</f>
        <v>9</v>
      </c>
      <c r="G55" s="1069">
        <f>COUNT(G25:G28,G30:G34,G36:G39,G41:G41,G43:G43,G45:G51,#REF!)</f>
        <v>10</v>
      </c>
      <c r="H55" s="1069">
        <f>COUNT(H25:H28,H30:H34,H36:H39,H41:H41,H43:H43,H45:H51,#REF!)</f>
        <v>11</v>
      </c>
      <c r="I55" s="1069">
        <f>COUNT(I25:I28,I30:I34,I36:I39,I41:I41,I43:I43,I45:I51,#REF!)</f>
        <v>12</v>
      </c>
      <c r="J55" s="1069">
        <f>COUNT(J25:J28,J30:J34,J36:J39,J41:J41,J43:J43,J45:J51,#REF!)</f>
        <v>11</v>
      </c>
      <c r="K55" s="1069">
        <f>COUNT(K25:K28,K30:K34,K36:K39,K41:K41,K43:K43,K45:K51,#REF!)</f>
        <v>7</v>
      </c>
      <c r="L55" s="1069">
        <f>COUNT(L25:L28,L30:L34,L36:L39,L41:L41,L43:L43,L45:L51,#REF!)</f>
        <v>8</v>
      </c>
      <c r="M55" s="1069">
        <f>COUNT(M25:M28,M30:M34,M36:M39,M41:M41,M43:M43,M45:M51,#REF!)</f>
        <v>11</v>
      </c>
      <c r="N55" s="1069">
        <f>COUNT(N25:N28,N30:N34,N36:N39,N41:N41,N43:N43,N45:N51,#REF!)</f>
        <v>11</v>
      </c>
      <c r="O55" s="1069">
        <f>COUNT(O25:O28,O30:O34,O36:O39,O41:O41,O43:O43,O45:O51,#REF!)</f>
        <v>10</v>
      </c>
      <c r="P55" s="1069">
        <f>COUNT(P25:P28,P30:P34,P36:P39,P41:P41,P43:P43,P45:P51,#REF!)</f>
        <v>13</v>
      </c>
      <c r="Q55" s="1069">
        <f>COUNT(Q25:Q28,Q30:Q34,Q36:Q39,Q41:Q41,Q43:Q43,Q45:Q51,#REF!)</f>
        <v>13</v>
      </c>
      <c r="R55" s="1069">
        <f>COUNT(R25:R28,R30:R34,R36:R39,R41:R41,R43:R43,R45:R51,#REF!)</f>
        <v>9</v>
      </c>
    </row>
    <row r="56" spans="1:18" ht="24" customHeight="1" x14ac:dyDescent="0.25">
      <c r="A56" s="299" t="s">
        <v>13</v>
      </c>
      <c r="B56" s="299" t="s">
        <v>52</v>
      </c>
      <c r="C56" s="902" t="s">
        <v>403</v>
      </c>
      <c r="D56" s="901">
        <f t="shared" ref="D56" si="17">SUM(E56:K56,L56:R56)/2</f>
        <v>15</v>
      </c>
      <c r="E56" s="1080"/>
      <c r="F56" s="963"/>
      <c r="G56" s="901">
        <v>5</v>
      </c>
      <c r="H56" s="963">
        <v>5</v>
      </c>
      <c r="I56" s="901">
        <v>5</v>
      </c>
      <c r="J56" s="1079"/>
      <c r="K56" s="1092"/>
      <c r="L56" s="1092"/>
      <c r="M56" s="901">
        <v>5</v>
      </c>
      <c r="N56" s="901">
        <v>5</v>
      </c>
      <c r="O56" s="901">
        <v>5</v>
      </c>
      <c r="P56" s="901"/>
      <c r="Q56" s="1079"/>
      <c r="R56" s="1080"/>
    </row>
    <row r="57" spans="1:18" ht="24" customHeight="1" x14ac:dyDescent="0.25">
      <c r="A57" s="904"/>
      <c r="B57" s="904"/>
      <c r="C57" s="912" t="s">
        <v>55</v>
      </c>
      <c r="D57" s="906"/>
      <c r="E57" s="1069">
        <f>COUNT(E30:E34,E36:E39,E41:E41,E43:E43,E45:E51,#REF!,E56:E56)</f>
        <v>8</v>
      </c>
      <c r="F57" s="1069">
        <f>COUNT(F30:F34,F36:F39,F41:F41,F43:F43,F45:F51,#REF!,F56:F56)</f>
        <v>7</v>
      </c>
      <c r="G57" s="1069">
        <f>COUNT(G30:G34,G36:G39,G41:G41,G43:G43,G45:G51,#REF!,G56:G56)</f>
        <v>10</v>
      </c>
      <c r="H57" s="1069">
        <f>COUNT(H30:H34,H36:H39,H41:H41,H43:H43,H45:H51,#REF!,H56:H56)</f>
        <v>11</v>
      </c>
      <c r="I57" s="1069">
        <f>COUNT(I30:I34,I36:I39,I41:I41,I43:I43,I45:I51,#REF!,I56:I56)</f>
        <v>11</v>
      </c>
      <c r="J57" s="1069">
        <f>COUNT(J30:J34,J36:J39,J41:J41,J43:J43,J45:J51,#REF!,J56:J56)</f>
        <v>11</v>
      </c>
      <c r="K57" s="1069">
        <f>COUNT(K30:K34,K36:K39,K41:K41,K43:K43,K45:K51,#REF!,K56:K56)</f>
        <v>6</v>
      </c>
      <c r="L57" s="1069">
        <f>COUNT(L30:L34,L36:L39,L41:L41,L43:L43,L45:L51,#REF!,L56:L56)</f>
        <v>7</v>
      </c>
      <c r="M57" s="1069">
        <f>COUNT(M30:M34,M36:M39,M41:M41,M43:M43,M45:M51,#REF!,M56:M56)</f>
        <v>10</v>
      </c>
      <c r="N57" s="1069">
        <f>COUNT(N30:N34,N36:N39,N41:N41,N43:N43,N45:N51,#REF!,N56:N56)</f>
        <v>12</v>
      </c>
      <c r="O57" s="1069">
        <f>COUNT(O30:O34,O36:O39,O41:O41,O43:O43,O45:O51,#REF!,O56:O56)</f>
        <v>10</v>
      </c>
      <c r="P57" s="1069">
        <f>COUNT(P30:P34,P36:P39,P41:P41,P43:P43,P45:P51,#REF!,P56:P56)</f>
        <v>11</v>
      </c>
      <c r="Q57" s="1069">
        <f>COUNT(Q30:Q34,Q36:Q39,Q41:Q41,Q43:Q43,Q45:Q51,#REF!,Q56:Q56)</f>
        <v>12</v>
      </c>
      <c r="R57" s="1069">
        <f>COUNT(R30:R34,R36:R39,R41:R41,R43:R43,R45:R51,#REF!,R56:R56)</f>
        <v>8</v>
      </c>
    </row>
    <row r="58" spans="1:18" ht="24" customHeight="1" x14ac:dyDescent="0.25">
      <c r="A58" s="904"/>
      <c r="B58" s="904"/>
      <c r="C58" s="912" t="s">
        <v>105</v>
      </c>
      <c r="D58" s="906"/>
      <c r="E58" s="1069">
        <f>COUNT(E36:E39,E41:E41,E43:E43,E45:E51,#REF!,E56:E56)</f>
        <v>6</v>
      </c>
      <c r="F58" s="1069">
        <f>COUNT(F36:F39,F41:F41,F43:F43,F45:F51,#REF!,F56:F56)</f>
        <v>6</v>
      </c>
      <c r="G58" s="1069">
        <f>COUNT(G36:G39,G41:G41,G43:G43,G45:G51,#REF!,G56:G56)</f>
        <v>6</v>
      </c>
      <c r="H58" s="1069">
        <f>COUNT(H36:H39,H41:H41,H43:H43,H45:H51,#REF!,H56:H56)</f>
        <v>7</v>
      </c>
      <c r="I58" s="1069">
        <f>COUNT(I36:I39,I41:I41,I43:I43,I45:I51,#REF!,I56:I56)</f>
        <v>9</v>
      </c>
      <c r="J58" s="1069">
        <f>COUNT(J36:J39,J41:J41,J43:J43,J45:J51,#REF!,J56:J56)</f>
        <v>7</v>
      </c>
      <c r="K58" s="1069">
        <f>COUNT(K36:K39,K41:K41,K43:K43,K45:K51,#REF!,K56:K56)</f>
        <v>5</v>
      </c>
      <c r="L58" s="1069">
        <f>COUNT(L36:L39,L41:L41,L43:L43,L45:L51,#REF!,L56:L56)</f>
        <v>6</v>
      </c>
      <c r="M58" s="1069">
        <f>COUNT(M36:M39,M41:M41,M43:M43,M45:M51,#REF!,M56:M56)</f>
        <v>7</v>
      </c>
      <c r="N58" s="1069">
        <f>COUNT(N36:N39,N41:N41,N43:N43,N45:N51,#REF!,N56:N56)</f>
        <v>8</v>
      </c>
      <c r="O58" s="1069">
        <f>COUNT(O36:O39,O41:O41,O43:O43,O45:O51,#REF!,O56:O56)</f>
        <v>7</v>
      </c>
      <c r="P58" s="1069">
        <f>COUNT(P36:P39,P41:P41,P43:P43,P45:P51,#REF!,P56:P56)</f>
        <v>9</v>
      </c>
      <c r="Q58" s="1069">
        <f>COUNT(Q36:Q39,Q41:Q41,Q43:Q43,Q45:Q51,#REF!,Q56:Q56)</f>
        <v>9</v>
      </c>
      <c r="R58" s="1069">
        <f>COUNT(R36:R39,R41:R41,R43:R43,R45:R51,#REF!,R56:R56)</f>
        <v>6</v>
      </c>
    </row>
    <row r="59" spans="1:18" ht="24" customHeight="1" x14ac:dyDescent="0.25">
      <c r="A59" s="904"/>
      <c r="B59" s="904"/>
      <c r="C59" s="912" t="s">
        <v>128</v>
      </c>
      <c r="D59" s="906"/>
      <c r="E59" s="1069">
        <f>COUNT(#REF!,E41:E41,E43:E43,E45:E51,#REF!,E56:E56)</f>
        <v>4</v>
      </c>
      <c r="F59" s="1069">
        <f>COUNT(#REF!,F41:F41,F43:F43,F45:F51,#REF!,F56:F56)</f>
        <v>4</v>
      </c>
      <c r="G59" s="1069">
        <f>COUNT(#REF!,G41:G41,G43:G43,G45:G51,#REF!,G56:G56)</f>
        <v>5</v>
      </c>
      <c r="H59" s="1069">
        <f>COUNT(#REF!,H41:H41,H43:H43,H45:H51,#REF!,H56:H56)</f>
        <v>5</v>
      </c>
      <c r="I59" s="1069">
        <f>COUNT(#REF!,I41:I41,I43:I43,I45:I51,#REF!,I56:I56)</f>
        <v>6</v>
      </c>
      <c r="J59" s="1069">
        <f>COUNT(#REF!,J41:J41,J43:J43,J45:J51,#REF!,J56:J56)</f>
        <v>5</v>
      </c>
      <c r="K59" s="1069">
        <f>COUNT(#REF!,K41:K41,K43:K43,K45:K51,#REF!,K56:K56)</f>
        <v>4</v>
      </c>
      <c r="L59" s="1069">
        <f>COUNT(#REF!,L41:L41,L43:L43,L45:L51,#REF!,L56:L56)</f>
        <v>4</v>
      </c>
      <c r="M59" s="1069">
        <f>COUNT(#REF!,M41:M41,M43:M43,M45:M51,#REF!,M56:M56)</f>
        <v>5</v>
      </c>
      <c r="N59" s="1069">
        <f>COUNT(#REF!,N41:N41,N43:N43,N45:N51,#REF!,N56:N56)</f>
        <v>6</v>
      </c>
      <c r="O59" s="1069">
        <f>COUNT(#REF!,O41:O41,O43:O43,O45:O51,#REF!,O56:O56)</f>
        <v>6</v>
      </c>
      <c r="P59" s="1069">
        <f>COUNT(#REF!,P41:P41,P43:P43,P45:P51,#REF!,P56:P56)</f>
        <v>6</v>
      </c>
      <c r="Q59" s="1069">
        <f>COUNT(#REF!,Q41:Q41,Q43:Q43,Q45:Q51,#REF!,Q56:Q56)</f>
        <v>7</v>
      </c>
      <c r="R59" s="1069">
        <f>COUNT(#REF!,R41:R41,R43:R43,R45:R51,#REF!,R56:R56)</f>
        <v>5</v>
      </c>
    </row>
    <row r="60" spans="1:18" ht="24" customHeight="1" x14ac:dyDescent="0.25">
      <c r="A60" s="904"/>
      <c r="B60" s="904"/>
      <c r="C60" s="912" t="s">
        <v>161</v>
      </c>
      <c r="D60" s="906"/>
      <c r="E60" s="1069">
        <f>COUNT(#REF!,E43:E43,E45:E51,#REF!,E56:E56)</f>
        <v>4</v>
      </c>
      <c r="F60" s="1069">
        <f>COUNT(#REF!,F43:F43,F45:F51,#REF!,F56:F56)</f>
        <v>4</v>
      </c>
      <c r="G60" s="1069">
        <f>COUNT(#REF!,G43:G43,G45:G51,#REF!,G56:G56)</f>
        <v>5</v>
      </c>
      <c r="H60" s="1069">
        <f>COUNT(#REF!,H43:H43,H45:H51,#REF!,H56:H56)</f>
        <v>5</v>
      </c>
      <c r="I60" s="1069">
        <f>COUNT(#REF!,I43:I43,I45:I51,#REF!,I56:I56)</f>
        <v>6</v>
      </c>
      <c r="J60" s="1069">
        <f>COUNT(#REF!,J43:J43,J45:J51,#REF!,J56:J56)</f>
        <v>5</v>
      </c>
      <c r="K60" s="1069">
        <f>COUNT(#REF!,K43:K43,K45:K51,#REF!,K56:K56)</f>
        <v>3</v>
      </c>
      <c r="L60" s="1069">
        <f>COUNT(#REF!,L43:L43,L45:L51,#REF!,L56:L56)</f>
        <v>3</v>
      </c>
      <c r="M60" s="1069">
        <f>COUNT(#REF!,M43:M43,M45:M51,#REF!,M56:M56)</f>
        <v>5</v>
      </c>
      <c r="N60" s="1069">
        <f>COUNT(#REF!,N43:N43,N45:N51,#REF!,N56:N56)</f>
        <v>5</v>
      </c>
      <c r="O60" s="1069">
        <f>COUNT(#REF!,O43:O43,O45:O51,#REF!,O56:O56)</f>
        <v>5</v>
      </c>
      <c r="P60" s="1069">
        <f>COUNT(#REF!,P43:P43,P45:P51,#REF!,P56:P56)</f>
        <v>5</v>
      </c>
      <c r="Q60" s="1069">
        <f>COUNT(#REF!,Q43:Q43,Q45:Q51,#REF!,Q56:Q56)</f>
        <v>6</v>
      </c>
      <c r="R60" s="1069">
        <f>COUNT(#REF!,R43:R43,R45:R51,#REF!,R56:R56)</f>
        <v>5</v>
      </c>
    </row>
    <row r="61" spans="1:18" ht="24" customHeight="1" x14ac:dyDescent="0.25">
      <c r="A61" s="904"/>
      <c r="B61" s="904"/>
      <c r="C61" s="912" t="s">
        <v>321</v>
      </c>
      <c r="D61" s="906"/>
      <c r="E61" s="1069">
        <f>COUNT(#REF!,#REF!,E45:E51,#REF!,E56:E56)</f>
        <v>4</v>
      </c>
      <c r="F61" s="1069">
        <f>COUNT(#REF!,#REF!,F45:F51,#REF!,F56:F56)</f>
        <v>3</v>
      </c>
      <c r="G61" s="1069">
        <f>COUNT(#REF!,#REF!,G45:G51,#REF!,G56:G56)</f>
        <v>4</v>
      </c>
      <c r="H61" s="1069">
        <f>COUNT(#REF!,#REF!,H45:H51,#REF!,H56:H56)</f>
        <v>4</v>
      </c>
      <c r="I61" s="1069">
        <f>COUNT(#REF!,#REF!,I45:I51,#REF!,I56:I56)</f>
        <v>5</v>
      </c>
      <c r="J61" s="1069">
        <f>COUNT(#REF!,#REF!,J45:J51,#REF!,J56:J56)</f>
        <v>5</v>
      </c>
      <c r="K61" s="1069">
        <f>COUNT(#REF!,#REF!,K45:K51,#REF!,K56:K56)</f>
        <v>2</v>
      </c>
      <c r="L61" s="1069">
        <f>COUNT(#REF!,#REF!,L45:L51,#REF!,L56:L56)</f>
        <v>2</v>
      </c>
      <c r="M61" s="1069">
        <f>COUNT(#REF!,#REF!,M45:M51,#REF!,M56:M56)</f>
        <v>4</v>
      </c>
      <c r="N61" s="1069">
        <f>COUNT(#REF!,#REF!,N45:N51,#REF!,N56:N56)</f>
        <v>4</v>
      </c>
      <c r="O61" s="1069">
        <f>COUNT(#REF!,#REF!,O45:O51,#REF!,O56:O56)</f>
        <v>4</v>
      </c>
      <c r="P61" s="1069">
        <f>COUNT(#REF!,#REF!,P45:P51,#REF!,P56:P56)</f>
        <v>5</v>
      </c>
      <c r="Q61" s="1069">
        <f>COUNT(#REF!,#REF!,Q45:Q51,#REF!,Q56:Q56)</f>
        <v>5</v>
      </c>
      <c r="R61" s="1069">
        <f>COUNT(#REF!,#REF!,R45:R51,#REF!,R56:R56)</f>
        <v>5</v>
      </c>
    </row>
    <row r="62" spans="1:18" ht="24" customHeight="1" x14ac:dyDescent="0.25">
      <c r="A62" s="904"/>
      <c r="B62" s="904"/>
      <c r="C62" s="912" t="s">
        <v>183</v>
      </c>
      <c r="D62" s="906"/>
      <c r="E62" s="1069">
        <f t="shared" ref="E62:R62" si="18">COUNT(E56:E56)</f>
        <v>0</v>
      </c>
      <c r="F62" s="1069">
        <f>COUNT(F56:F56)</f>
        <v>0</v>
      </c>
      <c r="G62" s="1069">
        <f t="shared" si="18"/>
        <v>1</v>
      </c>
      <c r="H62" s="1069">
        <f t="shared" si="18"/>
        <v>1</v>
      </c>
      <c r="I62" s="1069">
        <f t="shared" si="18"/>
        <v>1</v>
      </c>
      <c r="J62" s="1069">
        <f t="shared" si="18"/>
        <v>0</v>
      </c>
      <c r="K62" s="1069">
        <f t="shared" si="18"/>
        <v>0</v>
      </c>
      <c r="L62" s="1069">
        <f t="shared" si="18"/>
        <v>0</v>
      </c>
      <c r="M62" s="1069">
        <f t="shared" si="18"/>
        <v>1</v>
      </c>
      <c r="N62" s="1069">
        <f t="shared" si="18"/>
        <v>1</v>
      </c>
      <c r="O62" s="1069">
        <f t="shared" si="18"/>
        <v>1</v>
      </c>
      <c r="P62" s="1069">
        <f t="shared" si="18"/>
        <v>0</v>
      </c>
      <c r="Q62" s="1069">
        <f t="shared" si="18"/>
        <v>0</v>
      </c>
      <c r="R62" s="1069">
        <f t="shared" si="18"/>
        <v>0</v>
      </c>
    </row>
    <row r="63" spans="1:18" ht="24" customHeight="1" thickBot="1" x14ac:dyDescent="0.3">
      <c r="A63" s="299" t="s">
        <v>102</v>
      </c>
      <c r="B63" s="299"/>
      <c r="C63" s="900"/>
      <c r="D63" s="901"/>
      <c r="E63" s="962"/>
      <c r="F63" s="963"/>
      <c r="G63" s="963"/>
      <c r="H63" s="963"/>
      <c r="I63" s="901"/>
      <c r="J63" s="901"/>
      <c r="K63" s="961"/>
      <c r="L63" s="961"/>
      <c r="M63" s="963"/>
      <c r="N63" s="901"/>
      <c r="O63" s="901"/>
      <c r="P63" s="901"/>
      <c r="Q63" s="901"/>
      <c r="R63" s="962"/>
    </row>
    <row r="64" spans="1:18" ht="24" customHeight="1" thickBot="1" x14ac:dyDescent="0.3">
      <c r="A64" s="913" t="s">
        <v>95</v>
      </c>
      <c r="B64" s="913" t="s">
        <v>101</v>
      </c>
      <c r="C64" s="914" t="s">
        <v>97</v>
      </c>
      <c r="D64" s="913">
        <f>SUM(E64:K64,L64:R64)/2</f>
        <v>19</v>
      </c>
      <c r="E64" s="1082"/>
      <c r="F64" s="1083">
        <v>7.5</v>
      </c>
      <c r="G64" s="1083">
        <v>7.5</v>
      </c>
      <c r="H64" s="1083">
        <v>4</v>
      </c>
      <c r="I64" s="913"/>
      <c r="J64" s="913"/>
      <c r="K64" s="1082"/>
      <c r="L64" s="1082"/>
      <c r="M64" s="1083">
        <v>7.5</v>
      </c>
      <c r="N64" s="913">
        <v>7.5</v>
      </c>
      <c r="O64" s="913">
        <v>4</v>
      </c>
      <c r="P64" s="913"/>
      <c r="Q64" s="913"/>
      <c r="R64" s="1084"/>
    </row>
    <row r="65" spans="1:18" ht="24" customHeight="1" thickBot="1" x14ac:dyDescent="0.3">
      <c r="A65" s="299" t="s">
        <v>96</v>
      </c>
      <c r="B65" s="299" t="s">
        <v>100</v>
      </c>
      <c r="C65" s="915" t="s">
        <v>99</v>
      </c>
      <c r="D65" s="913">
        <f t="shared" ref="D65:D66" si="19">SUM(E65:K65,L65:R65)/2</f>
        <v>38</v>
      </c>
      <c r="E65" s="1085"/>
      <c r="F65" s="1086">
        <v>9.5</v>
      </c>
      <c r="G65" s="299">
        <v>9.5</v>
      </c>
      <c r="H65" s="299">
        <v>9.5</v>
      </c>
      <c r="I65" s="299">
        <v>9.5</v>
      </c>
      <c r="J65" s="299"/>
      <c r="K65" s="1085"/>
      <c r="L65" s="1087"/>
      <c r="M65" s="1088">
        <v>9.5</v>
      </c>
      <c r="N65" s="299">
        <v>9.5</v>
      </c>
      <c r="O65" s="299">
        <v>9.5</v>
      </c>
      <c r="P65" s="299">
        <v>9.5</v>
      </c>
      <c r="Q65" s="299"/>
      <c r="R65" s="1089"/>
    </row>
    <row r="66" spans="1:18" ht="24" customHeight="1" thickBot="1" x14ac:dyDescent="0.3">
      <c r="A66" s="299" t="s">
        <v>96</v>
      </c>
      <c r="B66" s="299" t="s">
        <v>100</v>
      </c>
      <c r="C66" s="915" t="s">
        <v>137</v>
      </c>
      <c r="D66" s="913">
        <f t="shared" si="19"/>
        <v>38</v>
      </c>
      <c r="E66" s="1085">
        <v>9.5</v>
      </c>
      <c r="F66" s="1088">
        <v>9.5</v>
      </c>
      <c r="G66" s="299"/>
      <c r="H66" s="299"/>
      <c r="I66" s="299"/>
      <c r="J66" s="299">
        <v>9.5</v>
      </c>
      <c r="K66" s="1085">
        <v>9.5</v>
      </c>
      <c r="L66" s="1085">
        <v>9.5</v>
      </c>
      <c r="M66" s="1086">
        <v>9.5</v>
      </c>
      <c r="N66" s="299"/>
      <c r="O66" s="299"/>
      <c r="P66" s="299"/>
      <c r="Q66" s="299">
        <v>9.5</v>
      </c>
      <c r="R66" s="1089">
        <v>9.5</v>
      </c>
    </row>
    <row r="67" spans="1:18" ht="24" customHeight="1" x14ac:dyDescent="0.3">
      <c r="A67" s="299"/>
      <c r="B67" s="916" t="s">
        <v>155</v>
      </c>
      <c r="C67" s="917" t="s">
        <v>140</v>
      </c>
      <c r="D67" s="901"/>
      <c r="E67" s="961"/>
      <c r="F67" s="963"/>
      <c r="G67" s="963"/>
      <c r="H67" s="963"/>
      <c r="I67" s="901"/>
      <c r="J67" s="901"/>
      <c r="K67" s="961"/>
      <c r="L67" s="961"/>
      <c r="M67" s="901"/>
      <c r="N67" s="901"/>
      <c r="O67" s="901"/>
      <c r="P67" s="901"/>
      <c r="Q67" s="901"/>
      <c r="R67" s="962"/>
    </row>
    <row r="68" spans="1:18" ht="24" customHeight="1" x14ac:dyDescent="0.3">
      <c r="A68" s="299"/>
      <c r="B68" s="918" t="s">
        <v>154</v>
      </c>
      <c r="C68" s="919" t="s">
        <v>141</v>
      </c>
      <c r="D68" s="901"/>
      <c r="E68" s="961"/>
      <c r="F68" s="963"/>
      <c r="G68" s="963"/>
      <c r="H68" s="963"/>
      <c r="I68" s="901"/>
      <c r="J68" s="901"/>
      <c r="K68" s="961"/>
      <c r="L68" s="961"/>
      <c r="M68" s="901"/>
      <c r="N68" s="901"/>
      <c r="O68" s="901"/>
      <c r="P68" s="901"/>
      <c r="Q68" s="901"/>
      <c r="R68" s="962"/>
    </row>
    <row r="69" spans="1:18" ht="24" customHeight="1" x14ac:dyDescent="0.3">
      <c r="A69" s="920"/>
      <c r="B69" s="920"/>
      <c r="C69" s="920"/>
      <c r="D69" s="317"/>
      <c r="E69" s="968">
        <f t="shared" ref="E69:R69" si="20">SUM(E7:E14,E16:E21,E23:E23,E25:E28,E30:E34,E36:E39,E41:E41,E43:E43,E45:E51,E56:E56,E64:E68)</f>
        <v>113.5</v>
      </c>
      <c r="F69" s="968">
        <f t="shared" si="20"/>
        <v>169</v>
      </c>
      <c r="G69" s="968">
        <f t="shared" si="20"/>
        <v>157</v>
      </c>
      <c r="H69" s="968">
        <f t="shared" si="20"/>
        <v>169.5</v>
      </c>
      <c r="I69" s="968">
        <f t="shared" si="20"/>
        <v>173</v>
      </c>
      <c r="J69" s="968">
        <f t="shared" si="20"/>
        <v>168</v>
      </c>
      <c r="K69" s="968">
        <f t="shared" si="20"/>
        <v>126.5</v>
      </c>
      <c r="L69" s="968">
        <f t="shared" si="20"/>
        <v>118.5</v>
      </c>
      <c r="M69" s="968">
        <f t="shared" si="20"/>
        <v>179</v>
      </c>
      <c r="N69" s="968">
        <f t="shared" si="20"/>
        <v>170</v>
      </c>
      <c r="O69" s="968">
        <f t="shared" si="20"/>
        <v>169.5</v>
      </c>
      <c r="P69" s="968">
        <f t="shared" si="20"/>
        <v>181</v>
      </c>
      <c r="Q69" s="968">
        <f t="shared" si="20"/>
        <v>184</v>
      </c>
      <c r="R69" s="968">
        <f t="shared" si="20"/>
        <v>129.5</v>
      </c>
    </row>
    <row r="70" spans="1:18" ht="24" customHeight="1" x14ac:dyDescent="0.3">
      <c r="A70" s="921"/>
      <c r="B70" s="921"/>
      <c r="C70" s="921"/>
      <c r="D70" s="317"/>
      <c r="E70" s="969">
        <f>E69/8</f>
        <v>14.1875</v>
      </c>
      <c r="F70" s="969">
        <f t="shared" ref="F70:R70" si="21">F69/8</f>
        <v>21.125</v>
      </c>
      <c r="G70" s="969">
        <f t="shared" si="21"/>
        <v>19.625</v>
      </c>
      <c r="H70" s="969">
        <f t="shared" si="21"/>
        <v>21.1875</v>
      </c>
      <c r="I70" s="969">
        <f t="shared" si="21"/>
        <v>21.625</v>
      </c>
      <c r="J70" s="969">
        <f t="shared" si="21"/>
        <v>21</v>
      </c>
      <c r="K70" s="969">
        <f t="shared" si="21"/>
        <v>15.8125</v>
      </c>
      <c r="L70" s="969">
        <f t="shared" si="21"/>
        <v>14.8125</v>
      </c>
      <c r="M70" s="969">
        <f t="shared" si="21"/>
        <v>22.375</v>
      </c>
      <c r="N70" s="969">
        <f t="shared" si="21"/>
        <v>21.25</v>
      </c>
      <c r="O70" s="969">
        <f t="shared" si="21"/>
        <v>21.1875</v>
      </c>
      <c r="P70" s="969">
        <f t="shared" si="21"/>
        <v>22.625</v>
      </c>
      <c r="Q70" s="969">
        <f t="shared" si="21"/>
        <v>23</v>
      </c>
      <c r="R70" s="969">
        <f t="shared" si="21"/>
        <v>16.1875</v>
      </c>
    </row>
    <row r="71" spans="1:18" ht="24" customHeight="1" x14ac:dyDescent="0.3">
      <c r="A71" s="922"/>
      <c r="B71" s="922"/>
      <c r="C71" s="922"/>
      <c r="D71" s="321" t="s">
        <v>212</v>
      </c>
      <c r="E71" s="322" t="s">
        <v>315</v>
      </c>
      <c r="F71" s="323" t="s">
        <v>203</v>
      </c>
      <c r="G71" s="897"/>
      <c r="H71" s="321" t="s">
        <v>211</v>
      </c>
      <c r="I71" s="970"/>
      <c r="J71" s="325" t="s">
        <v>203</v>
      </c>
      <c r="K71" s="897"/>
      <c r="L71" s="321" t="s">
        <v>213</v>
      </c>
      <c r="M71" s="322" t="s">
        <v>74</v>
      </c>
      <c r="N71" s="323" t="s">
        <v>203</v>
      </c>
      <c r="O71" s="897"/>
      <c r="P71" s="321" t="s">
        <v>211</v>
      </c>
      <c r="Q71" s="970"/>
      <c r="R71" s="325" t="s">
        <v>203</v>
      </c>
    </row>
    <row r="72" spans="1:18" ht="24" customHeight="1" x14ac:dyDescent="0.3">
      <c r="A72" s="316"/>
      <c r="B72" s="316"/>
      <c r="C72" s="316"/>
      <c r="D72" s="326" t="s">
        <v>159</v>
      </c>
      <c r="E72" s="256">
        <v>27.5</v>
      </c>
      <c r="F72" s="347" t="str">
        <f>E72* 40 &amp; "hrs"</f>
        <v>1100hrs</v>
      </c>
      <c r="G72" s="897"/>
      <c r="H72" s="328" t="s">
        <v>240</v>
      </c>
      <c r="I72" s="329">
        <v>25.93</v>
      </c>
      <c r="J72" s="971" t="s">
        <v>247</v>
      </c>
      <c r="K72" s="897"/>
      <c r="L72" s="331" t="s">
        <v>159</v>
      </c>
      <c r="M72" s="332">
        <v>27.5</v>
      </c>
      <c r="N72" s="347" t="str">
        <f>M72* 40 &amp; "hrs"</f>
        <v>1100hrs</v>
      </c>
      <c r="O72" s="897"/>
      <c r="P72" s="334" t="s">
        <v>240</v>
      </c>
      <c r="Q72" s="335">
        <v>25.93</v>
      </c>
      <c r="R72" s="972" t="s">
        <v>247</v>
      </c>
    </row>
    <row r="73" spans="1:18" ht="24" customHeight="1" x14ac:dyDescent="0.3">
      <c r="A73" s="316"/>
      <c r="B73" s="316"/>
      <c r="C73" s="316"/>
      <c r="D73" s="337" t="s">
        <v>204</v>
      </c>
      <c r="E73" s="338">
        <f>SUM(E69:K69)/40</f>
        <v>26.912500000000001</v>
      </c>
      <c r="F73" s="973" t="str">
        <f>E73* 40 &amp; "hrs"</f>
        <v>1076.5hrs</v>
      </c>
      <c r="G73" s="897"/>
      <c r="H73" s="340" t="s">
        <v>74</v>
      </c>
      <c r="I73" s="341">
        <f>SUM(E69:K69)/40</f>
        <v>26.912500000000001</v>
      </c>
      <c r="J73" s="342" t="str">
        <f>I73*40 &amp; "hrs"</f>
        <v>1076.5hrs</v>
      </c>
      <c r="K73" s="897"/>
      <c r="L73" s="343" t="s">
        <v>204</v>
      </c>
      <c r="M73" s="354">
        <f>SUM(L69:R69)/40</f>
        <v>28.287500000000001</v>
      </c>
      <c r="N73" s="973" t="str">
        <f>M73* 40 &amp; "hrs"</f>
        <v>1131.5hrs</v>
      </c>
      <c r="O73" s="897"/>
      <c r="P73" s="340" t="s">
        <v>74</v>
      </c>
      <c r="Q73" s="352">
        <f>SUM(L69:R69)/40</f>
        <v>28.287500000000001</v>
      </c>
      <c r="R73" s="353" t="str">
        <f>Q73*40 &amp; "hrs"</f>
        <v>1131.5hrs</v>
      </c>
    </row>
    <row r="74" spans="1:18" ht="24" customHeight="1" x14ac:dyDescent="0.3">
      <c r="A74" s="316"/>
      <c r="B74" s="316"/>
      <c r="C74" s="316"/>
      <c r="D74" s="331" t="s">
        <v>188</v>
      </c>
      <c r="E74" s="332">
        <f>COUNTIFS(E7:K70, "T")*8/40</f>
        <v>0.6</v>
      </c>
      <c r="F74" s="974" t="str">
        <f>E74* 40 &amp; "hrs"</f>
        <v>24hrs</v>
      </c>
      <c r="G74" s="897"/>
      <c r="H74" s="334" t="s">
        <v>241</v>
      </c>
      <c r="I74" s="332">
        <v>29.07</v>
      </c>
      <c r="J74" s="972" t="s">
        <v>251</v>
      </c>
      <c r="K74" s="897"/>
      <c r="L74" s="348" t="s">
        <v>188</v>
      </c>
      <c r="M74" s="335">
        <f>COUNTIFS(L7:R70, "T")*8/40</f>
        <v>0</v>
      </c>
      <c r="N74" s="974" t="str">
        <f>M74* 40 &amp; "hrs"</f>
        <v>0hrs</v>
      </c>
      <c r="O74" s="897"/>
      <c r="P74" s="334" t="s">
        <v>241</v>
      </c>
      <c r="Q74" s="335">
        <v>29.07</v>
      </c>
      <c r="R74" s="972" t="s">
        <v>251</v>
      </c>
    </row>
    <row r="75" spans="1:18" ht="18.649999999999999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>
        <v>27.5</v>
      </c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82" ht="12.5" x14ac:dyDescent="0.25"/>
    <row r="83" ht="12.5" x14ac:dyDescent="0.25"/>
    <row r="84" ht="12.5" x14ac:dyDescent="0.25"/>
    <row r="85" ht="12.5" x14ac:dyDescent="0.25"/>
  </sheetData>
  <mergeCells count="5">
    <mergeCell ref="A1:R1"/>
    <mergeCell ref="A2:R2"/>
    <mergeCell ref="A3:R3"/>
    <mergeCell ref="E4:K4"/>
    <mergeCell ref="L4:R4"/>
  </mergeCells>
  <conditionalFormatting sqref="I73">
    <cfRule type="cellIs" dxfId="1053" priority="10" operator="lessThan">
      <formula>25.93</formula>
    </cfRule>
    <cfRule type="cellIs" dxfId="1052" priority="11" operator="greaterThan">
      <formula>29.07</formula>
    </cfRule>
    <cfRule type="cellIs" dxfId="1051" priority="12" operator="between">
      <formula>25.93</formula>
      <formula>29.07</formula>
    </cfRule>
  </conditionalFormatting>
  <conditionalFormatting sqref="J73">
    <cfRule type="cellIs" dxfId="1050" priority="7" operator="lessThan">
      <formula>1037.2</formula>
    </cfRule>
    <cfRule type="cellIs" dxfId="1049" priority="8" operator="greaterThan">
      <formula>1162.8</formula>
    </cfRule>
    <cfRule type="cellIs" dxfId="1048" priority="9" operator="between">
      <formula>1037.2</formula>
      <formula>1162.8</formula>
    </cfRule>
  </conditionalFormatting>
  <conditionalFormatting sqref="Q73">
    <cfRule type="cellIs" dxfId="1047" priority="4" operator="lessThan">
      <formula>25.93</formula>
    </cfRule>
    <cfRule type="cellIs" dxfId="1046" priority="5" operator="greaterThan">
      <formula>29.07</formula>
    </cfRule>
    <cfRule type="cellIs" dxfId="1045" priority="6" operator="between">
      <formula>25.93</formula>
      <formula>29.07</formula>
    </cfRule>
  </conditionalFormatting>
  <conditionalFormatting sqref="R73">
    <cfRule type="cellIs" dxfId="1044" priority="1" operator="lessThan">
      <formula>1037.2</formula>
    </cfRule>
    <cfRule type="cellIs" dxfId="1043" priority="2" operator="greaterThan">
      <formula>1162.8</formula>
    </cfRule>
    <cfRule type="cellIs" dxfId="1042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B093-B746-4D00-9DF9-975CB9D253DC}">
  <sheetPr>
    <pageSetUpPr fitToPage="1"/>
  </sheetPr>
  <dimension ref="A1:U85"/>
  <sheetViews>
    <sheetView topLeftCell="A37" zoomScale="75" zoomScaleNormal="75" workbookViewId="0">
      <selection activeCell="M20" sqref="M20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46131</v>
      </c>
      <c r="F5" s="349">
        <v>46132</v>
      </c>
      <c r="G5" s="349">
        <v>46133</v>
      </c>
      <c r="H5" s="349">
        <v>46134</v>
      </c>
      <c r="I5" s="349">
        <v>46135</v>
      </c>
      <c r="J5" s="349">
        <v>46136</v>
      </c>
      <c r="K5" s="349">
        <v>46137</v>
      </c>
      <c r="L5" s="349">
        <v>46138</v>
      </c>
      <c r="M5" s="349">
        <v>46139</v>
      </c>
      <c r="N5" s="349">
        <v>46140</v>
      </c>
      <c r="O5" s="349">
        <v>46141</v>
      </c>
      <c r="P5" s="349">
        <v>46142</v>
      </c>
      <c r="Q5" s="349">
        <v>46143</v>
      </c>
      <c r="R5" s="349">
        <v>46144</v>
      </c>
      <c r="T5" s="1756">
        <v>0.25</v>
      </c>
      <c r="U5" s="1752">
        <f>ROUNDDOWN(AVERAGE(E15:R15),0)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ROUNDDOWN(AVERAGE(E22:R22),0)</f>
        <v>6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ROUNDDOWN(AVERAGE(E24:R24),0)</f>
        <v>7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4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/>
      <c r="K8" s="961">
        <v>8</v>
      </c>
      <c r="L8" s="961">
        <v>8</v>
      </c>
      <c r="M8" s="901">
        <v>8</v>
      </c>
      <c r="N8" s="901">
        <v>8</v>
      </c>
      <c r="O8" s="901"/>
      <c r="P8" s="901">
        <v>8</v>
      </c>
      <c r="Q8" s="901">
        <v>8</v>
      </c>
      <c r="R8" s="962"/>
      <c r="T8" s="1757">
        <v>0.375</v>
      </c>
      <c r="U8" s="1752">
        <f>ROUNDDOWN(AVERAGE(E29:R29),0)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ROUNDDOWN(AVERAGE(E35:R35),0)</f>
        <v>10</v>
      </c>
    </row>
    <row r="10" spans="1:21" ht="24" customHeight="1" x14ac:dyDescent="0.25">
      <c r="A10" s="299" t="s">
        <v>13</v>
      </c>
      <c r="B10" s="299" t="s">
        <v>90</v>
      </c>
      <c r="C10" s="902" t="s">
        <v>133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/>
      <c r="Q10" s="901">
        <v>8</v>
      </c>
      <c r="R10" s="962">
        <v>8</v>
      </c>
      <c r="T10" s="1757">
        <v>0.45833333333333298</v>
      </c>
      <c r="U10" s="1752">
        <f>ROUNDDOWN(AVERAGE(E41:R41),0)</f>
        <v>12</v>
      </c>
    </row>
    <row r="11" spans="1:21" ht="24" customHeight="1" x14ac:dyDescent="0.3">
      <c r="A11" s="299" t="s">
        <v>13</v>
      </c>
      <c r="B11" s="299" t="s">
        <v>90</v>
      </c>
      <c r="C11" s="902" t="s">
        <v>395</v>
      </c>
      <c r="D11" s="901">
        <f t="shared" si="0"/>
        <v>40</v>
      </c>
      <c r="E11" s="961">
        <v>8</v>
      </c>
      <c r="F11" s="901"/>
      <c r="G11" s="901"/>
      <c r="H11" s="901">
        <v>8</v>
      </c>
      <c r="I11" s="901">
        <v>8</v>
      </c>
      <c r="J11" s="901">
        <v>8</v>
      </c>
      <c r="K11" s="961">
        <v>8</v>
      </c>
      <c r="L11" s="1072">
        <v>8</v>
      </c>
      <c r="M11" s="901"/>
      <c r="N11" s="901"/>
      <c r="O11" s="901">
        <v>8</v>
      </c>
      <c r="P11" s="901">
        <v>8</v>
      </c>
      <c r="Q11" s="901">
        <v>8</v>
      </c>
      <c r="R11" s="962">
        <v>8</v>
      </c>
      <c r="T11" s="1756">
        <v>0.5</v>
      </c>
      <c r="U11" s="1752">
        <f>ROUNDDOWN(AVERAGE(E43:R43),0)</f>
        <v>12</v>
      </c>
    </row>
    <row r="12" spans="1:21" ht="24" customHeight="1" x14ac:dyDescent="0.25">
      <c r="A12" s="299" t="s">
        <v>13</v>
      </c>
      <c r="B12" s="299" t="s">
        <v>90</v>
      </c>
      <c r="C12" s="1745" t="s">
        <v>402</v>
      </c>
      <c r="D12" s="901">
        <f t="shared" si="0"/>
        <v>8</v>
      </c>
      <c r="E12" s="961">
        <v>8</v>
      </c>
      <c r="F12" s="1079"/>
      <c r="G12" s="1079"/>
      <c r="H12" s="1079"/>
      <c r="I12" s="901"/>
      <c r="J12" s="1079"/>
      <c r="K12" s="961"/>
      <c r="L12" s="1072"/>
      <c r="M12" s="1079"/>
      <c r="N12" s="1079"/>
      <c r="O12" s="1079"/>
      <c r="P12" s="901"/>
      <c r="Q12" s="1079"/>
      <c r="R12" s="962">
        <v>8</v>
      </c>
      <c r="S12" s="2427"/>
      <c r="T12" s="1757">
        <v>0.54166666666666696</v>
      </c>
      <c r="U12" s="1752">
        <f>ROUNDDOWN(AVERAGE(E45:R45),0)</f>
        <v>13</v>
      </c>
    </row>
    <row r="13" spans="1:21" ht="24" customHeight="1" x14ac:dyDescent="0.3">
      <c r="A13" s="299" t="s">
        <v>13</v>
      </c>
      <c r="B13" s="299" t="s">
        <v>90</v>
      </c>
      <c r="C13" s="1828" t="s">
        <v>366</v>
      </c>
      <c r="D13" s="901">
        <f t="shared" si="0"/>
        <v>8</v>
      </c>
      <c r="E13" s="1092"/>
      <c r="F13" s="1079"/>
      <c r="G13" s="1079"/>
      <c r="H13" s="901"/>
      <c r="I13" s="1079"/>
      <c r="J13" s="1079"/>
      <c r="K13" s="1092">
        <v>8</v>
      </c>
      <c r="L13" s="1744">
        <v>8</v>
      </c>
      <c r="M13" s="901"/>
      <c r="N13" s="1079"/>
      <c r="O13" s="1079"/>
      <c r="P13" s="1079"/>
      <c r="Q13" s="1079"/>
      <c r="R13" s="2417"/>
      <c r="S13" s="2424"/>
      <c r="T13" s="2420">
        <v>0.58333333333333304</v>
      </c>
      <c r="U13" s="1752">
        <f t="shared" ref="U13:U20" si="1">ROUNDDOWN(AVERAGE(E55:R55),0)</f>
        <v>16</v>
      </c>
    </row>
    <row r="14" spans="1:21" s="1743" customFormat="1" ht="24" customHeight="1" x14ac:dyDescent="0.25">
      <c r="A14" s="299" t="s">
        <v>13</v>
      </c>
      <c r="B14" s="299" t="s">
        <v>90</v>
      </c>
      <c r="C14" s="1828" t="s">
        <v>379</v>
      </c>
      <c r="D14" s="901">
        <f t="shared" si="0"/>
        <v>8</v>
      </c>
      <c r="E14" s="1092">
        <v>8</v>
      </c>
      <c r="F14" s="1079"/>
      <c r="G14" s="901"/>
      <c r="H14" s="1079"/>
      <c r="I14" s="1079"/>
      <c r="J14" s="1079"/>
      <c r="K14" s="1092"/>
      <c r="L14" s="1744"/>
      <c r="M14" s="1079"/>
      <c r="N14" s="1079"/>
      <c r="O14" s="1742"/>
      <c r="P14" s="1079"/>
      <c r="Q14" s="1079"/>
      <c r="R14" s="2417">
        <v>8</v>
      </c>
      <c r="S14" s="2425"/>
      <c r="T14" s="2419">
        <v>0.625</v>
      </c>
      <c r="U14" s="1752">
        <f t="shared" si="1"/>
        <v>12</v>
      </c>
    </row>
    <row r="15" spans="1:21" s="1743" customFormat="1" ht="24" customHeight="1" x14ac:dyDescent="0.3">
      <c r="A15" s="904"/>
      <c r="B15" s="904"/>
      <c r="C15" s="905" t="s">
        <v>122</v>
      </c>
      <c r="D15" s="906"/>
      <c r="E15" s="1069">
        <f t="shared" ref="E15:R15" si="2">COUNT(E7:E14)</f>
        <v>4</v>
      </c>
      <c r="F15" s="1069">
        <f t="shared" si="2"/>
        <v>4</v>
      </c>
      <c r="G15" s="1069">
        <f t="shared" si="2"/>
        <v>4</v>
      </c>
      <c r="H15" s="1069">
        <f t="shared" si="2"/>
        <v>4</v>
      </c>
      <c r="I15" s="1069">
        <f t="shared" si="2"/>
        <v>5</v>
      </c>
      <c r="J15" s="1069">
        <f t="shared" si="2"/>
        <v>4</v>
      </c>
      <c r="K15" s="1069">
        <f t="shared" si="2"/>
        <v>3</v>
      </c>
      <c r="L15" s="1069">
        <f t="shared" si="2"/>
        <v>3</v>
      </c>
      <c r="M15" s="1069">
        <f t="shared" si="2"/>
        <v>4</v>
      </c>
      <c r="N15" s="1069">
        <f t="shared" si="2"/>
        <v>4</v>
      </c>
      <c r="O15" s="1069">
        <f t="shared" si="2"/>
        <v>4</v>
      </c>
      <c r="P15" s="1069">
        <f t="shared" si="2"/>
        <v>4</v>
      </c>
      <c r="Q15" s="1069">
        <f t="shared" si="2"/>
        <v>5</v>
      </c>
      <c r="R15" s="1069">
        <f t="shared" si="2"/>
        <v>4</v>
      </c>
      <c r="S15" s="2425"/>
      <c r="T15" s="1756">
        <v>0.66666666666666696</v>
      </c>
      <c r="U15" s="1752">
        <f t="shared" si="1"/>
        <v>9</v>
      </c>
    </row>
    <row r="16" spans="1:21" ht="24" customHeight="1" x14ac:dyDescent="0.25">
      <c r="A16" s="299" t="s">
        <v>13</v>
      </c>
      <c r="B16" s="299" t="s">
        <v>14</v>
      </c>
      <c r="C16" s="902" t="s">
        <v>276</v>
      </c>
      <c r="D16" s="901">
        <f>SUM(E16:K16,L16:R16)/2</f>
        <v>40</v>
      </c>
      <c r="E16" s="1072"/>
      <c r="F16" s="1071">
        <v>8</v>
      </c>
      <c r="G16" s="1071"/>
      <c r="H16" s="1071">
        <v>8</v>
      </c>
      <c r="I16" s="1071">
        <v>8</v>
      </c>
      <c r="J16" s="1071">
        <v>8</v>
      </c>
      <c r="K16" s="1072">
        <v>8</v>
      </c>
      <c r="L16" s="1072">
        <v>8</v>
      </c>
      <c r="M16" s="1371">
        <v>8</v>
      </c>
      <c r="N16" s="2405"/>
      <c r="O16" s="1071">
        <v>8</v>
      </c>
      <c r="P16" s="1071">
        <v>8</v>
      </c>
      <c r="Q16" s="1071">
        <v>8</v>
      </c>
      <c r="R16" s="1073"/>
      <c r="S16" s="2424"/>
      <c r="T16" s="1757">
        <v>0.70833333333333404</v>
      </c>
      <c r="U16" s="1752">
        <f t="shared" si="1"/>
        <v>9</v>
      </c>
    </row>
    <row r="17" spans="1:21" ht="24" customHeight="1" x14ac:dyDescent="0.3">
      <c r="A17" s="299" t="s">
        <v>13</v>
      </c>
      <c r="B17" s="299" t="s">
        <v>14</v>
      </c>
      <c r="C17" s="902" t="s">
        <v>359</v>
      </c>
      <c r="D17" s="901">
        <f t="shared" ref="D17:D20" si="3">SUM(E17:K17,L17:R17)/2</f>
        <v>8</v>
      </c>
      <c r="E17" s="1072"/>
      <c r="F17" s="1071"/>
      <c r="G17" s="1071"/>
      <c r="H17" s="1071"/>
      <c r="I17" s="2327"/>
      <c r="J17" s="1071"/>
      <c r="K17" s="1072">
        <v>8</v>
      </c>
      <c r="L17" s="1072"/>
      <c r="M17" s="901"/>
      <c r="N17" s="1071"/>
      <c r="O17" s="1071"/>
      <c r="P17" s="2327"/>
      <c r="Q17" s="1071"/>
      <c r="R17" s="1073">
        <v>8</v>
      </c>
      <c r="S17" s="2427"/>
      <c r="T17" s="1756">
        <v>0.75</v>
      </c>
      <c r="U17" s="1752">
        <f t="shared" si="1"/>
        <v>8</v>
      </c>
    </row>
    <row r="18" spans="1:21" ht="24" customHeight="1" x14ac:dyDescent="0.25">
      <c r="A18" s="299" t="s">
        <v>13</v>
      </c>
      <c r="B18" s="299" t="s">
        <v>14</v>
      </c>
      <c r="C18" s="902" t="s">
        <v>366</v>
      </c>
      <c r="D18" s="901">
        <f t="shared" si="3"/>
        <v>32</v>
      </c>
      <c r="E18" s="1092"/>
      <c r="F18" s="901">
        <v>8</v>
      </c>
      <c r="G18" s="901">
        <v>8</v>
      </c>
      <c r="H18" s="901"/>
      <c r="I18" s="901">
        <v>8</v>
      </c>
      <c r="J18" s="901">
        <v>8</v>
      </c>
      <c r="K18" s="1080"/>
      <c r="L18" s="1080"/>
      <c r="M18" s="901"/>
      <c r="N18" s="901">
        <v>8</v>
      </c>
      <c r="O18" s="901">
        <v>8</v>
      </c>
      <c r="P18" s="901">
        <v>8</v>
      </c>
      <c r="Q18" s="901">
        <v>8</v>
      </c>
      <c r="R18" s="1092"/>
      <c r="T18" s="1757">
        <v>0.79166666666666696</v>
      </c>
      <c r="U18" s="1752">
        <f t="shared" si="1"/>
        <v>5</v>
      </c>
    </row>
    <row r="19" spans="1:21" ht="24" customHeight="1" x14ac:dyDescent="0.3">
      <c r="A19" s="299" t="s">
        <v>13</v>
      </c>
      <c r="B19" s="299" t="s">
        <v>14</v>
      </c>
      <c r="C19" s="902" t="s">
        <v>394</v>
      </c>
      <c r="D19" s="901">
        <f t="shared" si="3"/>
        <v>40</v>
      </c>
      <c r="E19" s="1092">
        <v>8</v>
      </c>
      <c r="F19" s="901"/>
      <c r="G19" s="901">
        <v>8</v>
      </c>
      <c r="H19" s="901">
        <v>8</v>
      </c>
      <c r="I19" s="901">
        <v>8</v>
      </c>
      <c r="J19" s="901">
        <v>8</v>
      </c>
      <c r="K19" s="1092"/>
      <c r="L19" s="1092"/>
      <c r="M19" s="901">
        <v>8</v>
      </c>
      <c r="N19" s="901">
        <v>8</v>
      </c>
      <c r="O19" s="901">
        <v>8</v>
      </c>
      <c r="P19" s="901"/>
      <c r="Q19" s="901">
        <v>8</v>
      </c>
      <c r="R19" s="1092">
        <v>8</v>
      </c>
      <c r="T19" s="1756">
        <v>0.83333333333333404</v>
      </c>
      <c r="U19" s="1752">
        <f t="shared" si="1"/>
        <v>4</v>
      </c>
    </row>
    <row r="20" spans="1:21" ht="24" customHeight="1" x14ac:dyDescent="0.25">
      <c r="A20" s="299" t="s">
        <v>13</v>
      </c>
      <c r="B20" s="299" t="s">
        <v>14</v>
      </c>
      <c r="C20" s="902" t="s">
        <v>98</v>
      </c>
      <c r="D20" s="901">
        <f t="shared" si="3"/>
        <v>36</v>
      </c>
      <c r="E20" s="961"/>
      <c r="F20" s="963">
        <v>8</v>
      </c>
      <c r="G20" s="901">
        <v>8</v>
      </c>
      <c r="H20" s="901">
        <v>8</v>
      </c>
      <c r="I20" s="901">
        <v>8</v>
      </c>
      <c r="J20" s="901">
        <v>8</v>
      </c>
      <c r="K20" s="961"/>
      <c r="L20" s="961"/>
      <c r="M20" s="2405" t="s">
        <v>104</v>
      </c>
      <c r="N20" s="1071">
        <v>8</v>
      </c>
      <c r="O20" s="901">
        <v>8</v>
      </c>
      <c r="P20" s="901">
        <v>8</v>
      </c>
      <c r="Q20" s="901">
        <v>8</v>
      </c>
      <c r="R20" s="962"/>
      <c r="T20" s="1757">
        <v>0.875</v>
      </c>
      <c r="U20" s="1752">
        <f t="shared" si="1"/>
        <v>4</v>
      </c>
    </row>
    <row r="21" spans="1:21" ht="24" customHeight="1" x14ac:dyDescent="0.3">
      <c r="A21" s="2416" t="s">
        <v>138</v>
      </c>
      <c r="B21" s="299" t="s">
        <v>201</v>
      </c>
      <c r="C21" s="902" t="s">
        <v>107</v>
      </c>
      <c r="D21" s="901">
        <f>SUM(E21:K21,L21:R21)/2</f>
        <v>0</v>
      </c>
      <c r="E21" s="961"/>
      <c r="F21" s="901"/>
      <c r="G21" s="901"/>
      <c r="H21" s="901"/>
      <c r="I21" s="901"/>
      <c r="J21" s="901"/>
      <c r="K21" s="961"/>
      <c r="L21" s="1072"/>
      <c r="M21" s="901"/>
      <c r="N21" s="901"/>
      <c r="O21" s="901"/>
      <c r="P21" s="901"/>
      <c r="Q21" s="901"/>
      <c r="R21" s="962"/>
      <c r="T21" s="1758">
        <v>0.91666666666666696</v>
      </c>
      <c r="U21" s="1753">
        <f>ROUNDDOWN(AVERAGE('Master as of 2.17.25'!E61:R61), 0)</f>
        <v>4</v>
      </c>
    </row>
    <row r="22" spans="1:21" ht="24" customHeight="1" x14ac:dyDescent="0.25">
      <c r="A22" s="904"/>
      <c r="B22" s="904"/>
      <c r="C22" s="905" t="s">
        <v>123</v>
      </c>
      <c r="D22" s="906"/>
      <c r="E22" s="1069">
        <f t="shared" ref="E22:R22" si="4">COUNT(E7:E14,E16:E20)</f>
        <v>5</v>
      </c>
      <c r="F22" s="1069">
        <f t="shared" si="4"/>
        <v>7</v>
      </c>
      <c r="G22" s="1069">
        <f t="shared" si="4"/>
        <v>7</v>
      </c>
      <c r="H22" s="1069">
        <f t="shared" si="4"/>
        <v>7</v>
      </c>
      <c r="I22" s="1069">
        <f t="shared" si="4"/>
        <v>9</v>
      </c>
      <c r="J22" s="1069">
        <f t="shared" si="4"/>
        <v>8</v>
      </c>
      <c r="K22" s="1069">
        <f t="shared" si="4"/>
        <v>5</v>
      </c>
      <c r="L22" s="1069">
        <f t="shared" si="4"/>
        <v>4</v>
      </c>
      <c r="M22" s="1069">
        <f t="shared" si="4"/>
        <v>6</v>
      </c>
      <c r="N22" s="1069">
        <f t="shared" si="4"/>
        <v>7</v>
      </c>
      <c r="O22" s="1069">
        <f t="shared" si="4"/>
        <v>8</v>
      </c>
      <c r="P22" s="1069">
        <f t="shared" si="4"/>
        <v>7</v>
      </c>
      <c r="Q22" s="1069">
        <f t="shared" si="4"/>
        <v>9</v>
      </c>
      <c r="R22" s="1069">
        <f t="shared" si="4"/>
        <v>6</v>
      </c>
    </row>
    <row r="23" spans="1:21" ht="24" customHeight="1" x14ac:dyDescent="0.25">
      <c r="A23" s="299" t="s">
        <v>13</v>
      </c>
      <c r="B23" s="299" t="s">
        <v>26</v>
      </c>
      <c r="C23" s="902" t="s">
        <v>392</v>
      </c>
      <c r="D23" s="901">
        <f>SUM(E23:K23,L23:R23)/2</f>
        <v>40</v>
      </c>
      <c r="E23" s="1090"/>
      <c r="F23" s="901">
        <v>8</v>
      </c>
      <c r="G23" s="901">
        <v>8</v>
      </c>
      <c r="H23" s="901">
        <v>8</v>
      </c>
      <c r="I23" s="901"/>
      <c r="J23" s="901">
        <v>8</v>
      </c>
      <c r="K23" s="1070">
        <v>8</v>
      </c>
      <c r="L23" s="1070">
        <v>8</v>
      </c>
      <c r="M23" s="901">
        <v>8</v>
      </c>
      <c r="N23" s="901"/>
      <c r="O23" s="901">
        <v>8</v>
      </c>
      <c r="P23" s="901">
        <v>8</v>
      </c>
      <c r="Q23" s="901">
        <v>8</v>
      </c>
      <c r="R23" s="1070"/>
    </row>
    <row r="24" spans="1:21" ht="24" customHeight="1" x14ac:dyDescent="0.25">
      <c r="A24" s="904"/>
      <c r="B24" s="904"/>
      <c r="C24" s="905" t="s">
        <v>120</v>
      </c>
      <c r="D24" s="906"/>
      <c r="E24" s="1069">
        <f t="shared" ref="E24:R24" si="5">COUNT(E7:E14,E16:E21,E23:E23)</f>
        <v>5</v>
      </c>
      <c r="F24" s="1069">
        <f t="shared" si="5"/>
        <v>8</v>
      </c>
      <c r="G24" s="1069">
        <f t="shared" si="5"/>
        <v>8</v>
      </c>
      <c r="H24" s="1069">
        <f t="shared" si="5"/>
        <v>8</v>
      </c>
      <c r="I24" s="1069">
        <f t="shared" si="5"/>
        <v>9</v>
      </c>
      <c r="J24" s="1069">
        <f t="shared" si="5"/>
        <v>9</v>
      </c>
      <c r="K24" s="1069">
        <f t="shared" si="5"/>
        <v>6</v>
      </c>
      <c r="L24" s="1069">
        <f t="shared" si="5"/>
        <v>5</v>
      </c>
      <c r="M24" s="1069">
        <f t="shared" si="5"/>
        <v>7</v>
      </c>
      <c r="N24" s="1069">
        <f t="shared" si="5"/>
        <v>7</v>
      </c>
      <c r="O24" s="1069">
        <f t="shared" si="5"/>
        <v>9</v>
      </c>
      <c r="P24" s="1069">
        <f t="shared" si="5"/>
        <v>8</v>
      </c>
      <c r="Q24" s="1069">
        <f t="shared" si="5"/>
        <v>10</v>
      </c>
      <c r="R24" s="1069">
        <f t="shared" si="5"/>
        <v>6</v>
      </c>
    </row>
    <row r="25" spans="1:21" ht="24" customHeight="1" x14ac:dyDescent="0.25">
      <c r="A25" s="299" t="s">
        <v>13</v>
      </c>
      <c r="B25" s="299" t="s">
        <v>30</v>
      </c>
      <c r="C25" s="902" t="s">
        <v>371</v>
      </c>
      <c r="D25" s="901">
        <f>SUM(E25:K25,L25:R25)/2</f>
        <v>32</v>
      </c>
      <c r="E25" s="1092"/>
      <c r="F25" s="901">
        <v>8</v>
      </c>
      <c r="G25" s="901">
        <v>8</v>
      </c>
      <c r="H25" s="901">
        <v>8</v>
      </c>
      <c r="I25" s="901">
        <v>8</v>
      </c>
      <c r="J25" s="901"/>
      <c r="K25" s="1080"/>
      <c r="L25" s="1080"/>
      <c r="M25" s="901">
        <v>8</v>
      </c>
      <c r="N25" s="901"/>
      <c r="O25" s="901">
        <v>8</v>
      </c>
      <c r="P25" s="1071">
        <v>8</v>
      </c>
      <c r="Q25" s="901">
        <v>8</v>
      </c>
      <c r="R25" s="1092"/>
    </row>
    <row r="26" spans="1:21" ht="24" customHeight="1" x14ac:dyDescent="0.25">
      <c r="A26" s="299" t="s">
        <v>13</v>
      </c>
      <c r="B26" s="299" t="s">
        <v>30</v>
      </c>
      <c r="C26" s="902" t="s">
        <v>402</v>
      </c>
      <c r="D26" s="901">
        <f>SUM(E26:K26,L26:R26)/2</f>
        <v>8</v>
      </c>
      <c r="E26" s="1080"/>
      <c r="F26" s="901">
        <v>8</v>
      </c>
      <c r="G26" s="1079"/>
      <c r="H26" s="1079"/>
      <c r="I26" s="901"/>
      <c r="J26" s="1079"/>
      <c r="K26" s="1092"/>
      <c r="L26" s="1092"/>
      <c r="M26" s="901">
        <v>8</v>
      </c>
      <c r="N26" s="1079"/>
      <c r="O26" s="1079"/>
      <c r="P26" s="1071"/>
      <c r="Q26" s="1079"/>
      <c r="R26" s="1080"/>
    </row>
    <row r="27" spans="1:21" ht="24" customHeight="1" x14ac:dyDescent="0.25">
      <c r="A27" s="299" t="s">
        <v>13</v>
      </c>
      <c r="B27" s="299" t="s">
        <v>30</v>
      </c>
      <c r="C27" s="902" t="s">
        <v>359</v>
      </c>
      <c r="D27" s="901">
        <f>SUM(E27:K27,L27:R27)/2</f>
        <v>8</v>
      </c>
      <c r="E27" s="1070"/>
      <c r="F27" s="901"/>
      <c r="G27" s="901"/>
      <c r="H27" s="901"/>
      <c r="I27" s="901">
        <v>8</v>
      </c>
      <c r="J27" s="901"/>
      <c r="K27" s="1079"/>
      <c r="L27" s="1070"/>
      <c r="M27" s="901"/>
      <c r="N27" s="901"/>
      <c r="O27" s="901"/>
      <c r="P27" s="1071">
        <v>8</v>
      </c>
      <c r="Q27" s="901"/>
      <c r="R27" s="1079"/>
    </row>
    <row r="28" spans="1:21" ht="24" customHeight="1" x14ac:dyDescent="0.25">
      <c r="A28" s="299" t="s">
        <v>13</v>
      </c>
      <c r="B28" s="299" t="s">
        <v>30</v>
      </c>
      <c r="C28" s="902" t="s">
        <v>290</v>
      </c>
      <c r="D28" s="901">
        <f t="shared" ref="D28" si="6">SUM(E28:K28,L28:R28)/2</f>
        <v>4</v>
      </c>
      <c r="E28" s="2383" t="s">
        <v>104</v>
      </c>
      <c r="F28" s="901"/>
      <c r="G28" s="901"/>
      <c r="H28" s="901"/>
      <c r="I28" s="901"/>
      <c r="J28" s="901"/>
      <c r="K28" s="2383" t="s">
        <v>104</v>
      </c>
      <c r="L28" s="2383" t="s">
        <v>104</v>
      </c>
      <c r="M28" s="901"/>
      <c r="N28" s="901"/>
      <c r="O28" s="901"/>
      <c r="P28" s="901"/>
      <c r="Q28" s="901"/>
      <c r="R28" s="962">
        <v>8</v>
      </c>
    </row>
    <row r="29" spans="1:21" ht="24" customHeight="1" x14ac:dyDescent="0.25">
      <c r="A29" s="904"/>
      <c r="B29" s="904"/>
      <c r="C29" s="905" t="s">
        <v>119</v>
      </c>
      <c r="D29" s="906"/>
      <c r="E29" s="1069">
        <f t="shared" ref="E29:R29" si="7">COUNT(E7:E14,E16:E21,E23:E23,E25:E28)</f>
        <v>5</v>
      </c>
      <c r="F29" s="1069">
        <f t="shared" si="7"/>
        <v>10</v>
      </c>
      <c r="G29" s="1069">
        <f t="shared" si="7"/>
        <v>9</v>
      </c>
      <c r="H29" s="1069">
        <f t="shared" si="7"/>
        <v>9</v>
      </c>
      <c r="I29" s="1069">
        <f t="shared" si="7"/>
        <v>11</v>
      </c>
      <c r="J29" s="1069">
        <f t="shared" si="7"/>
        <v>9</v>
      </c>
      <c r="K29" s="1069">
        <f t="shared" si="7"/>
        <v>6</v>
      </c>
      <c r="L29" s="1069">
        <f t="shared" si="7"/>
        <v>5</v>
      </c>
      <c r="M29" s="1069">
        <f t="shared" si="7"/>
        <v>9</v>
      </c>
      <c r="N29" s="1069">
        <f t="shared" si="7"/>
        <v>7</v>
      </c>
      <c r="O29" s="1069">
        <f t="shared" si="7"/>
        <v>10</v>
      </c>
      <c r="P29" s="1069">
        <f t="shared" si="7"/>
        <v>10</v>
      </c>
      <c r="Q29" s="1069">
        <f t="shared" si="7"/>
        <v>11</v>
      </c>
      <c r="R29" s="1069">
        <f t="shared" si="7"/>
        <v>7</v>
      </c>
    </row>
    <row r="30" spans="1:21" ht="24" customHeight="1" x14ac:dyDescent="0.25">
      <c r="A30" s="299" t="s">
        <v>13</v>
      </c>
      <c r="B30" s="299" t="s">
        <v>91</v>
      </c>
      <c r="C30" s="902" t="s">
        <v>402</v>
      </c>
      <c r="D30" s="901">
        <f t="shared" ref="D30:D34" si="8">SUM(E30:K30,L30:R30)/2</f>
        <v>24</v>
      </c>
      <c r="E30" s="1080"/>
      <c r="F30" s="1079"/>
      <c r="G30" s="901">
        <v>8</v>
      </c>
      <c r="H30" s="901">
        <v>8</v>
      </c>
      <c r="I30" s="901"/>
      <c r="J30" s="901">
        <v>8</v>
      </c>
      <c r="K30" s="1092"/>
      <c r="L30" s="1092"/>
      <c r="M30" s="1079"/>
      <c r="N30" s="901">
        <v>8</v>
      </c>
      <c r="O30" s="901">
        <v>8</v>
      </c>
      <c r="P30" s="901"/>
      <c r="Q30" s="901">
        <v>8</v>
      </c>
      <c r="R30" s="1080"/>
    </row>
    <row r="31" spans="1:21" ht="24" customHeight="1" x14ac:dyDescent="0.25">
      <c r="A31" s="299" t="s">
        <v>13</v>
      </c>
      <c r="B31" s="299" t="s">
        <v>91</v>
      </c>
      <c r="C31" s="902" t="s">
        <v>388</v>
      </c>
      <c r="D31" s="901">
        <f t="shared" si="8"/>
        <v>32</v>
      </c>
      <c r="E31" s="1070"/>
      <c r="F31" s="901">
        <v>8</v>
      </c>
      <c r="G31" s="901">
        <v>8</v>
      </c>
      <c r="H31" s="901">
        <v>8</v>
      </c>
      <c r="I31" s="901"/>
      <c r="J31" s="901">
        <v>8</v>
      </c>
      <c r="K31" s="1080"/>
      <c r="L31" s="1080"/>
      <c r="M31" s="901">
        <v>8</v>
      </c>
      <c r="N31" s="901">
        <v>8</v>
      </c>
      <c r="O31" s="901">
        <v>8</v>
      </c>
      <c r="P31" s="901"/>
      <c r="Q31" s="901">
        <v>8</v>
      </c>
      <c r="R31" s="1070"/>
    </row>
    <row r="32" spans="1:21" ht="24" customHeight="1" x14ac:dyDescent="0.25">
      <c r="A32" s="299" t="s">
        <v>13</v>
      </c>
      <c r="B32" s="299" t="s">
        <v>91</v>
      </c>
      <c r="C32" s="902" t="s">
        <v>371</v>
      </c>
      <c r="D32" s="901">
        <f>SUM(E32:K32,L32:R32)/2</f>
        <v>8</v>
      </c>
      <c r="E32" s="1070"/>
      <c r="F32" s="1079"/>
      <c r="G32" s="1079"/>
      <c r="H32" s="1079"/>
      <c r="I32" s="1079"/>
      <c r="J32" s="901"/>
      <c r="K32" s="1070">
        <v>8</v>
      </c>
      <c r="L32" s="1070">
        <v>8</v>
      </c>
      <c r="M32" s="1079"/>
      <c r="N32" s="901"/>
      <c r="O32" s="1079"/>
      <c r="P32" s="1079"/>
      <c r="Q32" s="1079"/>
      <c r="R32" s="1070"/>
    </row>
    <row r="33" spans="1:21" ht="24" customHeight="1" x14ac:dyDescent="0.25">
      <c r="A33" s="299" t="s">
        <v>13</v>
      </c>
      <c r="B33" s="299" t="s">
        <v>91</v>
      </c>
      <c r="C33" s="902" t="s">
        <v>396</v>
      </c>
      <c r="D33" s="901">
        <f t="shared" si="8"/>
        <v>36</v>
      </c>
      <c r="E33" s="2383" t="s">
        <v>104</v>
      </c>
      <c r="F33" s="1371" t="s">
        <v>104</v>
      </c>
      <c r="G33" s="901">
        <v>8</v>
      </c>
      <c r="H33" s="901">
        <v>8</v>
      </c>
      <c r="I33" s="901">
        <v>8</v>
      </c>
      <c r="J33" s="901">
        <v>8</v>
      </c>
      <c r="K33" s="1092"/>
      <c r="L33" s="1092"/>
      <c r="M33" s="901">
        <v>8</v>
      </c>
      <c r="N33" s="901">
        <v>8</v>
      </c>
      <c r="O33" s="901">
        <v>8</v>
      </c>
      <c r="P33" s="901">
        <v>8</v>
      </c>
      <c r="Q33" s="901"/>
      <c r="R33" s="1092">
        <v>8</v>
      </c>
    </row>
    <row r="34" spans="1:21" ht="24" customHeight="1" x14ac:dyDescent="0.25">
      <c r="A34" s="299" t="s">
        <v>13</v>
      </c>
      <c r="B34" s="299" t="s">
        <v>91</v>
      </c>
      <c r="C34" s="902" t="s">
        <v>281</v>
      </c>
      <c r="D34" s="901">
        <f t="shared" si="8"/>
        <v>40</v>
      </c>
      <c r="E34" s="961">
        <v>8</v>
      </c>
      <c r="F34" s="901"/>
      <c r="G34" s="901">
        <v>8</v>
      </c>
      <c r="H34" s="901">
        <v>8</v>
      </c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/>
      <c r="P34" s="901">
        <v>8</v>
      </c>
      <c r="Q34" s="901">
        <v>8</v>
      </c>
      <c r="R34" s="962">
        <v>8</v>
      </c>
    </row>
    <row r="35" spans="1:21" ht="24" customHeight="1" x14ac:dyDescent="0.25">
      <c r="A35" s="904"/>
      <c r="B35" s="904"/>
      <c r="C35" s="905" t="s">
        <v>124</v>
      </c>
      <c r="D35" s="906"/>
      <c r="E35" s="1069">
        <f t="shared" ref="E35:R35" si="9">COUNT(E7:E14,E16:E21,E23:E23,E25:E28,E30:E34)</f>
        <v>6</v>
      </c>
      <c r="F35" s="1069">
        <f t="shared" si="9"/>
        <v>11</v>
      </c>
      <c r="G35" s="1069">
        <f t="shared" si="9"/>
        <v>13</v>
      </c>
      <c r="H35" s="1069">
        <f t="shared" si="9"/>
        <v>13</v>
      </c>
      <c r="I35" s="1069">
        <f t="shared" si="9"/>
        <v>13</v>
      </c>
      <c r="J35" s="1069">
        <f t="shared" si="9"/>
        <v>13</v>
      </c>
      <c r="K35" s="1069">
        <f t="shared" si="9"/>
        <v>7</v>
      </c>
      <c r="L35" s="1069">
        <f t="shared" si="9"/>
        <v>6</v>
      </c>
      <c r="M35" s="1069">
        <f t="shared" si="9"/>
        <v>12</v>
      </c>
      <c r="N35" s="1069">
        <f t="shared" si="9"/>
        <v>11</v>
      </c>
      <c r="O35" s="1069">
        <f t="shared" si="9"/>
        <v>13</v>
      </c>
      <c r="P35" s="1069">
        <f t="shared" si="9"/>
        <v>12</v>
      </c>
      <c r="Q35" s="1069">
        <f t="shared" si="9"/>
        <v>14</v>
      </c>
      <c r="R35" s="1069">
        <f t="shared" si="9"/>
        <v>9</v>
      </c>
    </row>
    <row r="36" spans="1:21" ht="24" customHeight="1" x14ac:dyDescent="0.25">
      <c r="A36" s="299" t="s">
        <v>13</v>
      </c>
      <c r="B36" s="299" t="s">
        <v>34</v>
      </c>
      <c r="C36" s="902" t="s">
        <v>379</v>
      </c>
      <c r="D36" s="901">
        <f>SUM(E36:K36,L36:R36)/2</f>
        <v>16</v>
      </c>
      <c r="E36" s="1079"/>
      <c r="F36" s="901">
        <v>8</v>
      </c>
      <c r="G36" s="901"/>
      <c r="H36" s="1371" t="s">
        <v>104</v>
      </c>
      <c r="I36" s="1371" t="s">
        <v>104</v>
      </c>
      <c r="J36" s="1371" t="s">
        <v>104</v>
      </c>
      <c r="K36" s="1070"/>
      <c r="L36" s="1070"/>
      <c r="M36" s="1371" t="s">
        <v>104</v>
      </c>
      <c r="N36" s="1371"/>
      <c r="O36" s="1371">
        <v>8</v>
      </c>
      <c r="P36" s="901">
        <v>8</v>
      </c>
      <c r="Q36" s="901">
        <v>8</v>
      </c>
      <c r="R36" s="1079"/>
    </row>
    <row r="37" spans="1:21" ht="24" customHeight="1" x14ac:dyDescent="0.25">
      <c r="A37" s="299" t="s">
        <v>13</v>
      </c>
      <c r="B37" s="299" t="s">
        <v>34</v>
      </c>
      <c r="C37" s="902" t="s">
        <v>388</v>
      </c>
      <c r="D37" s="901">
        <f>SUM(E37:K37,L37:R37)/2</f>
        <v>8</v>
      </c>
      <c r="E37" s="1070"/>
      <c r="F37" s="1079"/>
      <c r="G37" s="1079"/>
      <c r="H37" s="1079"/>
      <c r="I37" s="901"/>
      <c r="J37" s="1079"/>
      <c r="K37" s="1070">
        <v>8</v>
      </c>
      <c r="L37" s="1070">
        <v>8</v>
      </c>
      <c r="M37" s="1079"/>
      <c r="N37" s="1079"/>
      <c r="O37" s="1079"/>
      <c r="P37" s="901"/>
      <c r="Q37" s="1079"/>
      <c r="R37" s="1070"/>
    </row>
    <row r="38" spans="1:21" ht="24" customHeight="1" x14ac:dyDescent="0.25">
      <c r="A38" s="299" t="s">
        <v>13</v>
      </c>
      <c r="B38" s="299" t="s">
        <v>34</v>
      </c>
      <c r="C38" s="902" t="s">
        <v>352</v>
      </c>
      <c r="D38" s="901">
        <f t="shared" ref="D38" si="10">SUM(E38:K38,L38:R38)/2</f>
        <v>24</v>
      </c>
      <c r="E38" s="1070">
        <v>8</v>
      </c>
      <c r="F38" s="901"/>
      <c r="G38" s="901"/>
      <c r="H38" s="901">
        <v>8</v>
      </c>
      <c r="I38" s="901">
        <v>8</v>
      </c>
      <c r="J38" s="901"/>
      <c r="K38" s="1070"/>
      <c r="L38" s="1070"/>
      <c r="M38" s="901"/>
      <c r="N38" s="901"/>
      <c r="O38" s="901">
        <v>8</v>
      </c>
      <c r="P38" s="901">
        <v>8</v>
      </c>
      <c r="Q38" s="901"/>
      <c r="R38" s="1070">
        <v>8</v>
      </c>
    </row>
    <row r="39" spans="1:21" ht="24" customHeight="1" x14ac:dyDescent="0.25">
      <c r="A39" s="908" t="s">
        <v>294</v>
      </c>
      <c r="B39" s="908" t="s">
        <v>34</v>
      </c>
      <c r="C39" s="909" t="s">
        <v>404</v>
      </c>
      <c r="D39" s="901">
        <f>SUM(E39:K39,L39:R39)/2</f>
        <v>0</v>
      </c>
      <c r="E39" s="1070"/>
      <c r="F39" s="901"/>
      <c r="G39" s="901"/>
      <c r="H39" s="901"/>
      <c r="I39" s="901"/>
      <c r="J39" s="901"/>
      <c r="K39" s="1079"/>
      <c r="L39" s="1079"/>
      <c r="M39" s="901"/>
      <c r="N39" s="901"/>
      <c r="O39" s="901"/>
      <c r="P39" s="901"/>
      <c r="Q39" s="901"/>
      <c r="R39" s="1070"/>
    </row>
    <row r="40" spans="1:21" ht="24" customHeight="1" x14ac:dyDescent="0.25">
      <c r="A40" s="299" t="s">
        <v>13</v>
      </c>
      <c r="B40" s="299" t="s">
        <v>34</v>
      </c>
      <c r="C40" s="902" t="s">
        <v>389</v>
      </c>
      <c r="D40" s="901">
        <f>SUM(E40:K40,L40:R40)/2</f>
        <v>40</v>
      </c>
      <c r="E40" s="1070"/>
      <c r="F40" s="901">
        <v>8</v>
      </c>
      <c r="G40" s="901">
        <v>8</v>
      </c>
      <c r="H40" s="901"/>
      <c r="I40" s="901">
        <v>8</v>
      </c>
      <c r="J40" s="901">
        <v>8</v>
      </c>
      <c r="K40" s="1070">
        <v>8</v>
      </c>
      <c r="L40" s="1070">
        <v>8</v>
      </c>
      <c r="M40" s="901">
        <v>8</v>
      </c>
      <c r="N40" s="901">
        <v>8</v>
      </c>
      <c r="O40" s="901"/>
      <c r="P40" s="901">
        <v>8</v>
      </c>
      <c r="Q40" s="901">
        <v>8</v>
      </c>
      <c r="R40" s="1070"/>
    </row>
    <row r="41" spans="1:21" ht="24" customHeight="1" x14ac:dyDescent="0.25">
      <c r="A41" s="904"/>
      <c r="B41" s="904"/>
      <c r="C41" s="905" t="s">
        <v>121</v>
      </c>
      <c r="D41" s="906"/>
      <c r="E41" s="1069">
        <f t="shared" ref="E41:R41" si="11">COUNT(E7:E14,E16:E21,E23:E23,E25:E28,E30:E34,E36:E40)</f>
        <v>7</v>
      </c>
      <c r="F41" s="1069">
        <f t="shared" si="11"/>
        <v>13</v>
      </c>
      <c r="G41" s="1069">
        <f t="shared" si="11"/>
        <v>14</v>
      </c>
      <c r="H41" s="1069">
        <f t="shared" si="11"/>
        <v>14</v>
      </c>
      <c r="I41" s="1069">
        <f t="shared" si="11"/>
        <v>15</v>
      </c>
      <c r="J41" s="1069">
        <f t="shared" si="11"/>
        <v>14</v>
      </c>
      <c r="K41" s="1069">
        <f t="shared" si="11"/>
        <v>9</v>
      </c>
      <c r="L41" s="1069">
        <f t="shared" si="11"/>
        <v>8</v>
      </c>
      <c r="M41" s="1069">
        <f t="shared" si="11"/>
        <v>13</v>
      </c>
      <c r="N41" s="1069">
        <f t="shared" si="11"/>
        <v>12</v>
      </c>
      <c r="O41" s="1069">
        <f t="shared" si="11"/>
        <v>15</v>
      </c>
      <c r="P41" s="1069">
        <f t="shared" si="11"/>
        <v>15</v>
      </c>
      <c r="Q41" s="1069">
        <f t="shared" si="11"/>
        <v>16</v>
      </c>
      <c r="R41" s="1069">
        <f t="shared" si="11"/>
        <v>10</v>
      </c>
    </row>
    <row r="42" spans="1:21" ht="24" customHeight="1" x14ac:dyDescent="0.25">
      <c r="A42" s="908" t="s">
        <v>328</v>
      </c>
      <c r="B42" s="908" t="s">
        <v>162</v>
      </c>
      <c r="C42" s="909" t="s">
        <v>405</v>
      </c>
      <c r="D42" s="901">
        <f t="shared" ref="D42" si="12">SUM(E42:K42,L42:R42)/2</f>
        <v>0</v>
      </c>
      <c r="E42" s="1741"/>
      <c r="F42" s="1071"/>
      <c r="G42" s="1071"/>
      <c r="H42" s="901"/>
      <c r="I42" s="1071"/>
      <c r="J42" s="1071"/>
      <c r="K42" s="1070"/>
      <c r="L42" s="1070"/>
      <c r="M42" s="901"/>
      <c r="N42" s="1071"/>
      <c r="O42" s="1071"/>
      <c r="P42" s="1071"/>
      <c r="Q42" s="1071"/>
      <c r="R42" s="1741"/>
    </row>
    <row r="43" spans="1:21" ht="24" customHeight="1" x14ac:dyDescent="0.25">
      <c r="A43" s="904"/>
      <c r="B43" s="904"/>
      <c r="C43" s="905" t="s">
        <v>139</v>
      </c>
      <c r="D43" s="906"/>
      <c r="E43" s="1069">
        <f t="shared" ref="E43:R43" si="13">COUNT(E7:E14,E16:E21,E23:E23,E25:E28,E30:E34,E36:E40,E42:E42)</f>
        <v>7</v>
      </c>
      <c r="F43" s="1069">
        <f t="shared" si="13"/>
        <v>13</v>
      </c>
      <c r="G43" s="1069">
        <f t="shared" si="13"/>
        <v>14</v>
      </c>
      <c r="H43" s="1069">
        <f t="shared" si="13"/>
        <v>14</v>
      </c>
      <c r="I43" s="1069">
        <f t="shared" si="13"/>
        <v>15</v>
      </c>
      <c r="J43" s="1069">
        <f t="shared" si="13"/>
        <v>14</v>
      </c>
      <c r="K43" s="1069">
        <f t="shared" si="13"/>
        <v>9</v>
      </c>
      <c r="L43" s="1069">
        <f t="shared" si="13"/>
        <v>8</v>
      </c>
      <c r="M43" s="1069">
        <f t="shared" si="13"/>
        <v>13</v>
      </c>
      <c r="N43" s="1069">
        <f t="shared" si="13"/>
        <v>12</v>
      </c>
      <c r="O43" s="1069">
        <f t="shared" si="13"/>
        <v>15</v>
      </c>
      <c r="P43" s="1069">
        <f t="shared" si="13"/>
        <v>15</v>
      </c>
      <c r="Q43" s="1069">
        <f t="shared" si="13"/>
        <v>16</v>
      </c>
      <c r="R43" s="1069">
        <f t="shared" si="13"/>
        <v>10</v>
      </c>
    </row>
    <row r="44" spans="1:21" ht="24" customHeight="1" x14ac:dyDescent="0.25">
      <c r="A44" s="299" t="s">
        <v>13</v>
      </c>
      <c r="B44" s="299" t="s">
        <v>103</v>
      </c>
      <c r="C44" s="902" t="s">
        <v>384</v>
      </c>
      <c r="D44" s="901">
        <f>SUM(E44:K44,L44:R44)/2</f>
        <v>40</v>
      </c>
      <c r="E44" s="1070"/>
      <c r="F44" s="901">
        <v>8</v>
      </c>
      <c r="G44" s="901">
        <v>8</v>
      </c>
      <c r="H44" s="901">
        <v>8</v>
      </c>
      <c r="I44" s="901">
        <v>8</v>
      </c>
      <c r="J44" s="901"/>
      <c r="K44" s="1070">
        <v>8</v>
      </c>
      <c r="L44" s="1070">
        <v>8</v>
      </c>
      <c r="M44" s="901">
        <v>8</v>
      </c>
      <c r="N44" s="901">
        <v>8</v>
      </c>
      <c r="O44" s="901">
        <v>8</v>
      </c>
      <c r="P44" s="901"/>
      <c r="Q44" s="901">
        <v>8</v>
      </c>
      <c r="R44" s="1070"/>
    </row>
    <row r="45" spans="1:21" ht="24" customHeight="1" x14ac:dyDescent="0.25">
      <c r="A45" s="904"/>
      <c r="B45" s="904"/>
      <c r="C45" s="905" t="s">
        <v>125</v>
      </c>
      <c r="D45" s="906"/>
      <c r="E45" s="1069">
        <f t="shared" ref="E45:R45" si="14">COUNT(E7:E14,E16:E20,E23:E23,E25:E28,E30:E34,E36:E40,E42:E42,E44:E44)</f>
        <v>7</v>
      </c>
      <c r="F45" s="1069">
        <f t="shared" si="14"/>
        <v>14</v>
      </c>
      <c r="G45" s="1069">
        <f t="shared" si="14"/>
        <v>15</v>
      </c>
      <c r="H45" s="1069">
        <f t="shared" si="14"/>
        <v>15</v>
      </c>
      <c r="I45" s="1069">
        <f t="shared" si="14"/>
        <v>16</v>
      </c>
      <c r="J45" s="1069">
        <f t="shared" si="14"/>
        <v>14</v>
      </c>
      <c r="K45" s="1069">
        <f t="shared" si="14"/>
        <v>10</v>
      </c>
      <c r="L45" s="1069">
        <f t="shared" si="14"/>
        <v>9</v>
      </c>
      <c r="M45" s="1069">
        <f t="shared" si="14"/>
        <v>14</v>
      </c>
      <c r="N45" s="1069">
        <f t="shared" si="14"/>
        <v>13</v>
      </c>
      <c r="O45" s="1069">
        <f t="shared" si="14"/>
        <v>16</v>
      </c>
      <c r="P45" s="1069">
        <f t="shared" si="14"/>
        <v>15</v>
      </c>
      <c r="Q45" s="1069">
        <f t="shared" si="14"/>
        <v>17</v>
      </c>
      <c r="R45" s="1069">
        <f t="shared" si="14"/>
        <v>10</v>
      </c>
      <c r="T45" s="1743"/>
      <c r="U45" s="1743"/>
    </row>
    <row r="46" spans="1:21" ht="24" customHeight="1" x14ac:dyDescent="0.25">
      <c r="A46" s="299" t="s">
        <v>13</v>
      </c>
      <c r="B46" s="299" t="s">
        <v>39</v>
      </c>
      <c r="C46" s="902" t="s">
        <v>318</v>
      </c>
      <c r="D46" s="901">
        <f>SUM(E46:K46,L46:R46)/2</f>
        <v>40</v>
      </c>
      <c r="E46" s="961"/>
      <c r="F46" s="901">
        <v>8</v>
      </c>
      <c r="G46" s="901">
        <v>8</v>
      </c>
      <c r="H46" s="901">
        <v>8</v>
      </c>
      <c r="I46" s="901">
        <v>8</v>
      </c>
      <c r="J46" s="901"/>
      <c r="K46" s="961">
        <v>8</v>
      </c>
      <c r="L46" s="961">
        <v>8</v>
      </c>
      <c r="M46" s="901"/>
      <c r="N46" s="901">
        <v>8</v>
      </c>
      <c r="O46" s="901">
        <v>8</v>
      </c>
      <c r="P46" s="901">
        <v>8</v>
      </c>
      <c r="Q46" s="901">
        <v>8</v>
      </c>
      <c r="R46" s="962"/>
    </row>
    <row r="47" spans="1:21" ht="24" customHeight="1" x14ac:dyDescent="0.25">
      <c r="A47" s="908" t="s">
        <v>328</v>
      </c>
      <c r="B47" s="908" t="s">
        <v>39</v>
      </c>
      <c r="C47" s="909" t="s">
        <v>406</v>
      </c>
      <c r="D47" s="901">
        <f>SUM(E47:K47,L47:R47)/2</f>
        <v>0</v>
      </c>
      <c r="E47" s="961"/>
      <c r="F47" s="901"/>
      <c r="G47" s="901"/>
      <c r="H47" s="901"/>
      <c r="I47" s="901"/>
      <c r="J47" s="901"/>
      <c r="K47" s="961"/>
      <c r="L47" s="961"/>
      <c r="M47" s="901"/>
      <c r="N47" s="901"/>
      <c r="O47" s="901"/>
      <c r="P47" s="901"/>
      <c r="Q47" s="901"/>
      <c r="R47" s="962"/>
    </row>
    <row r="48" spans="1:21" s="1743" customFormat="1" ht="24" customHeight="1" x14ac:dyDescent="0.25">
      <c r="A48" s="299" t="s">
        <v>13</v>
      </c>
      <c r="B48" s="299" t="s">
        <v>39</v>
      </c>
      <c r="C48" s="902" t="s">
        <v>390</v>
      </c>
      <c r="D48" s="901">
        <f t="shared" ref="D48:D54" si="15">SUM(E48:K48,L48:R48)/2</f>
        <v>36</v>
      </c>
      <c r="E48" s="961">
        <v>8</v>
      </c>
      <c r="F48" s="901">
        <v>8</v>
      </c>
      <c r="G48" s="901">
        <v>8</v>
      </c>
      <c r="H48" s="901">
        <v>8</v>
      </c>
      <c r="I48" s="901"/>
      <c r="J48" s="901">
        <v>8</v>
      </c>
      <c r="K48" s="961"/>
      <c r="L48" s="961"/>
      <c r="M48" s="901">
        <v>8</v>
      </c>
      <c r="N48" s="901">
        <v>8</v>
      </c>
      <c r="O48" s="901">
        <v>8</v>
      </c>
      <c r="P48" s="901">
        <v>8</v>
      </c>
      <c r="Q48" s="901"/>
      <c r="R48" s="2383" t="s">
        <v>104</v>
      </c>
      <c r="T48"/>
      <c r="U48"/>
    </row>
    <row r="49" spans="1:18" ht="23.5" customHeight="1" x14ac:dyDescent="0.25">
      <c r="A49" s="299" t="s">
        <v>13</v>
      </c>
      <c r="B49" s="299" t="s">
        <v>39</v>
      </c>
      <c r="C49" s="902" t="s">
        <v>374</v>
      </c>
      <c r="D49" s="901">
        <f t="shared" si="15"/>
        <v>40</v>
      </c>
      <c r="E49" s="961"/>
      <c r="F49" s="901">
        <v>8</v>
      </c>
      <c r="G49" s="901">
        <v>8</v>
      </c>
      <c r="H49" s="1094"/>
      <c r="I49" s="901">
        <v>8</v>
      </c>
      <c r="J49" s="901">
        <v>8</v>
      </c>
      <c r="K49" s="1092">
        <v>8</v>
      </c>
      <c r="L49" s="1092">
        <v>8</v>
      </c>
      <c r="M49" s="901"/>
      <c r="N49" s="901">
        <v>8</v>
      </c>
      <c r="O49" s="901">
        <v>8</v>
      </c>
      <c r="P49" s="901">
        <v>8</v>
      </c>
      <c r="Q49" s="901">
        <v>8</v>
      </c>
      <c r="R49" s="962"/>
    </row>
    <row r="50" spans="1:18" ht="23.5" customHeight="1" x14ac:dyDescent="0.25">
      <c r="A50" s="2404" t="s">
        <v>138</v>
      </c>
      <c r="B50" s="299" t="s">
        <v>39</v>
      </c>
      <c r="C50" s="902" t="s">
        <v>106</v>
      </c>
      <c r="D50" s="901">
        <f t="shared" si="15"/>
        <v>0</v>
      </c>
      <c r="E50" s="1961"/>
      <c r="F50" s="901"/>
      <c r="G50" s="901"/>
      <c r="H50" s="901"/>
      <c r="I50" s="901"/>
      <c r="J50" s="901"/>
      <c r="K50" s="1092"/>
      <c r="L50" s="961"/>
      <c r="M50" s="901"/>
      <c r="N50" s="901"/>
      <c r="O50" s="901"/>
      <c r="P50" s="901"/>
      <c r="Q50" s="901"/>
      <c r="R50" s="1092"/>
    </row>
    <row r="51" spans="1:18" ht="24" customHeight="1" x14ac:dyDescent="0.25">
      <c r="A51" s="299" t="s">
        <v>13</v>
      </c>
      <c r="B51" s="299" t="s">
        <v>39</v>
      </c>
      <c r="C51" s="902" t="s">
        <v>377</v>
      </c>
      <c r="D51" s="901">
        <f t="shared" si="15"/>
        <v>8</v>
      </c>
      <c r="E51" s="1092">
        <v>8</v>
      </c>
      <c r="F51" s="901"/>
      <c r="G51" s="901"/>
      <c r="H51" s="901"/>
      <c r="I51" s="901"/>
      <c r="J51" s="901"/>
      <c r="K51" s="961"/>
      <c r="L51" s="961"/>
      <c r="M51" s="901"/>
      <c r="N51" s="901"/>
      <c r="O51" s="901"/>
      <c r="P51" s="901"/>
      <c r="Q51" s="901"/>
      <c r="R51" s="1092">
        <v>8</v>
      </c>
    </row>
    <row r="52" spans="1:18" ht="24" customHeight="1" x14ac:dyDescent="0.25">
      <c r="A52" s="908" t="s">
        <v>256</v>
      </c>
      <c r="B52" s="908" t="s">
        <v>39</v>
      </c>
      <c r="C52" s="909" t="s">
        <v>403</v>
      </c>
      <c r="D52" s="901">
        <f t="shared" si="15"/>
        <v>0</v>
      </c>
      <c r="E52" s="2426" t="s">
        <v>10</v>
      </c>
      <c r="F52" s="1074" t="s">
        <v>10</v>
      </c>
      <c r="G52" s="1074"/>
      <c r="H52" s="1074"/>
      <c r="I52" s="1074" t="s">
        <v>10</v>
      </c>
      <c r="J52" s="1074" t="s">
        <v>10</v>
      </c>
      <c r="K52" s="1077"/>
      <c r="L52" s="1077"/>
      <c r="M52" s="1074" t="s">
        <v>10</v>
      </c>
      <c r="N52" s="1074"/>
      <c r="O52" s="1074"/>
      <c r="P52" s="1074" t="s">
        <v>10</v>
      </c>
      <c r="Q52" s="1420" t="s">
        <v>273</v>
      </c>
      <c r="R52" s="1092"/>
    </row>
    <row r="53" spans="1:18" ht="24" customHeight="1" x14ac:dyDescent="0.25">
      <c r="A53" s="299" t="s">
        <v>13</v>
      </c>
      <c r="B53" s="299" t="s">
        <v>39</v>
      </c>
      <c r="C53" s="902" t="s">
        <v>398</v>
      </c>
      <c r="D53" s="901">
        <f t="shared" si="15"/>
        <v>40</v>
      </c>
      <c r="E53" s="1070">
        <v>8</v>
      </c>
      <c r="F53" s="901"/>
      <c r="G53" s="901">
        <v>8</v>
      </c>
      <c r="H53" s="901">
        <v>8</v>
      </c>
      <c r="I53" s="901">
        <v>8</v>
      </c>
      <c r="J53" s="901">
        <v>8</v>
      </c>
      <c r="K53" s="1070"/>
      <c r="L53" s="1070"/>
      <c r="M53" s="901">
        <v>8</v>
      </c>
      <c r="N53" s="901">
        <v>8</v>
      </c>
      <c r="O53" s="901"/>
      <c r="P53" s="901">
        <v>8</v>
      </c>
      <c r="Q53" s="901">
        <v>8</v>
      </c>
      <c r="R53" s="1070">
        <v>8</v>
      </c>
    </row>
    <row r="54" spans="1:18" ht="24" customHeight="1" x14ac:dyDescent="0.25">
      <c r="A54" s="299" t="s">
        <v>13</v>
      </c>
      <c r="B54" s="299" t="s">
        <v>362</v>
      </c>
      <c r="C54" s="902" t="s">
        <v>135</v>
      </c>
      <c r="D54" s="901">
        <f t="shared" si="15"/>
        <v>30.5</v>
      </c>
      <c r="E54" s="1070">
        <v>8</v>
      </c>
      <c r="F54" s="901">
        <v>7.5</v>
      </c>
      <c r="G54" s="901"/>
      <c r="H54" s="901"/>
      <c r="I54" s="901">
        <v>7.5</v>
      </c>
      <c r="J54" s="901">
        <v>7.5</v>
      </c>
      <c r="K54" s="1070"/>
      <c r="L54" s="1070"/>
      <c r="M54" s="901">
        <v>7.5</v>
      </c>
      <c r="N54" s="901"/>
      <c r="O54" s="901"/>
      <c r="P54" s="901">
        <v>7.5</v>
      </c>
      <c r="Q54" s="901">
        <v>7.5</v>
      </c>
      <c r="R54" s="1070">
        <v>8</v>
      </c>
    </row>
    <row r="55" spans="1:18" ht="24" customHeight="1" x14ac:dyDescent="0.25">
      <c r="A55" s="904"/>
      <c r="B55" s="904"/>
      <c r="C55" s="905" t="s">
        <v>126</v>
      </c>
      <c r="D55" s="906"/>
      <c r="E55" s="1069">
        <f t="shared" ref="E55:R55" si="16">COUNT(E8:E14,E16:E20,E23:E23,E25:E28,E30:E34,E36:E40,E42:E42,E44:E44,E46:E54)</f>
        <v>11</v>
      </c>
      <c r="F55" s="1069">
        <f t="shared" si="16"/>
        <v>17</v>
      </c>
      <c r="G55" s="1069">
        <f t="shared" si="16"/>
        <v>18</v>
      </c>
      <c r="H55" s="1069">
        <f t="shared" si="16"/>
        <v>17</v>
      </c>
      <c r="I55" s="1069">
        <f t="shared" si="16"/>
        <v>19</v>
      </c>
      <c r="J55" s="1069">
        <f t="shared" si="16"/>
        <v>17</v>
      </c>
      <c r="K55" s="1069">
        <f t="shared" si="16"/>
        <v>12</v>
      </c>
      <c r="L55" s="1069">
        <f t="shared" si="16"/>
        <v>11</v>
      </c>
      <c r="M55" s="1069">
        <f t="shared" si="16"/>
        <v>16</v>
      </c>
      <c r="N55" s="1069">
        <f t="shared" si="16"/>
        <v>16</v>
      </c>
      <c r="O55" s="1069">
        <f t="shared" si="16"/>
        <v>18</v>
      </c>
      <c r="P55" s="1069">
        <f t="shared" si="16"/>
        <v>19</v>
      </c>
      <c r="Q55" s="1069">
        <f t="shared" si="16"/>
        <v>20</v>
      </c>
      <c r="R55" s="1069">
        <f t="shared" si="16"/>
        <v>13</v>
      </c>
    </row>
    <row r="56" spans="1:18" ht="24" customHeight="1" x14ac:dyDescent="0.25">
      <c r="A56" s="904"/>
      <c r="B56" s="904"/>
      <c r="C56" s="911" t="s">
        <v>300</v>
      </c>
      <c r="D56" s="906"/>
      <c r="E56" s="1069">
        <f t="shared" ref="E56:R56" si="17">COUNT(E16:E20,E23:E23,E25:E28,E30:E34,E36:E40,E42:E42,E44:E44,E46:E54)</f>
        <v>7</v>
      </c>
      <c r="F56" s="1069">
        <f t="shared" si="17"/>
        <v>14</v>
      </c>
      <c r="G56" s="1069">
        <f t="shared" si="17"/>
        <v>15</v>
      </c>
      <c r="H56" s="1069">
        <f t="shared" si="17"/>
        <v>14</v>
      </c>
      <c r="I56" s="1069">
        <f t="shared" si="17"/>
        <v>15</v>
      </c>
      <c r="J56" s="1069">
        <f t="shared" si="17"/>
        <v>14</v>
      </c>
      <c r="K56" s="1069">
        <f t="shared" si="17"/>
        <v>9</v>
      </c>
      <c r="L56" s="1069">
        <f t="shared" si="17"/>
        <v>8</v>
      </c>
      <c r="M56" s="1069">
        <f t="shared" si="17"/>
        <v>13</v>
      </c>
      <c r="N56" s="1069">
        <f t="shared" si="17"/>
        <v>13</v>
      </c>
      <c r="O56" s="1069">
        <f t="shared" si="17"/>
        <v>15</v>
      </c>
      <c r="P56" s="1069">
        <f t="shared" si="17"/>
        <v>16</v>
      </c>
      <c r="Q56" s="1069">
        <f t="shared" si="17"/>
        <v>16</v>
      </c>
      <c r="R56" s="1069">
        <f t="shared" si="17"/>
        <v>9</v>
      </c>
    </row>
    <row r="57" spans="1:18" ht="24" customHeight="1" x14ac:dyDescent="0.25">
      <c r="A57" s="904"/>
      <c r="B57" s="904"/>
      <c r="C57" s="912" t="s">
        <v>51</v>
      </c>
      <c r="D57" s="906"/>
      <c r="E57" s="1069">
        <f>COUNT(E23:E23,E25:E28,E30:E34,E36:E40,E42:E42,E44:E44,E46:E54,#REF!)</f>
        <v>6</v>
      </c>
      <c r="F57" s="1069">
        <f>COUNT(F23:F23,F25:F28,F30:F34,F36:F40,F42:F42,F44:F44,F46:F54,#REF!)</f>
        <v>11</v>
      </c>
      <c r="G57" s="1069">
        <f>COUNT(G23:G23,G25:G28,G30:G34,G36:G40,G42:G42,G44:G44,G46:G54,#REF!)</f>
        <v>12</v>
      </c>
      <c r="H57" s="1069">
        <f>COUNT(H23:H23,H25:H28,H30:H34,H36:H40,H42:H42,H44:H44,H46:H54,#REF!)</f>
        <v>11</v>
      </c>
      <c r="I57" s="1069">
        <f>COUNT(I23:I23,I25:I28,I30:I34,I36:I40,I42:I42,I44:I44,I46:I54,#REF!)</f>
        <v>11</v>
      </c>
      <c r="J57" s="1069">
        <f>COUNT(J23:J23,J25:J28,J30:J34,J36:J40,J42:J42,J44:J44,J46:J54,#REF!)</f>
        <v>10</v>
      </c>
      <c r="K57" s="1069">
        <f>COUNT(K23:K23,K25:K28,K30:K34,K36:K40,K42:K42,K44:K44,K46:K54,#REF!)</f>
        <v>7</v>
      </c>
      <c r="L57" s="1069">
        <f>COUNT(L23:L23,L25:L28,L30:L34,L36:L40,L42:L42,L44:L44,L46:L54,#REF!)</f>
        <v>7</v>
      </c>
      <c r="M57" s="1069">
        <f>COUNT(M23:M23,M25:M28,M30:M34,M36:M40,M42:M42,M44:M44,M46:M54,#REF!)</f>
        <v>11</v>
      </c>
      <c r="N57" s="1069">
        <f>COUNT(N23:N23,N25:N28,N30:N34,N36:N40,N42:N42,N44:N44,N46:N54,#REF!)</f>
        <v>10</v>
      </c>
      <c r="O57" s="1069">
        <f>COUNT(O23:O23,O25:O28,O30:O34,O36:O40,O42:O42,O44:O44,O46:O54,#REF!)</f>
        <v>11</v>
      </c>
      <c r="P57" s="1069">
        <f>COUNT(P23:P23,P25:P28,P30:P34,P36:P40,P42:P42,P44:P44,P46:P54,#REF!)</f>
        <v>13</v>
      </c>
      <c r="Q57" s="1069">
        <f>COUNT(Q23:Q23,Q25:Q28,Q30:Q34,Q36:Q40,Q42:Q42,Q44:Q44,Q46:Q54,#REF!)</f>
        <v>12</v>
      </c>
      <c r="R57" s="1069">
        <f>COUNT(R23:R23,R25:R28,R30:R34,R36:R40,R42:R42,R44:R44,R46:R54,#REF!)</f>
        <v>7</v>
      </c>
    </row>
    <row r="58" spans="1:18" ht="24" customHeight="1" x14ac:dyDescent="0.25">
      <c r="A58" s="904"/>
      <c r="B58" s="904"/>
      <c r="C58" s="912" t="s">
        <v>113</v>
      </c>
      <c r="D58" s="906"/>
      <c r="E58" s="1069">
        <f>COUNT(E25:E28,E30:E34,E36:E40,E42:E42,E44:E44,E46:E54,#REF!)</f>
        <v>6</v>
      </c>
      <c r="F58" s="1069">
        <f>COUNT(F25:F28,F30:F34,F36:F40,F42:F42,F44:F44,F46:F54,#REF!)</f>
        <v>10</v>
      </c>
      <c r="G58" s="1069">
        <f>COUNT(G25:G28,G30:G34,G36:G40,G42:G42,G44:G44,G46:G54,#REF!)</f>
        <v>11</v>
      </c>
      <c r="H58" s="1069">
        <f>COUNT(H25:H28,H30:H34,H36:H40,H42:H42,H44:H44,H46:H54,#REF!)</f>
        <v>10</v>
      </c>
      <c r="I58" s="1069">
        <f>COUNT(I25:I28,I30:I34,I36:I40,I42:I42,I44:I44,I46:I54,#REF!)</f>
        <v>11</v>
      </c>
      <c r="J58" s="1069">
        <f>COUNT(J25:J28,J30:J34,J36:J40,J42:J42,J44:J44,J46:J54,#REF!)</f>
        <v>9</v>
      </c>
      <c r="K58" s="1069">
        <f>COUNT(K25:K28,K30:K34,K36:K40,K42:K42,K44:K44,K46:K54,#REF!)</f>
        <v>6</v>
      </c>
      <c r="L58" s="1069">
        <f>COUNT(L25:L28,L30:L34,L36:L40,L42:L42,L44:L44,L46:L54,#REF!)</f>
        <v>6</v>
      </c>
      <c r="M58" s="1069">
        <f>COUNT(M25:M28,M30:M34,M36:M40,M42:M42,M44:M44,M46:M54,#REF!)</f>
        <v>10</v>
      </c>
      <c r="N58" s="1069">
        <f>COUNT(N25:N28,N30:N34,N36:N40,N42:N42,N44:N44,N46:N54,#REF!)</f>
        <v>10</v>
      </c>
      <c r="O58" s="1069">
        <f>COUNT(O25:O28,O30:O34,O36:O40,O42:O42,O44:O44,O46:O54,#REF!)</f>
        <v>10</v>
      </c>
      <c r="P58" s="1069">
        <f>COUNT(P25:P28,P30:P34,P36:P40,P42:P42,P44:P44,P46:P54,#REF!)</f>
        <v>12</v>
      </c>
      <c r="Q58" s="1069">
        <f>COUNT(Q25:Q28,Q30:Q34,Q36:Q40,Q42:Q42,Q44:Q44,Q46:Q54,#REF!)</f>
        <v>11</v>
      </c>
      <c r="R58" s="1069">
        <f>COUNT(R25:R28,R30:R34,R36:R40,R42:R42,R44:R44,R46:R54,#REF!)</f>
        <v>7</v>
      </c>
    </row>
    <row r="59" spans="1:18" ht="24" customHeight="1" x14ac:dyDescent="0.25">
      <c r="A59" s="904"/>
      <c r="B59" s="904"/>
      <c r="C59" s="912" t="s">
        <v>55</v>
      </c>
      <c r="D59" s="906"/>
      <c r="E59" s="1069">
        <f>COUNT(E30:E34,E36:E40,E42:E42,E44:E44,E46:E54,#REF!,#REF!)</f>
        <v>6</v>
      </c>
      <c r="F59" s="1069">
        <f>COUNT(F30:F34,F36:F40,F42:F42,F44:F44,F46:F54,#REF!,#REF!)</f>
        <v>8</v>
      </c>
      <c r="G59" s="1069">
        <f>COUNT(G30:G34,G36:G40,G42:G42,G44:G44,G46:G54,#REF!,#REF!)</f>
        <v>10</v>
      </c>
      <c r="H59" s="1069">
        <f>COUNT(H30:H34,H36:H40,H42:H42,H44:H44,H46:H54,#REF!,#REF!)</f>
        <v>9</v>
      </c>
      <c r="I59" s="1069">
        <f>COUNT(I30:I34,I36:I40,I42:I42,I44:I44,I46:I54,#REF!,#REF!)</f>
        <v>9</v>
      </c>
      <c r="J59" s="1069">
        <f>COUNT(J30:J34,J36:J40,J42:J42,J44:J44,J46:J54,#REF!,#REF!)</f>
        <v>9</v>
      </c>
      <c r="K59" s="1069">
        <f>COUNT(K30:K34,K36:K40,K42:K42,K44:K44,K46:K54,#REF!,#REF!)</f>
        <v>6</v>
      </c>
      <c r="L59" s="1069">
        <f>COUNT(L30:L34,L36:L40,L42:L42,L44:L44,L46:L54,#REF!,#REF!)</f>
        <v>6</v>
      </c>
      <c r="M59" s="1069">
        <f>COUNT(M30:M34,M36:M40,M42:M42,M44:M44,M46:M54,#REF!,#REF!)</f>
        <v>8</v>
      </c>
      <c r="N59" s="1069">
        <f>COUNT(N30:N34,N36:N40,N42:N42,N44:N44,N46:N54,#REF!,#REF!)</f>
        <v>10</v>
      </c>
      <c r="O59" s="1069">
        <f>COUNT(O30:O34,O36:O40,O42:O42,O44:O44,O46:O54,#REF!,#REF!)</f>
        <v>9</v>
      </c>
      <c r="P59" s="1069">
        <f>COUNT(P30:P34,P36:P40,P42:P42,P44:P44,P46:P54,#REF!,#REF!)</f>
        <v>10</v>
      </c>
      <c r="Q59" s="1069">
        <f>COUNT(Q30:Q34,Q36:Q40,Q42:Q42,Q44:Q44,Q46:Q54,#REF!,#REF!)</f>
        <v>10</v>
      </c>
      <c r="R59" s="1069">
        <f>COUNT(R30:R34,R36:R40,R42:R42,R44:R44,R46:R54,#REF!,#REF!)</f>
        <v>6</v>
      </c>
    </row>
    <row r="60" spans="1:18" ht="24" customHeight="1" x14ac:dyDescent="0.25">
      <c r="A60" s="904"/>
      <c r="B60" s="904"/>
      <c r="C60" s="912" t="s">
        <v>105</v>
      </c>
      <c r="D60" s="906"/>
      <c r="E60" s="1069">
        <f>COUNT(E36:E40,E42:E42,E44:E44,E46:E54,#REF!,#REF!)</f>
        <v>5</v>
      </c>
      <c r="F60" s="1069">
        <f>COUNT(F36:F40,F42:F42,F44:F44,F46:F54,#REF!,#REF!)</f>
        <v>7</v>
      </c>
      <c r="G60" s="1069">
        <f>COUNT(G36:G40,G42:G42,G44:G44,G46:G54,#REF!,#REF!)</f>
        <v>6</v>
      </c>
      <c r="H60" s="1069">
        <f>COUNT(H36:H40,H42:H42,H44:H44,H46:H54,#REF!,#REF!)</f>
        <v>5</v>
      </c>
      <c r="I60" s="1069">
        <f>COUNT(I36:I40,I42:I42,I44:I44,I46:I54,#REF!,#REF!)</f>
        <v>7</v>
      </c>
      <c r="J60" s="1069">
        <f>COUNT(J36:J40,J42:J42,J44:J44,J46:J54,#REF!,#REF!)</f>
        <v>5</v>
      </c>
      <c r="K60" s="1069">
        <f>COUNT(K36:K40,K42:K42,K44:K44,K46:K54,#REF!,#REF!)</f>
        <v>5</v>
      </c>
      <c r="L60" s="1069">
        <f>COUNT(L36:L40,L42:L42,L44:L44,L46:L54,#REF!,#REF!)</f>
        <v>5</v>
      </c>
      <c r="M60" s="1069">
        <f>COUNT(M36:M40,M42:M42,M44:M44,M46:M54,#REF!,#REF!)</f>
        <v>5</v>
      </c>
      <c r="N60" s="1069">
        <f>COUNT(N36:N40,N42:N42,N44:N44,N46:N54,#REF!,#REF!)</f>
        <v>6</v>
      </c>
      <c r="O60" s="1069">
        <f>COUNT(O36:O40,O42:O42,O44:O44,O46:O54,#REF!,#REF!)</f>
        <v>6</v>
      </c>
      <c r="P60" s="1069">
        <f>COUNT(P36:P40,P42:P42,P44:P44,P46:P54,#REF!,#REF!)</f>
        <v>8</v>
      </c>
      <c r="Q60" s="1069">
        <f>COUNT(Q36:Q40,Q42:Q42,Q44:Q44,Q46:Q54,#REF!,#REF!)</f>
        <v>7</v>
      </c>
      <c r="R60" s="1069">
        <f>COUNT(R36:R40,R42:R42,R44:R44,R46:R54,#REF!,#REF!)</f>
        <v>4</v>
      </c>
    </row>
    <row r="61" spans="1:18" ht="24" customHeight="1" x14ac:dyDescent="0.25">
      <c r="A61" s="904"/>
      <c r="B61" s="904"/>
      <c r="C61" s="912" t="s">
        <v>128</v>
      </c>
      <c r="D61" s="906"/>
      <c r="E61" s="1069">
        <f>COUNT(#REF!,E42:E42,E44:E44,E46:E54,#REF!,#REF!)</f>
        <v>4</v>
      </c>
      <c r="F61" s="1069">
        <f>COUNT(#REF!,F42:F42,F44:F44,F46:F54,#REF!,#REF!)</f>
        <v>5</v>
      </c>
      <c r="G61" s="1069">
        <f>COUNT(#REF!,G42:G42,G44:G44,G46:G54,#REF!,#REF!)</f>
        <v>5</v>
      </c>
      <c r="H61" s="1069">
        <f>COUNT(#REF!,H42:H42,H44:H44,H46:H54,#REF!,#REF!)</f>
        <v>4</v>
      </c>
      <c r="I61" s="1069">
        <f>COUNT(#REF!,I42:I42,I44:I44,I46:I54,#REF!,#REF!)</f>
        <v>5</v>
      </c>
      <c r="J61" s="1069">
        <f>COUNT(#REF!,J42:J42,J44:J44,J46:J54,#REF!,#REF!)</f>
        <v>4</v>
      </c>
      <c r="K61" s="1069">
        <f>COUNT(#REF!,K42:K42,K44:K44,K46:K54,#REF!,#REF!)</f>
        <v>3</v>
      </c>
      <c r="L61" s="1069">
        <f>COUNT(#REF!,L42:L42,L44:L44,L46:L54,#REF!,#REF!)</f>
        <v>3</v>
      </c>
      <c r="M61" s="1069">
        <f>COUNT(#REF!,M42:M42,M44:M44,M46:M54,#REF!,#REF!)</f>
        <v>4</v>
      </c>
      <c r="N61" s="1069">
        <f>COUNT(#REF!,N42:N42,N44:N44,N46:N54,#REF!,#REF!)</f>
        <v>5</v>
      </c>
      <c r="O61" s="1069">
        <f>COUNT(#REF!,O42:O42,O44:O44,O46:O54,#REF!,#REF!)</f>
        <v>4</v>
      </c>
      <c r="P61" s="1069">
        <f>COUNT(#REF!,P42:P42,P44:P44,P46:P54,#REF!,#REF!)</f>
        <v>5</v>
      </c>
      <c r="Q61" s="1069">
        <f>COUNT(#REF!,Q42:Q42,Q44:Q44,Q46:Q54,#REF!,#REF!)</f>
        <v>5</v>
      </c>
      <c r="R61" s="1069">
        <f>COUNT(#REF!,R42:R42,R44:R44,R46:R54,#REF!,#REF!)</f>
        <v>3</v>
      </c>
    </row>
    <row r="62" spans="1:18" ht="24" customHeight="1" x14ac:dyDescent="0.25">
      <c r="A62" s="904"/>
      <c r="B62" s="904"/>
      <c r="C62" s="912" t="s">
        <v>161</v>
      </c>
      <c r="D62" s="906"/>
      <c r="E62" s="1069">
        <f>COUNT(#REF!,E44:E44,E46:E54,#REF!,#REF!)</f>
        <v>4</v>
      </c>
      <c r="F62" s="1069">
        <f>COUNT(#REF!,F44:F44,F46:F54,#REF!,#REF!)</f>
        <v>5</v>
      </c>
      <c r="G62" s="1069">
        <f>COUNT(#REF!,G44:G44,G46:G54,#REF!,#REF!)</f>
        <v>5</v>
      </c>
      <c r="H62" s="1069">
        <f>COUNT(#REF!,H44:H44,H46:H54,#REF!,#REF!)</f>
        <v>4</v>
      </c>
      <c r="I62" s="1069">
        <f>COUNT(#REF!,I44:I44,I46:I54,#REF!,#REF!)</f>
        <v>5</v>
      </c>
      <c r="J62" s="1069">
        <f>COUNT(#REF!,J44:J44,J46:J54,#REF!,#REF!)</f>
        <v>4</v>
      </c>
      <c r="K62" s="1069">
        <f>COUNT(#REF!,K44:K44,K46:K54,#REF!,#REF!)</f>
        <v>3</v>
      </c>
      <c r="L62" s="1069">
        <f>COUNT(#REF!,L44:L44,L46:L54,#REF!,#REF!)</f>
        <v>3</v>
      </c>
      <c r="M62" s="1069">
        <f>COUNT(#REF!,M44:M44,M46:M54,#REF!,#REF!)</f>
        <v>4</v>
      </c>
      <c r="N62" s="1069">
        <f>COUNT(#REF!,N44:N44,N46:N54,#REF!,#REF!)</f>
        <v>5</v>
      </c>
      <c r="O62" s="1069">
        <f>COUNT(#REF!,O44:O44,O46:O54,#REF!,#REF!)</f>
        <v>4</v>
      </c>
      <c r="P62" s="1069">
        <f>COUNT(#REF!,P44:P44,P46:P54,#REF!,#REF!)</f>
        <v>5</v>
      </c>
      <c r="Q62" s="1069">
        <f>COUNT(#REF!,Q44:Q44,Q46:Q54,#REF!,#REF!)</f>
        <v>5</v>
      </c>
      <c r="R62" s="1069">
        <f>COUNT(#REF!,R44:R44,R46:R54,#REF!,#REF!)</f>
        <v>3</v>
      </c>
    </row>
    <row r="63" spans="1:18" ht="24" customHeight="1" x14ac:dyDescent="0.25">
      <c r="A63" s="904"/>
      <c r="B63" s="904"/>
      <c r="C63" s="912" t="s">
        <v>321</v>
      </c>
      <c r="D63" s="906"/>
      <c r="E63" s="1069">
        <f>COUNT(#REF!,#REF!,E46:E54,#REF!,#REF!)</f>
        <v>4</v>
      </c>
      <c r="F63" s="1069">
        <f>COUNT(#REF!,#REF!,F46:F54,#REF!,#REF!)</f>
        <v>4</v>
      </c>
      <c r="G63" s="1069">
        <f>COUNT(#REF!,#REF!,G46:G54,#REF!,#REF!)</f>
        <v>4</v>
      </c>
      <c r="H63" s="1069">
        <f>COUNT(#REF!,#REF!,H46:H54,#REF!,#REF!)</f>
        <v>3</v>
      </c>
      <c r="I63" s="1069">
        <f>COUNT(#REF!,#REF!,I46:I54,#REF!,#REF!)</f>
        <v>4</v>
      </c>
      <c r="J63" s="1069">
        <f>COUNT(#REF!,#REF!,J46:J54,#REF!,#REF!)</f>
        <v>4</v>
      </c>
      <c r="K63" s="1069">
        <f>COUNT(#REF!,#REF!,K46:K54,#REF!,#REF!)</f>
        <v>2</v>
      </c>
      <c r="L63" s="1069">
        <f>COUNT(#REF!,#REF!,L46:L54,#REF!,#REF!)</f>
        <v>2</v>
      </c>
      <c r="M63" s="1069">
        <f>COUNT(#REF!,#REF!,M46:M54,#REF!,#REF!)</f>
        <v>3</v>
      </c>
      <c r="N63" s="1069">
        <f>COUNT(#REF!,#REF!,N46:N54,#REF!,#REF!)</f>
        <v>4</v>
      </c>
      <c r="O63" s="1069">
        <f>COUNT(#REF!,#REF!,O46:O54,#REF!,#REF!)</f>
        <v>3</v>
      </c>
      <c r="P63" s="1069">
        <f>COUNT(#REF!,#REF!,P46:P54,#REF!,#REF!)</f>
        <v>5</v>
      </c>
      <c r="Q63" s="1069">
        <f>COUNT(#REF!,#REF!,Q46:Q54,#REF!,#REF!)</f>
        <v>4</v>
      </c>
      <c r="R63" s="1069">
        <f>COUNT(#REF!,#REF!,R46:R54,#REF!,#REF!)</f>
        <v>3</v>
      </c>
    </row>
    <row r="64" spans="1:18" ht="24" customHeight="1" x14ac:dyDescent="0.25">
      <c r="A64" s="904"/>
      <c r="B64" s="904"/>
      <c r="C64" s="912" t="s">
        <v>183</v>
      </c>
      <c r="D64" s="906"/>
      <c r="E64" s="1069">
        <f>COUNT(#REF!)</f>
        <v>0</v>
      </c>
      <c r="F64" s="1069">
        <f>COUNT(#REF!)</f>
        <v>0</v>
      </c>
      <c r="G64" s="1069">
        <f>COUNT(#REF!)</f>
        <v>0</v>
      </c>
      <c r="H64" s="1069">
        <f>COUNT(#REF!)</f>
        <v>0</v>
      </c>
      <c r="I64" s="1069">
        <f>COUNT(#REF!)</f>
        <v>0</v>
      </c>
      <c r="J64" s="1069">
        <f>COUNT(#REF!)</f>
        <v>0</v>
      </c>
      <c r="K64" s="1069">
        <f>COUNT(#REF!)</f>
        <v>0</v>
      </c>
      <c r="L64" s="1069">
        <f>COUNT(#REF!)</f>
        <v>0</v>
      </c>
      <c r="M64" s="1069">
        <f>COUNT(#REF!)</f>
        <v>0</v>
      </c>
      <c r="N64" s="1069">
        <f>COUNT(#REF!)</f>
        <v>0</v>
      </c>
      <c r="O64" s="1069">
        <f>COUNT(#REF!)</f>
        <v>0</v>
      </c>
      <c r="P64" s="1069">
        <f>COUNT(#REF!)</f>
        <v>0</v>
      </c>
      <c r="Q64" s="1069">
        <f>COUNT(#REF!)</f>
        <v>0</v>
      </c>
      <c r="R64" s="1069">
        <f>COUNT(#REF!)</f>
        <v>0</v>
      </c>
    </row>
    <row r="65" spans="1:18" ht="24" customHeight="1" thickBot="1" x14ac:dyDescent="0.3">
      <c r="A65" s="299" t="s">
        <v>102</v>
      </c>
      <c r="B65" s="299"/>
      <c r="C65" s="900"/>
      <c r="D65" s="901"/>
      <c r="E65" s="962"/>
      <c r="F65" s="963"/>
      <c r="G65" s="963"/>
      <c r="H65" s="963"/>
      <c r="I65" s="901"/>
      <c r="J65" s="901"/>
      <c r="K65" s="961"/>
      <c r="L65" s="961"/>
      <c r="M65" s="963"/>
      <c r="N65" s="901"/>
      <c r="O65" s="901"/>
      <c r="P65" s="901"/>
      <c r="Q65" s="901"/>
      <c r="R65" s="962"/>
    </row>
    <row r="66" spans="1:18" ht="24" customHeight="1" thickBot="1" x14ac:dyDescent="0.3">
      <c r="A66" s="913" t="s">
        <v>95</v>
      </c>
      <c r="B66" s="913" t="s">
        <v>101</v>
      </c>
      <c r="C66" s="914" t="s">
        <v>97</v>
      </c>
      <c r="D66" s="913">
        <f>SUM(E66:K66,L66:R66)/2</f>
        <v>19</v>
      </c>
      <c r="E66" s="1082"/>
      <c r="F66" s="1083">
        <v>7.5</v>
      </c>
      <c r="G66" s="1083">
        <v>7.5</v>
      </c>
      <c r="H66" s="1083">
        <v>4</v>
      </c>
      <c r="I66" s="913"/>
      <c r="J66" s="913"/>
      <c r="K66" s="1082"/>
      <c r="L66" s="1082"/>
      <c r="M66" s="1083">
        <v>7.5</v>
      </c>
      <c r="N66" s="913">
        <v>7.5</v>
      </c>
      <c r="O66" s="913">
        <v>4</v>
      </c>
      <c r="P66" s="913"/>
      <c r="Q66" s="913"/>
      <c r="R66" s="1084"/>
    </row>
    <row r="67" spans="1:18" ht="24" customHeight="1" thickBot="1" x14ac:dyDescent="0.3">
      <c r="A67" s="299" t="s">
        <v>96</v>
      </c>
      <c r="B67" s="299" t="s">
        <v>100</v>
      </c>
      <c r="C67" s="915" t="s">
        <v>99</v>
      </c>
      <c r="D67" s="913">
        <f t="shared" ref="D67:D68" si="18">SUM(E67:K67,L67:R67)/2</f>
        <v>38</v>
      </c>
      <c r="E67" s="1085"/>
      <c r="F67" s="1086">
        <v>9.5</v>
      </c>
      <c r="G67" s="299">
        <v>9.5</v>
      </c>
      <c r="H67" s="299">
        <v>9.5</v>
      </c>
      <c r="I67" s="299">
        <v>9.5</v>
      </c>
      <c r="J67" s="299"/>
      <c r="K67" s="1085"/>
      <c r="L67" s="1087"/>
      <c r="M67" s="1088">
        <v>9.5</v>
      </c>
      <c r="N67" s="299">
        <v>9.5</v>
      </c>
      <c r="O67" s="299">
        <v>9.5</v>
      </c>
      <c r="P67" s="299">
        <v>9.5</v>
      </c>
      <c r="Q67" s="299"/>
      <c r="R67" s="1089"/>
    </row>
    <row r="68" spans="1:18" ht="24" customHeight="1" thickBot="1" x14ac:dyDescent="0.3">
      <c r="A68" s="299" t="s">
        <v>96</v>
      </c>
      <c r="B68" s="299" t="s">
        <v>100</v>
      </c>
      <c r="C68" s="915" t="s">
        <v>137</v>
      </c>
      <c r="D68" s="913">
        <f t="shared" si="18"/>
        <v>38</v>
      </c>
      <c r="E68" s="1085">
        <v>9.5</v>
      </c>
      <c r="F68" s="1088">
        <v>9.5</v>
      </c>
      <c r="G68" s="299"/>
      <c r="H68" s="299"/>
      <c r="I68" s="299"/>
      <c r="J68" s="299">
        <v>9.5</v>
      </c>
      <c r="K68" s="1085">
        <v>9.5</v>
      </c>
      <c r="L68" s="1085">
        <v>9.5</v>
      </c>
      <c r="M68" s="1086">
        <v>9.5</v>
      </c>
      <c r="N68" s="299"/>
      <c r="O68" s="299"/>
      <c r="P68" s="299"/>
      <c r="Q68" s="299">
        <v>9.5</v>
      </c>
      <c r="R68" s="1089">
        <v>9.5</v>
      </c>
    </row>
    <row r="69" spans="1:18" ht="24" customHeight="1" x14ac:dyDescent="0.3">
      <c r="A69" s="299"/>
      <c r="B69" s="916" t="s">
        <v>155</v>
      </c>
      <c r="C69" s="917" t="s">
        <v>140</v>
      </c>
      <c r="D69" s="901"/>
      <c r="E69" s="961"/>
      <c r="F69" s="963"/>
      <c r="G69" s="963"/>
      <c r="H69" s="963"/>
      <c r="I69" s="901"/>
      <c r="J69" s="901"/>
      <c r="K69" s="961"/>
      <c r="L69" s="961"/>
      <c r="M69" s="901"/>
      <c r="N69" s="901"/>
      <c r="O69" s="901"/>
      <c r="P69" s="901"/>
      <c r="Q69" s="901"/>
      <c r="R69" s="962"/>
    </row>
    <row r="70" spans="1:18" ht="24" customHeight="1" x14ac:dyDescent="0.3">
      <c r="A70" s="299"/>
      <c r="B70" s="918" t="s">
        <v>154</v>
      </c>
      <c r="C70" s="919" t="s">
        <v>141</v>
      </c>
      <c r="D70" s="901"/>
      <c r="E70" s="961"/>
      <c r="F70" s="963"/>
      <c r="G70" s="963"/>
      <c r="H70" s="963"/>
      <c r="I70" s="901"/>
      <c r="J70" s="901"/>
      <c r="K70" s="961"/>
      <c r="L70" s="961"/>
      <c r="M70" s="901"/>
      <c r="N70" s="901"/>
      <c r="O70" s="901"/>
      <c r="P70" s="901"/>
      <c r="Q70" s="901"/>
      <c r="R70" s="962"/>
    </row>
    <row r="71" spans="1:18" ht="24" customHeight="1" x14ac:dyDescent="0.3">
      <c r="A71" s="920"/>
      <c r="B71" s="920"/>
      <c r="C71" s="920"/>
      <c r="D71" s="317"/>
      <c r="E71" s="968">
        <f t="shared" ref="E71:R71" si="19">SUM(E7:E14,E16:E21,E23:E23,E25:E28,E30:E34,E36:E40,E42:E42,E44:E44,E46:E54,E66:E70)</f>
        <v>97.5</v>
      </c>
      <c r="F71" s="968">
        <f t="shared" si="19"/>
        <v>169</v>
      </c>
      <c r="G71" s="968">
        <f t="shared" si="19"/>
        <v>168</v>
      </c>
      <c r="H71" s="968">
        <f t="shared" si="19"/>
        <v>156.5</v>
      </c>
      <c r="I71" s="968">
        <f t="shared" si="19"/>
        <v>168</v>
      </c>
      <c r="J71" s="968">
        <f t="shared" si="19"/>
        <v>152</v>
      </c>
      <c r="K71" s="968">
        <f t="shared" si="19"/>
        <v>105.5</v>
      </c>
      <c r="L71" s="968">
        <f t="shared" si="19"/>
        <v>97.5</v>
      </c>
      <c r="M71" s="968">
        <f t="shared" si="19"/>
        <v>161</v>
      </c>
      <c r="N71" s="968">
        <f t="shared" si="19"/>
        <v>152</v>
      </c>
      <c r="O71" s="968">
        <f t="shared" si="19"/>
        <v>164.5</v>
      </c>
      <c r="P71" s="968">
        <f t="shared" si="19"/>
        <v>168</v>
      </c>
      <c r="Q71" s="968">
        <f t="shared" si="19"/>
        <v>176</v>
      </c>
      <c r="R71" s="968">
        <f t="shared" si="19"/>
        <v>113.5</v>
      </c>
    </row>
    <row r="72" spans="1:18" ht="24" customHeight="1" x14ac:dyDescent="0.3">
      <c r="A72" s="921"/>
      <c r="B72" s="921"/>
      <c r="C72" s="921"/>
      <c r="D72" s="317"/>
      <c r="E72" s="969">
        <f>E71/8</f>
        <v>12.1875</v>
      </c>
      <c r="F72" s="969">
        <f t="shared" ref="F72:R72" si="20">F71/8</f>
        <v>21.125</v>
      </c>
      <c r="G72" s="969">
        <f t="shared" si="20"/>
        <v>21</v>
      </c>
      <c r="H72" s="969">
        <f t="shared" si="20"/>
        <v>19.5625</v>
      </c>
      <c r="I72" s="969">
        <f t="shared" si="20"/>
        <v>21</v>
      </c>
      <c r="J72" s="969">
        <f t="shared" si="20"/>
        <v>19</v>
      </c>
      <c r="K72" s="969">
        <f t="shared" si="20"/>
        <v>13.1875</v>
      </c>
      <c r="L72" s="969">
        <f t="shared" si="20"/>
        <v>12.1875</v>
      </c>
      <c r="M72" s="969">
        <f t="shared" si="20"/>
        <v>20.125</v>
      </c>
      <c r="N72" s="969">
        <f t="shared" si="20"/>
        <v>19</v>
      </c>
      <c r="O72" s="969">
        <f t="shared" si="20"/>
        <v>20.5625</v>
      </c>
      <c r="P72" s="969">
        <f t="shared" si="20"/>
        <v>21</v>
      </c>
      <c r="Q72" s="969">
        <f t="shared" si="20"/>
        <v>22</v>
      </c>
      <c r="R72" s="969">
        <f t="shared" si="20"/>
        <v>14.1875</v>
      </c>
    </row>
    <row r="73" spans="1:18" ht="24" customHeight="1" x14ac:dyDescent="0.3">
      <c r="A73" s="922"/>
      <c r="B73" s="922"/>
      <c r="C73" s="922"/>
      <c r="D73" s="321" t="s">
        <v>212</v>
      </c>
      <c r="E73" s="322" t="s">
        <v>315</v>
      </c>
      <c r="F73" s="323" t="s">
        <v>203</v>
      </c>
      <c r="G73" s="897"/>
      <c r="H73" s="321" t="s">
        <v>211</v>
      </c>
      <c r="I73" s="970"/>
      <c r="J73" s="325" t="s">
        <v>203</v>
      </c>
      <c r="K73" s="897"/>
      <c r="L73" s="321" t="s">
        <v>213</v>
      </c>
      <c r="M73" s="322" t="s">
        <v>74</v>
      </c>
      <c r="N73" s="323" t="s">
        <v>203</v>
      </c>
      <c r="O73" s="897"/>
      <c r="P73" s="321" t="s">
        <v>211</v>
      </c>
      <c r="Q73" s="970"/>
      <c r="R73" s="325" t="s">
        <v>203</v>
      </c>
    </row>
    <row r="74" spans="1:18" ht="24" customHeight="1" x14ac:dyDescent="0.3">
      <c r="A74" s="316"/>
      <c r="B74" s="316"/>
      <c r="C74" s="316"/>
      <c r="D74" s="326" t="s">
        <v>159</v>
      </c>
      <c r="E74" s="256">
        <v>27.5</v>
      </c>
      <c r="F74" s="347" t="str">
        <f>E74* 40 &amp; "hrs"</f>
        <v>1100hrs</v>
      </c>
      <c r="G74" s="897"/>
      <c r="H74" s="328" t="s">
        <v>240</v>
      </c>
      <c r="I74" s="329">
        <v>25.93</v>
      </c>
      <c r="J74" s="971" t="s">
        <v>247</v>
      </c>
      <c r="K74" s="897"/>
      <c r="L74" s="331" t="s">
        <v>159</v>
      </c>
      <c r="M74" s="332">
        <v>27.5</v>
      </c>
      <c r="N74" s="347" t="str">
        <f>M74* 40 &amp; "hrs"</f>
        <v>1100hrs</v>
      </c>
      <c r="O74" s="897"/>
      <c r="P74" s="334" t="s">
        <v>240</v>
      </c>
      <c r="Q74" s="335">
        <v>25.93</v>
      </c>
      <c r="R74" s="972" t="s">
        <v>247</v>
      </c>
    </row>
    <row r="75" spans="1:18" ht="18.649999999999999" customHeight="1" x14ac:dyDescent="0.3">
      <c r="A75" s="316"/>
      <c r="B75" s="316"/>
      <c r="C75" s="316"/>
      <c r="D75" s="337" t="s">
        <v>204</v>
      </c>
      <c r="E75" s="338">
        <f>SUM(E71:K71)/40</f>
        <v>25.412500000000001</v>
      </c>
      <c r="F75" s="973" t="str">
        <f>E75* 40 &amp; "hrs"</f>
        <v>1016.5hrs</v>
      </c>
      <c r="G75" s="897"/>
      <c r="H75" s="340" t="s">
        <v>74</v>
      </c>
      <c r="I75" s="341">
        <f>SUM(E71:K71)/40</f>
        <v>25.412500000000001</v>
      </c>
      <c r="J75" s="342" t="str">
        <f>I75*40 &amp; "hrs"</f>
        <v>1016.5hrs</v>
      </c>
      <c r="K75" s="897"/>
      <c r="L75" s="343" t="s">
        <v>204</v>
      </c>
      <c r="M75" s="354">
        <f>SUM(L71:R71)/40</f>
        <v>25.8125</v>
      </c>
      <c r="N75" s="973" t="str">
        <f>M75* 40 &amp; "hrs"</f>
        <v>1032.5hrs</v>
      </c>
      <c r="O75" s="897"/>
      <c r="P75" s="340" t="s">
        <v>74</v>
      </c>
      <c r="Q75" s="352">
        <f>SUM(L71:R71)/40</f>
        <v>25.8125</v>
      </c>
      <c r="R75" s="353" t="str">
        <f>Q75*40 &amp; "hrs"</f>
        <v>1032.5hrs</v>
      </c>
    </row>
    <row r="76" spans="1:18" ht="24" customHeight="1" x14ac:dyDescent="0.3">
      <c r="A76" s="316"/>
      <c r="B76" s="316"/>
      <c r="C76" s="316"/>
      <c r="D76" s="331" t="s">
        <v>188</v>
      </c>
      <c r="E76" s="332">
        <f>COUNTIFS(E7:K72, "T")*8/40</f>
        <v>0.8</v>
      </c>
      <c r="F76" s="974" t="str">
        <f>E76* 40 &amp; "hrs"</f>
        <v>32hrs</v>
      </c>
      <c r="G76" s="897"/>
      <c r="H76" s="334" t="s">
        <v>241</v>
      </c>
      <c r="I76" s="332">
        <v>29.07</v>
      </c>
      <c r="J76" s="972" t="s">
        <v>251</v>
      </c>
      <c r="K76" s="897"/>
      <c r="L76" s="348" t="s">
        <v>188</v>
      </c>
      <c r="M76" s="335">
        <f>COUNTIFS(L7:R72, "T")*8/40</f>
        <v>0.4</v>
      </c>
      <c r="N76" s="974" t="str">
        <f>M76* 40 &amp; "hrs"</f>
        <v>16hrs</v>
      </c>
      <c r="O76" s="897"/>
      <c r="P76" s="334" t="s">
        <v>241</v>
      </c>
      <c r="Q76" s="335">
        <v>29.07</v>
      </c>
      <c r="R76" s="972" t="s">
        <v>251</v>
      </c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24" customHeight="1" x14ac:dyDescent="0.3">
      <c r="A78" s="897"/>
      <c r="B78" s="897"/>
      <c r="C78" s="897"/>
      <c r="D78" s="897"/>
      <c r="E78" s="897"/>
      <c r="F78" s="897"/>
      <c r="G78" s="897"/>
      <c r="H78" s="897"/>
      <c r="I78" s="897">
        <v>27.5</v>
      </c>
      <c r="J78" s="897"/>
      <c r="K78" s="897"/>
      <c r="L78" s="897"/>
      <c r="M78" s="897"/>
      <c r="N78" s="897"/>
      <c r="O78" s="897"/>
      <c r="P78" s="897"/>
      <c r="Q78" s="897"/>
      <c r="R78" s="897"/>
    </row>
    <row r="79" spans="1:18" ht="24" customHeight="1" x14ac:dyDescent="0.3">
      <c r="A79" s="897"/>
      <c r="B79" s="897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  <row r="82" ht="12.5" x14ac:dyDescent="0.25"/>
    <row r="83" ht="12.5" x14ac:dyDescent="0.25"/>
    <row r="84" ht="12.5" x14ac:dyDescent="0.25"/>
    <row r="85" ht="12.5" x14ac:dyDescent="0.25"/>
  </sheetData>
  <mergeCells count="5">
    <mergeCell ref="A1:R1"/>
    <mergeCell ref="A2:R2"/>
    <mergeCell ref="A3:R3"/>
    <mergeCell ref="E4:K4"/>
    <mergeCell ref="L4:R4"/>
  </mergeCells>
  <conditionalFormatting sqref="I75">
    <cfRule type="cellIs" dxfId="1041" priority="10" operator="lessThan">
      <formula>25.93</formula>
    </cfRule>
    <cfRule type="cellIs" dxfId="1040" priority="11" operator="greaterThan">
      <formula>29.07</formula>
    </cfRule>
    <cfRule type="cellIs" dxfId="1039" priority="12" operator="between">
      <formula>25.93</formula>
      <formula>29.07</formula>
    </cfRule>
  </conditionalFormatting>
  <conditionalFormatting sqref="J75">
    <cfRule type="cellIs" dxfId="1038" priority="7" operator="lessThan">
      <formula>1037.2</formula>
    </cfRule>
    <cfRule type="cellIs" dxfId="1037" priority="8" operator="greaterThan">
      <formula>1162.8</formula>
    </cfRule>
    <cfRule type="cellIs" dxfId="1036" priority="9" operator="between">
      <formula>1037.2</formula>
      <formula>1162.8</formula>
    </cfRule>
  </conditionalFormatting>
  <conditionalFormatting sqref="Q75">
    <cfRule type="cellIs" dxfId="1035" priority="4" operator="lessThan">
      <formula>25.93</formula>
    </cfRule>
    <cfRule type="cellIs" dxfId="1034" priority="5" operator="greaterThan">
      <formula>29.07</formula>
    </cfRule>
    <cfRule type="cellIs" dxfId="1033" priority="6" operator="between">
      <formula>25.93</formula>
      <formula>29.07</formula>
    </cfRule>
  </conditionalFormatting>
  <conditionalFormatting sqref="R75">
    <cfRule type="cellIs" dxfId="1032" priority="1" operator="lessThan">
      <formula>1037.2</formula>
    </cfRule>
    <cfRule type="cellIs" dxfId="1031" priority="2" operator="greaterThan">
      <formula>1162.8</formula>
    </cfRule>
    <cfRule type="cellIs" dxfId="1030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5584-E04A-44C7-9C50-71085DB3140F}">
  <sheetPr>
    <pageSetUpPr fitToPage="1"/>
  </sheetPr>
  <dimension ref="A1:U85"/>
  <sheetViews>
    <sheetView topLeftCell="A4" zoomScale="75" zoomScaleNormal="75" workbookViewId="0">
      <selection activeCell="N15" sqref="N15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46117</v>
      </c>
      <c r="F5" s="349">
        <v>46118</v>
      </c>
      <c r="G5" s="349">
        <v>46119</v>
      </c>
      <c r="H5" s="349">
        <v>46120</v>
      </c>
      <c r="I5" s="349">
        <v>46121</v>
      </c>
      <c r="J5" s="349">
        <v>46122</v>
      </c>
      <c r="K5" s="349">
        <v>46123</v>
      </c>
      <c r="L5" s="349">
        <v>46124</v>
      </c>
      <c r="M5" s="349">
        <v>46125</v>
      </c>
      <c r="N5" s="349">
        <v>46126</v>
      </c>
      <c r="O5" s="349">
        <v>46127</v>
      </c>
      <c r="P5" s="349">
        <v>46128</v>
      </c>
      <c r="Q5" s="349">
        <v>46129</v>
      </c>
      <c r="R5" s="349">
        <v>46130</v>
      </c>
      <c r="T5" s="1756">
        <v>0.25</v>
      </c>
      <c r="U5" s="1752">
        <f>ROUNDDOWN(AVERAGE(E16:R16),0)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ROUNDDOWN(AVERAGE(E22:R22),0)</f>
        <v>6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ROUNDDOWN(AVERAGE(E24:R24),0)</f>
        <v>7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5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/>
      <c r="K8" s="961">
        <v>8</v>
      </c>
      <c r="L8" s="961">
        <v>8</v>
      </c>
      <c r="M8" s="901">
        <v>8</v>
      </c>
      <c r="N8" s="1371">
        <v>8</v>
      </c>
      <c r="O8" s="1371"/>
      <c r="P8" s="901">
        <v>8</v>
      </c>
      <c r="Q8" s="901">
        <v>8</v>
      </c>
      <c r="R8" s="962"/>
      <c r="T8" s="1757">
        <v>0.375</v>
      </c>
      <c r="U8" s="1752">
        <f>ROUNDDOWN(AVERAGE(E29:R29),0)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ROUNDDOWN(AVERAGE(E35:R35),0)</f>
        <v>10</v>
      </c>
    </row>
    <row r="10" spans="1:21" ht="24" customHeight="1" x14ac:dyDescent="0.25">
      <c r="A10" s="299" t="s">
        <v>13</v>
      </c>
      <c r="B10" s="299" t="s">
        <v>90</v>
      </c>
      <c r="C10" s="902" t="s">
        <v>133</v>
      </c>
      <c r="D10" s="901">
        <f t="shared" si="0"/>
        <v>40</v>
      </c>
      <c r="E10" s="961">
        <v>8</v>
      </c>
      <c r="F10" s="901">
        <v>8</v>
      </c>
      <c r="G10" s="1371">
        <v>8</v>
      </c>
      <c r="H10" s="137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/>
      <c r="Q10" s="901">
        <v>8</v>
      </c>
      <c r="R10" s="962">
        <v>8</v>
      </c>
      <c r="T10" s="1757">
        <v>0.45833333333333298</v>
      </c>
      <c r="U10" s="1752">
        <f>ROUNDDOWN(AVERAGE(E40:R40),0)</f>
        <v>13</v>
      </c>
    </row>
    <row r="11" spans="1:21" ht="24" customHeight="1" x14ac:dyDescent="0.3">
      <c r="A11" s="299" t="s">
        <v>13</v>
      </c>
      <c r="B11" s="299" t="s">
        <v>90</v>
      </c>
      <c r="C11" s="902" t="s">
        <v>395</v>
      </c>
      <c r="D11" s="901">
        <f t="shared" si="0"/>
        <v>40</v>
      </c>
      <c r="E11" s="961">
        <v>8</v>
      </c>
      <c r="F11" s="1371"/>
      <c r="G11" s="1371"/>
      <c r="H11" s="901">
        <v>8</v>
      </c>
      <c r="I11" s="901">
        <v>8</v>
      </c>
      <c r="J11" s="901">
        <v>8</v>
      </c>
      <c r="K11" s="961">
        <v>8</v>
      </c>
      <c r="L11" s="1072">
        <v>8</v>
      </c>
      <c r="M11" s="1371"/>
      <c r="N11" s="1371"/>
      <c r="O11" s="901">
        <v>8</v>
      </c>
      <c r="P11" s="901">
        <v>8</v>
      </c>
      <c r="Q11" s="901">
        <v>8</v>
      </c>
      <c r="R11" s="962">
        <v>8</v>
      </c>
      <c r="T11" s="1756">
        <v>0.5</v>
      </c>
      <c r="U11" s="1752">
        <f>ROUNDDOWN(AVERAGE(E41:R41),0)</f>
        <v>13</v>
      </c>
    </row>
    <row r="12" spans="1:21" ht="24" customHeight="1" x14ac:dyDescent="0.25">
      <c r="A12" s="299" t="s">
        <v>13</v>
      </c>
      <c r="B12" s="299" t="s">
        <v>90</v>
      </c>
      <c r="C12" s="1745" t="s">
        <v>388</v>
      </c>
      <c r="D12" s="901">
        <f t="shared" si="0"/>
        <v>4</v>
      </c>
      <c r="E12" s="961">
        <v>8</v>
      </c>
      <c r="F12" s="901"/>
      <c r="G12" s="901"/>
      <c r="H12" s="901"/>
      <c r="I12" s="901"/>
      <c r="J12" s="901"/>
      <c r="K12" s="961"/>
      <c r="L12" s="1072"/>
      <c r="M12" s="901"/>
      <c r="N12" s="901"/>
      <c r="O12" s="901"/>
      <c r="P12" s="901"/>
      <c r="Q12" s="901"/>
      <c r="R12" s="962"/>
      <c r="S12" s="2427"/>
      <c r="T12" s="1757">
        <v>0.54166666666666696</v>
      </c>
      <c r="U12" s="1752">
        <f>ROUNDDOWN(AVERAGE(E43:R43),0)</f>
        <v>13</v>
      </c>
    </row>
    <row r="13" spans="1:21" ht="24" customHeight="1" x14ac:dyDescent="0.3">
      <c r="A13" s="299" t="s">
        <v>13</v>
      </c>
      <c r="B13" s="299" t="s">
        <v>90</v>
      </c>
      <c r="C13" s="1828" t="s">
        <v>397</v>
      </c>
      <c r="D13" s="1742">
        <f>SUM(E13:K13,L13:R13)/2</f>
        <v>8</v>
      </c>
      <c r="E13" s="1092"/>
      <c r="F13" s="1079"/>
      <c r="G13" s="1079"/>
      <c r="H13" s="901"/>
      <c r="I13" s="1079"/>
      <c r="J13" s="1079"/>
      <c r="K13" s="1092">
        <v>8</v>
      </c>
      <c r="L13" s="1744">
        <v>8</v>
      </c>
      <c r="M13" s="901"/>
      <c r="N13" s="1079"/>
      <c r="O13" s="1079"/>
      <c r="P13" s="1079"/>
      <c r="Q13" s="1079"/>
      <c r="R13" s="2417"/>
      <c r="S13" s="2424"/>
      <c r="T13" s="2420">
        <v>0.58333333333333304</v>
      </c>
      <c r="U13" s="1752">
        <f t="shared" ref="U13:U20" si="1">ROUNDDOWN(AVERAGE(E50:R50),0)</f>
        <v>16</v>
      </c>
    </row>
    <row r="14" spans="1:21" s="1743" customFormat="1" ht="24" customHeight="1" x14ac:dyDescent="0.25">
      <c r="A14" s="299" t="s">
        <v>13</v>
      </c>
      <c r="B14" s="299" t="s">
        <v>90</v>
      </c>
      <c r="C14" s="1828" t="s">
        <v>366</v>
      </c>
      <c r="D14" s="901">
        <f t="shared" si="0"/>
        <v>8</v>
      </c>
      <c r="E14" s="1092"/>
      <c r="F14" s="1079"/>
      <c r="G14" s="1079"/>
      <c r="H14" s="901"/>
      <c r="I14" s="1079"/>
      <c r="J14" s="1079"/>
      <c r="K14" s="1092">
        <v>8</v>
      </c>
      <c r="L14" s="1744">
        <v>8</v>
      </c>
      <c r="M14" s="901"/>
      <c r="N14" s="1079"/>
      <c r="O14" s="1079"/>
      <c r="P14" s="1079"/>
      <c r="Q14" s="1079"/>
      <c r="R14" s="2417"/>
      <c r="S14" s="2425"/>
      <c r="T14" s="2419">
        <v>0.625</v>
      </c>
      <c r="U14" s="1752">
        <f t="shared" si="1"/>
        <v>13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379</v>
      </c>
      <c r="D15" s="901">
        <f t="shared" si="0"/>
        <v>8</v>
      </c>
      <c r="E15" s="1092">
        <v>8</v>
      </c>
      <c r="F15" s="1079"/>
      <c r="G15" s="901"/>
      <c r="H15" s="1079"/>
      <c r="I15" s="1079"/>
      <c r="J15" s="1079"/>
      <c r="K15" s="1092"/>
      <c r="L15" s="1744"/>
      <c r="M15" s="1079"/>
      <c r="N15" s="1079"/>
      <c r="O15" s="1742"/>
      <c r="P15" s="1079"/>
      <c r="Q15" s="1079"/>
      <c r="R15" s="2417">
        <v>8</v>
      </c>
      <c r="S15" s="2425"/>
      <c r="T15" s="1756">
        <v>0.66666666666666696</v>
      </c>
      <c r="U15" s="1752">
        <f t="shared" si="1"/>
        <v>10</v>
      </c>
    </row>
    <row r="16" spans="1:21" ht="24" customHeight="1" x14ac:dyDescent="0.25">
      <c r="A16" s="904"/>
      <c r="B16" s="904"/>
      <c r="C16" s="905" t="s">
        <v>122</v>
      </c>
      <c r="D16" s="906"/>
      <c r="E16" s="1069">
        <f t="shared" ref="E16:R16" si="2">COUNT(E7:E15)</f>
        <v>4</v>
      </c>
      <c r="F16" s="1069">
        <f t="shared" si="2"/>
        <v>4</v>
      </c>
      <c r="G16" s="1069">
        <f t="shared" si="2"/>
        <v>4</v>
      </c>
      <c r="H16" s="1069">
        <f t="shared" si="2"/>
        <v>4</v>
      </c>
      <c r="I16" s="1069">
        <f t="shared" si="2"/>
        <v>5</v>
      </c>
      <c r="J16" s="1069">
        <f t="shared" si="2"/>
        <v>4</v>
      </c>
      <c r="K16" s="1069">
        <f t="shared" si="2"/>
        <v>4</v>
      </c>
      <c r="L16" s="1069">
        <f t="shared" si="2"/>
        <v>4</v>
      </c>
      <c r="M16" s="1069">
        <f t="shared" si="2"/>
        <v>4</v>
      </c>
      <c r="N16" s="1069">
        <f t="shared" si="2"/>
        <v>4</v>
      </c>
      <c r="O16" s="1069">
        <f t="shared" si="2"/>
        <v>4</v>
      </c>
      <c r="P16" s="1069">
        <f t="shared" si="2"/>
        <v>4</v>
      </c>
      <c r="Q16" s="1069">
        <f t="shared" si="2"/>
        <v>5</v>
      </c>
      <c r="R16" s="1069">
        <f t="shared" si="2"/>
        <v>3</v>
      </c>
      <c r="S16" s="2424"/>
      <c r="T16" s="1757">
        <v>0.70833333333333404</v>
      </c>
      <c r="U16" s="1752">
        <f t="shared" si="1"/>
        <v>9</v>
      </c>
    </row>
    <row r="17" spans="1:21" ht="24" customHeight="1" x14ac:dyDescent="0.3">
      <c r="A17" s="299" t="s">
        <v>13</v>
      </c>
      <c r="B17" s="299" t="s">
        <v>14</v>
      </c>
      <c r="C17" s="902" t="s">
        <v>276</v>
      </c>
      <c r="D17" s="901">
        <f>SUM(E17:K17,L17:R17)/2</f>
        <v>40</v>
      </c>
      <c r="E17" s="1072"/>
      <c r="F17" s="1071">
        <v>8</v>
      </c>
      <c r="G17" s="1071"/>
      <c r="H17" s="1071">
        <v>8</v>
      </c>
      <c r="I17" s="1071">
        <v>8</v>
      </c>
      <c r="J17" s="1071">
        <v>8</v>
      </c>
      <c r="K17" s="1072">
        <v>8</v>
      </c>
      <c r="L17" s="1072">
        <v>8</v>
      </c>
      <c r="M17" s="901"/>
      <c r="N17" s="1071">
        <v>8</v>
      </c>
      <c r="O17" s="1071">
        <v>8</v>
      </c>
      <c r="P17" s="1071">
        <v>8</v>
      </c>
      <c r="Q17" s="1071">
        <v>8</v>
      </c>
      <c r="R17" s="1073"/>
      <c r="S17" s="2427"/>
      <c r="T17" s="1756">
        <v>0.75</v>
      </c>
      <c r="U17" s="1752">
        <f t="shared" si="1"/>
        <v>8</v>
      </c>
    </row>
    <row r="18" spans="1:21" ht="24" customHeight="1" x14ac:dyDescent="0.25">
      <c r="A18" s="299" t="s">
        <v>13</v>
      </c>
      <c r="B18" s="299" t="s">
        <v>14</v>
      </c>
      <c r="C18" s="902" t="s">
        <v>359</v>
      </c>
      <c r="D18" s="901">
        <f t="shared" ref="D18:D21" si="3">SUM(E18:K18,L18:R18)/2</f>
        <v>8</v>
      </c>
      <c r="E18" s="1072"/>
      <c r="F18" s="1071"/>
      <c r="G18" s="1071"/>
      <c r="H18" s="1071"/>
      <c r="I18" s="2327"/>
      <c r="J18" s="1071"/>
      <c r="K18" s="1072">
        <v>8</v>
      </c>
      <c r="L18" s="1072"/>
      <c r="M18" s="901"/>
      <c r="N18" s="1071"/>
      <c r="O18" s="1071"/>
      <c r="P18" s="2327"/>
      <c r="Q18" s="1071"/>
      <c r="R18" s="1073">
        <v>8</v>
      </c>
      <c r="T18" s="1757">
        <v>0.79166666666666696</v>
      </c>
      <c r="U18" s="1752">
        <f t="shared" si="1"/>
        <v>6</v>
      </c>
    </row>
    <row r="19" spans="1:21" ht="24" customHeight="1" x14ac:dyDescent="0.3">
      <c r="A19" s="299" t="s">
        <v>13</v>
      </c>
      <c r="B19" s="299" t="s">
        <v>14</v>
      </c>
      <c r="C19" s="902" t="s">
        <v>366</v>
      </c>
      <c r="D19" s="901">
        <f t="shared" si="3"/>
        <v>32</v>
      </c>
      <c r="E19" s="1092"/>
      <c r="F19" s="901">
        <v>8</v>
      </c>
      <c r="G19" s="901">
        <v>8</v>
      </c>
      <c r="H19" s="901"/>
      <c r="I19" s="901">
        <v>8</v>
      </c>
      <c r="J19" s="901">
        <v>8</v>
      </c>
      <c r="K19" s="1080"/>
      <c r="L19" s="1080"/>
      <c r="M19" s="901"/>
      <c r="N19" s="901">
        <v>8</v>
      </c>
      <c r="O19" s="901">
        <v>8</v>
      </c>
      <c r="P19" s="901">
        <v>8</v>
      </c>
      <c r="Q19" s="901">
        <v>8</v>
      </c>
      <c r="R19" s="1092"/>
      <c r="T19" s="1756">
        <v>0.83333333333333404</v>
      </c>
      <c r="U19" s="1752">
        <f t="shared" si="1"/>
        <v>4</v>
      </c>
    </row>
    <row r="20" spans="1:21" ht="24" customHeight="1" x14ac:dyDescent="0.25">
      <c r="A20" s="299" t="s">
        <v>13</v>
      </c>
      <c r="B20" s="299" t="s">
        <v>14</v>
      </c>
      <c r="C20" s="902" t="s">
        <v>394</v>
      </c>
      <c r="D20" s="901">
        <f t="shared" si="3"/>
        <v>40</v>
      </c>
      <c r="E20" s="1092">
        <v>8</v>
      </c>
      <c r="F20" s="901"/>
      <c r="G20" s="901">
        <v>8</v>
      </c>
      <c r="H20" s="901">
        <v>8</v>
      </c>
      <c r="I20" s="901">
        <v>8</v>
      </c>
      <c r="J20" s="901">
        <v>8</v>
      </c>
      <c r="K20" s="1092"/>
      <c r="L20" s="1092"/>
      <c r="M20" s="901">
        <v>8</v>
      </c>
      <c r="N20" s="901">
        <v>8</v>
      </c>
      <c r="O20" s="901">
        <v>8</v>
      </c>
      <c r="P20" s="901"/>
      <c r="Q20" s="901">
        <v>8</v>
      </c>
      <c r="R20" s="1092">
        <v>8</v>
      </c>
      <c r="T20" s="1757">
        <v>0.875</v>
      </c>
      <c r="U20" s="1752">
        <f t="shared" si="1"/>
        <v>4</v>
      </c>
    </row>
    <row r="21" spans="1:21" ht="24" customHeight="1" x14ac:dyDescent="0.3">
      <c r="A21" s="299" t="s">
        <v>13</v>
      </c>
      <c r="B21" s="299" t="s">
        <v>14</v>
      </c>
      <c r="C21" s="902" t="s">
        <v>98</v>
      </c>
      <c r="D21" s="901">
        <f t="shared" si="3"/>
        <v>40</v>
      </c>
      <c r="E21" s="961"/>
      <c r="F21" s="963">
        <v>8</v>
      </c>
      <c r="G21" s="901">
        <v>8</v>
      </c>
      <c r="H21" s="901">
        <v>8</v>
      </c>
      <c r="I21" s="901">
        <v>8</v>
      </c>
      <c r="J21" s="901">
        <v>8</v>
      </c>
      <c r="K21" s="961"/>
      <c r="L21" s="961"/>
      <c r="M21" s="1071">
        <v>8</v>
      </c>
      <c r="N21" s="1071">
        <v>8</v>
      </c>
      <c r="O21" s="901">
        <v>8</v>
      </c>
      <c r="P21" s="901">
        <v>8</v>
      </c>
      <c r="Q21" s="901">
        <v>8</v>
      </c>
      <c r="R21" s="962"/>
      <c r="T21" s="1758">
        <v>0.91666666666666696</v>
      </c>
      <c r="U21" s="1753">
        <f>ROUNDDOWN(AVERAGE('Master as of 2.17.25'!E61:R61), 0)</f>
        <v>4</v>
      </c>
    </row>
    <row r="22" spans="1:21" ht="24" customHeight="1" x14ac:dyDescent="0.25">
      <c r="A22" s="904"/>
      <c r="B22" s="904"/>
      <c r="C22" s="905" t="s">
        <v>123</v>
      </c>
      <c r="D22" s="906"/>
      <c r="E22" s="1069">
        <f t="shared" ref="E22:R22" si="4">COUNT(E7:E15,E17:E21)</f>
        <v>5</v>
      </c>
      <c r="F22" s="1069">
        <f t="shared" si="4"/>
        <v>7</v>
      </c>
      <c r="G22" s="1069">
        <f t="shared" si="4"/>
        <v>7</v>
      </c>
      <c r="H22" s="1069">
        <f t="shared" si="4"/>
        <v>7</v>
      </c>
      <c r="I22" s="1069">
        <f t="shared" si="4"/>
        <v>9</v>
      </c>
      <c r="J22" s="1069">
        <f t="shared" si="4"/>
        <v>8</v>
      </c>
      <c r="K22" s="1069">
        <f t="shared" si="4"/>
        <v>6</v>
      </c>
      <c r="L22" s="1069">
        <f t="shared" si="4"/>
        <v>5</v>
      </c>
      <c r="M22" s="1069">
        <f t="shared" si="4"/>
        <v>6</v>
      </c>
      <c r="N22" s="1069">
        <f t="shared" si="4"/>
        <v>8</v>
      </c>
      <c r="O22" s="1069">
        <f t="shared" si="4"/>
        <v>8</v>
      </c>
      <c r="P22" s="1069">
        <f t="shared" si="4"/>
        <v>7</v>
      </c>
      <c r="Q22" s="1069">
        <f t="shared" si="4"/>
        <v>9</v>
      </c>
      <c r="R22" s="1069">
        <f t="shared" si="4"/>
        <v>5</v>
      </c>
    </row>
    <row r="23" spans="1:21" ht="24" customHeight="1" x14ac:dyDescent="0.25">
      <c r="A23" s="299" t="s">
        <v>13</v>
      </c>
      <c r="B23" s="299" t="s">
        <v>26</v>
      </c>
      <c r="C23" s="902" t="s">
        <v>392</v>
      </c>
      <c r="D23" s="901">
        <f>SUM(E23:K23,L23:R23)/2</f>
        <v>40</v>
      </c>
      <c r="E23" s="1090"/>
      <c r="F23" s="901">
        <v>8</v>
      </c>
      <c r="G23" s="901">
        <v>8</v>
      </c>
      <c r="H23" s="901">
        <v>8</v>
      </c>
      <c r="I23" s="901"/>
      <c r="J23" s="901">
        <v>8</v>
      </c>
      <c r="K23" s="1070">
        <v>8</v>
      </c>
      <c r="L23" s="1070">
        <v>8</v>
      </c>
      <c r="M23" s="901">
        <v>8</v>
      </c>
      <c r="N23" s="901"/>
      <c r="O23" s="901">
        <v>8</v>
      </c>
      <c r="P23" s="901">
        <v>8</v>
      </c>
      <c r="Q23" s="901">
        <v>8</v>
      </c>
      <c r="R23" s="1070"/>
    </row>
    <row r="24" spans="1:21" ht="24" customHeight="1" x14ac:dyDescent="0.25">
      <c r="A24" s="904"/>
      <c r="B24" s="904"/>
      <c r="C24" s="905" t="s">
        <v>120</v>
      </c>
      <c r="D24" s="906"/>
      <c r="E24" s="1069">
        <f t="shared" ref="E24:R24" si="5">COUNT(E7:E15,E17:E21,E23:E23)</f>
        <v>5</v>
      </c>
      <c r="F24" s="1069">
        <f t="shared" si="5"/>
        <v>8</v>
      </c>
      <c r="G24" s="1069">
        <f t="shared" si="5"/>
        <v>8</v>
      </c>
      <c r="H24" s="1069">
        <f t="shared" si="5"/>
        <v>8</v>
      </c>
      <c r="I24" s="1069">
        <f t="shared" si="5"/>
        <v>9</v>
      </c>
      <c r="J24" s="1069">
        <f t="shared" si="5"/>
        <v>9</v>
      </c>
      <c r="K24" s="1069">
        <f t="shared" si="5"/>
        <v>7</v>
      </c>
      <c r="L24" s="1069">
        <f t="shared" si="5"/>
        <v>6</v>
      </c>
      <c r="M24" s="1069">
        <f t="shared" si="5"/>
        <v>7</v>
      </c>
      <c r="N24" s="1069">
        <f t="shared" si="5"/>
        <v>8</v>
      </c>
      <c r="O24" s="1069">
        <f t="shared" si="5"/>
        <v>9</v>
      </c>
      <c r="P24" s="1069">
        <f t="shared" si="5"/>
        <v>8</v>
      </c>
      <c r="Q24" s="1069">
        <f t="shared" si="5"/>
        <v>10</v>
      </c>
      <c r="R24" s="1069">
        <f t="shared" si="5"/>
        <v>5</v>
      </c>
    </row>
    <row r="25" spans="1:21" ht="24" customHeight="1" x14ac:dyDescent="0.25">
      <c r="A25" s="299" t="s">
        <v>13</v>
      </c>
      <c r="B25" s="299" t="s">
        <v>30</v>
      </c>
      <c r="C25" s="902" t="s">
        <v>371</v>
      </c>
      <c r="D25" s="901">
        <f>SUM(E25:K25,L25:R25)/2</f>
        <v>16</v>
      </c>
      <c r="E25" s="1092"/>
      <c r="F25" s="901">
        <v>8</v>
      </c>
      <c r="G25" s="901">
        <v>8</v>
      </c>
      <c r="H25" s="901">
        <v>8</v>
      </c>
      <c r="I25" s="901">
        <v>8</v>
      </c>
      <c r="J25" s="901"/>
      <c r="K25" s="1080"/>
      <c r="L25" s="1080"/>
      <c r="M25" s="1371" t="s">
        <v>104</v>
      </c>
      <c r="N25" s="901"/>
      <c r="O25" s="1371" t="s">
        <v>104</v>
      </c>
      <c r="P25" s="2405" t="s">
        <v>104</v>
      </c>
      <c r="Q25" s="1371" t="s">
        <v>104</v>
      </c>
      <c r="R25" s="1092"/>
    </row>
    <row r="26" spans="1:21" ht="24" customHeight="1" x14ac:dyDescent="0.25">
      <c r="A26" s="299" t="s">
        <v>13</v>
      </c>
      <c r="B26" s="299" t="s">
        <v>30</v>
      </c>
      <c r="C26" s="902" t="s">
        <v>402</v>
      </c>
      <c r="D26" s="901">
        <f>SUM(E26:K26,L26:R26)/2</f>
        <v>4</v>
      </c>
      <c r="E26" s="1092"/>
      <c r="F26" s="901"/>
      <c r="G26" s="1079"/>
      <c r="H26" s="1079"/>
      <c r="I26" s="901"/>
      <c r="J26" s="1079"/>
      <c r="K26" s="1080"/>
      <c r="L26" s="1080"/>
      <c r="M26" s="901">
        <v>8</v>
      </c>
      <c r="N26" s="1079"/>
      <c r="O26" s="1079"/>
      <c r="P26" s="1071"/>
      <c r="Q26" s="1079"/>
      <c r="R26" s="1092"/>
    </row>
    <row r="27" spans="1:21" ht="24" customHeight="1" x14ac:dyDescent="0.25">
      <c r="A27" s="299" t="s">
        <v>13</v>
      </c>
      <c r="B27" s="299" t="s">
        <v>30</v>
      </c>
      <c r="C27" s="902" t="s">
        <v>359</v>
      </c>
      <c r="D27" s="901">
        <f>SUM(E27:K27,L27:R27)/2</f>
        <v>8</v>
      </c>
      <c r="E27" s="1070"/>
      <c r="F27" s="901"/>
      <c r="G27" s="901"/>
      <c r="H27" s="901"/>
      <c r="I27" s="901">
        <v>8</v>
      </c>
      <c r="J27" s="901"/>
      <c r="K27" s="1079"/>
      <c r="L27" s="1070"/>
      <c r="M27" s="901"/>
      <c r="N27" s="901"/>
      <c r="O27" s="901"/>
      <c r="P27" s="1071">
        <v>8</v>
      </c>
      <c r="Q27" s="901"/>
      <c r="R27" s="1079"/>
    </row>
    <row r="28" spans="1:21" ht="24" customHeight="1" x14ac:dyDescent="0.25">
      <c r="A28" s="299" t="s">
        <v>13</v>
      </c>
      <c r="B28" s="299" t="s">
        <v>30</v>
      </c>
      <c r="C28" s="902" t="s">
        <v>290</v>
      </c>
      <c r="D28" s="901">
        <f t="shared" ref="D28" si="6">SUM(E28:K28,L28:R28)/2</f>
        <v>12</v>
      </c>
      <c r="E28" s="961">
        <v>8</v>
      </c>
      <c r="F28" s="901"/>
      <c r="G28" s="901"/>
      <c r="H28" s="901"/>
      <c r="I28" s="901"/>
      <c r="J28" s="901"/>
      <c r="K28" s="961">
        <v>8</v>
      </c>
      <c r="L28" s="961">
        <v>8</v>
      </c>
      <c r="M28" s="901"/>
      <c r="N28" s="901"/>
      <c r="O28" s="901"/>
      <c r="P28" s="901"/>
      <c r="Q28" s="901"/>
      <c r="R28" s="2383" t="s">
        <v>104</v>
      </c>
    </row>
    <row r="29" spans="1:21" ht="24" customHeight="1" x14ac:dyDescent="0.25">
      <c r="A29" s="904"/>
      <c r="B29" s="904"/>
      <c r="C29" s="905" t="s">
        <v>119</v>
      </c>
      <c r="D29" s="906"/>
      <c r="E29" s="1069">
        <f t="shared" ref="E29:R29" si="7">COUNT(E7:E15,E17:E21,E23:E23,E25:E28)</f>
        <v>6</v>
      </c>
      <c r="F29" s="1069">
        <f t="shared" si="7"/>
        <v>9</v>
      </c>
      <c r="G29" s="1069">
        <f t="shared" si="7"/>
        <v>9</v>
      </c>
      <c r="H29" s="1069">
        <f t="shared" si="7"/>
        <v>9</v>
      </c>
      <c r="I29" s="1069">
        <f t="shared" si="7"/>
        <v>11</v>
      </c>
      <c r="J29" s="1069">
        <f t="shared" si="7"/>
        <v>9</v>
      </c>
      <c r="K29" s="1069">
        <f t="shared" si="7"/>
        <v>8</v>
      </c>
      <c r="L29" s="1069">
        <f t="shared" si="7"/>
        <v>7</v>
      </c>
      <c r="M29" s="1069">
        <f t="shared" si="7"/>
        <v>8</v>
      </c>
      <c r="N29" s="1069">
        <f t="shared" si="7"/>
        <v>8</v>
      </c>
      <c r="O29" s="1069">
        <f t="shared" si="7"/>
        <v>9</v>
      </c>
      <c r="P29" s="1069">
        <f t="shared" si="7"/>
        <v>9</v>
      </c>
      <c r="Q29" s="1069">
        <f t="shared" si="7"/>
        <v>10</v>
      </c>
      <c r="R29" s="1069">
        <f t="shared" si="7"/>
        <v>5</v>
      </c>
    </row>
    <row r="30" spans="1:21" ht="24" customHeight="1" x14ac:dyDescent="0.25">
      <c r="A30" s="299" t="s">
        <v>13</v>
      </c>
      <c r="B30" s="299" t="s">
        <v>91</v>
      </c>
      <c r="C30" s="902" t="s">
        <v>402</v>
      </c>
      <c r="D30" s="901">
        <f t="shared" ref="D30:D34" si="8">SUM(E30:K30,L30:R30)/2</f>
        <v>20</v>
      </c>
      <c r="E30" s="1077" t="s">
        <v>10</v>
      </c>
      <c r="F30" s="1074" t="s">
        <v>10</v>
      </c>
      <c r="G30" s="1074" t="s">
        <v>10</v>
      </c>
      <c r="H30" s="1420" t="s">
        <v>273</v>
      </c>
      <c r="I30" s="901"/>
      <c r="J30" s="901">
        <v>8</v>
      </c>
      <c r="K30" s="1092"/>
      <c r="L30" s="1092"/>
      <c r="M30" s="1079"/>
      <c r="N30" s="901">
        <v>8</v>
      </c>
      <c r="O30" s="901">
        <v>8</v>
      </c>
      <c r="P30" s="901"/>
      <c r="Q30" s="901">
        <v>8</v>
      </c>
      <c r="R30" s="962">
        <v>8</v>
      </c>
    </row>
    <row r="31" spans="1:21" ht="24" customHeight="1" x14ac:dyDescent="0.25">
      <c r="A31" s="299" t="s">
        <v>13</v>
      </c>
      <c r="B31" s="299" t="s">
        <v>91</v>
      </c>
      <c r="C31" s="902" t="s">
        <v>388</v>
      </c>
      <c r="D31" s="901">
        <f t="shared" si="8"/>
        <v>36</v>
      </c>
      <c r="E31" s="1079"/>
      <c r="F31" s="901">
        <v>8</v>
      </c>
      <c r="G31" s="901">
        <v>8</v>
      </c>
      <c r="H31" s="901">
        <v>8</v>
      </c>
      <c r="I31" s="901"/>
      <c r="J31" s="901">
        <v>8</v>
      </c>
      <c r="K31" s="1092"/>
      <c r="L31" s="2383"/>
      <c r="M31" s="901">
        <v>8</v>
      </c>
      <c r="N31" s="901">
        <v>8</v>
      </c>
      <c r="O31" s="901">
        <v>8</v>
      </c>
      <c r="P31" s="901"/>
      <c r="Q31" s="901">
        <v>8</v>
      </c>
      <c r="R31" s="1371">
        <v>8</v>
      </c>
    </row>
    <row r="32" spans="1:21" ht="24" customHeight="1" x14ac:dyDescent="0.25">
      <c r="A32" s="299" t="s">
        <v>13</v>
      </c>
      <c r="B32" s="299" t="s">
        <v>91</v>
      </c>
      <c r="C32" s="902" t="s">
        <v>371</v>
      </c>
      <c r="D32" s="901">
        <f>SUM(E32:K32,L32:R32)/2</f>
        <v>8</v>
      </c>
      <c r="E32" s="1070"/>
      <c r="F32" s="1079"/>
      <c r="G32" s="1079"/>
      <c r="H32" s="1079"/>
      <c r="I32" s="1079"/>
      <c r="J32" s="901"/>
      <c r="K32" s="1070">
        <v>8</v>
      </c>
      <c r="L32" s="1070">
        <v>8</v>
      </c>
      <c r="M32" s="1079"/>
      <c r="N32" s="901"/>
      <c r="O32" s="1079"/>
      <c r="P32" s="1079"/>
      <c r="Q32" s="1079"/>
      <c r="R32" s="1070"/>
    </row>
    <row r="33" spans="1:21" ht="24" customHeight="1" x14ac:dyDescent="0.25">
      <c r="A33" s="299" t="s">
        <v>13</v>
      </c>
      <c r="B33" s="299" t="s">
        <v>91</v>
      </c>
      <c r="C33" s="902" t="s">
        <v>396</v>
      </c>
      <c r="D33" s="901">
        <f t="shared" si="8"/>
        <v>32</v>
      </c>
      <c r="E33" s="1092">
        <v>8</v>
      </c>
      <c r="F33" s="901"/>
      <c r="G33" s="901">
        <v>8</v>
      </c>
      <c r="H33" s="901">
        <v>8</v>
      </c>
      <c r="I33" s="901">
        <v>8</v>
      </c>
      <c r="J33" s="901">
        <v>8</v>
      </c>
      <c r="K33" s="1092"/>
      <c r="L33" s="1092"/>
      <c r="M33" s="901">
        <v>8</v>
      </c>
      <c r="N33" s="901"/>
      <c r="O33" s="901">
        <v>8</v>
      </c>
      <c r="P33" s="901">
        <v>8</v>
      </c>
      <c r="Q33" s="1371" t="s">
        <v>104</v>
      </c>
      <c r="R33" s="2383" t="s">
        <v>104</v>
      </c>
    </row>
    <row r="34" spans="1:21" ht="24" customHeight="1" x14ac:dyDescent="0.25">
      <c r="A34" s="299" t="s">
        <v>13</v>
      </c>
      <c r="B34" s="299" t="s">
        <v>91</v>
      </c>
      <c r="C34" s="902" t="s">
        <v>281</v>
      </c>
      <c r="D34" s="901">
        <f t="shared" si="8"/>
        <v>36</v>
      </c>
      <c r="E34" s="2383" t="s">
        <v>104</v>
      </c>
      <c r="F34" s="901"/>
      <c r="G34" s="901">
        <v>8</v>
      </c>
      <c r="H34" s="901">
        <v>8</v>
      </c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/>
      <c r="P34" s="901">
        <v>8</v>
      </c>
      <c r="Q34" s="901">
        <v>8</v>
      </c>
      <c r="R34" s="962">
        <v>8</v>
      </c>
    </row>
    <row r="35" spans="1:21" ht="24" customHeight="1" x14ac:dyDescent="0.25">
      <c r="A35" s="904"/>
      <c r="B35" s="904"/>
      <c r="C35" s="905" t="s">
        <v>124</v>
      </c>
      <c r="D35" s="906"/>
      <c r="E35" s="1069">
        <f t="shared" ref="E35:R35" si="9">COUNT(E7:E15,E17:E21,E23:E23,E25:E28,E30:E34)</f>
        <v>7</v>
      </c>
      <c r="F35" s="1069">
        <f t="shared" si="9"/>
        <v>10</v>
      </c>
      <c r="G35" s="1069">
        <f t="shared" si="9"/>
        <v>12</v>
      </c>
      <c r="H35" s="1069">
        <f t="shared" si="9"/>
        <v>12</v>
      </c>
      <c r="I35" s="1069">
        <f t="shared" si="9"/>
        <v>13</v>
      </c>
      <c r="J35" s="1069">
        <f t="shared" si="9"/>
        <v>13</v>
      </c>
      <c r="K35" s="1069">
        <f t="shared" si="9"/>
        <v>9</v>
      </c>
      <c r="L35" s="1069">
        <f t="shared" si="9"/>
        <v>8</v>
      </c>
      <c r="M35" s="1069">
        <f t="shared" si="9"/>
        <v>11</v>
      </c>
      <c r="N35" s="1069">
        <f t="shared" si="9"/>
        <v>11</v>
      </c>
      <c r="O35" s="1069">
        <f t="shared" si="9"/>
        <v>12</v>
      </c>
      <c r="P35" s="1069">
        <f t="shared" si="9"/>
        <v>11</v>
      </c>
      <c r="Q35" s="1069">
        <f t="shared" si="9"/>
        <v>13</v>
      </c>
      <c r="R35" s="1069">
        <f t="shared" si="9"/>
        <v>8</v>
      </c>
    </row>
    <row r="36" spans="1:21" ht="24" customHeight="1" x14ac:dyDescent="0.25">
      <c r="A36" s="299" t="s">
        <v>13</v>
      </c>
      <c r="B36" s="299" t="s">
        <v>34</v>
      </c>
      <c r="C36" s="902" t="s">
        <v>379</v>
      </c>
      <c r="D36" s="901">
        <f>SUM(E36:K36,L36:R36)/2</f>
        <v>32</v>
      </c>
      <c r="E36" s="1079"/>
      <c r="F36" s="901">
        <v>8</v>
      </c>
      <c r="G36" s="901"/>
      <c r="H36" s="901">
        <v>8</v>
      </c>
      <c r="I36" s="901">
        <v>8</v>
      </c>
      <c r="J36" s="901">
        <v>8</v>
      </c>
      <c r="K36" s="1070"/>
      <c r="L36" s="1070"/>
      <c r="M36" s="901">
        <v>8</v>
      </c>
      <c r="N36" s="901">
        <v>8</v>
      </c>
      <c r="O36" s="1371">
        <v>8</v>
      </c>
      <c r="P36" s="1371"/>
      <c r="Q36" s="901">
        <v>8</v>
      </c>
      <c r="R36" s="1079"/>
    </row>
    <row r="37" spans="1:21" ht="24" customHeight="1" x14ac:dyDescent="0.25">
      <c r="A37" s="299" t="s">
        <v>13</v>
      </c>
      <c r="B37" s="299" t="s">
        <v>34</v>
      </c>
      <c r="C37" s="902" t="s">
        <v>352</v>
      </c>
      <c r="D37" s="901">
        <f t="shared" ref="D37" si="10">SUM(E37:K37,L37:R37)/2</f>
        <v>24</v>
      </c>
      <c r="E37" s="1070">
        <v>8</v>
      </c>
      <c r="F37" s="901"/>
      <c r="G37" s="901"/>
      <c r="H37" s="901">
        <v>8</v>
      </c>
      <c r="I37" s="901">
        <v>8</v>
      </c>
      <c r="J37" s="901"/>
      <c r="K37" s="1070"/>
      <c r="L37" s="1371">
        <v>8</v>
      </c>
      <c r="M37" s="901"/>
      <c r="N37" s="901"/>
      <c r="O37" s="901">
        <v>8</v>
      </c>
      <c r="P37" s="901">
        <v>8</v>
      </c>
      <c r="Q37" s="901"/>
      <c r="R37" s="1371"/>
    </row>
    <row r="38" spans="1:21" ht="24" customHeight="1" x14ac:dyDescent="0.25">
      <c r="A38" s="299" t="s">
        <v>13</v>
      </c>
      <c r="B38" s="299" t="s">
        <v>34</v>
      </c>
      <c r="C38" s="902" t="s">
        <v>397</v>
      </c>
      <c r="D38" s="901">
        <f>SUM(E38:K38,L38:R38)/2</f>
        <v>32</v>
      </c>
      <c r="E38" s="1070"/>
      <c r="F38" s="901">
        <v>8</v>
      </c>
      <c r="G38" s="901">
        <v>8</v>
      </c>
      <c r="H38" s="901"/>
      <c r="I38" s="901">
        <v>8</v>
      </c>
      <c r="J38" s="901">
        <v>8</v>
      </c>
      <c r="K38" s="1079"/>
      <c r="L38" s="1079"/>
      <c r="M38" s="901"/>
      <c r="N38" s="901">
        <v>8</v>
      </c>
      <c r="O38" s="901">
        <v>8</v>
      </c>
      <c r="P38" s="901">
        <v>8</v>
      </c>
      <c r="Q38" s="901">
        <v>8</v>
      </c>
      <c r="R38" s="1070"/>
    </row>
    <row r="39" spans="1:21" ht="24" customHeight="1" x14ac:dyDescent="0.25">
      <c r="A39" s="299" t="s">
        <v>13</v>
      </c>
      <c r="B39" s="299" t="s">
        <v>34</v>
      </c>
      <c r="C39" s="902" t="s">
        <v>389</v>
      </c>
      <c r="D39" s="901">
        <f>SUM(E39:K39,L39:R39)/2</f>
        <v>40</v>
      </c>
      <c r="E39" s="1070"/>
      <c r="F39" s="901">
        <v>8</v>
      </c>
      <c r="G39" s="901">
        <v>8</v>
      </c>
      <c r="H39" s="901"/>
      <c r="I39" s="901">
        <v>8</v>
      </c>
      <c r="J39" s="901">
        <v>8</v>
      </c>
      <c r="K39" s="1070">
        <v>8</v>
      </c>
      <c r="L39" s="1070">
        <v>8</v>
      </c>
      <c r="M39" s="901">
        <v>8</v>
      </c>
      <c r="N39" s="901">
        <v>8</v>
      </c>
      <c r="O39" s="901"/>
      <c r="P39" s="901">
        <v>8</v>
      </c>
      <c r="Q39" s="901">
        <v>8</v>
      </c>
      <c r="R39" s="1070"/>
    </row>
    <row r="40" spans="1:21" ht="24" customHeight="1" x14ac:dyDescent="0.25">
      <c r="A40" s="904"/>
      <c r="B40" s="904"/>
      <c r="C40" s="905" t="s">
        <v>121</v>
      </c>
      <c r="D40" s="906"/>
      <c r="E40" s="1069">
        <f t="shared" ref="E40:R40" si="11">COUNT(E7:E15,E17:E21,E23:E23,E25:E28,E30:E34,E36:E39)</f>
        <v>8</v>
      </c>
      <c r="F40" s="1069">
        <f t="shared" si="11"/>
        <v>13</v>
      </c>
      <c r="G40" s="1069">
        <f t="shared" si="11"/>
        <v>14</v>
      </c>
      <c r="H40" s="1069">
        <f t="shared" si="11"/>
        <v>14</v>
      </c>
      <c r="I40" s="1069">
        <f t="shared" si="11"/>
        <v>17</v>
      </c>
      <c r="J40" s="1069">
        <f t="shared" si="11"/>
        <v>16</v>
      </c>
      <c r="K40" s="1069">
        <f t="shared" si="11"/>
        <v>10</v>
      </c>
      <c r="L40" s="1069">
        <f t="shared" si="11"/>
        <v>10</v>
      </c>
      <c r="M40" s="1069">
        <f t="shared" si="11"/>
        <v>13</v>
      </c>
      <c r="N40" s="1069">
        <f t="shared" si="11"/>
        <v>14</v>
      </c>
      <c r="O40" s="1069">
        <f t="shared" si="11"/>
        <v>15</v>
      </c>
      <c r="P40" s="1069">
        <f t="shared" si="11"/>
        <v>14</v>
      </c>
      <c r="Q40" s="1069">
        <f t="shared" si="11"/>
        <v>16</v>
      </c>
      <c r="R40" s="1069">
        <f t="shared" si="11"/>
        <v>8</v>
      </c>
    </row>
    <row r="41" spans="1:21" ht="24" customHeight="1" x14ac:dyDescent="0.25">
      <c r="A41" s="904"/>
      <c r="B41" s="904"/>
      <c r="C41" s="905" t="s">
        <v>139</v>
      </c>
      <c r="D41" s="906"/>
      <c r="E41" s="1069">
        <f>COUNT(E7:E15,E17:E21,E23:E23,E25:E28,E30:E34,E36:E39,#REF!)</f>
        <v>8</v>
      </c>
      <c r="F41" s="1069">
        <f>COUNT(F7:F15,F17:F21,F23:F23,F25:F28,F30:F34,F36:F39,#REF!)</f>
        <v>13</v>
      </c>
      <c r="G41" s="1069">
        <f>COUNT(G7:G15,G17:G21,G23:G23,G25:G28,G30:G34,G36:G39,#REF!)</f>
        <v>14</v>
      </c>
      <c r="H41" s="1069">
        <f>COUNT(H7:H15,H17:H21,H23:H23,H25:H28,H30:H34,H36:H39,#REF!)</f>
        <v>14</v>
      </c>
      <c r="I41" s="1069">
        <f>COUNT(I7:I15,I17:I21,I23:I23,I25:I28,I30:I34,I36:I39,#REF!)</f>
        <v>17</v>
      </c>
      <c r="J41" s="1069">
        <f>COUNT(J7:J15,J17:J21,J23:J23,J25:J28,J30:J34,J36:J39,#REF!)</f>
        <v>16</v>
      </c>
      <c r="K41" s="1069">
        <f>COUNT(K7:K15,K17:K21,K23:K23,K25:K28,K30:K34,K36:K39,#REF!)</f>
        <v>10</v>
      </c>
      <c r="L41" s="1069">
        <f>COUNT(L7:L15,L17:L21,L23:L23,L25:L28,L30:L34,L36:L39,#REF!)</f>
        <v>10</v>
      </c>
      <c r="M41" s="1069">
        <f>COUNT(M7:M15,M17:M21,M23:M23,M25:M28,M30:M34,M36:M39,#REF!)</f>
        <v>13</v>
      </c>
      <c r="N41" s="1069">
        <f>COUNT(N7:N15,N17:N21,N23:N23,N25:N28,N30:N34,N36:N39,#REF!)</f>
        <v>14</v>
      </c>
      <c r="O41" s="1069">
        <f>COUNT(O7:O15,O17:O21,O23:O23,O25:O28,O30:O34,O36:O39,#REF!)</f>
        <v>15</v>
      </c>
      <c r="P41" s="1069">
        <f>COUNT(P7:P15,P17:P21,P23:P23,P25:P28,P30:P34,P36:P39,#REF!)</f>
        <v>14</v>
      </c>
      <c r="Q41" s="1069">
        <f>COUNT(Q7:Q15,Q17:Q21,Q23:Q23,Q25:Q28,Q30:Q34,Q36:Q39,#REF!)</f>
        <v>16</v>
      </c>
      <c r="R41" s="1069">
        <f>COUNT(R7:R15,R17:R21,R23:R23,R25:R28,R30:R34,R36:R39,#REF!)</f>
        <v>8</v>
      </c>
    </row>
    <row r="42" spans="1:21" ht="24" customHeight="1" x14ac:dyDescent="0.25">
      <c r="A42" s="299" t="s">
        <v>13</v>
      </c>
      <c r="B42" s="299" t="s">
        <v>103</v>
      </c>
      <c r="C42" s="902" t="s">
        <v>384</v>
      </c>
      <c r="D42" s="901">
        <f>SUM(E42:K42,L42:R42)/2</f>
        <v>40</v>
      </c>
      <c r="E42" s="1070"/>
      <c r="F42" s="901">
        <v>8</v>
      </c>
      <c r="G42" s="901">
        <v>8</v>
      </c>
      <c r="H42" s="901">
        <v>8</v>
      </c>
      <c r="I42" s="901">
        <v>8</v>
      </c>
      <c r="J42" s="901"/>
      <c r="K42" s="1070">
        <v>8</v>
      </c>
      <c r="L42" s="1070">
        <v>8</v>
      </c>
      <c r="M42" s="901">
        <v>8</v>
      </c>
      <c r="N42" s="901">
        <v>8</v>
      </c>
      <c r="O42" s="901">
        <v>8</v>
      </c>
      <c r="P42" s="901"/>
      <c r="Q42" s="901">
        <v>8</v>
      </c>
      <c r="R42" s="1070"/>
    </row>
    <row r="43" spans="1:21" ht="24" customHeight="1" x14ac:dyDescent="0.25">
      <c r="A43" s="904"/>
      <c r="B43" s="904"/>
      <c r="C43" s="905" t="s">
        <v>125</v>
      </c>
      <c r="D43" s="906"/>
      <c r="E43" s="1069">
        <f>COUNT(E7:E15,E17:E21,E23:E23,E25:E28,E30:E34,E36:E39,#REF!,E42:E42)</f>
        <v>8</v>
      </c>
      <c r="F43" s="1069">
        <f>COUNT(F7:F15,F17:F21,F23:F23,F25:F28,F30:F34,F36:F39,#REF!,F42:F42)</f>
        <v>14</v>
      </c>
      <c r="G43" s="1069">
        <f>COUNT(G7:G15,G17:G21,G23:G23,G25:G28,G30:G34,G36:G39,#REF!,G42:G42)</f>
        <v>15</v>
      </c>
      <c r="H43" s="1069">
        <f>COUNT(H7:H15,H17:H21,H23:H23,H25:H28,H30:H34,H36:H39,#REF!,H42:H42)</f>
        <v>15</v>
      </c>
      <c r="I43" s="1069">
        <f>COUNT(I7:I15,I17:I21,I23:I23,I25:I28,I30:I34,I36:I39,#REF!,I42:I42)</f>
        <v>18</v>
      </c>
      <c r="J43" s="1069">
        <f>COUNT(J7:J15,J17:J21,J23:J23,J25:J28,J30:J34,J36:J39,#REF!,J42:J42)</f>
        <v>16</v>
      </c>
      <c r="K43" s="1069">
        <f>COUNT(K7:K15,K17:K21,K23:K23,K25:K28,K30:K34,K36:K39,#REF!,K42:K42)</f>
        <v>11</v>
      </c>
      <c r="L43" s="1069">
        <f>COUNT(L7:L15,L17:L21,L23:L23,L25:L28,L30:L34,L36:L39,#REF!,L42:L42)</f>
        <v>11</v>
      </c>
      <c r="M43" s="1069">
        <f>COUNT(M7:M15,M17:M21,M23:M23,M25:M28,M30:M34,M36:M39,#REF!,M42:M42)</f>
        <v>14</v>
      </c>
      <c r="N43" s="1069">
        <f>COUNT(N7:N15,N17:N21,N23:N23,N25:N28,N30:N34,N36:N39,#REF!,N42:N42)</f>
        <v>15</v>
      </c>
      <c r="O43" s="1069">
        <f>COUNT(O7:O15,O17:O21,O23:O23,O25:O28,O30:O34,O36:O39,#REF!,O42:O42)</f>
        <v>16</v>
      </c>
      <c r="P43" s="1069">
        <f>COUNT(P7:P15,P17:P21,P23:P23,P25:P28,P30:P34,P36:P39,#REF!,P42:P42)</f>
        <v>14</v>
      </c>
      <c r="Q43" s="1069">
        <f>COUNT(Q7:Q15,Q17:Q21,Q23:Q23,Q25:Q28,Q30:Q34,Q36:Q39,#REF!,Q42:Q42)</f>
        <v>17</v>
      </c>
      <c r="R43" s="1069">
        <f>COUNT(R7:R15,R17:R21,R23:R23,R25:R28,R30:R34,R36:R39,#REF!,R42:R42)</f>
        <v>8</v>
      </c>
    </row>
    <row r="44" spans="1:21" ht="24" customHeight="1" x14ac:dyDescent="0.25">
      <c r="A44" s="299" t="s">
        <v>13</v>
      </c>
      <c r="B44" s="299" t="s">
        <v>39</v>
      </c>
      <c r="C44" s="902" t="s">
        <v>318</v>
      </c>
      <c r="D44" s="901">
        <f>SUM(E44:K44,L44:R44)/2</f>
        <v>40</v>
      </c>
      <c r="E44" s="961"/>
      <c r="F44" s="1371"/>
      <c r="G44" s="901">
        <v>8</v>
      </c>
      <c r="H44" s="901">
        <v>8</v>
      </c>
      <c r="I44" s="901">
        <v>8</v>
      </c>
      <c r="J44" s="1371">
        <v>8</v>
      </c>
      <c r="K44" s="961">
        <v>8</v>
      </c>
      <c r="L44" s="961">
        <v>8</v>
      </c>
      <c r="M44" s="901"/>
      <c r="N44" s="901">
        <v>8</v>
      </c>
      <c r="O44" s="901">
        <v>8</v>
      </c>
      <c r="P44" s="901">
        <v>8</v>
      </c>
      <c r="Q44" s="901">
        <v>8</v>
      </c>
      <c r="R44" s="962"/>
    </row>
    <row r="45" spans="1:21" ht="24" customHeight="1" x14ac:dyDescent="0.25">
      <c r="A45" s="299" t="s">
        <v>13</v>
      </c>
      <c r="B45" s="299" t="s">
        <v>39</v>
      </c>
      <c r="C45" s="902" t="s">
        <v>390</v>
      </c>
      <c r="D45" s="901">
        <f t="shared" ref="D45:D49" si="12">SUM(E45:K45,L45:R45)/2</f>
        <v>40</v>
      </c>
      <c r="E45" s="961">
        <v>8</v>
      </c>
      <c r="F45" s="901">
        <v>8</v>
      </c>
      <c r="G45" s="901">
        <v>8</v>
      </c>
      <c r="H45" s="901">
        <v>8</v>
      </c>
      <c r="I45" s="901"/>
      <c r="J45" s="901">
        <v>8</v>
      </c>
      <c r="K45" s="961"/>
      <c r="L45" s="961"/>
      <c r="M45" s="901">
        <v>8</v>
      </c>
      <c r="N45" s="901">
        <v>8</v>
      </c>
      <c r="O45" s="901">
        <v>8</v>
      </c>
      <c r="P45" s="901">
        <v>8</v>
      </c>
      <c r="Q45" s="901"/>
      <c r="R45" s="962">
        <v>8</v>
      </c>
      <c r="T45" s="1743"/>
      <c r="U45" s="1743"/>
    </row>
    <row r="46" spans="1:21" ht="24" customHeight="1" x14ac:dyDescent="0.25">
      <c r="A46" s="299" t="s">
        <v>13</v>
      </c>
      <c r="B46" s="299" t="s">
        <v>39</v>
      </c>
      <c r="C46" s="902" t="s">
        <v>374</v>
      </c>
      <c r="D46" s="901">
        <f t="shared" si="12"/>
        <v>40</v>
      </c>
      <c r="E46" s="961"/>
      <c r="F46" s="901">
        <v>8</v>
      </c>
      <c r="G46" s="901">
        <v>8</v>
      </c>
      <c r="H46" s="1094"/>
      <c r="I46" s="901">
        <v>8</v>
      </c>
      <c r="J46" s="901">
        <v>8</v>
      </c>
      <c r="K46" s="1092">
        <v>8</v>
      </c>
      <c r="L46" s="1092">
        <v>8</v>
      </c>
      <c r="M46" s="901"/>
      <c r="N46" s="901">
        <v>8</v>
      </c>
      <c r="O46" s="901">
        <v>8</v>
      </c>
      <c r="P46" s="901">
        <v>8</v>
      </c>
      <c r="Q46" s="901">
        <v>8</v>
      </c>
      <c r="R46" s="962"/>
    </row>
    <row r="47" spans="1:21" ht="24" customHeight="1" x14ac:dyDescent="0.25">
      <c r="A47" s="299" t="s">
        <v>13</v>
      </c>
      <c r="B47" s="299" t="s">
        <v>39</v>
      </c>
      <c r="C47" s="902" t="s">
        <v>377</v>
      </c>
      <c r="D47" s="901">
        <f t="shared" si="12"/>
        <v>8</v>
      </c>
      <c r="E47" s="1092">
        <v>8</v>
      </c>
      <c r="F47" s="901"/>
      <c r="G47" s="901"/>
      <c r="H47" s="901"/>
      <c r="I47" s="901"/>
      <c r="J47" s="901"/>
      <c r="K47" s="961"/>
      <c r="L47" s="961"/>
      <c r="M47" s="901"/>
      <c r="N47" s="901"/>
      <c r="O47" s="901"/>
      <c r="P47" s="901"/>
      <c r="Q47" s="901"/>
      <c r="R47" s="1092">
        <v>8</v>
      </c>
    </row>
    <row r="48" spans="1:21" s="1743" customFormat="1" ht="24" customHeight="1" x14ac:dyDescent="0.25">
      <c r="A48" s="299" t="s">
        <v>13</v>
      </c>
      <c r="B48" s="299" t="s">
        <v>39</v>
      </c>
      <c r="C48" s="902" t="s">
        <v>398</v>
      </c>
      <c r="D48" s="901">
        <f t="shared" si="12"/>
        <v>40</v>
      </c>
      <c r="E48" s="1070">
        <v>8</v>
      </c>
      <c r="F48" s="901"/>
      <c r="G48" s="901">
        <v>8</v>
      </c>
      <c r="H48" s="901">
        <v>8</v>
      </c>
      <c r="I48" s="901">
        <v>8</v>
      </c>
      <c r="J48" s="901">
        <v>8</v>
      </c>
      <c r="K48" s="1070"/>
      <c r="L48" s="1070"/>
      <c r="M48" s="901">
        <v>8</v>
      </c>
      <c r="N48" s="901">
        <v>8</v>
      </c>
      <c r="O48" s="901"/>
      <c r="P48" s="901">
        <v>8</v>
      </c>
      <c r="Q48" s="901">
        <v>8</v>
      </c>
      <c r="R48" s="1070">
        <v>8</v>
      </c>
      <c r="T48"/>
      <c r="U48"/>
    </row>
    <row r="49" spans="1:18" ht="23.5" customHeight="1" x14ac:dyDescent="0.25">
      <c r="A49" s="299" t="s">
        <v>13</v>
      </c>
      <c r="B49" s="299" t="s">
        <v>362</v>
      </c>
      <c r="C49" s="902" t="s">
        <v>135</v>
      </c>
      <c r="D49" s="901">
        <f t="shared" si="12"/>
        <v>23</v>
      </c>
      <c r="E49" s="1070">
        <v>8</v>
      </c>
      <c r="F49" s="901">
        <v>7.5</v>
      </c>
      <c r="G49" s="901"/>
      <c r="H49" s="901"/>
      <c r="I49" s="1371" t="s">
        <v>104</v>
      </c>
      <c r="J49" s="1371" t="s">
        <v>104</v>
      </c>
      <c r="K49" s="1070"/>
      <c r="L49" s="1070"/>
      <c r="M49" s="901">
        <v>7.5</v>
      </c>
      <c r="N49" s="901"/>
      <c r="O49" s="901"/>
      <c r="P49" s="901">
        <v>7.5</v>
      </c>
      <c r="Q49" s="901">
        <v>7.5</v>
      </c>
      <c r="R49" s="1070">
        <v>8</v>
      </c>
    </row>
    <row r="50" spans="1:18" ht="23.5" customHeight="1" x14ac:dyDescent="0.25">
      <c r="A50" s="904"/>
      <c r="B50" s="904"/>
      <c r="C50" s="905" t="s">
        <v>126</v>
      </c>
      <c r="D50" s="906"/>
      <c r="E50" s="1069">
        <f>COUNT(E8:E15,E17:E21,E23:E23,E25:E28,E30:E34,E36:E39,#REF!,E42:E42,E44:E49)</f>
        <v>12</v>
      </c>
      <c r="F50" s="1069">
        <f>COUNT(F8:F15,F17:F21,F23:F23,F25:F28,F30:F34,F36:F39,#REF!,F42:F42,F44:F49)</f>
        <v>16</v>
      </c>
      <c r="G50" s="1069">
        <f>COUNT(G8:G15,G17:G21,G23:G23,G25:G28,G30:G34,G36:G39,#REF!,G42:G42,G44:G49)</f>
        <v>18</v>
      </c>
      <c r="H50" s="1069">
        <f>COUNT(H8:H15,H17:H21,H23:H23,H25:H28,H30:H34,H36:H39,#REF!,H42:H42,H44:H49)</f>
        <v>17</v>
      </c>
      <c r="I50" s="1069">
        <f>COUNT(I8:I15,I17:I21,I23:I23,I25:I28,I30:I34,I36:I39,#REF!,I42:I42,I44:I49)</f>
        <v>20</v>
      </c>
      <c r="J50" s="1069">
        <f>COUNT(J8:J15,J17:J21,J23:J23,J25:J28,J30:J34,J36:J39,#REF!,J42:J42,J44:J49)</f>
        <v>19</v>
      </c>
      <c r="K50" s="1069">
        <f>COUNT(K8:K15,K17:K21,K23:K23,K25:K28,K30:K34,K36:K39,#REF!,K42:K42,K44:K49)</f>
        <v>13</v>
      </c>
      <c r="L50" s="1069">
        <f>COUNT(L8:L15,L17:L21,L23:L23,L25:L28,L30:L34,L36:L39,#REF!,L42:L42,L44:L49)</f>
        <v>13</v>
      </c>
      <c r="M50" s="1069">
        <f>COUNT(M8:M15,M17:M21,M23:M23,M25:M28,M30:M34,M36:M39,#REF!,M42:M42,M44:M49)</f>
        <v>16</v>
      </c>
      <c r="N50" s="1069">
        <f>COUNT(N8:N15,N17:N21,N23:N23,N25:N28,N30:N34,N36:N39,#REF!,N42:N42,N44:N49)</f>
        <v>18</v>
      </c>
      <c r="O50" s="1069">
        <f>COUNT(O8:O15,O17:O21,O23:O23,O25:O28,O30:O34,O36:O39,#REF!,O42:O42,O44:O49)</f>
        <v>18</v>
      </c>
      <c r="P50" s="1069">
        <f>COUNT(P8:P15,P17:P21,P23:P23,P25:P28,P30:P34,P36:P39,#REF!,P42:P42,P44:P49)</f>
        <v>18</v>
      </c>
      <c r="Q50" s="1069">
        <f>COUNT(Q8:Q15,Q17:Q21,Q23:Q23,Q25:Q28,Q30:Q34,Q36:Q39,#REF!,Q42:Q42,Q44:Q49)</f>
        <v>20</v>
      </c>
      <c r="R50" s="1069">
        <f>COUNT(R8:R15,R17:R21,R23:R23,R25:R28,R30:R34,R36:R39,#REF!,R42:R42,R44:R49)</f>
        <v>12</v>
      </c>
    </row>
    <row r="51" spans="1:18" ht="24" customHeight="1" x14ac:dyDescent="0.25">
      <c r="A51" s="904"/>
      <c r="B51" s="904"/>
      <c r="C51" s="911" t="s">
        <v>300</v>
      </c>
      <c r="D51" s="906"/>
      <c r="E51" s="1069">
        <f>COUNT(E17:E21,E23:E23,E25:E28,E30:E34,E36:E39,#REF!,E42:E42,E44:E49)</f>
        <v>8</v>
      </c>
      <c r="F51" s="1069">
        <f>COUNT(F17:F21,F23:F23,F25:F28,F30:F34,F36:F39,#REF!,F42:F42,F44:F49)</f>
        <v>13</v>
      </c>
      <c r="G51" s="1069">
        <f>COUNT(G17:G21,G23:G23,G25:G28,G30:G34,G36:G39,#REF!,G42:G42,G44:G49)</f>
        <v>15</v>
      </c>
      <c r="H51" s="1069">
        <f>COUNT(H17:H21,H23:H23,H25:H28,H30:H34,H36:H39,#REF!,H42:H42,H44:H49)</f>
        <v>14</v>
      </c>
      <c r="I51" s="1069">
        <f>COUNT(I17:I21,I23:I23,I25:I28,I30:I34,I36:I39,#REF!,I42:I42,I44:I49)</f>
        <v>16</v>
      </c>
      <c r="J51" s="1069">
        <f>COUNT(J17:J21,J23:J23,J25:J28,J30:J34,J36:J39,#REF!,J42:J42,J44:J49)</f>
        <v>16</v>
      </c>
      <c r="K51" s="1069">
        <f>COUNT(K17:K21,K23:K23,K25:K28,K30:K34,K36:K39,#REF!,K42:K42,K44:K49)</f>
        <v>9</v>
      </c>
      <c r="L51" s="1069">
        <f>COUNT(L17:L21,L23:L23,L25:L28,L30:L34,L36:L39,#REF!,L42:L42,L44:L49)</f>
        <v>9</v>
      </c>
      <c r="M51" s="1069">
        <f>COUNT(M17:M21,M23:M23,M25:M28,M30:M34,M36:M39,#REF!,M42:M42,M44:M49)</f>
        <v>13</v>
      </c>
      <c r="N51" s="1069">
        <f>COUNT(N17:N21,N23:N23,N25:N28,N30:N34,N36:N39,#REF!,N42:N42,N44:N49)</f>
        <v>15</v>
      </c>
      <c r="O51" s="1069">
        <f>COUNT(O17:O21,O23:O23,O25:O28,O30:O34,O36:O39,#REF!,O42:O42,O44:O49)</f>
        <v>15</v>
      </c>
      <c r="P51" s="1069">
        <f>COUNT(P17:P21,P23:P23,P25:P28,P30:P34,P36:P39,#REF!,P42:P42,P44:P49)</f>
        <v>15</v>
      </c>
      <c r="Q51" s="1069">
        <f>COUNT(Q17:Q21,Q23:Q23,Q25:Q28,Q30:Q34,Q36:Q39,#REF!,Q42:Q42,Q44:Q49)</f>
        <v>16</v>
      </c>
      <c r="R51" s="1069">
        <f>COUNT(R17:R21,R23:R23,R25:R28,R30:R34,R36:R39,#REF!,R42:R42,R44:R49)</f>
        <v>9</v>
      </c>
    </row>
    <row r="52" spans="1:18" ht="24" customHeight="1" x14ac:dyDescent="0.25">
      <c r="A52" s="904"/>
      <c r="B52" s="904"/>
      <c r="C52" s="912" t="s">
        <v>51</v>
      </c>
      <c r="D52" s="906"/>
      <c r="E52" s="1069">
        <f>COUNT(E23:E23,E25:E28,E30:E34,E36:E39,#REF!,E42:E42,E44:E49,#REF!)</f>
        <v>7</v>
      </c>
      <c r="F52" s="1069">
        <f>COUNT(F23:F23,F25:F28,F30:F34,F36:F39,#REF!,F42:F42,F44:F49,#REF!)</f>
        <v>10</v>
      </c>
      <c r="G52" s="1069">
        <f>COUNT(G23:G23,G25:G28,G30:G34,G36:G39,#REF!,G42:G42,G44:G49,#REF!)</f>
        <v>12</v>
      </c>
      <c r="H52" s="1069">
        <f>COUNT(H23:H23,H25:H28,H30:H34,H36:H39,#REF!,H42:H42,H44:H49,#REF!)</f>
        <v>11</v>
      </c>
      <c r="I52" s="1069">
        <f>COUNT(I23:I23,I25:I28,I30:I34,I36:I39,#REF!,I42:I42,I44:I49,#REF!)</f>
        <v>12</v>
      </c>
      <c r="J52" s="1069">
        <f>COUNT(J23:J23,J25:J28,J30:J34,J36:J39,#REF!,J42:J42,J44:J49,#REF!)</f>
        <v>12</v>
      </c>
      <c r="K52" s="1069">
        <f>COUNT(K23:K23,K25:K28,K30:K34,K36:K39,#REF!,K42:K42,K44:K49,#REF!)</f>
        <v>7</v>
      </c>
      <c r="L52" s="1069">
        <f>COUNT(L23:L23,L25:L28,L30:L34,L36:L39,#REF!,L42:L42,L44:L49,#REF!)</f>
        <v>8</v>
      </c>
      <c r="M52" s="1069">
        <f>COUNT(M23:M23,M25:M28,M30:M34,M36:M39,#REF!,M42:M42,M44:M49,#REF!)</f>
        <v>11</v>
      </c>
      <c r="N52" s="1069">
        <f>COUNT(N23:N23,N25:N28,N30:N34,N36:N39,#REF!,N42:N42,N44:N49,#REF!)</f>
        <v>11</v>
      </c>
      <c r="O52" s="1069">
        <f>COUNT(O23:O23,O25:O28,O30:O34,O36:O39,#REF!,O42:O42,O44:O49,#REF!)</f>
        <v>11</v>
      </c>
      <c r="P52" s="1069">
        <f>COUNT(P23:P23,P25:P28,P30:P34,P36:P39,#REF!,P42:P42,P44:P49,#REF!)</f>
        <v>12</v>
      </c>
      <c r="Q52" s="1069">
        <f>COUNT(Q23:Q23,Q25:Q28,Q30:Q34,Q36:Q39,#REF!,Q42:Q42,Q44:Q49,#REF!)</f>
        <v>12</v>
      </c>
      <c r="R52" s="1069">
        <f>COUNT(R23:R23,R25:R28,R30:R34,R36:R39,#REF!,R42:R42,R44:R49,#REF!)</f>
        <v>7</v>
      </c>
    </row>
    <row r="53" spans="1:18" ht="24" customHeight="1" x14ac:dyDescent="0.25">
      <c r="A53" s="904"/>
      <c r="B53" s="904"/>
      <c r="C53" s="912" t="s">
        <v>113</v>
      </c>
      <c r="D53" s="906"/>
      <c r="E53" s="1069">
        <f>COUNT(E25:E28,E30:E34,E36:E39,#REF!,E42:E42,E44:E49,#REF!)</f>
        <v>7</v>
      </c>
      <c r="F53" s="1069">
        <f>COUNT(F25:F28,F30:F34,F36:F39,#REF!,F42:F42,F44:F49,#REF!)</f>
        <v>9</v>
      </c>
      <c r="G53" s="1069">
        <f>COUNT(G25:G28,G30:G34,G36:G39,#REF!,G42:G42,G44:G49,#REF!)</f>
        <v>11</v>
      </c>
      <c r="H53" s="1069">
        <f>COUNT(H25:H28,H30:H34,H36:H39,#REF!,H42:H42,H44:H49,#REF!)</f>
        <v>10</v>
      </c>
      <c r="I53" s="1069">
        <f>COUNT(I25:I28,I30:I34,I36:I39,#REF!,I42:I42,I44:I49,#REF!)</f>
        <v>12</v>
      </c>
      <c r="J53" s="1069">
        <f>COUNT(J25:J28,J30:J34,J36:J39,#REF!,J42:J42,J44:J49,#REF!)</f>
        <v>11</v>
      </c>
      <c r="K53" s="1069">
        <f>COUNT(K25:K28,K30:K34,K36:K39,#REF!,K42:K42,K44:K49,#REF!)</f>
        <v>6</v>
      </c>
      <c r="L53" s="1069">
        <f>COUNT(L25:L28,L30:L34,L36:L39,#REF!,L42:L42,L44:L49,#REF!)</f>
        <v>7</v>
      </c>
      <c r="M53" s="1069">
        <f>COUNT(M25:M28,M30:M34,M36:M39,#REF!,M42:M42,M44:M49,#REF!)</f>
        <v>10</v>
      </c>
      <c r="N53" s="1069">
        <f>COUNT(N25:N28,N30:N34,N36:N39,#REF!,N42:N42,N44:N49,#REF!)</f>
        <v>11</v>
      </c>
      <c r="O53" s="1069">
        <f>COUNT(O25:O28,O30:O34,O36:O39,#REF!,O42:O42,O44:O49,#REF!)</f>
        <v>10</v>
      </c>
      <c r="P53" s="1069">
        <f>COUNT(P25:P28,P30:P34,P36:P39,#REF!,P42:P42,P44:P49,#REF!)</f>
        <v>11</v>
      </c>
      <c r="Q53" s="1069">
        <f>COUNT(Q25:Q28,Q30:Q34,Q36:Q39,#REF!,Q42:Q42,Q44:Q49,#REF!)</f>
        <v>11</v>
      </c>
      <c r="R53" s="1069">
        <f>COUNT(R25:R28,R30:R34,R36:R39,#REF!,R42:R42,R44:R49,#REF!)</f>
        <v>7</v>
      </c>
    </row>
    <row r="54" spans="1:18" ht="24" customHeight="1" x14ac:dyDescent="0.25">
      <c r="A54" s="904"/>
      <c r="B54" s="904"/>
      <c r="C54" s="912" t="s">
        <v>55</v>
      </c>
      <c r="D54" s="906"/>
      <c r="E54" s="1069">
        <f>COUNT(E30:E34,E36:E39,#REF!,E42:E42,E44:E49,#REF!,#REF!)</f>
        <v>6</v>
      </c>
      <c r="F54" s="1069">
        <f>COUNT(F30:F34,F36:F39,#REF!,F42:F42,F44:F49,#REF!,#REF!)</f>
        <v>8</v>
      </c>
      <c r="G54" s="1069">
        <f>COUNT(G30:G34,G36:G39,#REF!,G42:G42,G44:G49,#REF!,#REF!)</f>
        <v>10</v>
      </c>
      <c r="H54" s="1069">
        <f>COUNT(H30:H34,H36:H39,#REF!,H42:H42,H44:H49,#REF!,#REF!)</f>
        <v>9</v>
      </c>
      <c r="I54" s="1069">
        <f>COUNT(I30:I34,I36:I39,#REF!,I42:I42,I44:I49,#REF!,#REF!)</f>
        <v>10</v>
      </c>
      <c r="J54" s="1069">
        <f>COUNT(J30:J34,J36:J39,#REF!,J42:J42,J44:J49,#REF!,#REF!)</f>
        <v>11</v>
      </c>
      <c r="K54" s="1069">
        <f>COUNT(K30:K34,K36:K39,#REF!,K42:K42,K44:K49,#REF!,#REF!)</f>
        <v>5</v>
      </c>
      <c r="L54" s="1069">
        <f>COUNT(L30:L34,L36:L39,#REF!,L42:L42,L44:L49,#REF!,#REF!)</f>
        <v>6</v>
      </c>
      <c r="M54" s="1069">
        <f>COUNT(M30:M34,M36:M39,#REF!,M42:M42,M44:M49,#REF!,#REF!)</f>
        <v>9</v>
      </c>
      <c r="N54" s="1069">
        <f>COUNT(N30:N34,N36:N39,#REF!,N42:N42,N44:N49,#REF!,#REF!)</f>
        <v>11</v>
      </c>
      <c r="O54" s="1069">
        <f>COUNT(O30:O34,O36:O39,#REF!,O42:O42,O44:O49,#REF!,#REF!)</f>
        <v>10</v>
      </c>
      <c r="P54" s="1069">
        <f>COUNT(P30:P34,P36:P39,#REF!,P42:P42,P44:P49,#REF!,#REF!)</f>
        <v>10</v>
      </c>
      <c r="Q54" s="1069">
        <f>COUNT(Q30:Q34,Q36:Q39,#REF!,Q42:Q42,Q44:Q49,#REF!,#REF!)</f>
        <v>11</v>
      </c>
      <c r="R54" s="1069">
        <f>COUNT(R30:R34,R36:R39,#REF!,R42:R42,R44:R49,#REF!,#REF!)</f>
        <v>7</v>
      </c>
    </row>
    <row r="55" spans="1:18" ht="24" customHeight="1" x14ac:dyDescent="0.25">
      <c r="A55" s="904"/>
      <c r="B55" s="904"/>
      <c r="C55" s="912" t="s">
        <v>105</v>
      </c>
      <c r="D55" s="906"/>
      <c r="E55" s="1069">
        <f>COUNT(E36:E39,#REF!,E42:E42,E44:E49,#REF!,#REF!)</f>
        <v>5</v>
      </c>
      <c r="F55" s="1069">
        <f>COUNT(F36:F39,#REF!,F42:F42,F44:F49,#REF!,#REF!)</f>
        <v>7</v>
      </c>
      <c r="G55" s="1069">
        <f>COUNT(G36:G39,#REF!,G42:G42,G44:G49,#REF!,#REF!)</f>
        <v>7</v>
      </c>
      <c r="H55" s="1069">
        <f>COUNT(H36:H39,#REF!,H42:H42,H44:H49,#REF!,#REF!)</f>
        <v>6</v>
      </c>
      <c r="I55" s="1069">
        <f>COUNT(I36:I39,#REF!,I42:I42,I44:I49,#REF!,#REF!)</f>
        <v>8</v>
      </c>
      <c r="J55" s="1069">
        <f>COUNT(J36:J39,#REF!,J42:J42,J44:J49,#REF!,#REF!)</f>
        <v>7</v>
      </c>
      <c r="K55" s="1069">
        <f>COUNT(K36:K39,#REF!,K42:K42,K44:K49,#REF!,#REF!)</f>
        <v>4</v>
      </c>
      <c r="L55" s="1069">
        <f>COUNT(L36:L39,#REF!,L42:L42,L44:L49,#REF!,#REF!)</f>
        <v>5</v>
      </c>
      <c r="M55" s="1069">
        <f>COUNT(M36:M39,#REF!,M42:M42,M44:M49,#REF!,#REF!)</f>
        <v>6</v>
      </c>
      <c r="N55" s="1069">
        <f>COUNT(N36:N39,#REF!,N42:N42,N44:N49,#REF!,#REF!)</f>
        <v>8</v>
      </c>
      <c r="O55" s="1069">
        <f>COUNT(O36:O39,#REF!,O42:O42,O44:O49,#REF!,#REF!)</f>
        <v>7</v>
      </c>
      <c r="P55" s="1069">
        <f>COUNT(P36:P39,#REF!,P42:P42,P44:P49,#REF!,#REF!)</f>
        <v>8</v>
      </c>
      <c r="Q55" s="1069">
        <f>COUNT(Q36:Q39,#REF!,Q42:Q42,Q44:Q49,#REF!,#REF!)</f>
        <v>8</v>
      </c>
      <c r="R55" s="1069">
        <f>COUNT(R36:R39,#REF!,R42:R42,R44:R49,#REF!,#REF!)</f>
        <v>4</v>
      </c>
    </row>
    <row r="56" spans="1:18" ht="24" customHeight="1" x14ac:dyDescent="0.25">
      <c r="A56" s="904"/>
      <c r="B56" s="904"/>
      <c r="C56" s="912" t="s">
        <v>128</v>
      </c>
      <c r="D56" s="906"/>
      <c r="E56" s="1069">
        <f>COUNT(#REF!,#REF!,E42:E42,E44:E49,#REF!,#REF!)</f>
        <v>4</v>
      </c>
      <c r="F56" s="1069">
        <f>COUNT(#REF!,#REF!,F42:F42,F44:F49,#REF!,#REF!)</f>
        <v>4</v>
      </c>
      <c r="G56" s="1069">
        <f>COUNT(#REF!,#REF!,G42:G42,G44:G49,#REF!,#REF!)</f>
        <v>5</v>
      </c>
      <c r="H56" s="1069">
        <f>COUNT(#REF!,#REF!,H42:H42,H44:H49,#REF!,#REF!)</f>
        <v>4</v>
      </c>
      <c r="I56" s="1069">
        <f>COUNT(#REF!,#REF!,I42:I42,I44:I49,#REF!,#REF!)</f>
        <v>4</v>
      </c>
      <c r="J56" s="1069">
        <f>COUNT(#REF!,#REF!,J42:J42,J44:J49,#REF!,#REF!)</f>
        <v>4</v>
      </c>
      <c r="K56" s="1069">
        <f>COUNT(#REF!,#REF!,K42:K42,K44:K49,#REF!,#REF!)</f>
        <v>3</v>
      </c>
      <c r="L56" s="1069">
        <f>COUNT(#REF!,#REF!,L42:L42,L44:L49,#REF!,#REF!)</f>
        <v>3</v>
      </c>
      <c r="M56" s="1069">
        <f>COUNT(#REF!,#REF!,M42:M42,M44:M49,#REF!,#REF!)</f>
        <v>4</v>
      </c>
      <c r="N56" s="1069">
        <f>COUNT(#REF!,#REF!,N42:N42,N44:N49,#REF!,#REF!)</f>
        <v>5</v>
      </c>
      <c r="O56" s="1069">
        <f>COUNT(#REF!,#REF!,O42:O42,O44:O49,#REF!,#REF!)</f>
        <v>4</v>
      </c>
      <c r="P56" s="1069">
        <f>COUNT(#REF!,#REF!,P42:P42,P44:P49,#REF!,#REF!)</f>
        <v>5</v>
      </c>
      <c r="Q56" s="1069">
        <f>COUNT(#REF!,#REF!,Q42:Q42,Q44:Q49,#REF!,#REF!)</f>
        <v>5</v>
      </c>
      <c r="R56" s="1069">
        <f>COUNT(#REF!,#REF!,R42:R42,R44:R49,#REF!,#REF!)</f>
        <v>4</v>
      </c>
    </row>
    <row r="57" spans="1:18" ht="24" customHeight="1" x14ac:dyDescent="0.25">
      <c r="A57" s="904"/>
      <c r="B57" s="904"/>
      <c r="C57" s="912" t="s">
        <v>161</v>
      </c>
      <c r="D57" s="906"/>
      <c r="E57" s="1069">
        <f>COUNT(#REF!,E42:E42,E44:E49,#REF!,#REF!)</f>
        <v>4</v>
      </c>
      <c r="F57" s="1069">
        <f>COUNT(#REF!,F42:F42,F44:F49,#REF!,#REF!)</f>
        <v>4</v>
      </c>
      <c r="G57" s="1069">
        <f>COUNT(#REF!,G42:G42,G44:G49,#REF!,#REF!)</f>
        <v>5</v>
      </c>
      <c r="H57" s="1069">
        <f>COUNT(#REF!,H42:H42,H44:H49,#REF!,#REF!)</f>
        <v>4</v>
      </c>
      <c r="I57" s="1069">
        <f>COUNT(#REF!,I42:I42,I44:I49,#REF!,#REF!)</f>
        <v>4</v>
      </c>
      <c r="J57" s="1069">
        <f>COUNT(#REF!,J42:J42,J44:J49,#REF!,#REF!)</f>
        <v>4</v>
      </c>
      <c r="K57" s="1069">
        <f>COUNT(#REF!,K42:K42,K44:K49,#REF!,#REF!)</f>
        <v>3</v>
      </c>
      <c r="L57" s="1069">
        <f>COUNT(#REF!,L42:L42,L44:L49,#REF!,#REF!)</f>
        <v>3</v>
      </c>
      <c r="M57" s="1069">
        <f>COUNT(#REF!,M42:M42,M44:M49,#REF!,#REF!)</f>
        <v>4</v>
      </c>
      <c r="N57" s="1069">
        <f>COUNT(#REF!,N42:N42,N44:N49,#REF!,#REF!)</f>
        <v>5</v>
      </c>
      <c r="O57" s="1069">
        <f>COUNT(#REF!,O42:O42,O44:O49,#REF!,#REF!)</f>
        <v>4</v>
      </c>
      <c r="P57" s="1069">
        <f>COUNT(#REF!,P42:P42,P44:P49,#REF!,#REF!)</f>
        <v>5</v>
      </c>
      <c r="Q57" s="1069">
        <f>COUNT(#REF!,Q42:Q42,Q44:Q49,#REF!,#REF!)</f>
        <v>5</v>
      </c>
      <c r="R57" s="1069">
        <f>COUNT(#REF!,R42:R42,R44:R49,#REF!,#REF!)</f>
        <v>4</v>
      </c>
    </row>
    <row r="58" spans="1:18" ht="24" customHeight="1" x14ac:dyDescent="0.25">
      <c r="A58" s="904"/>
      <c r="B58" s="904"/>
      <c r="C58" s="912" t="s">
        <v>321</v>
      </c>
      <c r="D58" s="906"/>
      <c r="E58" s="1069">
        <f>COUNT(#REF!,#REF!,E44:E49,#REF!,#REF!)</f>
        <v>4</v>
      </c>
      <c r="F58" s="1069">
        <f>COUNT(#REF!,#REF!,F44:F49,#REF!,#REF!)</f>
        <v>3</v>
      </c>
      <c r="G58" s="1069">
        <f>COUNT(#REF!,#REF!,G44:G49,#REF!,#REF!)</f>
        <v>4</v>
      </c>
      <c r="H58" s="1069">
        <f>COUNT(#REF!,#REF!,H44:H49,#REF!,#REF!)</f>
        <v>3</v>
      </c>
      <c r="I58" s="1069">
        <f>COUNT(#REF!,#REF!,I44:I49,#REF!,#REF!)</f>
        <v>3</v>
      </c>
      <c r="J58" s="1069">
        <f>COUNT(#REF!,#REF!,J44:J49,#REF!,#REF!)</f>
        <v>4</v>
      </c>
      <c r="K58" s="1069">
        <f>COUNT(#REF!,#REF!,K44:K49,#REF!,#REF!)</f>
        <v>2</v>
      </c>
      <c r="L58" s="1069">
        <f>COUNT(#REF!,#REF!,L44:L49,#REF!,#REF!)</f>
        <v>2</v>
      </c>
      <c r="M58" s="1069">
        <f>COUNT(#REF!,#REF!,M44:M49,#REF!,#REF!)</f>
        <v>3</v>
      </c>
      <c r="N58" s="1069">
        <f>COUNT(#REF!,#REF!,N44:N49,#REF!,#REF!)</f>
        <v>4</v>
      </c>
      <c r="O58" s="1069">
        <f>COUNT(#REF!,#REF!,O44:O49,#REF!,#REF!)</f>
        <v>3</v>
      </c>
      <c r="P58" s="1069">
        <f>COUNT(#REF!,#REF!,P44:P49,#REF!,#REF!)</f>
        <v>5</v>
      </c>
      <c r="Q58" s="1069">
        <f>COUNT(#REF!,#REF!,Q44:Q49,#REF!,#REF!)</f>
        <v>4</v>
      </c>
      <c r="R58" s="1069">
        <f>COUNT(#REF!,#REF!,R44:R49,#REF!,#REF!)</f>
        <v>4</v>
      </c>
    </row>
    <row r="59" spans="1:18" ht="24" customHeight="1" x14ac:dyDescent="0.25">
      <c r="A59" s="904"/>
      <c r="B59" s="904"/>
      <c r="C59" s="912" t="s">
        <v>183</v>
      </c>
      <c r="D59" s="906"/>
      <c r="E59" s="1069">
        <f>COUNT(#REF!)</f>
        <v>0</v>
      </c>
      <c r="F59" s="1069">
        <f>COUNT(#REF!)</f>
        <v>0</v>
      </c>
      <c r="G59" s="1069">
        <f>COUNT(#REF!)</f>
        <v>0</v>
      </c>
      <c r="H59" s="1069">
        <f>COUNT(#REF!)</f>
        <v>0</v>
      </c>
      <c r="I59" s="1069">
        <f>COUNT(#REF!)</f>
        <v>0</v>
      </c>
      <c r="J59" s="1069">
        <f>COUNT(#REF!)</f>
        <v>0</v>
      </c>
      <c r="K59" s="1069">
        <f>COUNT(#REF!)</f>
        <v>0</v>
      </c>
      <c r="L59" s="1069">
        <f>COUNT(#REF!)</f>
        <v>0</v>
      </c>
      <c r="M59" s="1069">
        <f>COUNT(#REF!)</f>
        <v>0</v>
      </c>
      <c r="N59" s="1069">
        <f>COUNT(#REF!)</f>
        <v>0</v>
      </c>
      <c r="O59" s="1069">
        <f>COUNT(#REF!)</f>
        <v>0</v>
      </c>
      <c r="P59" s="1069">
        <f>COUNT(#REF!)</f>
        <v>0</v>
      </c>
      <c r="Q59" s="1069">
        <f>COUNT(#REF!)</f>
        <v>0</v>
      </c>
      <c r="R59" s="1069">
        <f>COUNT(#REF!)</f>
        <v>0</v>
      </c>
    </row>
    <row r="60" spans="1:18" ht="24" customHeight="1" thickBot="1" x14ac:dyDescent="0.3">
      <c r="A60" s="299" t="s">
        <v>102</v>
      </c>
      <c r="B60" s="299"/>
      <c r="C60" s="900"/>
      <c r="D60" s="901"/>
      <c r="E60" s="962"/>
      <c r="F60" s="963"/>
      <c r="G60" s="963"/>
      <c r="H60" s="963"/>
      <c r="I60" s="901"/>
      <c r="J60" s="901"/>
      <c r="K60" s="961"/>
      <c r="L60" s="961"/>
      <c r="M60" s="963"/>
      <c r="N60" s="901"/>
      <c r="O60" s="901"/>
      <c r="P60" s="901"/>
      <c r="Q60" s="901"/>
      <c r="R60" s="962"/>
    </row>
    <row r="61" spans="1:18" ht="24" customHeight="1" thickBot="1" x14ac:dyDescent="0.3">
      <c r="A61" s="913" t="s">
        <v>95</v>
      </c>
      <c r="B61" s="913" t="s">
        <v>101</v>
      </c>
      <c r="C61" s="914" t="s">
        <v>97</v>
      </c>
      <c r="D61" s="913">
        <f>SUM(E61:K61,L61:R61)/2</f>
        <v>19</v>
      </c>
      <c r="E61" s="1082"/>
      <c r="F61" s="1083">
        <v>7.5</v>
      </c>
      <c r="G61" s="1083">
        <v>7.5</v>
      </c>
      <c r="H61" s="1083">
        <v>4</v>
      </c>
      <c r="I61" s="913"/>
      <c r="J61" s="913"/>
      <c r="K61" s="1082"/>
      <c r="L61" s="1082"/>
      <c r="M61" s="1083">
        <v>7.5</v>
      </c>
      <c r="N61" s="913">
        <v>7.5</v>
      </c>
      <c r="O61" s="913">
        <v>4</v>
      </c>
      <c r="P61" s="913"/>
      <c r="Q61" s="913"/>
      <c r="R61" s="1084"/>
    </row>
    <row r="62" spans="1:18" ht="24" customHeight="1" thickBot="1" x14ac:dyDescent="0.3">
      <c r="A62" s="299" t="s">
        <v>96</v>
      </c>
      <c r="B62" s="299" t="s">
        <v>100</v>
      </c>
      <c r="C62" s="915" t="s">
        <v>99</v>
      </c>
      <c r="D62" s="913">
        <f t="shared" ref="D62:D63" si="13">SUM(E62:K62,L62:R62)/2</f>
        <v>38</v>
      </c>
      <c r="E62" s="1085"/>
      <c r="F62" s="1086">
        <v>9.5</v>
      </c>
      <c r="G62" s="299">
        <v>9.5</v>
      </c>
      <c r="H62" s="299">
        <v>9.5</v>
      </c>
      <c r="I62" s="299">
        <v>9.5</v>
      </c>
      <c r="J62" s="299"/>
      <c r="K62" s="1085"/>
      <c r="L62" s="1087"/>
      <c r="M62" s="1088">
        <v>9.5</v>
      </c>
      <c r="N62" s="299">
        <v>9.5</v>
      </c>
      <c r="O62" s="299">
        <v>9.5</v>
      </c>
      <c r="P62" s="299">
        <v>9.5</v>
      </c>
      <c r="Q62" s="299"/>
      <c r="R62" s="1089"/>
    </row>
    <row r="63" spans="1:18" ht="24" customHeight="1" thickBot="1" x14ac:dyDescent="0.3">
      <c r="A63" s="299" t="s">
        <v>96</v>
      </c>
      <c r="B63" s="299" t="s">
        <v>100</v>
      </c>
      <c r="C63" s="915" t="s">
        <v>137</v>
      </c>
      <c r="D63" s="913">
        <f t="shared" si="13"/>
        <v>23.75</v>
      </c>
      <c r="E63" s="1085">
        <v>9.5</v>
      </c>
      <c r="F63" s="1088">
        <v>9.5</v>
      </c>
      <c r="G63" s="299"/>
      <c r="H63" s="299"/>
      <c r="I63" s="299"/>
      <c r="J63" s="299">
        <v>9.5</v>
      </c>
      <c r="K63" s="2395" t="s">
        <v>104</v>
      </c>
      <c r="L63" s="2395" t="s">
        <v>104</v>
      </c>
      <c r="M63" s="2395" t="s">
        <v>104</v>
      </c>
      <c r="N63" s="299"/>
      <c r="O63" s="299"/>
      <c r="P63" s="299"/>
      <c r="Q63" s="299">
        <v>9.5</v>
      </c>
      <c r="R63" s="1089">
        <v>9.5</v>
      </c>
    </row>
    <row r="64" spans="1:18" ht="24" customHeight="1" x14ac:dyDescent="0.3">
      <c r="A64" s="299"/>
      <c r="B64" s="916" t="s">
        <v>155</v>
      </c>
      <c r="C64" s="917" t="s">
        <v>140</v>
      </c>
      <c r="D64" s="901"/>
      <c r="E64" s="961"/>
      <c r="F64" s="963"/>
      <c r="G64" s="963"/>
      <c r="H64" s="963"/>
      <c r="I64" s="901"/>
      <c r="J64" s="901"/>
      <c r="K64" s="961"/>
      <c r="L64" s="961"/>
      <c r="M64" s="901"/>
      <c r="N64" s="901"/>
      <c r="O64" s="901"/>
      <c r="P64" s="901"/>
      <c r="Q64" s="901"/>
      <c r="R64" s="962"/>
    </row>
    <row r="65" spans="1:18" ht="24" customHeight="1" x14ac:dyDescent="0.3">
      <c r="A65" s="299"/>
      <c r="B65" s="918" t="s">
        <v>154</v>
      </c>
      <c r="C65" s="919" t="s">
        <v>141</v>
      </c>
      <c r="D65" s="901"/>
      <c r="E65" s="961"/>
      <c r="F65" s="963"/>
      <c r="G65" s="963"/>
      <c r="H65" s="963"/>
      <c r="I65" s="901"/>
      <c r="J65" s="901"/>
      <c r="K65" s="961"/>
      <c r="L65" s="961"/>
      <c r="M65" s="901"/>
      <c r="N65" s="901"/>
      <c r="O65" s="901"/>
      <c r="P65" s="901"/>
      <c r="Q65" s="901"/>
      <c r="R65" s="962"/>
    </row>
    <row r="66" spans="1:18" ht="24" customHeight="1" x14ac:dyDescent="0.3">
      <c r="A66" s="920"/>
      <c r="B66" s="920"/>
      <c r="C66" s="920"/>
      <c r="D66" s="317"/>
      <c r="E66" s="968">
        <f t="shared" ref="E66:R66" si="14">SUM(E7:E15,E17:E21,E23:E23,E25:E28,E30:E34,E36:E39,E42:E42,E44:E49,E61:E65)</f>
        <v>105.5</v>
      </c>
      <c r="F66" s="968">
        <f t="shared" si="14"/>
        <v>161</v>
      </c>
      <c r="G66" s="968">
        <f t="shared" si="14"/>
        <v>168</v>
      </c>
      <c r="H66" s="968">
        <f t="shared" si="14"/>
        <v>156.5</v>
      </c>
      <c r="I66" s="968">
        <f t="shared" si="14"/>
        <v>176.5</v>
      </c>
      <c r="J66" s="968">
        <f t="shared" si="14"/>
        <v>168.5</v>
      </c>
      <c r="K66" s="968">
        <f t="shared" si="14"/>
        <v>104</v>
      </c>
      <c r="L66" s="968">
        <f t="shared" si="14"/>
        <v>104</v>
      </c>
      <c r="M66" s="968">
        <f t="shared" si="14"/>
        <v>151.5</v>
      </c>
      <c r="N66" s="968">
        <f t="shared" si="14"/>
        <v>168</v>
      </c>
      <c r="O66" s="968">
        <f t="shared" si="14"/>
        <v>164.5</v>
      </c>
      <c r="P66" s="968">
        <f t="shared" si="14"/>
        <v>160</v>
      </c>
      <c r="Q66" s="968">
        <f t="shared" si="14"/>
        <v>176</v>
      </c>
      <c r="R66" s="968">
        <f t="shared" si="14"/>
        <v>105.5</v>
      </c>
    </row>
    <row r="67" spans="1:18" ht="24" customHeight="1" x14ac:dyDescent="0.3">
      <c r="A67" s="921"/>
      <c r="B67" s="921"/>
      <c r="C67" s="921"/>
      <c r="D67" s="317"/>
      <c r="E67" s="969">
        <f>E66/8</f>
        <v>13.1875</v>
      </c>
      <c r="F67" s="969">
        <f t="shared" ref="F67:R67" si="15">F66/8</f>
        <v>20.125</v>
      </c>
      <c r="G67" s="969">
        <f t="shared" si="15"/>
        <v>21</v>
      </c>
      <c r="H67" s="969">
        <f t="shared" si="15"/>
        <v>19.5625</v>
      </c>
      <c r="I67" s="969">
        <f t="shared" si="15"/>
        <v>22.0625</v>
      </c>
      <c r="J67" s="969">
        <f t="shared" si="15"/>
        <v>21.0625</v>
      </c>
      <c r="K67" s="969">
        <f t="shared" si="15"/>
        <v>13</v>
      </c>
      <c r="L67" s="969">
        <f t="shared" si="15"/>
        <v>13</v>
      </c>
      <c r="M67" s="969">
        <f t="shared" si="15"/>
        <v>18.9375</v>
      </c>
      <c r="N67" s="969">
        <f t="shared" si="15"/>
        <v>21</v>
      </c>
      <c r="O67" s="969">
        <f t="shared" si="15"/>
        <v>20.5625</v>
      </c>
      <c r="P67" s="969">
        <f t="shared" si="15"/>
        <v>20</v>
      </c>
      <c r="Q67" s="969">
        <f t="shared" si="15"/>
        <v>22</v>
      </c>
      <c r="R67" s="969">
        <f t="shared" si="15"/>
        <v>13.1875</v>
      </c>
    </row>
    <row r="68" spans="1:18" ht="24" customHeight="1" x14ac:dyDescent="0.3">
      <c r="A68" s="922"/>
      <c r="B68" s="922"/>
      <c r="C68" s="922"/>
      <c r="D68" s="321" t="s">
        <v>212</v>
      </c>
      <c r="E68" s="322" t="s">
        <v>315</v>
      </c>
      <c r="F68" s="323" t="s">
        <v>203</v>
      </c>
      <c r="G68" s="897"/>
      <c r="H68" s="321" t="s">
        <v>211</v>
      </c>
      <c r="I68" s="970"/>
      <c r="J68" s="325" t="s">
        <v>203</v>
      </c>
      <c r="K68" s="897"/>
      <c r="L68" s="321" t="s">
        <v>213</v>
      </c>
      <c r="M68" s="322" t="s">
        <v>74</v>
      </c>
      <c r="N68" s="323" t="s">
        <v>203</v>
      </c>
      <c r="O68" s="897"/>
      <c r="P68" s="321" t="s">
        <v>211</v>
      </c>
      <c r="Q68" s="970"/>
      <c r="R68" s="325" t="s">
        <v>203</v>
      </c>
    </row>
    <row r="69" spans="1:18" ht="24" customHeight="1" x14ac:dyDescent="0.3">
      <c r="A69" s="316"/>
      <c r="B69" s="316"/>
      <c r="C69" s="316"/>
      <c r="D69" s="326" t="s">
        <v>159</v>
      </c>
      <c r="E69" s="256">
        <v>27.5</v>
      </c>
      <c r="F69" s="347" t="str">
        <f>E69* 40 &amp; "hrs"</f>
        <v>1100hrs</v>
      </c>
      <c r="G69" s="897"/>
      <c r="H69" s="328" t="s">
        <v>240</v>
      </c>
      <c r="I69" s="329">
        <v>25.93</v>
      </c>
      <c r="J69" s="971" t="s">
        <v>247</v>
      </c>
      <c r="K69" s="897"/>
      <c r="L69" s="331" t="s">
        <v>159</v>
      </c>
      <c r="M69" s="332">
        <v>27.5</v>
      </c>
      <c r="N69" s="347" t="str">
        <f>M69* 40 &amp; "hrs"</f>
        <v>1100hrs</v>
      </c>
      <c r="O69" s="897"/>
      <c r="P69" s="334" t="s">
        <v>240</v>
      </c>
      <c r="Q69" s="335">
        <v>25.93</v>
      </c>
      <c r="R69" s="972" t="s">
        <v>247</v>
      </c>
    </row>
    <row r="70" spans="1:18" ht="24" customHeight="1" x14ac:dyDescent="0.3">
      <c r="A70" s="316"/>
      <c r="B70" s="316"/>
      <c r="C70" s="316"/>
      <c r="D70" s="337" t="s">
        <v>204</v>
      </c>
      <c r="E70" s="338">
        <f>SUM(E66:K66)/40</f>
        <v>26</v>
      </c>
      <c r="F70" s="973" t="str">
        <f>E70* 40 &amp; "hrs"</f>
        <v>1040hrs</v>
      </c>
      <c r="G70" s="897"/>
      <c r="H70" s="340" t="s">
        <v>74</v>
      </c>
      <c r="I70" s="341">
        <f>SUM(E66:K66)/40</f>
        <v>26</v>
      </c>
      <c r="J70" s="342" t="str">
        <f>I70*40 &amp; "hrs"</f>
        <v>1040hrs</v>
      </c>
      <c r="K70" s="897"/>
      <c r="L70" s="343" t="s">
        <v>204</v>
      </c>
      <c r="M70" s="354">
        <f>SUM(L66:R66)/40</f>
        <v>25.737500000000001</v>
      </c>
      <c r="N70" s="973" t="str">
        <f>M70* 40 &amp; "hrs"</f>
        <v>1029.5hrs</v>
      </c>
      <c r="O70" s="897"/>
      <c r="P70" s="340" t="s">
        <v>74</v>
      </c>
      <c r="Q70" s="352">
        <f>SUM(L66:R66)/40</f>
        <v>25.737500000000001</v>
      </c>
      <c r="R70" s="353" t="str">
        <f>Q70*40 &amp; "hrs"</f>
        <v>1029.5hrs</v>
      </c>
    </row>
    <row r="71" spans="1:18" ht="24" customHeight="1" x14ac:dyDescent="0.3">
      <c r="A71" s="316"/>
      <c r="B71" s="316"/>
      <c r="C71" s="316"/>
      <c r="D71" s="331" t="s">
        <v>188</v>
      </c>
      <c r="E71" s="332">
        <f>COUNTIFS(E7:K67, "T")*8/40</f>
        <v>0.6</v>
      </c>
      <c r="F71" s="974" t="str">
        <f>E71* 40 &amp; "hrs"</f>
        <v>24hrs</v>
      </c>
      <c r="G71" s="897"/>
      <c r="H71" s="334" t="s">
        <v>241</v>
      </c>
      <c r="I71" s="332">
        <v>29.07</v>
      </c>
      <c r="J71" s="972" t="s">
        <v>251</v>
      </c>
      <c r="K71" s="897"/>
      <c r="L71" s="348" t="s">
        <v>188</v>
      </c>
      <c r="M71" s="335">
        <f>COUNTIFS(L7:R67, "T")*8/40</f>
        <v>0</v>
      </c>
      <c r="N71" s="974" t="str">
        <f>M71* 40 &amp; "hrs"</f>
        <v>0hrs</v>
      </c>
      <c r="O71" s="897"/>
      <c r="P71" s="334" t="s">
        <v>241</v>
      </c>
      <c r="Q71" s="335">
        <v>29.07</v>
      </c>
      <c r="R71" s="972" t="s">
        <v>251</v>
      </c>
    </row>
    <row r="72" spans="1:18" ht="24" customHeight="1" x14ac:dyDescent="0.3">
      <c r="A72" s="897"/>
      <c r="B72" s="897"/>
      <c r="C72" s="897"/>
      <c r="D72" s="897"/>
      <c r="E72" s="897"/>
      <c r="F72" s="897"/>
      <c r="G72" s="897"/>
      <c r="H72" s="897"/>
      <c r="I72" s="897"/>
      <c r="J72" s="897"/>
      <c r="K72" s="897"/>
      <c r="L72" s="897"/>
      <c r="M72" s="897"/>
      <c r="N72" s="897"/>
      <c r="O72" s="897"/>
      <c r="P72" s="897"/>
      <c r="Q72" s="897"/>
      <c r="R72" s="897"/>
    </row>
    <row r="73" spans="1:18" ht="24" customHeight="1" x14ac:dyDescent="0.3">
      <c r="A73" s="897"/>
      <c r="B73" s="897"/>
      <c r="C73" s="897"/>
      <c r="D73" s="897"/>
      <c r="E73" s="897"/>
      <c r="F73" s="897"/>
      <c r="G73" s="897"/>
      <c r="H73" s="897"/>
      <c r="I73" s="897">
        <v>27.5</v>
      </c>
      <c r="J73" s="897"/>
      <c r="K73" s="897"/>
      <c r="L73" s="897"/>
      <c r="M73" s="897"/>
      <c r="N73" s="897"/>
      <c r="O73" s="897"/>
      <c r="P73" s="897"/>
      <c r="Q73" s="897"/>
      <c r="R73" s="897"/>
    </row>
    <row r="74" spans="1:18" ht="24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</row>
    <row r="75" spans="1:18" ht="18.649999999999999" customHeight="1" x14ac:dyDescent="0.25"/>
    <row r="82" ht="12.5" x14ac:dyDescent="0.25"/>
    <row r="83" ht="12.5" x14ac:dyDescent="0.25"/>
    <row r="84" ht="12.5" x14ac:dyDescent="0.25"/>
    <row r="85" ht="12.5" x14ac:dyDescent="0.25"/>
  </sheetData>
  <mergeCells count="5">
    <mergeCell ref="A1:R1"/>
    <mergeCell ref="A2:R2"/>
    <mergeCell ref="A3:R3"/>
    <mergeCell ref="E4:K4"/>
    <mergeCell ref="L4:R4"/>
  </mergeCells>
  <conditionalFormatting sqref="I70">
    <cfRule type="cellIs" dxfId="1029" priority="10" operator="lessThan">
      <formula>25.93</formula>
    </cfRule>
    <cfRule type="cellIs" dxfId="1028" priority="11" operator="greaterThan">
      <formula>29.07</formula>
    </cfRule>
    <cfRule type="cellIs" dxfId="1027" priority="12" operator="between">
      <formula>25.93</formula>
      <formula>29.07</formula>
    </cfRule>
  </conditionalFormatting>
  <conditionalFormatting sqref="J70">
    <cfRule type="cellIs" dxfId="1026" priority="7" operator="lessThan">
      <formula>1037.2</formula>
    </cfRule>
    <cfRule type="cellIs" dxfId="1025" priority="8" operator="greaterThan">
      <formula>1162.8</formula>
    </cfRule>
    <cfRule type="cellIs" dxfId="1024" priority="9" operator="between">
      <formula>1037.2</formula>
      <formula>1162.8</formula>
    </cfRule>
  </conditionalFormatting>
  <conditionalFormatting sqref="Q70">
    <cfRule type="cellIs" dxfId="1023" priority="4" operator="lessThan">
      <formula>25.93</formula>
    </cfRule>
    <cfRule type="cellIs" dxfId="1022" priority="5" operator="greaterThan">
      <formula>29.07</formula>
    </cfRule>
    <cfRule type="cellIs" dxfId="1021" priority="6" operator="between">
      <formula>25.93</formula>
      <formula>29.07</formula>
    </cfRule>
  </conditionalFormatting>
  <conditionalFormatting sqref="R70">
    <cfRule type="cellIs" dxfId="1020" priority="1" operator="lessThan">
      <formula>1037.2</formula>
    </cfRule>
    <cfRule type="cellIs" dxfId="1019" priority="2" operator="greaterThan">
      <formula>1162.8</formula>
    </cfRule>
    <cfRule type="cellIs" dxfId="1018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0CAF-F1CD-4A5C-A321-26AFC025A718}">
  <sheetPr>
    <pageSetUpPr fitToPage="1"/>
  </sheetPr>
  <dimension ref="A1:U85"/>
  <sheetViews>
    <sheetView topLeftCell="A22" zoomScale="75" zoomScaleNormal="75" workbookViewId="0">
      <selection activeCell="O35" sqref="O35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46103</v>
      </c>
      <c r="F5" s="349">
        <v>46104</v>
      </c>
      <c r="G5" s="349">
        <v>46105</v>
      </c>
      <c r="H5" s="349">
        <v>46106</v>
      </c>
      <c r="I5" s="349">
        <v>46107</v>
      </c>
      <c r="J5" s="349">
        <v>46108</v>
      </c>
      <c r="K5" s="349">
        <v>46109</v>
      </c>
      <c r="L5" s="349">
        <v>46110</v>
      </c>
      <c r="M5" s="349">
        <v>46111</v>
      </c>
      <c r="N5" s="349">
        <v>46112</v>
      </c>
      <c r="O5" s="349">
        <v>46113</v>
      </c>
      <c r="P5" s="349">
        <v>46114</v>
      </c>
      <c r="Q5" s="349">
        <v>46115</v>
      </c>
      <c r="R5" s="349">
        <v>46116</v>
      </c>
      <c r="T5" s="1756">
        <v>0.25</v>
      </c>
      <c r="U5" s="1752">
        <f>ROUNDDOWN(AVERAGE(E16:R16),0)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ROUNDDOWN(AVERAGE(E23:R23),0)</f>
        <v>6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ROUNDDOWN(AVERAGE(E25:R25),0)</f>
        <v>7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5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/>
      <c r="K8" s="961">
        <v>8</v>
      </c>
      <c r="L8" s="961">
        <v>8</v>
      </c>
      <c r="M8" s="901">
        <v>8</v>
      </c>
      <c r="N8" s="901"/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ROUNDDOWN(AVERAGE(E29:R29),0)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ROUNDDOWN(AVERAGE(E34:R34),0)</f>
        <v>10</v>
      </c>
    </row>
    <row r="10" spans="1:21" ht="24" customHeight="1" x14ac:dyDescent="0.25">
      <c r="A10" s="299" t="s">
        <v>13</v>
      </c>
      <c r="B10" s="299" t="s">
        <v>90</v>
      </c>
      <c r="C10" s="902" t="s">
        <v>133</v>
      </c>
      <c r="D10" s="901">
        <f t="shared" si="0"/>
        <v>40</v>
      </c>
      <c r="E10" s="961">
        <v>8</v>
      </c>
      <c r="F10" s="901">
        <v>8</v>
      </c>
      <c r="G10" s="901"/>
      <c r="H10" s="901">
        <v>8</v>
      </c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/>
      <c r="Q10" s="901">
        <v>8</v>
      </c>
      <c r="R10" s="962">
        <v>8</v>
      </c>
      <c r="T10" s="1757">
        <v>0.45833333333333298</v>
      </c>
      <c r="U10" s="1752">
        <f>ROUNDDOWN(AVERAGE(E39:R39),0)</f>
        <v>12</v>
      </c>
    </row>
    <row r="11" spans="1:21" ht="24" customHeight="1" x14ac:dyDescent="0.3">
      <c r="A11" s="299" t="s">
        <v>13</v>
      </c>
      <c r="B11" s="299" t="s">
        <v>90</v>
      </c>
      <c r="C11" s="902" t="s">
        <v>395</v>
      </c>
      <c r="D11" s="901">
        <f t="shared" si="0"/>
        <v>40</v>
      </c>
      <c r="E11" s="961">
        <v>8</v>
      </c>
      <c r="F11" s="901">
        <v>8</v>
      </c>
      <c r="G11" s="901">
        <v>8</v>
      </c>
      <c r="H11" s="901"/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>
        <v>8</v>
      </c>
      <c r="Q11" s="901"/>
      <c r="R11" s="962">
        <v>8</v>
      </c>
      <c r="T11" s="1756">
        <v>0.5</v>
      </c>
      <c r="U11" s="1752">
        <f>ROUNDDOWN(AVERAGE(E41:R41),0)</f>
        <v>13</v>
      </c>
    </row>
    <row r="12" spans="1:21" ht="24" customHeight="1" x14ac:dyDescent="0.25">
      <c r="A12" s="299" t="s">
        <v>13</v>
      </c>
      <c r="B12" s="299" t="s">
        <v>90</v>
      </c>
      <c r="C12" s="1745" t="s">
        <v>388</v>
      </c>
      <c r="D12" s="901">
        <f t="shared" si="0"/>
        <v>8</v>
      </c>
      <c r="E12" s="961">
        <v>8</v>
      </c>
      <c r="F12" s="901"/>
      <c r="G12" s="901"/>
      <c r="H12" s="901"/>
      <c r="I12" s="901"/>
      <c r="J12" s="901"/>
      <c r="K12" s="961"/>
      <c r="L12" s="1072"/>
      <c r="M12" s="901"/>
      <c r="N12" s="901"/>
      <c r="O12" s="901"/>
      <c r="P12" s="901"/>
      <c r="Q12" s="901"/>
      <c r="R12" s="962">
        <v>8</v>
      </c>
      <c r="T12" s="1757">
        <v>0.54166666666666696</v>
      </c>
      <c r="U12" s="1752">
        <f>ROUNDDOWN(AVERAGE(E43:R43),0)</f>
        <v>14</v>
      </c>
    </row>
    <row r="13" spans="1:21" ht="24" customHeight="1" x14ac:dyDescent="0.25">
      <c r="A13" s="299" t="s">
        <v>13</v>
      </c>
      <c r="B13" s="299" t="s">
        <v>90</v>
      </c>
      <c r="C13" s="1828" t="s">
        <v>397</v>
      </c>
      <c r="D13" s="1742">
        <f>SUM(E13:K13,L13:R13)/2</f>
        <v>8</v>
      </c>
      <c r="E13" s="1092"/>
      <c r="F13" s="1079"/>
      <c r="G13" s="1079"/>
      <c r="H13" s="901"/>
      <c r="I13" s="1079"/>
      <c r="J13" s="1079"/>
      <c r="K13" s="1092">
        <v>8</v>
      </c>
      <c r="L13" s="1744">
        <v>8</v>
      </c>
      <c r="M13" s="901"/>
      <c r="N13" s="1079"/>
      <c r="O13" s="1079"/>
      <c r="P13" s="1079"/>
      <c r="Q13" s="1079"/>
      <c r="R13" s="1092"/>
      <c r="T13" s="2419"/>
      <c r="U13" s="1752"/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366</v>
      </c>
      <c r="D14" s="901">
        <f t="shared" si="0"/>
        <v>8</v>
      </c>
      <c r="E14" s="1092"/>
      <c r="F14" s="1079"/>
      <c r="G14" s="1079"/>
      <c r="H14" s="901"/>
      <c r="I14" s="1079"/>
      <c r="J14" s="1079"/>
      <c r="K14" s="1092">
        <v>8</v>
      </c>
      <c r="L14" s="1744">
        <v>8</v>
      </c>
      <c r="M14" s="901"/>
      <c r="N14" s="1079"/>
      <c r="O14" s="1079"/>
      <c r="P14" s="1079"/>
      <c r="Q14" s="1079"/>
      <c r="R14" s="1092"/>
      <c r="T14" s="2420">
        <v>0.58333333333333304</v>
      </c>
      <c r="U14" s="1752">
        <f>ROUNDDOWN(AVERAGE(E51:R51),0)</f>
        <v>17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379</v>
      </c>
      <c r="D15" s="901">
        <f t="shared" si="0"/>
        <v>8</v>
      </c>
      <c r="E15" s="1092">
        <v>8</v>
      </c>
      <c r="F15" s="1079"/>
      <c r="G15" s="901"/>
      <c r="H15" s="1079"/>
      <c r="I15" s="1079"/>
      <c r="J15" s="1079"/>
      <c r="K15" s="1092"/>
      <c r="L15" s="1744"/>
      <c r="M15" s="1079"/>
      <c r="N15" s="1079"/>
      <c r="O15" s="1742"/>
      <c r="P15" s="1079"/>
      <c r="Q15" s="1079"/>
      <c r="R15" s="2417">
        <v>8</v>
      </c>
      <c r="T15" s="2420"/>
      <c r="U15" s="1752"/>
    </row>
    <row r="16" spans="1:21" ht="24" customHeight="1" x14ac:dyDescent="0.25">
      <c r="A16" s="904"/>
      <c r="B16" s="904"/>
      <c r="C16" s="905" t="s">
        <v>122</v>
      </c>
      <c r="D16" s="906"/>
      <c r="E16" s="1069">
        <f t="shared" ref="E16:R16" si="1">COUNT(E7:E15)</f>
        <v>4</v>
      </c>
      <c r="F16" s="1069">
        <f t="shared" si="1"/>
        <v>5</v>
      </c>
      <c r="G16" s="1069">
        <f t="shared" si="1"/>
        <v>4</v>
      </c>
      <c r="H16" s="1069">
        <f t="shared" si="1"/>
        <v>4</v>
      </c>
      <c r="I16" s="1069">
        <f t="shared" si="1"/>
        <v>5</v>
      </c>
      <c r="J16" s="1069">
        <f t="shared" si="1"/>
        <v>4</v>
      </c>
      <c r="K16" s="1069">
        <f t="shared" si="1"/>
        <v>3</v>
      </c>
      <c r="L16" s="1069">
        <f t="shared" si="1"/>
        <v>3</v>
      </c>
      <c r="M16" s="1069">
        <f t="shared" si="1"/>
        <v>5</v>
      </c>
      <c r="N16" s="1069">
        <f t="shared" si="1"/>
        <v>4</v>
      </c>
      <c r="O16" s="1069">
        <f t="shared" si="1"/>
        <v>5</v>
      </c>
      <c r="P16" s="1069">
        <f t="shared" si="1"/>
        <v>4</v>
      </c>
      <c r="Q16" s="1069">
        <f t="shared" si="1"/>
        <v>4</v>
      </c>
      <c r="R16" s="1069">
        <f t="shared" si="1"/>
        <v>4</v>
      </c>
      <c r="S16" s="2421"/>
      <c r="T16" s="2419">
        <v>0.625</v>
      </c>
      <c r="U16" s="1752">
        <f>ROUNDDOWN(AVERAGE(E52:R52),0)</f>
        <v>13</v>
      </c>
    </row>
    <row r="17" spans="1:21" ht="24" customHeight="1" x14ac:dyDescent="0.3">
      <c r="A17" s="299" t="s">
        <v>13</v>
      </c>
      <c r="B17" s="299" t="s">
        <v>14</v>
      </c>
      <c r="C17" s="902" t="s">
        <v>276</v>
      </c>
      <c r="D17" s="901">
        <f>SUM(E17:K17,L17:R17)/2</f>
        <v>32</v>
      </c>
      <c r="E17" s="1072"/>
      <c r="F17" s="1071">
        <v>8</v>
      </c>
      <c r="G17" s="1071"/>
      <c r="H17" s="1071">
        <v>8</v>
      </c>
      <c r="I17" s="1071">
        <v>8</v>
      </c>
      <c r="J17" s="1071">
        <v>8</v>
      </c>
      <c r="K17" s="2389" t="s">
        <v>104</v>
      </c>
      <c r="L17" s="2389" t="s">
        <v>104</v>
      </c>
      <c r="M17" s="901"/>
      <c r="N17" s="1071">
        <v>8</v>
      </c>
      <c r="O17" s="1071">
        <v>8</v>
      </c>
      <c r="P17" s="1071">
        <v>8</v>
      </c>
      <c r="Q17" s="1071">
        <v>8</v>
      </c>
      <c r="R17" s="1073"/>
      <c r="T17" s="1756">
        <v>0.66666666666666696</v>
      </c>
      <c r="U17" s="1752">
        <f>ROUNDDOWN(AVERAGE(E53:R53),0)</f>
        <v>10</v>
      </c>
    </row>
    <row r="18" spans="1:21" ht="24" customHeight="1" x14ac:dyDescent="0.25">
      <c r="A18" s="299" t="s">
        <v>13</v>
      </c>
      <c r="B18" s="299" t="s">
        <v>14</v>
      </c>
      <c r="C18" s="902" t="s">
        <v>359</v>
      </c>
      <c r="D18" s="901">
        <f t="shared" ref="D18:D21" si="2">SUM(E18:K18,L18:R18)/2</f>
        <v>8</v>
      </c>
      <c r="E18" s="1072"/>
      <c r="F18" s="1071"/>
      <c r="G18" s="1071"/>
      <c r="H18" s="1071"/>
      <c r="I18" s="2327"/>
      <c r="J18" s="1071"/>
      <c r="K18" s="1072">
        <v>8</v>
      </c>
      <c r="L18" s="1072"/>
      <c r="M18" s="901"/>
      <c r="N18" s="1071"/>
      <c r="O18" s="1071"/>
      <c r="P18" s="2327"/>
      <c r="Q18" s="1071"/>
      <c r="R18" s="1073">
        <v>8</v>
      </c>
      <c r="T18" s="1757">
        <v>0.70833333333333404</v>
      </c>
      <c r="U18" s="1752">
        <f>ROUNDDOWN(AVERAGE(E54:R54),0)</f>
        <v>10</v>
      </c>
    </row>
    <row r="19" spans="1:21" ht="24" customHeight="1" x14ac:dyDescent="0.25">
      <c r="A19" s="299" t="s">
        <v>13</v>
      </c>
      <c r="B19" s="299" t="s">
        <v>14</v>
      </c>
      <c r="C19" s="902" t="s">
        <v>366</v>
      </c>
      <c r="D19" s="901">
        <f t="shared" si="2"/>
        <v>32</v>
      </c>
      <c r="E19" s="1092"/>
      <c r="F19" s="901">
        <v>8</v>
      </c>
      <c r="G19" s="901">
        <v>8</v>
      </c>
      <c r="H19" s="901"/>
      <c r="I19" s="901">
        <v>8</v>
      </c>
      <c r="J19" s="901">
        <v>8</v>
      </c>
      <c r="K19" s="1080"/>
      <c r="L19" s="1080"/>
      <c r="M19" s="901"/>
      <c r="N19" s="901">
        <v>8</v>
      </c>
      <c r="O19" s="901">
        <v>8</v>
      </c>
      <c r="P19" s="901">
        <v>8</v>
      </c>
      <c r="Q19" s="901">
        <v>8</v>
      </c>
      <c r="R19" s="1092"/>
      <c r="T19" s="1757"/>
      <c r="U19" s="1752"/>
    </row>
    <row r="20" spans="1:21" ht="24" customHeight="1" x14ac:dyDescent="0.3">
      <c r="A20" s="299" t="s">
        <v>13</v>
      </c>
      <c r="B20" s="299" t="s">
        <v>14</v>
      </c>
      <c r="C20" s="902" t="s">
        <v>394</v>
      </c>
      <c r="D20" s="901">
        <f t="shared" si="2"/>
        <v>40</v>
      </c>
      <c r="E20" s="1092">
        <v>8</v>
      </c>
      <c r="F20" s="901"/>
      <c r="G20" s="901">
        <v>8</v>
      </c>
      <c r="H20" s="901">
        <v>8</v>
      </c>
      <c r="I20" s="901">
        <v>8</v>
      </c>
      <c r="J20" s="901">
        <v>8</v>
      </c>
      <c r="K20" s="1092"/>
      <c r="L20" s="1092"/>
      <c r="M20" s="901">
        <v>8</v>
      </c>
      <c r="N20" s="901">
        <v>8</v>
      </c>
      <c r="O20" s="901">
        <v>8</v>
      </c>
      <c r="P20" s="901"/>
      <c r="Q20" s="901">
        <v>8</v>
      </c>
      <c r="R20" s="1092">
        <v>8</v>
      </c>
      <c r="T20" s="1756">
        <v>0.75</v>
      </c>
      <c r="U20" s="1752">
        <f>ROUNDDOWN(AVERAGE(E55:R55),0)</f>
        <v>9</v>
      </c>
    </row>
    <row r="21" spans="1:21" ht="24" customHeight="1" x14ac:dyDescent="0.25">
      <c r="A21" s="299" t="s">
        <v>13</v>
      </c>
      <c r="B21" s="299" t="s">
        <v>14</v>
      </c>
      <c r="C21" s="902" t="s">
        <v>98</v>
      </c>
      <c r="D21" s="901">
        <f t="shared" si="2"/>
        <v>40</v>
      </c>
      <c r="E21" s="961"/>
      <c r="F21" s="963">
        <v>8</v>
      </c>
      <c r="G21" s="901">
        <v>8</v>
      </c>
      <c r="H21" s="901">
        <v>8</v>
      </c>
      <c r="I21" s="901">
        <v>8</v>
      </c>
      <c r="J21" s="901">
        <v>8</v>
      </c>
      <c r="K21" s="961"/>
      <c r="L21" s="961"/>
      <c r="M21" s="1071">
        <v>8</v>
      </c>
      <c r="N21" s="1071">
        <v>8</v>
      </c>
      <c r="O21" s="901">
        <v>8</v>
      </c>
      <c r="P21" s="901">
        <v>8</v>
      </c>
      <c r="Q21" s="901">
        <v>8</v>
      </c>
      <c r="R21" s="962"/>
      <c r="T21" s="1757">
        <v>0.79166666666666696</v>
      </c>
      <c r="U21" s="1752">
        <f>ROUNDDOWN(AVERAGE(E56:R56),0)</f>
        <v>7</v>
      </c>
    </row>
    <row r="22" spans="1:21" ht="24" customHeight="1" x14ac:dyDescent="0.3">
      <c r="A22" s="2404" t="s">
        <v>138</v>
      </c>
      <c r="B22" s="299" t="s">
        <v>201</v>
      </c>
      <c r="C22" s="902" t="s">
        <v>107</v>
      </c>
      <c r="D22" s="901">
        <f>SUM(E22:K22,L22:R22)/2</f>
        <v>0</v>
      </c>
      <c r="E22" s="961"/>
      <c r="F22" s="901"/>
      <c r="G22" s="901"/>
      <c r="H22" s="901"/>
      <c r="I22" s="901"/>
      <c r="J22" s="901"/>
      <c r="K22" s="961"/>
      <c r="L22" s="1072"/>
      <c r="M22" s="901"/>
      <c r="N22" s="901"/>
      <c r="O22" s="901"/>
      <c r="P22" s="901"/>
      <c r="Q22" s="901"/>
      <c r="R22" s="962"/>
      <c r="T22" s="1756">
        <v>0.83333333333333404</v>
      </c>
      <c r="U22" s="1752">
        <f>ROUNDDOWN(AVERAGE(E57:R57),0)</f>
        <v>4</v>
      </c>
    </row>
    <row r="23" spans="1:21" ht="24" customHeight="1" x14ac:dyDescent="0.25">
      <c r="A23" s="904"/>
      <c r="B23" s="904"/>
      <c r="C23" s="905" t="s">
        <v>123</v>
      </c>
      <c r="D23" s="906"/>
      <c r="E23" s="1069">
        <f t="shared" ref="E23:R23" si="3">COUNT(E7:E15,E17:E21)</f>
        <v>5</v>
      </c>
      <c r="F23" s="1069">
        <f t="shared" si="3"/>
        <v>8</v>
      </c>
      <c r="G23" s="1069">
        <f t="shared" si="3"/>
        <v>7</v>
      </c>
      <c r="H23" s="1069">
        <f t="shared" si="3"/>
        <v>7</v>
      </c>
      <c r="I23" s="1069">
        <f t="shared" si="3"/>
        <v>9</v>
      </c>
      <c r="J23" s="1069">
        <f t="shared" si="3"/>
        <v>8</v>
      </c>
      <c r="K23" s="1069">
        <f t="shared" si="3"/>
        <v>4</v>
      </c>
      <c r="L23" s="1069">
        <f t="shared" si="3"/>
        <v>3</v>
      </c>
      <c r="M23" s="1069">
        <f t="shared" si="3"/>
        <v>7</v>
      </c>
      <c r="N23" s="1069">
        <f t="shared" si="3"/>
        <v>8</v>
      </c>
      <c r="O23" s="1069">
        <f t="shared" si="3"/>
        <v>9</v>
      </c>
      <c r="P23" s="1069">
        <f t="shared" si="3"/>
        <v>7</v>
      </c>
      <c r="Q23" s="1069">
        <f t="shared" si="3"/>
        <v>8</v>
      </c>
      <c r="R23" s="1069">
        <f t="shared" si="3"/>
        <v>6</v>
      </c>
      <c r="T23" s="1757">
        <v>0.875</v>
      </c>
      <c r="U23" s="1752">
        <f>ROUNDDOWN(AVERAGE(E58:R58),0)</f>
        <v>4</v>
      </c>
    </row>
    <row r="24" spans="1:21" ht="24" customHeight="1" x14ac:dyDescent="0.3">
      <c r="A24" s="299" t="s">
        <v>13</v>
      </c>
      <c r="B24" s="299" t="s">
        <v>26</v>
      </c>
      <c r="C24" s="902" t="s">
        <v>392</v>
      </c>
      <c r="D24" s="901">
        <f>SUM(E24:K24,L24:R24)/2</f>
        <v>40</v>
      </c>
      <c r="E24" s="1090"/>
      <c r="F24" s="901">
        <v>8</v>
      </c>
      <c r="G24" s="901">
        <v>8</v>
      </c>
      <c r="H24" s="901">
        <v>8</v>
      </c>
      <c r="I24" s="901"/>
      <c r="J24" s="901">
        <v>8</v>
      </c>
      <c r="K24" s="1070">
        <v>8</v>
      </c>
      <c r="L24" s="1070">
        <v>8</v>
      </c>
      <c r="M24" s="901">
        <v>8</v>
      </c>
      <c r="N24" s="901"/>
      <c r="O24" s="901">
        <v>8</v>
      </c>
      <c r="P24" s="901">
        <v>8</v>
      </c>
      <c r="Q24" s="901">
        <v>8</v>
      </c>
      <c r="R24" s="1070"/>
      <c r="T24" s="1758">
        <v>0.91666666666666696</v>
      </c>
      <c r="U24" s="1753">
        <f>ROUNDDOWN(AVERAGE('Master as of 2.17.25'!E61:R61), 0)</f>
        <v>4</v>
      </c>
    </row>
    <row r="25" spans="1:21" ht="24" customHeight="1" x14ac:dyDescent="0.25">
      <c r="A25" s="904"/>
      <c r="B25" s="904"/>
      <c r="C25" s="905" t="s">
        <v>120</v>
      </c>
      <c r="D25" s="906"/>
      <c r="E25" s="1069">
        <f t="shared" ref="E25:R25" si="4">COUNT(E7:E15,E17:E22,E24:E24)</f>
        <v>5</v>
      </c>
      <c r="F25" s="1069">
        <f t="shared" si="4"/>
        <v>9</v>
      </c>
      <c r="G25" s="1069">
        <f t="shared" si="4"/>
        <v>8</v>
      </c>
      <c r="H25" s="1069">
        <f t="shared" si="4"/>
        <v>8</v>
      </c>
      <c r="I25" s="1069">
        <f t="shared" si="4"/>
        <v>9</v>
      </c>
      <c r="J25" s="1069">
        <f t="shared" si="4"/>
        <v>9</v>
      </c>
      <c r="K25" s="1069">
        <f t="shared" si="4"/>
        <v>5</v>
      </c>
      <c r="L25" s="1069">
        <f t="shared" si="4"/>
        <v>4</v>
      </c>
      <c r="M25" s="1069">
        <f t="shared" si="4"/>
        <v>8</v>
      </c>
      <c r="N25" s="1069">
        <f t="shared" si="4"/>
        <v>8</v>
      </c>
      <c r="O25" s="1069">
        <f t="shared" si="4"/>
        <v>10</v>
      </c>
      <c r="P25" s="1069">
        <f t="shared" si="4"/>
        <v>8</v>
      </c>
      <c r="Q25" s="1069">
        <f t="shared" si="4"/>
        <v>9</v>
      </c>
      <c r="R25" s="1069">
        <f t="shared" si="4"/>
        <v>6</v>
      </c>
    </row>
    <row r="26" spans="1:21" ht="24" customHeight="1" x14ac:dyDescent="0.25">
      <c r="A26" s="299" t="s">
        <v>13</v>
      </c>
      <c r="B26" s="299" t="s">
        <v>30</v>
      </c>
      <c r="C26" s="902" t="s">
        <v>371</v>
      </c>
      <c r="D26" s="901">
        <f>SUM(E26:K26,L26:R26)/2</f>
        <v>32</v>
      </c>
      <c r="E26" s="1092"/>
      <c r="F26" s="901">
        <v>8</v>
      </c>
      <c r="G26" s="901">
        <v>8</v>
      </c>
      <c r="H26" s="901">
        <v>8</v>
      </c>
      <c r="I26" s="901">
        <v>8</v>
      </c>
      <c r="J26" s="901"/>
      <c r="K26" s="1080"/>
      <c r="L26" s="1080"/>
      <c r="M26" s="901">
        <v>8</v>
      </c>
      <c r="N26" s="901"/>
      <c r="O26" s="901">
        <v>8</v>
      </c>
      <c r="P26" s="1071">
        <v>8</v>
      </c>
      <c r="Q26" s="901">
        <v>8</v>
      </c>
      <c r="R26" s="1092"/>
    </row>
    <row r="27" spans="1:21" ht="24" customHeight="1" x14ac:dyDescent="0.25">
      <c r="A27" s="299" t="s">
        <v>13</v>
      </c>
      <c r="B27" s="299" t="s">
        <v>30</v>
      </c>
      <c r="C27" s="902" t="s">
        <v>359</v>
      </c>
      <c r="D27" s="901">
        <f>SUM(E27:K27,L27:R27)/2</f>
        <v>8</v>
      </c>
      <c r="E27" s="1070"/>
      <c r="F27" s="901"/>
      <c r="G27" s="901"/>
      <c r="H27" s="901"/>
      <c r="I27" s="901">
        <v>8</v>
      </c>
      <c r="J27" s="901"/>
      <c r="K27" s="1079"/>
      <c r="L27" s="1070"/>
      <c r="M27" s="901"/>
      <c r="N27" s="901"/>
      <c r="O27" s="901"/>
      <c r="P27" s="1071">
        <v>8</v>
      </c>
      <c r="Q27" s="901"/>
      <c r="R27" s="1079"/>
    </row>
    <row r="28" spans="1:21" ht="24" customHeight="1" x14ac:dyDescent="0.25">
      <c r="A28" s="299" t="s">
        <v>13</v>
      </c>
      <c r="B28" s="299" t="s">
        <v>30</v>
      </c>
      <c r="C28" s="902" t="s">
        <v>290</v>
      </c>
      <c r="D28" s="901">
        <f t="shared" ref="D28" si="5">SUM(E28:K28,L28:R28)/2</f>
        <v>16</v>
      </c>
      <c r="E28" s="961">
        <v>8</v>
      </c>
      <c r="F28" s="901"/>
      <c r="G28" s="901"/>
      <c r="H28" s="901"/>
      <c r="I28" s="901"/>
      <c r="J28" s="901"/>
      <c r="K28" s="961">
        <v>8</v>
      </c>
      <c r="L28" s="961">
        <v>8</v>
      </c>
      <c r="M28" s="901"/>
      <c r="N28" s="901"/>
      <c r="O28" s="901"/>
      <c r="P28" s="901"/>
      <c r="Q28" s="901"/>
      <c r="R28" s="962">
        <v>8</v>
      </c>
    </row>
    <row r="29" spans="1:21" ht="24" customHeight="1" x14ac:dyDescent="0.25">
      <c r="A29" s="904"/>
      <c r="B29" s="904"/>
      <c r="C29" s="905" t="s">
        <v>119</v>
      </c>
      <c r="D29" s="906"/>
      <c r="E29" s="1069">
        <f t="shared" ref="E29:R29" si="6">COUNT(E7:E15,E17:E22,E24:E24,E26:E28)</f>
        <v>6</v>
      </c>
      <c r="F29" s="1069">
        <f t="shared" si="6"/>
        <v>10</v>
      </c>
      <c r="G29" s="1069">
        <f t="shared" si="6"/>
        <v>9</v>
      </c>
      <c r="H29" s="1069">
        <f t="shared" si="6"/>
        <v>9</v>
      </c>
      <c r="I29" s="1069">
        <f t="shared" si="6"/>
        <v>11</v>
      </c>
      <c r="J29" s="1069">
        <f t="shared" si="6"/>
        <v>9</v>
      </c>
      <c r="K29" s="1069">
        <f t="shared" si="6"/>
        <v>6</v>
      </c>
      <c r="L29" s="1069">
        <f t="shared" si="6"/>
        <v>5</v>
      </c>
      <c r="M29" s="1069">
        <f t="shared" si="6"/>
        <v>9</v>
      </c>
      <c r="N29" s="1069">
        <f t="shared" si="6"/>
        <v>8</v>
      </c>
      <c r="O29" s="1069">
        <f t="shared" si="6"/>
        <v>11</v>
      </c>
      <c r="P29" s="1069">
        <f t="shared" si="6"/>
        <v>10</v>
      </c>
      <c r="Q29" s="1069">
        <f t="shared" si="6"/>
        <v>10</v>
      </c>
      <c r="R29" s="1069">
        <f t="shared" si="6"/>
        <v>7</v>
      </c>
    </row>
    <row r="30" spans="1:21" ht="24" customHeight="1" x14ac:dyDescent="0.25">
      <c r="A30" s="299" t="s">
        <v>13</v>
      </c>
      <c r="B30" s="299" t="s">
        <v>91</v>
      </c>
      <c r="C30" s="902" t="s">
        <v>388</v>
      </c>
      <c r="D30" s="901">
        <f t="shared" ref="D30:D33" si="7">SUM(E30:K30,L30:R30)/2</f>
        <v>32</v>
      </c>
      <c r="E30" s="1079"/>
      <c r="F30" s="901">
        <v>8</v>
      </c>
      <c r="G30" s="901">
        <v>8</v>
      </c>
      <c r="H30" s="901">
        <v>8</v>
      </c>
      <c r="I30" s="901"/>
      <c r="J30" s="901">
        <v>8</v>
      </c>
      <c r="K30" s="1092"/>
      <c r="L30" s="1092"/>
      <c r="M30" s="901">
        <v>8</v>
      </c>
      <c r="N30" s="901">
        <v>8</v>
      </c>
      <c r="O30" s="901">
        <v>8</v>
      </c>
      <c r="P30" s="901"/>
      <c r="Q30" s="901">
        <v>8</v>
      </c>
      <c r="R30" s="1079"/>
    </row>
    <row r="31" spans="1:21" ht="24" customHeight="1" x14ac:dyDescent="0.25">
      <c r="A31" s="299" t="s">
        <v>13</v>
      </c>
      <c r="B31" s="299" t="s">
        <v>91</v>
      </c>
      <c r="C31" s="902" t="s">
        <v>371</v>
      </c>
      <c r="D31" s="901">
        <f>SUM(E31:K31,L31:R31)/2</f>
        <v>8</v>
      </c>
      <c r="E31" s="1070"/>
      <c r="F31" s="1079"/>
      <c r="G31" s="1079"/>
      <c r="H31" s="1079"/>
      <c r="I31" s="1079"/>
      <c r="J31" s="901"/>
      <c r="K31" s="1070">
        <v>8</v>
      </c>
      <c r="L31" s="1070">
        <v>8</v>
      </c>
      <c r="M31" s="1079"/>
      <c r="N31" s="901"/>
      <c r="O31" s="1079"/>
      <c r="P31" s="1079"/>
      <c r="Q31" s="1079"/>
      <c r="R31" s="1070"/>
    </row>
    <row r="32" spans="1:21" ht="24" customHeight="1" x14ac:dyDescent="0.25">
      <c r="A32" s="299" t="s">
        <v>13</v>
      </c>
      <c r="B32" s="299" t="s">
        <v>91</v>
      </c>
      <c r="C32" s="902" t="s">
        <v>396</v>
      </c>
      <c r="D32" s="901">
        <f t="shared" si="7"/>
        <v>40</v>
      </c>
      <c r="E32" s="1092">
        <v>8</v>
      </c>
      <c r="F32" s="901"/>
      <c r="G32" s="901">
        <v>8</v>
      </c>
      <c r="H32" s="901">
        <v>8</v>
      </c>
      <c r="I32" s="901">
        <v>8</v>
      </c>
      <c r="J32" s="901">
        <v>8</v>
      </c>
      <c r="K32" s="1092"/>
      <c r="L32" s="1092"/>
      <c r="M32" s="901">
        <v>8</v>
      </c>
      <c r="N32" s="901"/>
      <c r="O32" s="901">
        <v>8</v>
      </c>
      <c r="P32" s="901">
        <v>8</v>
      </c>
      <c r="Q32" s="901">
        <v>8</v>
      </c>
      <c r="R32" s="1092">
        <v>8</v>
      </c>
    </row>
    <row r="33" spans="1:18" ht="24" customHeight="1" x14ac:dyDescent="0.25">
      <c r="A33" s="299" t="s">
        <v>13</v>
      </c>
      <c r="B33" s="299" t="s">
        <v>91</v>
      </c>
      <c r="C33" s="902" t="s">
        <v>281</v>
      </c>
      <c r="D33" s="901">
        <f t="shared" si="7"/>
        <v>40</v>
      </c>
      <c r="E33" s="961">
        <v>8</v>
      </c>
      <c r="F33" s="901"/>
      <c r="G33" s="901">
        <v>8</v>
      </c>
      <c r="H33" s="901">
        <v>8</v>
      </c>
      <c r="I33" s="901">
        <v>8</v>
      </c>
      <c r="J33" s="901">
        <v>8</v>
      </c>
      <c r="K33" s="961"/>
      <c r="L33" s="961"/>
      <c r="M33" s="901">
        <v>8</v>
      </c>
      <c r="N33" s="901">
        <v>8</v>
      </c>
      <c r="O33" s="901"/>
      <c r="P33" s="901">
        <v>8</v>
      </c>
      <c r="Q33" s="901">
        <v>8</v>
      </c>
      <c r="R33" s="962">
        <v>8</v>
      </c>
    </row>
    <row r="34" spans="1:18" ht="24" customHeight="1" x14ac:dyDescent="0.25">
      <c r="A34" s="904"/>
      <c r="B34" s="904"/>
      <c r="C34" s="905" t="s">
        <v>124</v>
      </c>
      <c r="D34" s="906"/>
      <c r="E34" s="1069">
        <f t="shared" ref="E34:R34" si="8">COUNT(E7:E15,E17:E22,E24:E24,E26:E28,E30:E33)</f>
        <v>8</v>
      </c>
      <c r="F34" s="1069">
        <f t="shared" si="8"/>
        <v>11</v>
      </c>
      <c r="G34" s="1069">
        <f t="shared" si="8"/>
        <v>12</v>
      </c>
      <c r="H34" s="1069">
        <f t="shared" si="8"/>
        <v>12</v>
      </c>
      <c r="I34" s="1069">
        <f t="shared" si="8"/>
        <v>13</v>
      </c>
      <c r="J34" s="1069">
        <f t="shared" si="8"/>
        <v>12</v>
      </c>
      <c r="K34" s="1069">
        <f t="shared" si="8"/>
        <v>7</v>
      </c>
      <c r="L34" s="1069">
        <f t="shared" si="8"/>
        <v>6</v>
      </c>
      <c r="M34" s="1069">
        <f t="shared" si="8"/>
        <v>12</v>
      </c>
      <c r="N34" s="1069">
        <f t="shared" si="8"/>
        <v>10</v>
      </c>
      <c r="O34" s="1069">
        <f t="shared" si="8"/>
        <v>13</v>
      </c>
      <c r="P34" s="1069">
        <f t="shared" si="8"/>
        <v>12</v>
      </c>
      <c r="Q34" s="1069">
        <f t="shared" si="8"/>
        <v>13</v>
      </c>
      <c r="R34" s="1069">
        <f t="shared" si="8"/>
        <v>9</v>
      </c>
    </row>
    <row r="35" spans="1:18" ht="24" customHeight="1" x14ac:dyDescent="0.25">
      <c r="A35" s="299" t="s">
        <v>13</v>
      </c>
      <c r="B35" s="299" t="s">
        <v>34</v>
      </c>
      <c r="C35" s="902" t="s">
        <v>379</v>
      </c>
      <c r="D35" s="901">
        <f>SUM(E35:K35,L35:R35)/2</f>
        <v>32</v>
      </c>
      <c r="E35" s="1079"/>
      <c r="F35" s="901">
        <v>8</v>
      </c>
      <c r="G35" s="901"/>
      <c r="H35" s="901">
        <v>8</v>
      </c>
      <c r="I35" s="901">
        <v>8</v>
      </c>
      <c r="J35" s="901">
        <v>8</v>
      </c>
      <c r="K35" s="1070"/>
      <c r="L35" s="1070"/>
      <c r="M35" s="901">
        <v>8</v>
      </c>
      <c r="N35" s="901">
        <v>8</v>
      </c>
      <c r="O35" s="901"/>
      <c r="P35" s="901">
        <v>8</v>
      </c>
      <c r="Q35" s="901">
        <v>8</v>
      </c>
      <c r="R35" s="1079"/>
    </row>
    <row r="36" spans="1:18" ht="24" customHeight="1" x14ac:dyDescent="0.25">
      <c r="A36" s="299" t="s">
        <v>13</v>
      </c>
      <c r="B36" s="299" t="s">
        <v>34</v>
      </c>
      <c r="C36" s="902" t="s">
        <v>352</v>
      </c>
      <c r="D36" s="901">
        <f t="shared" ref="D36" si="9">SUM(E36:K36,L36:R36)/2</f>
        <v>24</v>
      </c>
      <c r="E36" s="1070">
        <v>8</v>
      </c>
      <c r="F36" s="901"/>
      <c r="G36" s="901"/>
      <c r="H36" s="901">
        <v>8</v>
      </c>
      <c r="I36" s="901">
        <v>8</v>
      </c>
      <c r="J36" s="901"/>
      <c r="K36" s="1070"/>
      <c r="L36" s="1070"/>
      <c r="M36" s="901"/>
      <c r="N36" s="901"/>
      <c r="O36" s="901">
        <v>8</v>
      </c>
      <c r="P36" s="901">
        <v>8</v>
      </c>
      <c r="Q36" s="901"/>
      <c r="R36" s="1070">
        <v>8</v>
      </c>
    </row>
    <row r="37" spans="1:18" ht="24" customHeight="1" x14ac:dyDescent="0.25">
      <c r="A37" s="299" t="s">
        <v>13</v>
      </c>
      <c r="B37" s="299" t="s">
        <v>34</v>
      </c>
      <c r="C37" s="902" t="s">
        <v>397</v>
      </c>
      <c r="D37" s="901">
        <f>SUM(E37:K37,L37:R37)/2</f>
        <v>32</v>
      </c>
      <c r="E37" s="1070"/>
      <c r="F37" s="901">
        <v>8</v>
      </c>
      <c r="G37" s="901">
        <v>8</v>
      </c>
      <c r="H37" s="901"/>
      <c r="I37" s="901">
        <v>8</v>
      </c>
      <c r="J37" s="901">
        <v>8</v>
      </c>
      <c r="K37" s="1079"/>
      <c r="L37" s="1079"/>
      <c r="M37" s="901"/>
      <c r="N37" s="901">
        <v>8</v>
      </c>
      <c r="O37" s="901">
        <v>8</v>
      </c>
      <c r="P37" s="901">
        <v>8</v>
      </c>
      <c r="Q37" s="901">
        <v>8</v>
      </c>
      <c r="R37" s="1070"/>
    </row>
    <row r="38" spans="1:18" ht="24" customHeight="1" x14ac:dyDescent="0.25">
      <c r="A38" s="299" t="s">
        <v>13</v>
      </c>
      <c r="B38" s="299" t="s">
        <v>34</v>
      </c>
      <c r="C38" s="902" t="s">
        <v>400</v>
      </c>
      <c r="D38" s="901">
        <f>SUM(E38:K38,L38:R38)/2</f>
        <v>36</v>
      </c>
      <c r="E38" s="1070"/>
      <c r="F38" s="901">
        <v>8</v>
      </c>
      <c r="G38" s="901">
        <v>8</v>
      </c>
      <c r="H38" s="901"/>
      <c r="I38" s="901">
        <v>8</v>
      </c>
      <c r="J38" s="901">
        <v>8</v>
      </c>
      <c r="K38" s="1070">
        <v>8</v>
      </c>
      <c r="L38" s="1371" t="s">
        <v>104</v>
      </c>
      <c r="M38" s="901">
        <v>8</v>
      </c>
      <c r="N38" s="901">
        <v>8</v>
      </c>
      <c r="O38" s="901"/>
      <c r="P38" s="901">
        <v>8</v>
      </c>
      <c r="Q38" s="901">
        <v>8</v>
      </c>
      <c r="R38" s="1070"/>
    </row>
    <row r="39" spans="1:18" ht="24" customHeight="1" x14ac:dyDescent="0.25">
      <c r="A39" s="904"/>
      <c r="B39" s="904"/>
      <c r="C39" s="905" t="s">
        <v>121</v>
      </c>
      <c r="D39" s="906"/>
      <c r="E39" s="1069">
        <f t="shared" ref="E39:R39" si="10">COUNT(E7:E15,E17:E22,E24:E24,E26:E28,E30:E33,E35:E38)</f>
        <v>9</v>
      </c>
      <c r="F39" s="1069">
        <f t="shared" si="10"/>
        <v>14</v>
      </c>
      <c r="G39" s="1069">
        <f t="shared" si="10"/>
        <v>14</v>
      </c>
      <c r="H39" s="1069">
        <f t="shared" si="10"/>
        <v>14</v>
      </c>
      <c r="I39" s="1069">
        <f t="shared" si="10"/>
        <v>17</v>
      </c>
      <c r="J39" s="1069">
        <f t="shared" si="10"/>
        <v>15</v>
      </c>
      <c r="K39" s="1069">
        <f t="shared" si="10"/>
        <v>8</v>
      </c>
      <c r="L39" s="1069">
        <f t="shared" si="10"/>
        <v>6</v>
      </c>
      <c r="M39" s="1069">
        <f t="shared" si="10"/>
        <v>14</v>
      </c>
      <c r="N39" s="1069">
        <f t="shared" si="10"/>
        <v>13</v>
      </c>
      <c r="O39" s="1069">
        <f t="shared" si="10"/>
        <v>15</v>
      </c>
      <c r="P39" s="1069">
        <f t="shared" si="10"/>
        <v>16</v>
      </c>
      <c r="Q39" s="1069">
        <f t="shared" si="10"/>
        <v>16</v>
      </c>
      <c r="R39" s="1069">
        <f t="shared" si="10"/>
        <v>10</v>
      </c>
    </row>
    <row r="40" spans="1:18" ht="24" customHeight="1" x14ac:dyDescent="0.25">
      <c r="A40" s="299" t="s">
        <v>13</v>
      </c>
      <c r="B40" s="299" t="s">
        <v>162</v>
      </c>
      <c r="C40" s="902" t="s">
        <v>369</v>
      </c>
      <c r="D40" s="901">
        <f t="shared" ref="D40" si="11">SUM(E40:K40,L40:R40)/2</f>
        <v>24</v>
      </c>
      <c r="E40" s="1741"/>
      <c r="F40" s="1071">
        <v>8</v>
      </c>
      <c r="G40" s="1071"/>
      <c r="H40" s="901">
        <v>8</v>
      </c>
      <c r="I40" s="1071"/>
      <c r="J40" s="2405" t="s">
        <v>104</v>
      </c>
      <c r="K40" s="1371" t="s">
        <v>104</v>
      </c>
      <c r="L40" s="1070">
        <v>8</v>
      </c>
      <c r="M40" s="901">
        <v>8</v>
      </c>
      <c r="N40" s="1071"/>
      <c r="O40" s="1071">
        <v>8</v>
      </c>
      <c r="P40" s="1071"/>
      <c r="Q40" s="1071">
        <v>8</v>
      </c>
      <c r="R40" s="1741"/>
    </row>
    <row r="41" spans="1:18" ht="24" customHeight="1" x14ac:dyDescent="0.25">
      <c r="A41" s="904"/>
      <c r="B41" s="904"/>
      <c r="C41" s="905" t="s">
        <v>139</v>
      </c>
      <c r="D41" s="906"/>
      <c r="E41" s="1069">
        <f t="shared" ref="E41:R41" si="12">COUNT(E7:E15,E17:E22,E24:E24,E26:E28,E30:E33,E35:E38,E40:E40)</f>
        <v>9</v>
      </c>
      <c r="F41" s="1069">
        <f t="shared" si="12"/>
        <v>15</v>
      </c>
      <c r="G41" s="1069">
        <f t="shared" si="12"/>
        <v>14</v>
      </c>
      <c r="H41" s="1069">
        <f t="shared" si="12"/>
        <v>15</v>
      </c>
      <c r="I41" s="1069">
        <f t="shared" si="12"/>
        <v>17</v>
      </c>
      <c r="J41" s="1069">
        <f t="shared" si="12"/>
        <v>15</v>
      </c>
      <c r="K41" s="1069">
        <f t="shared" si="12"/>
        <v>8</v>
      </c>
      <c r="L41" s="1069">
        <f t="shared" si="12"/>
        <v>7</v>
      </c>
      <c r="M41" s="1069">
        <f t="shared" si="12"/>
        <v>15</v>
      </c>
      <c r="N41" s="1069">
        <f t="shared" si="12"/>
        <v>13</v>
      </c>
      <c r="O41" s="1069">
        <f t="shared" si="12"/>
        <v>16</v>
      </c>
      <c r="P41" s="1069">
        <f t="shared" si="12"/>
        <v>16</v>
      </c>
      <c r="Q41" s="1069">
        <f t="shared" si="12"/>
        <v>17</v>
      </c>
      <c r="R41" s="1069">
        <f t="shared" si="12"/>
        <v>10</v>
      </c>
    </row>
    <row r="42" spans="1:18" ht="24" customHeight="1" x14ac:dyDescent="0.25">
      <c r="A42" s="299" t="s">
        <v>13</v>
      </c>
      <c r="B42" s="299" t="s">
        <v>103</v>
      </c>
      <c r="C42" s="902" t="s">
        <v>384</v>
      </c>
      <c r="D42" s="901">
        <f>SUM(E42:K42,L42:R42)/2</f>
        <v>40</v>
      </c>
      <c r="E42" s="1070"/>
      <c r="F42" s="901">
        <v>8</v>
      </c>
      <c r="G42" s="901">
        <v>8</v>
      </c>
      <c r="H42" s="901">
        <v>8</v>
      </c>
      <c r="I42" s="901">
        <v>8</v>
      </c>
      <c r="J42" s="901"/>
      <c r="K42" s="1070">
        <v>8</v>
      </c>
      <c r="L42" s="1070">
        <v>8</v>
      </c>
      <c r="M42" s="901">
        <v>8</v>
      </c>
      <c r="N42" s="901">
        <v>8</v>
      </c>
      <c r="O42" s="901">
        <v>8</v>
      </c>
      <c r="P42" s="901"/>
      <c r="Q42" s="901">
        <v>8</v>
      </c>
      <c r="R42" s="1070"/>
    </row>
    <row r="43" spans="1:18" ht="24" customHeight="1" x14ac:dyDescent="0.25">
      <c r="A43" s="904"/>
      <c r="B43" s="904"/>
      <c r="C43" s="905" t="s">
        <v>125</v>
      </c>
      <c r="D43" s="906"/>
      <c r="E43" s="1069">
        <f t="shared" ref="E43:R43" si="13">COUNT(E7:E15,E17:E21,E24:E24,E26:E28,E30:E33,E35:E38,E40:E40,E42:E42)</f>
        <v>9</v>
      </c>
      <c r="F43" s="1069">
        <f t="shared" si="13"/>
        <v>16</v>
      </c>
      <c r="G43" s="1069">
        <f t="shared" si="13"/>
        <v>15</v>
      </c>
      <c r="H43" s="1069">
        <f t="shared" si="13"/>
        <v>16</v>
      </c>
      <c r="I43" s="1069">
        <f t="shared" si="13"/>
        <v>18</v>
      </c>
      <c r="J43" s="1069">
        <f t="shared" si="13"/>
        <v>15</v>
      </c>
      <c r="K43" s="1069">
        <f t="shared" si="13"/>
        <v>9</v>
      </c>
      <c r="L43" s="1069">
        <f t="shared" si="13"/>
        <v>8</v>
      </c>
      <c r="M43" s="1069">
        <f t="shared" si="13"/>
        <v>16</v>
      </c>
      <c r="N43" s="1069">
        <f t="shared" si="13"/>
        <v>14</v>
      </c>
      <c r="O43" s="1069">
        <f t="shared" si="13"/>
        <v>17</v>
      </c>
      <c r="P43" s="1069">
        <f t="shared" si="13"/>
        <v>16</v>
      </c>
      <c r="Q43" s="1069">
        <f t="shared" si="13"/>
        <v>18</v>
      </c>
      <c r="R43" s="1069">
        <f t="shared" si="13"/>
        <v>10</v>
      </c>
    </row>
    <row r="44" spans="1:18" ht="24" customHeight="1" x14ac:dyDescent="0.25">
      <c r="A44" s="299" t="s">
        <v>13</v>
      </c>
      <c r="B44" s="299" t="s">
        <v>39</v>
      </c>
      <c r="C44" s="902" t="s">
        <v>318</v>
      </c>
      <c r="D44" s="901">
        <f>SUM(E44:K44,L44:R44)/2</f>
        <v>40</v>
      </c>
      <c r="E44" s="961"/>
      <c r="F44" s="901">
        <v>8</v>
      </c>
      <c r="G44" s="901">
        <v>8</v>
      </c>
      <c r="H44" s="901">
        <v>8</v>
      </c>
      <c r="I44" s="901">
        <v>8</v>
      </c>
      <c r="J44" s="901"/>
      <c r="K44" s="961">
        <v>8</v>
      </c>
      <c r="L44" s="961">
        <v>8</v>
      </c>
      <c r="M44" s="901"/>
      <c r="N44" s="901">
        <v>8</v>
      </c>
      <c r="O44" s="901">
        <v>8</v>
      </c>
      <c r="P44" s="901">
        <v>8</v>
      </c>
      <c r="Q44" s="901">
        <v>8</v>
      </c>
      <c r="R44" s="962"/>
    </row>
    <row r="45" spans="1:18" ht="24" customHeight="1" x14ac:dyDescent="0.25">
      <c r="A45" s="299" t="s">
        <v>13</v>
      </c>
      <c r="B45" s="299" t="s">
        <v>39</v>
      </c>
      <c r="C45" s="902" t="s">
        <v>390</v>
      </c>
      <c r="D45" s="901">
        <f t="shared" ref="D45:D50" si="14">SUM(E45:K45,L45:R45)/2</f>
        <v>40</v>
      </c>
      <c r="E45" s="961">
        <v>8</v>
      </c>
      <c r="F45" s="901">
        <v>8</v>
      </c>
      <c r="G45" s="901">
        <v>8</v>
      </c>
      <c r="H45" s="901">
        <v>8</v>
      </c>
      <c r="I45" s="901"/>
      <c r="J45" s="901">
        <v>8</v>
      </c>
      <c r="K45" s="961"/>
      <c r="L45" s="961"/>
      <c r="M45" s="901">
        <v>8</v>
      </c>
      <c r="N45" s="901">
        <v>8</v>
      </c>
      <c r="O45" s="901">
        <v>8</v>
      </c>
      <c r="P45" s="901">
        <v>8</v>
      </c>
      <c r="Q45" s="901"/>
      <c r="R45" s="962">
        <v>8</v>
      </c>
    </row>
    <row r="46" spans="1:18" ht="24" customHeight="1" x14ac:dyDescent="0.25">
      <c r="A46" s="299" t="s">
        <v>13</v>
      </c>
      <c r="B46" s="299" t="s">
        <v>39</v>
      </c>
      <c r="C46" s="902" t="s">
        <v>374</v>
      </c>
      <c r="D46" s="901">
        <f t="shared" si="14"/>
        <v>40</v>
      </c>
      <c r="E46" s="961"/>
      <c r="F46" s="901">
        <v>8</v>
      </c>
      <c r="G46" s="901">
        <v>8</v>
      </c>
      <c r="H46" s="1094"/>
      <c r="I46" s="901">
        <v>8</v>
      </c>
      <c r="J46" s="901">
        <v>8</v>
      </c>
      <c r="K46" s="1092">
        <v>8</v>
      </c>
      <c r="L46" s="1092">
        <v>8</v>
      </c>
      <c r="M46" s="901"/>
      <c r="N46" s="901">
        <v>8</v>
      </c>
      <c r="O46" s="901">
        <v>8</v>
      </c>
      <c r="P46" s="901">
        <v>8</v>
      </c>
      <c r="Q46" s="901">
        <v>8</v>
      </c>
      <c r="R46" s="962"/>
    </row>
    <row r="47" spans="1:18" ht="24" customHeight="1" x14ac:dyDescent="0.25">
      <c r="A47" s="2404" t="s">
        <v>138</v>
      </c>
      <c r="B47" s="299" t="s">
        <v>39</v>
      </c>
      <c r="C47" s="902" t="s">
        <v>106</v>
      </c>
      <c r="D47" s="901">
        <f t="shared" si="14"/>
        <v>0</v>
      </c>
      <c r="E47" s="1961"/>
      <c r="F47" s="901"/>
      <c r="G47" s="901"/>
      <c r="H47" s="901"/>
      <c r="I47" s="901"/>
      <c r="J47" s="901"/>
      <c r="K47" s="1092"/>
      <c r="L47" s="961"/>
      <c r="M47" s="901"/>
      <c r="N47" s="901"/>
      <c r="O47" s="901"/>
      <c r="P47" s="901"/>
      <c r="Q47" s="901"/>
      <c r="R47" s="1092"/>
    </row>
    <row r="48" spans="1:18" s="1743" customFormat="1" ht="24" customHeight="1" x14ac:dyDescent="0.25">
      <c r="A48" s="299" t="s">
        <v>13</v>
      </c>
      <c r="B48" s="299" t="s">
        <v>39</v>
      </c>
      <c r="C48" s="902" t="s">
        <v>377</v>
      </c>
      <c r="D48" s="901">
        <f t="shared" si="14"/>
        <v>12</v>
      </c>
      <c r="E48" s="1092">
        <v>8</v>
      </c>
      <c r="F48" s="901"/>
      <c r="G48" s="901"/>
      <c r="H48" s="901">
        <v>8</v>
      </c>
      <c r="I48" s="901"/>
      <c r="J48" s="901"/>
      <c r="K48" s="961"/>
      <c r="L48" s="961"/>
      <c r="M48" s="901"/>
      <c r="N48" s="901"/>
      <c r="O48" s="1371" t="s">
        <v>401</v>
      </c>
      <c r="P48" s="901"/>
      <c r="Q48" s="901"/>
      <c r="R48" s="1092">
        <v>8</v>
      </c>
    </row>
    <row r="49" spans="1:18" ht="23.5" customHeight="1" x14ac:dyDescent="0.25">
      <c r="A49" s="299" t="s">
        <v>13</v>
      </c>
      <c r="B49" s="299" t="s">
        <v>39</v>
      </c>
      <c r="C49" s="902" t="s">
        <v>399</v>
      </c>
      <c r="D49" s="901">
        <f t="shared" si="14"/>
        <v>40</v>
      </c>
      <c r="E49" s="1070">
        <v>8</v>
      </c>
      <c r="F49" s="901"/>
      <c r="G49" s="901">
        <v>8</v>
      </c>
      <c r="H49" s="901">
        <v>8</v>
      </c>
      <c r="I49" s="901">
        <v>8</v>
      </c>
      <c r="J49" s="901">
        <v>8</v>
      </c>
      <c r="K49" s="1070"/>
      <c r="L49" s="1070"/>
      <c r="M49" s="901">
        <v>8</v>
      </c>
      <c r="N49" s="901">
        <v>8</v>
      </c>
      <c r="O49" s="901"/>
      <c r="P49" s="901">
        <v>8</v>
      </c>
      <c r="Q49" s="901">
        <v>8</v>
      </c>
      <c r="R49" s="1070">
        <v>8</v>
      </c>
    </row>
    <row r="50" spans="1:18" ht="23.5" customHeight="1" x14ac:dyDescent="0.25">
      <c r="A50" s="299" t="s">
        <v>13</v>
      </c>
      <c r="B50" s="299" t="s">
        <v>362</v>
      </c>
      <c r="C50" s="902" t="s">
        <v>135</v>
      </c>
      <c r="D50" s="901">
        <f t="shared" si="14"/>
        <v>30.5</v>
      </c>
      <c r="E50" s="1070">
        <v>8</v>
      </c>
      <c r="F50" s="901">
        <v>7.5</v>
      </c>
      <c r="G50" s="901"/>
      <c r="H50" s="901"/>
      <c r="I50" s="901">
        <v>7.5</v>
      </c>
      <c r="J50" s="901">
        <v>7.5</v>
      </c>
      <c r="K50" s="1070"/>
      <c r="L50" s="1070"/>
      <c r="M50" s="901">
        <v>7.5</v>
      </c>
      <c r="N50" s="901"/>
      <c r="O50" s="901"/>
      <c r="P50" s="901">
        <v>7.5</v>
      </c>
      <c r="Q50" s="901">
        <v>7.5</v>
      </c>
      <c r="R50" s="1070">
        <v>8</v>
      </c>
    </row>
    <row r="51" spans="1:18" ht="24" customHeight="1" x14ac:dyDescent="0.25">
      <c r="A51" s="904"/>
      <c r="B51" s="904"/>
      <c r="C51" s="905" t="s">
        <v>126</v>
      </c>
      <c r="D51" s="906"/>
      <c r="E51" s="1069">
        <f t="shared" ref="E51:R51" si="15">COUNT(E8:E15,E17:E21,E24:E24,E26:E28,E30:E33,E35:E38,E40:E40,E42:E42,E44:E50)</f>
        <v>13</v>
      </c>
      <c r="F51" s="1069">
        <f t="shared" si="15"/>
        <v>19</v>
      </c>
      <c r="G51" s="1069">
        <f t="shared" si="15"/>
        <v>18</v>
      </c>
      <c r="H51" s="1069">
        <f t="shared" si="15"/>
        <v>19</v>
      </c>
      <c r="I51" s="1069">
        <f t="shared" si="15"/>
        <v>21</v>
      </c>
      <c r="J51" s="1069">
        <f t="shared" si="15"/>
        <v>18</v>
      </c>
      <c r="K51" s="1069">
        <f t="shared" si="15"/>
        <v>11</v>
      </c>
      <c r="L51" s="1069">
        <f t="shared" si="15"/>
        <v>10</v>
      </c>
      <c r="M51" s="1069">
        <f t="shared" si="15"/>
        <v>18</v>
      </c>
      <c r="N51" s="1069">
        <f t="shared" si="15"/>
        <v>17</v>
      </c>
      <c r="O51" s="1069">
        <f t="shared" si="15"/>
        <v>19</v>
      </c>
      <c r="P51" s="1069">
        <f t="shared" si="15"/>
        <v>20</v>
      </c>
      <c r="Q51" s="1069">
        <f t="shared" si="15"/>
        <v>21</v>
      </c>
      <c r="R51" s="1069">
        <f t="shared" si="15"/>
        <v>14</v>
      </c>
    </row>
    <row r="52" spans="1:18" ht="24" customHeight="1" x14ac:dyDescent="0.25">
      <c r="A52" s="904"/>
      <c r="B52" s="904"/>
      <c r="C52" s="911" t="s">
        <v>300</v>
      </c>
      <c r="D52" s="906"/>
      <c r="E52" s="1069">
        <f t="shared" ref="E52:R52" si="16">COUNT(E17:E21,E24:E24,E26:E28,E30:E33,E35:E38,E40:E40,E42:E42,E44:E50)</f>
        <v>9</v>
      </c>
      <c r="F52" s="1069">
        <f t="shared" si="16"/>
        <v>15</v>
      </c>
      <c r="G52" s="1069">
        <f t="shared" si="16"/>
        <v>15</v>
      </c>
      <c r="H52" s="1069">
        <f t="shared" si="16"/>
        <v>16</v>
      </c>
      <c r="I52" s="1069">
        <f t="shared" si="16"/>
        <v>17</v>
      </c>
      <c r="J52" s="1069">
        <f t="shared" si="16"/>
        <v>15</v>
      </c>
      <c r="K52" s="1069">
        <f t="shared" si="16"/>
        <v>8</v>
      </c>
      <c r="L52" s="1069">
        <f t="shared" si="16"/>
        <v>7</v>
      </c>
      <c r="M52" s="1069">
        <f t="shared" si="16"/>
        <v>14</v>
      </c>
      <c r="N52" s="1069">
        <f t="shared" si="16"/>
        <v>14</v>
      </c>
      <c r="O52" s="1069">
        <f t="shared" si="16"/>
        <v>15</v>
      </c>
      <c r="P52" s="1069">
        <f t="shared" si="16"/>
        <v>17</v>
      </c>
      <c r="Q52" s="1069">
        <f t="shared" si="16"/>
        <v>18</v>
      </c>
      <c r="R52" s="1069">
        <f t="shared" si="16"/>
        <v>10</v>
      </c>
    </row>
    <row r="53" spans="1:18" ht="24" customHeight="1" x14ac:dyDescent="0.25">
      <c r="A53" s="904"/>
      <c r="B53" s="904"/>
      <c r="C53" s="912" t="s">
        <v>51</v>
      </c>
      <c r="D53" s="906"/>
      <c r="E53" s="1069">
        <f>COUNT(E24:E24,E26:E28,E30:E33,E35:E38,E40:E40,E42:E42,E44:E50,#REF!)</f>
        <v>8</v>
      </c>
      <c r="F53" s="1069">
        <f>COUNT(F24:F24,F26:F28,F30:F33,F35:F38,F40:F40,F42:F42,F44:F50,#REF!)</f>
        <v>12</v>
      </c>
      <c r="G53" s="1069">
        <f>COUNT(G24:G24,G26:G28,G30:G33,G35:G38,G40:G40,G42:G42,G44:G50,#REF!)</f>
        <v>12</v>
      </c>
      <c r="H53" s="1069">
        <f>COUNT(H24:H24,H26:H28,H30:H33,H35:H38,H40:H40,H42:H42,H44:H50,#REF!)</f>
        <v>13</v>
      </c>
      <c r="I53" s="1069">
        <f>COUNT(I24:I24,I26:I28,I30:I33,I35:I38,I40:I40,I42:I42,I44:I50,#REF!)</f>
        <v>13</v>
      </c>
      <c r="J53" s="1069">
        <f>COUNT(J24:J24,J26:J28,J30:J33,J35:J38,J40:J40,J42:J42,J44:J50,#REF!)</f>
        <v>11</v>
      </c>
      <c r="K53" s="1069">
        <f>COUNT(K24:K24,K26:K28,K30:K33,K35:K38,K40:K40,K42:K42,K44:K50,#REF!)</f>
        <v>7</v>
      </c>
      <c r="L53" s="1069">
        <f>COUNT(L24:L24,L26:L28,L30:L33,L35:L38,L40:L40,L42:L42,L44:L50,#REF!)</f>
        <v>7</v>
      </c>
      <c r="M53" s="1069">
        <f>COUNT(M24:M24,M26:M28,M30:M33,M35:M38,M40:M40,M42:M42,M44:M50,#REF!)</f>
        <v>12</v>
      </c>
      <c r="N53" s="1069">
        <f>COUNT(N24:N24,N26:N28,N30:N33,N35:N38,N40:N40,N42:N42,N44:N50,#REF!)</f>
        <v>10</v>
      </c>
      <c r="O53" s="1069">
        <f>COUNT(O24:O24,O26:O28,O30:O33,O35:O38,O40:O40,O42:O42,O44:O50,#REF!)</f>
        <v>11</v>
      </c>
      <c r="P53" s="1069">
        <f>COUNT(P24:P24,P26:P28,P30:P33,P35:P38,P40:P40,P42:P42,P44:P50,#REF!)</f>
        <v>14</v>
      </c>
      <c r="Q53" s="1069">
        <f>COUNT(Q24:Q24,Q26:Q28,Q30:Q33,Q35:Q38,Q40:Q40,Q42:Q42,Q44:Q50,#REF!)</f>
        <v>14</v>
      </c>
      <c r="R53" s="1069">
        <f>COUNT(R24:R24,R26:R28,R30:R33,R35:R38,R40:R40,R42:R42,R44:R50,#REF!)</f>
        <v>8</v>
      </c>
    </row>
    <row r="54" spans="1:18" ht="24" customHeight="1" x14ac:dyDescent="0.25">
      <c r="A54" s="904"/>
      <c r="B54" s="904"/>
      <c r="C54" s="912" t="s">
        <v>113</v>
      </c>
      <c r="D54" s="906"/>
      <c r="E54" s="1069">
        <f>COUNT(E26:E28,E30:E33,E35:E38,E40:E40,E42:E42,E44:E50,#REF!)</f>
        <v>8</v>
      </c>
      <c r="F54" s="1069">
        <f>COUNT(F26:F28,F30:F33,F35:F38,F40:F40,F42:F42,F44:F50,#REF!)</f>
        <v>11</v>
      </c>
      <c r="G54" s="1069">
        <f>COUNT(G26:G28,G30:G33,G35:G38,G40:G40,G42:G42,G44:G50,#REF!)</f>
        <v>11</v>
      </c>
      <c r="H54" s="1069">
        <f>COUNT(H26:H28,H30:H33,H35:H38,H40:H40,H42:H42,H44:H50,#REF!)</f>
        <v>12</v>
      </c>
      <c r="I54" s="1069">
        <f>COUNT(I26:I28,I30:I33,I35:I38,I40:I40,I42:I42,I44:I50,#REF!)</f>
        <v>13</v>
      </c>
      <c r="J54" s="1069">
        <f>COUNT(J26:J28,J30:J33,J35:J38,J40:J40,J42:J42,J44:J50,#REF!)</f>
        <v>10</v>
      </c>
      <c r="K54" s="1069">
        <f>COUNT(K26:K28,K30:K33,K35:K38,K40:K40,K42:K42,K44:K50,#REF!)</f>
        <v>6</v>
      </c>
      <c r="L54" s="1069">
        <f>COUNT(L26:L28,L30:L33,L35:L38,L40:L40,L42:L42,L44:L50,#REF!)</f>
        <v>6</v>
      </c>
      <c r="M54" s="1069">
        <f>COUNT(M26:M28,M30:M33,M35:M38,M40:M40,M42:M42,M44:M50,#REF!)</f>
        <v>11</v>
      </c>
      <c r="N54" s="1069">
        <f>COUNT(N26:N28,N30:N33,N35:N38,N40:N40,N42:N42,N44:N50,#REF!)</f>
        <v>10</v>
      </c>
      <c r="O54" s="1069">
        <f>COUNT(O26:O28,O30:O33,O35:O38,O40:O40,O42:O42,O44:O50,#REF!)</f>
        <v>10</v>
      </c>
      <c r="P54" s="1069">
        <f>COUNT(P26:P28,P30:P33,P35:P38,P40:P40,P42:P42,P44:P50,#REF!)</f>
        <v>13</v>
      </c>
      <c r="Q54" s="1069">
        <f>COUNT(Q26:Q28,Q30:Q33,Q35:Q38,Q40:Q40,Q42:Q42,Q44:Q50,#REF!)</f>
        <v>13</v>
      </c>
      <c r="R54" s="1069">
        <f>COUNT(R26:R28,R30:R33,R35:R38,R40:R40,R42:R42,R44:R50,#REF!)</f>
        <v>8</v>
      </c>
    </row>
    <row r="55" spans="1:18" ht="24" customHeight="1" x14ac:dyDescent="0.25">
      <c r="A55" s="904"/>
      <c r="B55" s="904"/>
      <c r="C55" s="912" t="s">
        <v>55</v>
      </c>
      <c r="D55" s="906"/>
      <c r="E55" s="1069">
        <f>COUNT(E30:E33,E35:E38,E40:E40,E42:E42,E44:E50,#REF!,#REF!)</f>
        <v>7</v>
      </c>
      <c r="F55" s="1069">
        <f>COUNT(F30:F33,F35:F38,F40:F40,F42:F42,F44:F50,#REF!,#REF!)</f>
        <v>10</v>
      </c>
      <c r="G55" s="1069">
        <f>COUNT(G30:G33,G35:G38,G40:G40,G42:G42,G44:G50,#REF!,#REF!)</f>
        <v>10</v>
      </c>
      <c r="H55" s="1069">
        <f>COUNT(H30:H33,H35:H38,H40:H40,H42:H42,H44:H50,#REF!,#REF!)</f>
        <v>11</v>
      </c>
      <c r="I55" s="1069">
        <f>COUNT(I30:I33,I35:I38,I40:I40,I42:I42,I44:I50,#REF!,#REF!)</f>
        <v>11</v>
      </c>
      <c r="J55" s="1069">
        <f>COUNT(J30:J33,J35:J38,J40:J40,J42:J42,J44:J50,#REF!,#REF!)</f>
        <v>10</v>
      </c>
      <c r="K55" s="1069">
        <f>COUNT(K30:K33,K35:K38,K40:K40,K42:K42,K44:K50,#REF!,#REF!)</f>
        <v>5</v>
      </c>
      <c r="L55" s="1069">
        <f>COUNT(L30:L33,L35:L38,L40:L40,L42:L42,L44:L50,#REF!,#REF!)</f>
        <v>5</v>
      </c>
      <c r="M55" s="1069">
        <f>COUNT(M30:M33,M35:M38,M40:M40,M42:M42,M44:M50,#REF!,#REF!)</f>
        <v>10</v>
      </c>
      <c r="N55" s="1069">
        <f>COUNT(N30:N33,N35:N38,N40:N40,N42:N42,N44:N50,#REF!,#REF!)</f>
        <v>10</v>
      </c>
      <c r="O55" s="1069">
        <f>COUNT(O30:O33,O35:O38,O40:O40,O42:O42,O44:O50,#REF!,#REF!)</f>
        <v>9</v>
      </c>
      <c r="P55" s="1069">
        <f>COUNT(P30:P33,P35:P38,P40:P40,P42:P42,P44:P50,#REF!,#REF!)</f>
        <v>11</v>
      </c>
      <c r="Q55" s="1069">
        <f>COUNT(Q30:Q33,Q35:Q38,Q40:Q40,Q42:Q42,Q44:Q50,#REF!,#REF!)</f>
        <v>12</v>
      </c>
      <c r="R55" s="1069">
        <f>COUNT(R30:R33,R35:R38,R40:R40,R42:R42,R44:R50,#REF!,#REF!)</f>
        <v>7</v>
      </c>
    </row>
    <row r="56" spans="1:18" ht="24" customHeight="1" x14ac:dyDescent="0.25">
      <c r="A56" s="904"/>
      <c r="B56" s="904"/>
      <c r="C56" s="912" t="s">
        <v>105</v>
      </c>
      <c r="D56" s="906"/>
      <c r="E56" s="1069">
        <f>COUNT(E35:E38,E40:E40,E42:E42,E44:E50,#REF!,#REF!)</f>
        <v>5</v>
      </c>
      <c r="F56" s="1069">
        <f>COUNT(F35:F38,F40:F40,F42:F42,F44:F50,#REF!,#REF!)</f>
        <v>9</v>
      </c>
      <c r="G56" s="1069">
        <f>COUNT(G35:G38,G40:G40,G42:G42,G44:G50,#REF!,#REF!)</f>
        <v>7</v>
      </c>
      <c r="H56" s="1069">
        <f>COUNT(H35:H38,H40:H40,H42:H42,H44:H50,#REF!,#REF!)</f>
        <v>8</v>
      </c>
      <c r="I56" s="1069">
        <f>COUNT(I35:I38,I40:I40,I42:I42,I44:I50,#REF!,#REF!)</f>
        <v>9</v>
      </c>
      <c r="J56" s="1069">
        <f>COUNT(J35:J38,J40:J40,J42:J42,J44:J50,#REF!,#REF!)</f>
        <v>7</v>
      </c>
      <c r="K56" s="1069">
        <f>COUNT(K35:K38,K40:K40,K42:K42,K44:K50,#REF!,#REF!)</f>
        <v>4</v>
      </c>
      <c r="L56" s="1069">
        <f>COUNT(L35:L38,L40:L40,L42:L42,L44:L50,#REF!,#REF!)</f>
        <v>4</v>
      </c>
      <c r="M56" s="1069">
        <f>COUNT(M35:M38,M40:M40,M42:M42,M44:M50,#REF!,#REF!)</f>
        <v>7</v>
      </c>
      <c r="N56" s="1069">
        <f>COUNT(N35:N38,N40:N40,N42:N42,N44:N50,#REF!,#REF!)</f>
        <v>8</v>
      </c>
      <c r="O56" s="1069">
        <f>COUNT(O35:O38,O40:O40,O42:O42,O44:O50,#REF!,#REF!)</f>
        <v>7</v>
      </c>
      <c r="P56" s="1069">
        <f>COUNT(P35:P38,P40:P40,P42:P42,P44:P50,#REF!,#REF!)</f>
        <v>9</v>
      </c>
      <c r="Q56" s="1069">
        <f>COUNT(Q35:Q38,Q40:Q40,Q42:Q42,Q44:Q50,#REF!,#REF!)</f>
        <v>9</v>
      </c>
      <c r="R56" s="1069">
        <f>COUNT(R35:R38,R40:R40,R42:R42,R44:R50,#REF!,#REF!)</f>
        <v>5</v>
      </c>
    </row>
    <row r="57" spans="1:18" ht="24" customHeight="1" x14ac:dyDescent="0.25">
      <c r="A57" s="904"/>
      <c r="B57" s="904"/>
      <c r="C57" s="912" t="s">
        <v>128</v>
      </c>
      <c r="D57" s="906"/>
      <c r="E57" s="1069">
        <f>COUNT(#REF!,E40:E40,E42:E42,E44:E50,#REF!,#REF!)</f>
        <v>4</v>
      </c>
      <c r="F57" s="1069">
        <f>COUNT(#REF!,F40:F40,F42:F42,F44:F50,#REF!,#REF!)</f>
        <v>6</v>
      </c>
      <c r="G57" s="1069">
        <f>COUNT(#REF!,G40:G40,G42:G42,G44:G50,#REF!,#REF!)</f>
        <v>5</v>
      </c>
      <c r="H57" s="1069">
        <f>COUNT(#REF!,H40:H40,H42:H42,H44:H50,#REF!,#REF!)</f>
        <v>6</v>
      </c>
      <c r="I57" s="1069">
        <f>COUNT(#REF!,I40:I40,I42:I42,I44:I50,#REF!,#REF!)</f>
        <v>5</v>
      </c>
      <c r="J57" s="1069">
        <f>COUNT(#REF!,J40:J40,J42:J42,J44:J50,#REF!,#REF!)</f>
        <v>4</v>
      </c>
      <c r="K57" s="1069">
        <f>COUNT(#REF!,K40:K40,K42:K42,K44:K50,#REF!,#REF!)</f>
        <v>3</v>
      </c>
      <c r="L57" s="1069">
        <f>COUNT(#REF!,L40:L40,L42:L42,L44:L50,#REF!,#REF!)</f>
        <v>4</v>
      </c>
      <c r="M57" s="1069">
        <f>COUNT(#REF!,M40:M40,M42:M42,M44:M50,#REF!,#REF!)</f>
        <v>5</v>
      </c>
      <c r="N57" s="1069">
        <f>COUNT(#REF!,N40:N40,N42:N42,N44:N50,#REF!,#REF!)</f>
        <v>5</v>
      </c>
      <c r="O57" s="1069">
        <f>COUNT(#REF!,O40:O40,O42:O42,O44:O50,#REF!,#REF!)</f>
        <v>5</v>
      </c>
      <c r="P57" s="1069">
        <f>COUNT(#REF!,P40:P40,P42:P42,P44:P50,#REF!,#REF!)</f>
        <v>5</v>
      </c>
      <c r="Q57" s="1069">
        <f>COUNT(#REF!,Q40:Q40,Q42:Q42,Q44:Q50,#REF!,#REF!)</f>
        <v>6</v>
      </c>
      <c r="R57" s="1069">
        <f>COUNT(#REF!,R40:R40,R42:R42,R44:R50,#REF!,#REF!)</f>
        <v>4</v>
      </c>
    </row>
    <row r="58" spans="1:18" ht="24" customHeight="1" x14ac:dyDescent="0.25">
      <c r="A58" s="904"/>
      <c r="B58" s="904"/>
      <c r="C58" s="912" t="s">
        <v>161</v>
      </c>
      <c r="D58" s="906"/>
      <c r="E58" s="1069">
        <f>COUNT(#REF!,E42:E42,E44:E50,#REF!,#REF!)</f>
        <v>4</v>
      </c>
      <c r="F58" s="1069">
        <f>COUNT(#REF!,F42:F42,F44:F50,#REF!,#REF!)</f>
        <v>5</v>
      </c>
      <c r="G58" s="1069">
        <f>COUNT(#REF!,G42:G42,G44:G50,#REF!,#REF!)</f>
        <v>5</v>
      </c>
      <c r="H58" s="1069">
        <f>COUNT(#REF!,H42:H42,H44:H50,#REF!,#REF!)</f>
        <v>5</v>
      </c>
      <c r="I58" s="1069">
        <f>COUNT(#REF!,I42:I42,I44:I50,#REF!,#REF!)</f>
        <v>5</v>
      </c>
      <c r="J58" s="1069">
        <f>COUNT(#REF!,J42:J42,J44:J50,#REF!,#REF!)</f>
        <v>4</v>
      </c>
      <c r="K58" s="1069">
        <f>COUNT(#REF!,K42:K42,K44:K50,#REF!,#REF!)</f>
        <v>3</v>
      </c>
      <c r="L58" s="1069">
        <f>COUNT(#REF!,L42:L42,L44:L50,#REF!,#REF!)</f>
        <v>3</v>
      </c>
      <c r="M58" s="1069">
        <f>COUNT(#REF!,M42:M42,M44:M50,#REF!,#REF!)</f>
        <v>4</v>
      </c>
      <c r="N58" s="1069">
        <f>COUNT(#REF!,N42:N42,N44:N50,#REF!,#REF!)</f>
        <v>5</v>
      </c>
      <c r="O58" s="1069">
        <f>COUNT(#REF!,O42:O42,O44:O50,#REF!,#REF!)</f>
        <v>4</v>
      </c>
      <c r="P58" s="1069">
        <f>COUNT(#REF!,P42:P42,P44:P50,#REF!,#REF!)</f>
        <v>5</v>
      </c>
      <c r="Q58" s="1069">
        <f>COUNT(#REF!,Q42:Q42,Q44:Q50,#REF!,#REF!)</f>
        <v>5</v>
      </c>
      <c r="R58" s="1069">
        <f>COUNT(#REF!,R42:R42,R44:R50,#REF!,#REF!)</f>
        <v>4</v>
      </c>
    </row>
    <row r="59" spans="1:18" ht="24" customHeight="1" x14ac:dyDescent="0.25">
      <c r="A59" s="904"/>
      <c r="B59" s="904"/>
      <c r="C59" s="912" t="s">
        <v>321</v>
      </c>
      <c r="D59" s="906"/>
      <c r="E59" s="1069">
        <f>COUNT(#REF!,#REF!,E44:E50,#REF!,#REF!)</f>
        <v>4</v>
      </c>
      <c r="F59" s="1069">
        <f>COUNT(#REF!,#REF!,F44:F50,#REF!,#REF!)</f>
        <v>4</v>
      </c>
      <c r="G59" s="1069">
        <f>COUNT(#REF!,#REF!,G44:G50,#REF!,#REF!)</f>
        <v>4</v>
      </c>
      <c r="H59" s="1069">
        <f>COUNT(#REF!,#REF!,H44:H50,#REF!,#REF!)</f>
        <v>4</v>
      </c>
      <c r="I59" s="1069">
        <f>COUNT(#REF!,#REF!,I44:I50,#REF!,#REF!)</f>
        <v>4</v>
      </c>
      <c r="J59" s="1069">
        <f>COUNT(#REF!,#REF!,J44:J50,#REF!,#REF!)</f>
        <v>4</v>
      </c>
      <c r="K59" s="1069">
        <f>COUNT(#REF!,#REF!,K44:K50,#REF!,#REF!)</f>
        <v>2</v>
      </c>
      <c r="L59" s="1069">
        <f>COUNT(#REF!,#REF!,L44:L50,#REF!,#REF!)</f>
        <v>2</v>
      </c>
      <c r="M59" s="1069">
        <f>COUNT(#REF!,#REF!,M44:M50,#REF!,#REF!)</f>
        <v>3</v>
      </c>
      <c r="N59" s="1069">
        <f>COUNT(#REF!,#REF!,N44:N50,#REF!,#REF!)</f>
        <v>4</v>
      </c>
      <c r="O59" s="1069">
        <f>COUNT(#REF!,#REF!,O44:O50,#REF!,#REF!)</f>
        <v>3</v>
      </c>
      <c r="P59" s="1069">
        <f>COUNT(#REF!,#REF!,P44:P50,#REF!,#REF!)</f>
        <v>5</v>
      </c>
      <c r="Q59" s="1069">
        <f>COUNT(#REF!,#REF!,Q44:Q50,#REF!,#REF!)</f>
        <v>4</v>
      </c>
      <c r="R59" s="1069">
        <f>COUNT(#REF!,#REF!,R44:R50,#REF!,#REF!)</f>
        <v>4</v>
      </c>
    </row>
    <row r="60" spans="1:18" ht="24" customHeight="1" x14ac:dyDescent="0.25">
      <c r="A60" s="904"/>
      <c r="B60" s="904"/>
      <c r="C60" s="912" t="s">
        <v>183</v>
      </c>
      <c r="D60" s="906"/>
      <c r="E60" s="1069">
        <f>COUNT(#REF!)</f>
        <v>0</v>
      </c>
      <c r="F60" s="1069">
        <f>COUNT(#REF!)</f>
        <v>0</v>
      </c>
      <c r="G60" s="1069">
        <f>COUNT(#REF!)</f>
        <v>0</v>
      </c>
      <c r="H60" s="1069">
        <f>COUNT(#REF!)</f>
        <v>0</v>
      </c>
      <c r="I60" s="1069">
        <f>COUNT(#REF!)</f>
        <v>0</v>
      </c>
      <c r="J60" s="1069">
        <f>COUNT(#REF!)</f>
        <v>0</v>
      </c>
      <c r="K60" s="1069">
        <f>COUNT(#REF!)</f>
        <v>0</v>
      </c>
      <c r="L60" s="1069">
        <f>COUNT(#REF!)</f>
        <v>0</v>
      </c>
      <c r="M60" s="1069">
        <f>COUNT(#REF!)</f>
        <v>0</v>
      </c>
      <c r="N60" s="1069">
        <f>COUNT(#REF!)</f>
        <v>0</v>
      </c>
      <c r="O60" s="1069">
        <f>COUNT(#REF!)</f>
        <v>0</v>
      </c>
      <c r="P60" s="1069">
        <f>COUNT(#REF!)</f>
        <v>0</v>
      </c>
      <c r="Q60" s="1069">
        <f>COUNT(#REF!)</f>
        <v>0</v>
      </c>
      <c r="R60" s="1069">
        <f>COUNT(#REF!)</f>
        <v>0</v>
      </c>
    </row>
    <row r="61" spans="1:18" ht="24" customHeight="1" thickBot="1" x14ac:dyDescent="0.3">
      <c r="A61" s="299" t="s">
        <v>102</v>
      </c>
      <c r="B61" s="299"/>
      <c r="C61" s="900"/>
      <c r="D61" s="901"/>
      <c r="E61" s="962"/>
      <c r="F61" s="963"/>
      <c r="G61" s="963"/>
      <c r="H61" s="963"/>
      <c r="I61" s="901"/>
      <c r="J61" s="901"/>
      <c r="K61" s="961"/>
      <c r="L61" s="961"/>
      <c r="M61" s="963"/>
      <c r="N61" s="901"/>
      <c r="O61" s="901"/>
      <c r="P61" s="901"/>
      <c r="Q61" s="901"/>
      <c r="R61" s="962"/>
    </row>
    <row r="62" spans="1:18" ht="24" customHeight="1" thickBot="1" x14ac:dyDescent="0.3">
      <c r="A62" s="913" t="s">
        <v>95</v>
      </c>
      <c r="B62" s="913" t="s">
        <v>101</v>
      </c>
      <c r="C62" s="914" t="s">
        <v>97</v>
      </c>
      <c r="D62" s="913">
        <f>SUM(E62:K62,L62:R62)/2</f>
        <v>19</v>
      </c>
      <c r="E62" s="1082"/>
      <c r="F62" s="1083">
        <v>7.5</v>
      </c>
      <c r="G62" s="1083">
        <v>7.5</v>
      </c>
      <c r="H62" s="1083">
        <v>4</v>
      </c>
      <c r="I62" s="913"/>
      <c r="J62" s="913"/>
      <c r="K62" s="1082"/>
      <c r="L62" s="1082"/>
      <c r="M62" s="1083">
        <v>7.5</v>
      </c>
      <c r="N62" s="913">
        <v>7.5</v>
      </c>
      <c r="O62" s="913">
        <v>4</v>
      </c>
      <c r="P62" s="913"/>
      <c r="Q62" s="913"/>
      <c r="R62" s="1084"/>
    </row>
    <row r="63" spans="1:18" ht="24" customHeight="1" thickBot="1" x14ac:dyDescent="0.3">
      <c r="A63" s="299" t="s">
        <v>96</v>
      </c>
      <c r="B63" s="299" t="s">
        <v>100</v>
      </c>
      <c r="C63" s="915" t="s">
        <v>99</v>
      </c>
      <c r="D63" s="913">
        <f t="shared" ref="D63:D64" si="17">SUM(E63:K63,L63:R63)/2</f>
        <v>38</v>
      </c>
      <c r="E63" s="1085"/>
      <c r="F63" s="1086">
        <v>9.5</v>
      </c>
      <c r="G63" s="299">
        <v>9.5</v>
      </c>
      <c r="H63" s="299">
        <v>9.5</v>
      </c>
      <c r="I63" s="299">
        <v>9.5</v>
      </c>
      <c r="J63" s="299"/>
      <c r="K63" s="1085"/>
      <c r="L63" s="1087"/>
      <c r="M63" s="1088">
        <v>9.5</v>
      </c>
      <c r="N63" s="299">
        <v>9.5</v>
      </c>
      <c r="O63" s="299">
        <v>9.5</v>
      </c>
      <c r="P63" s="299">
        <v>9.5</v>
      </c>
      <c r="Q63" s="299"/>
      <c r="R63" s="1089"/>
    </row>
    <row r="64" spans="1:18" ht="24" customHeight="1" thickBot="1" x14ac:dyDescent="0.3">
      <c r="A64" s="299" t="s">
        <v>96</v>
      </c>
      <c r="B64" s="299" t="s">
        <v>100</v>
      </c>
      <c r="C64" s="915" t="s">
        <v>137</v>
      </c>
      <c r="D64" s="913">
        <f t="shared" si="17"/>
        <v>38</v>
      </c>
      <c r="E64" s="1085">
        <v>9.5</v>
      </c>
      <c r="F64" s="1088">
        <v>9.5</v>
      </c>
      <c r="G64" s="299"/>
      <c r="H64" s="299"/>
      <c r="I64" s="299"/>
      <c r="J64" s="299">
        <v>9.5</v>
      </c>
      <c r="K64" s="1085">
        <v>9.5</v>
      </c>
      <c r="L64" s="1085">
        <v>9.5</v>
      </c>
      <c r="M64" s="1086">
        <v>9.5</v>
      </c>
      <c r="N64" s="299"/>
      <c r="O64" s="299"/>
      <c r="P64" s="299"/>
      <c r="Q64" s="299">
        <v>9.5</v>
      </c>
      <c r="R64" s="1089">
        <v>9.5</v>
      </c>
    </row>
    <row r="65" spans="1:18" ht="24" customHeight="1" x14ac:dyDescent="0.3">
      <c r="A65" s="299"/>
      <c r="B65" s="916" t="s">
        <v>155</v>
      </c>
      <c r="C65" s="917" t="s">
        <v>140</v>
      </c>
      <c r="D65" s="901"/>
      <c r="E65" s="961"/>
      <c r="F65" s="963"/>
      <c r="G65" s="963"/>
      <c r="H65" s="963"/>
      <c r="I65" s="901"/>
      <c r="J65" s="901"/>
      <c r="K65" s="961"/>
      <c r="L65" s="961"/>
      <c r="M65" s="901"/>
      <c r="N65" s="901"/>
      <c r="O65" s="901"/>
      <c r="P65" s="901"/>
      <c r="Q65" s="901"/>
      <c r="R65" s="962"/>
    </row>
    <row r="66" spans="1:18" ht="24" customHeight="1" x14ac:dyDescent="0.3">
      <c r="A66" s="299"/>
      <c r="B66" s="918" t="s">
        <v>154</v>
      </c>
      <c r="C66" s="919" t="s">
        <v>141</v>
      </c>
      <c r="D66" s="901"/>
      <c r="E66" s="961"/>
      <c r="F66" s="963"/>
      <c r="G66" s="963"/>
      <c r="H66" s="963"/>
      <c r="I66" s="901"/>
      <c r="J66" s="901"/>
      <c r="K66" s="961"/>
      <c r="L66" s="961"/>
      <c r="M66" s="901"/>
      <c r="N66" s="901"/>
      <c r="O66" s="901"/>
      <c r="P66" s="901"/>
      <c r="Q66" s="901"/>
      <c r="R66" s="962"/>
    </row>
    <row r="67" spans="1:18" ht="24" customHeight="1" x14ac:dyDescent="0.3">
      <c r="A67" s="920"/>
      <c r="B67" s="920"/>
      <c r="C67" s="920"/>
      <c r="D67" s="317"/>
      <c r="E67" s="968">
        <f t="shared" ref="E67:R67" si="18">SUM(E7:E15,E17:E22,E24:E24,E26:E28,E30:E33,E35:E38,E40:E40,E42:E42,E44:E50,E62:E66)</f>
        <v>113.5</v>
      </c>
      <c r="F67" s="968">
        <f t="shared" si="18"/>
        <v>185</v>
      </c>
      <c r="G67" s="968">
        <f t="shared" si="18"/>
        <v>168</v>
      </c>
      <c r="H67" s="968">
        <f t="shared" si="18"/>
        <v>172.5</v>
      </c>
      <c r="I67" s="968">
        <f t="shared" si="18"/>
        <v>184</v>
      </c>
      <c r="J67" s="968">
        <f t="shared" si="18"/>
        <v>160</v>
      </c>
      <c r="K67" s="968">
        <f t="shared" si="18"/>
        <v>97.5</v>
      </c>
      <c r="L67" s="968">
        <f t="shared" si="18"/>
        <v>89.5</v>
      </c>
      <c r="M67" s="968">
        <f t="shared" si="18"/>
        <v>177</v>
      </c>
      <c r="N67" s="968">
        <f t="shared" si="18"/>
        <v>160</v>
      </c>
      <c r="O67" s="968">
        <f t="shared" si="18"/>
        <v>172.5</v>
      </c>
      <c r="P67" s="968">
        <f t="shared" si="18"/>
        <v>176</v>
      </c>
      <c r="Q67" s="968">
        <f t="shared" si="18"/>
        <v>184</v>
      </c>
      <c r="R67" s="968">
        <f t="shared" si="18"/>
        <v>121.5</v>
      </c>
    </row>
    <row r="68" spans="1:18" ht="24" customHeight="1" x14ac:dyDescent="0.3">
      <c r="A68" s="921"/>
      <c r="B68" s="921"/>
      <c r="C68" s="921"/>
      <c r="D68" s="317"/>
      <c r="E68" s="969">
        <f>E67/8</f>
        <v>14.1875</v>
      </c>
      <c r="F68" s="969">
        <f t="shared" ref="F68:R68" si="19">F67/8</f>
        <v>23.125</v>
      </c>
      <c r="G68" s="969">
        <f t="shared" si="19"/>
        <v>21</v>
      </c>
      <c r="H68" s="969">
        <f t="shared" si="19"/>
        <v>21.5625</v>
      </c>
      <c r="I68" s="969">
        <f t="shared" si="19"/>
        <v>23</v>
      </c>
      <c r="J68" s="969">
        <f t="shared" si="19"/>
        <v>20</v>
      </c>
      <c r="K68" s="969">
        <f t="shared" si="19"/>
        <v>12.1875</v>
      </c>
      <c r="L68" s="969">
        <f t="shared" si="19"/>
        <v>11.1875</v>
      </c>
      <c r="M68" s="969">
        <f t="shared" si="19"/>
        <v>22.125</v>
      </c>
      <c r="N68" s="969">
        <f t="shared" si="19"/>
        <v>20</v>
      </c>
      <c r="O68" s="969">
        <f t="shared" si="19"/>
        <v>21.5625</v>
      </c>
      <c r="P68" s="969">
        <f t="shared" si="19"/>
        <v>22</v>
      </c>
      <c r="Q68" s="969">
        <f t="shared" si="19"/>
        <v>23</v>
      </c>
      <c r="R68" s="969">
        <f t="shared" si="19"/>
        <v>15.1875</v>
      </c>
    </row>
    <row r="69" spans="1:18" ht="24" customHeight="1" x14ac:dyDescent="0.3">
      <c r="A69" s="922"/>
      <c r="B69" s="922"/>
      <c r="C69" s="922"/>
      <c r="D69" s="321" t="s">
        <v>212</v>
      </c>
      <c r="E69" s="322" t="s">
        <v>315</v>
      </c>
      <c r="F69" s="323" t="s">
        <v>203</v>
      </c>
      <c r="G69" s="897"/>
      <c r="H69" s="321" t="s">
        <v>211</v>
      </c>
      <c r="I69" s="970"/>
      <c r="J69" s="325" t="s">
        <v>203</v>
      </c>
      <c r="K69" s="897"/>
      <c r="L69" s="321" t="s">
        <v>213</v>
      </c>
      <c r="M69" s="322" t="s">
        <v>74</v>
      </c>
      <c r="N69" s="323" t="s">
        <v>203</v>
      </c>
      <c r="O69" s="897"/>
      <c r="P69" s="321" t="s">
        <v>211</v>
      </c>
      <c r="Q69" s="970"/>
      <c r="R69" s="325" t="s">
        <v>203</v>
      </c>
    </row>
    <row r="70" spans="1:18" ht="24" customHeight="1" x14ac:dyDescent="0.3">
      <c r="A70" s="316"/>
      <c r="B70" s="316"/>
      <c r="C70" s="316"/>
      <c r="D70" s="326" t="s">
        <v>159</v>
      </c>
      <c r="E70" s="256">
        <v>27.5</v>
      </c>
      <c r="F70" s="347" t="str">
        <f>E70* 40 &amp; "hrs"</f>
        <v>1100hrs</v>
      </c>
      <c r="G70" s="897"/>
      <c r="H70" s="328" t="s">
        <v>240</v>
      </c>
      <c r="I70" s="329">
        <v>25.93</v>
      </c>
      <c r="J70" s="971" t="s">
        <v>247</v>
      </c>
      <c r="K70" s="897"/>
      <c r="L70" s="331" t="s">
        <v>159</v>
      </c>
      <c r="M70" s="332">
        <v>27.5</v>
      </c>
      <c r="N70" s="347" t="str">
        <f>M70* 40 &amp; "hrs"</f>
        <v>1100hrs</v>
      </c>
      <c r="O70" s="897"/>
      <c r="P70" s="334" t="s">
        <v>240</v>
      </c>
      <c r="Q70" s="335">
        <v>25.93</v>
      </c>
      <c r="R70" s="972" t="s">
        <v>247</v>
      </c>
    </row>
    <row r="71" spans="1:18" ht="24" customHeight="1" x14ac:dyDescent="0.3">
      <c r="A71" s="316"/>
      <c r="B71" s="316"/>
      <c r="C71" s="316"/>
      <c r="D71" s="337" t="s">
        <v>204</v>
      </c>
      <c r="E71" s="338">
        <f>SUM(E67:K67)/40</f>
        <v>27.012499999999999</v>
      </c>
      <c r="F71" s="973" t="str">
        <f>E71* 40 &amp; "hrs"</f>
        <v>1080.5hrs</v>
      </c>
      <c r="G71" s="897"/>
      <c r="H71" s="340" t="s">
        <v>74</v>
      </c>
      <c r="I71" s="341">
        <f>SUM(E67:K67)/40</f>
        <v>27.012499999999999</v>
      </c>
      <c r="J71" s="342" t="str">
        <f>I71*40 &amp; "hrs"</f>
        <v>1080.5hrs</v>
      </c>
      <c r="K71" s="897"/>
      <c r="L71" s="343" t="s">
        <v>204</v>
      </c>
      <c r="M71" s="354">
        <f>SUM(L67:R67)/40</f>
        <v>27.012499999999999</v>
      </c>
      <c r="N71" s="973" t="str">
        <f>M71* 40 &amp; "hrs"</f>
        <v>1080.5hrs</v>
      </c>
      <c r="O71" s="897"/>
      <c r="P71" s="340" t="s">
        <v>74</v>
      </c>
      <c r="Q71" s="352">
        <f>SUM(L67:R67)/40</f>
        <v>27.012499999999999</v>
      </c>
      <c r="R71" s="353" t="str">
        <f>Q71*40 &amp; "hrs"</f>
        <v>1080.5hrs</v>
      </c>
    </row>
    <row r="72" spans="1:18" ht="24" customHeight="1" x14ac:dyDescent="0.3">
      <c r="A72" s="316"/>
      <c r="B72" s="316"/>
      <c r="C72" s="316"/>
      <c r="D72" s="331" t="s">
        <v>188</v>
      </c>
      <c r="E72" s="332">
        <f>COUNTIFS(E7:K68, "T")*8/40</f>
        <v>0</v>
      </c>
      <c r="F72" s="974" t="str">
        <f>E72* 40 &amp; "hrs"</f>
        <v>0hrs</v>
      </c>
      <c r="G72" s="897"/>
      <c r="H72" s="334" t="s">
        <v>241</v>
      </c>
      <c r="I72" s="332">
        <v>29.07</v>
      </c>
      <c r="J72" s="972" t="s">
        <v>251</v>
      </c>
      <c r="K72" s="897"/>
      <c r="L72" s="348" t="s">
        <v>188</v>
      </c>
      <c r="M72" s="335">
        <f>COUNTIFS(L7:R68, "T")*8/40</f>
        <v>0</v>
      </c>
      <c r="N72" s="974" t="str">
        <f>M72* 40 &amp; "hrs"</f>
        <v>0hrs</v>
      </c>
      <c r="O72" s="897"/>
      <c r="P72" s="334" t="s">
        <v>241</v>
      </c>
      <c r="Q72" s="335">
        <v>29.07</v>
      </c>
      <c r="R72" s="972" t="s">
        <v>251</v>
      </c>
    </row>
    <row r="73" spans="1:18" ht="24" customHeight="1" x14ac:dyDescent="0.3">
      <c r="A73" s="897"/>
      <c r="B73" s="897"/>
      <c r="C73" s="897"/>
      <c r="D73" s="897"/>
      <c r="E73" s="897"/>
      <c r="F73" s="897"/>
      <c r="G73" s="897"/>
      <c r="H73" s="897"/>
      <c r="I73" s="897"/>
      <c r="J73" s="897"/>
      <c r="K73" s="897"/>
      <c r="L73" s="897"/>
      <c r="M73" s="897"/>
      <c r="N73" s="897"/>
      <c r="O73" s="897"/>
      <c r="P73" s="897"/>
      <c r="Q73" s="897"/>
      <c r="R73" s="897"/>
    </row>
    <row r="74" spans="1:18" ht="24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>
        <v>27.5</v>
      </c>
      <c r="J74" s="897"/>
      <c r="K74" s="897"/>
      <c r="L74" s="897"/>
      <c r="M74" s="897"/>
      <c r="N74" s="897"/>
      <c r="O74" s="897"/>
      <c r="P74" s="897"/>
      <c r="Q74" s="897"/>
      <c r="R74" s="897"/>
    </row>
    <row r="75" spans="1:18" ht="18.649999999999999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82" ht="12.5" x14ac:dyDescent="0.25"/>
    <row r="83" ht="12.5" x14ac:dyDescent="0.25"/>
    <row r="84" ht="12.5" x14ac:dyDescent="0.25"/>
    <row r="85" ht="12.5" x14ac:dyDescent="0.25"/>
  </sheetData>
  <mergeCells count="5">
    <mergeCell ref="A1:R1"/>
    <mergeCell ref="A2:R2"/>
    <mergeCell ref="A3:R3"/>
    <mergeCell ref="E4:K4"/>
    <mergeCell ref="L4:R4"/>
  </mergeCells>
  <conditionalFormatting sqref="I71">
    <cfRule type="cellIs" dxfId="1017" priority="10" operator="lessThan">
      <formula>25.93</formula>
    </cfRule>
    <cfRule type="cellIs" dxfId="1016" priority="11" operator="greaterThan">
      <formula>29.07</formula>
    </cfRule>
    <cfRule type="cellIs" dxfId="1015" priority="12" operator="between">
      <formula>25.93</formula>
      <formula>29.07</formula>
    </cfRule>
  </conditionalFormatting>
  <conditionalFormatting sqref="J71">
    <cfRule type="cellIs" dxfId="1014" priority="7" operator="lessThan">
      <formula>1037.2</formula>
    </cfRule>
    <cfRule type="cellIs" dxfId="1013" priority="8" operator="greaterThan">
      <formula>1162.8</formula>
    </cfRule>
    <cfRule type="cellIs" dxfId="1012" priority="9" operator="between">
      <formula>1037.2</formula>
      <formula>1162.8</formula>
    </cfRule>
  </conditionalFormatting>
  <conditionalFormatting sqref="Q71">
    <cfRule type="cellIs" dxfId="1011" priority="4" operator="lessThan">
      <formula>25.93</formula>
    </cfRule>
    <cfRule type="cellIs" dxfId="1010" priority="5" operator="greaterThan">
      <formula>29.07</formula>
    </cfRule>
    <cfRule type="cellIs" dxfId="1009" priority="6" operator="between">
      <formula>25.93</formula>
      <formula>29.07</formula>
    </cfRule>
  </conditionalFormatting>
  <conditionalFormatting sqref="R71">
    <cfRule type="cellIs" dxfId="1008" priority="1" operator="lessThan">
      <formula>1037.2</formula>
    </cfRule>
    <cfRule type="cellIs" dxfId="1007" priority="2" operator="greaterThan">
      <formula>1162.8</formula>
    </cfRule>
    <cfRule type="cellIs" dxfId="1006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6C5F-55E9-4902-8F88-EFDCDC3D0DBF}">
  <sheetPr>
    <pageSetUpPr fitToPage="1"/>
  </sheetPr>
  <dimension ref="A1:U85"/>
  <sheetViews>
    <sheetView zoomScale="75" zoomScaleNormal="75" workbookViewId="0">
      <selection activeCell="I35" sqref="I35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46089</v>
      </c>
      <c r="F5" s="349">
        <v>46090</v>
      </c>
      <c r="G5" s="349">
        <v>46091</v>
      </c>
      <c r="H5" s="349">
        <v>46092</v>
      </c>
      <c r="I5" s="349">
        <v>46093</v>
      </c>
      <c r="J5" s="349">
        <v>46094</v>
      </c>
      <c r="K5" s="349">
        <v>46095</v>
      </c>
      <c r="L5" s="349">
        <v>46096</v>
      </c>
      <c r="M5" s="349">
        <v>46097</v>
      </c>
      <c r="N5" s="349">
        <v>46098</v>
      </c>
      <c r="O5" s="349">
        <v>46099</v>
      </c>
      <c r="P5" s="349">
        <v>46100</v>
      </c>
      <c r="Q5" s="349">
        <v>46101</v>
      </c>
      <c r="R5" s="349">
        <v>46102</v>
      </c>
      <c r="T5" s="1756">
        <v>0.25</v>
      </c>
      <c r="U5" s="1752">
        <f>ROUNDDOWN(AVERAGE(E17:R17),0)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ROUNDDOWN(AVERAGE(E21:R21),0)</f>
        <v>7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0</v>
      </c>
      <c r="E7" s="961"/>
      <c r="F7" s="1371" t="s">
        <v>104</v>
      </c>
      <c r="G7" s="1371" t="s">
        <v>104</v>
      </c>
      <c r="H7" s="1371" t="s">
        <v>104</v>
      </c>
      <c r="I7" s="1371" t="s">
        <v>104</v>
      </c>
      <c r="J7" s="1371" t="s">
        <v>104</v>
      </c>
      <c r="K7" s="961"/>
      <c r="L7" s="961"/>
      <c r="M7" s="1371" t="s">
        <v>104</v>
      </c>
      <c r="N7" s="1371" t="s">
        <v>104</v>
      </c>
      <c r="O7" s="1371" t="s">
        <v>104</v>
      </c>
      <c r="P7" s="1371" t="s">
        <v>104</v>
      </c>
      <c r="Q7" s="1371" t="s">
        <v>104</v>
      </c>
      <c r="R7" s="962"/>
      <c r="T7" s="1756">
        <v>0.33333333333333298</v>
      </c>
      <c r="U7" s="1752">
        <f>ROUNDDOWN(AVERAGE(E23:R23),0)</f>
        <v>7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6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/>
      <c r="K8" s="961">
        <v>8</v>
      </c>
      <c r="L8" s="961">
        <v>8</v>
      </c>
      <c r="M8" s="901">
        <v>8</v>
      </c>
      <c r="N8" s="901"/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ROUNDDOWN(AVERAGE(E27:R27),0)</f>
        <v>8</v>
      </c>
    </row>
    <row r="9" spans="1:21" ht="24" customHeight="1" x14ac:dyDescent="0.3">
      <c r="A9" s="299" t="s">
        <v>13</v>
      </c>
      <c r="B9" s="299" t="s">
        <v>90</v>
      </c>
      <c r="C9" s="902" t="s">
        <v>133</v>
      </c>
      <c r="D9" s="901">
        <f t="shared" si="0"/>
        <v>40</v>
      </c>
      <c r="E9" s="961">
        <v>8</v>
      </c>
      <c r="F9" s="901">
        <v>8</v>
      </c>
      <c r="G9" s="901"/>
      <c r="H9" s="901">
        <v>8</v>
      </c>
      <c r="I9" s="901">
        <v>8</v>
      </c>
      <c r="J9" s="901">
        <v>8</v>
      </c>
      <c r="K9" s="961"/>
      <c r="L9" s="1072"/>
      <c r="M9" s="901">
        <v>8</v>
      </c>
      <c r="N9" s="901">
        <v>8</v>
      </c>
      <c r="O9" s="901">
        <v>8</v>
      </c>
      <c r="P9" s="901"/>
      <c r="Q9" s="901">
        <v>8</v>
      </c>
      <c r="R9" s="962">
        <v>8</v>
      </c>
      <c r="T9" s="1756">
        <v>0.41666666666666702</v>
      </c>
      <c r="U9" s="1752">
        <f>ROUNDDOWN(AVERAGE(E33:R33),0)</f>
        <v>11</v>
      </c>
    </row>
    <row r="10" spans="1:21" ht="24" customHeight="1" x14ac:dyDescent="0.25">
      <c r="A10" s="299" t="s">
        <v>13</v>
      </c>
      <c r="B10" s="299" t="s">
        <v>90</v>
      </c>
      <c r="C10" s="902" t="s">
        <v>395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2">
        <v>8</v>
      </c>
      <c r="T10" s="1757">
        <v>0.45833333333333298</v>
      </c>
      <c r="U10" s="1752">
        <f>ROUNDDOWN(AVERAGE(E37:R37),0)</f>
        <v>12</v>
      </c>
    </row>
    <row r="11" spans="1:21" ht="24" customHeight="1" x14ac:dyDescent="0.3">
      <c r="A11" s="966" t="s">
        <v>13</v>
      </c>
      <c r="B11" s="966" t="s">
        <v>90</v>
      </c>
      <c r="C11" s="967" t="s">
        <v>98</v>
      </c>
      <c r="D11" s="901">
        <f>SUM(E11:K11,L11:R11)/2</f>
        <v>40</v>
      </c>
      <c r="E11" s="961"/>
      <c r="F11" s="963">
        <v>8</v>
      </c>
      <c r="G11" s="901">
        <v>8</v>
      </c>
      <c r="H11" s="901">
        <v>8</v>
      </c>
      <c r="I11" s="901">
        <v>8</v>
      </c>
      <c r="J11" s="901">
        <v>8</v>
      </c>
      <c r="K11" s="961"/>
      <c r="L11" s="961"/>
      <c r="M11" s="1071">
        <v>8</v>
      </c>
      <c r="N11" s="1071">
        <v>8</v>
      </c>
      <c r="O11" s="901">
        <v>8</v>
      </c>
      <c r="P11" s="901">
        <v>8</v>
      </c>
      <c r="Q11" s="901">
        <v>8</v>
      </c>
      <c r="R11" s="962"/>
      <c r="T11" s="1756">
        <v>0.5</v>
      </c>
      <c r="U11" s="1752">
        <f>ROUNDDOWN(AVERAGE(E39:R39),0)</f>
        <v>12</v>
      </c>
    </row>
    <row r="12" spans="1:21" ht="24" customHeight="1" x14ac:dyDescent="0.25">
      <c r="A12" s="966" t="s">
        <v>13</v>
      </c>
      <c r="B12" s="966" t="s">
        <v>14</v>
      </c>
      <c r="C12" s="967" t="s">
        <v>276</v>
      </c>
      <c r="D12" s="901">
        <f>SUM(E12:K12,L12:R12)/2</f>
        <v>40</v>
      </c>
      <c r="E12" s="1072"/>
      <c r="F12" s="1071">
        <v>8</v>
      </c>
      <c r="G12" s="2405">
        <v>8</v>
      </c>
      <c r="H12" s="1071">
        <v>8</v>
      </c>
      <c r="I12" s="2405"/>
      <c r="J12" s="1071">
        <v>8</v>
      </c>
      <c r="K12" s="1072">
        <v>8</v>
      </c>
      <c r="L12" s="1072">
        <v>8</v>
      </c>
      <c r="M12" s="901"/>
      <c r="N12" s="1071">
        <v>8</v>
      </c>
      <c r="O12" s="1071">
        <v>8</v>
      </c>
      <c r="P12" s="1071">
        <v>8</v>
      </c>
      <c r="Q12" s="1071">
        <v>8</v>
      </c>
      <c r="R12" s="1073"/>
      <c r="T12" s="1757">
        <v>0.54166666666666696</v>
      </c>
      <c r="U12" s="1752">
        <f>ROUNDDOWN(AVERAGE(E41:R41),0)</f>
        <v>13</v>
      </c>
    </row>
    <row r="13" spans="1:21" ht="24" customHeight="1" x14ac:dyDescent="0.25">
      <c r="A13" s="299" t="s">
        <v>13</v>
      </c>
      <c r="B13" s="299" t="s">
        <v>90</v>
      </c>
      <c r="C13" s="1745" t="s">
        <v>388</v>
      </c>
      <c r="D13" s="901">
        <f t="shared" si="0"/>
        <v>8</v>
      </c>
      <c r="E13" s="961">
        <v>8</v>
      </c>
      <c r="F13" s="901"/>
      <c r="G13" s="901"/>
      <c r="H13" s="901"/>
      <c r="I13" s="901"/>
      <c r="J13" s="901"/>
      <c r="K13" s="961"/>
      <c r="L13" s="1072"/>
      <c r="M13" s="901"/>
      <c r="N13" s="901"/>
      <c r="O13" s="901"/>
      <c r="P13" s="901"/>
      <c r="Q13" s="901"/>
      <c r="R13" s="962">
        <v>8</v>
      </c>
      <c r="T13" s="2419"/>
      <c r="U13" s="1752"/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351</v>
      </c>
      <c r="D14" s="1742">
        <f>SUM(E14:K14,L14:R14)/2</f>
        <v>4</v>
      </c>
      <c r="E14" s="1092"/>
      <c r="F14" s="1079"/>
      <c r="G14" s="1079"/>
      <c r="H14" s="1079"/>
      <c r="I14" s="1742"/>
      <c r="J14" s="1079"/>
      <c r="K14" s="1092">
        <v>8</v>
      </c>
      <c r="L14" s="2389" t="s">
        <v>219</v>
      </c>
      <c r="M14" s="1079"/>
      <c r="N14" s="1079"/>
      <c r="O14" s="1079"/>
      <c r="P14" s="1742"/>
      <c r="Q14" s="1079"/>
      <c r="R14" s="1092"/>
      <c r="T14" s="2420">
        <v>0.58333333333333304</v>
      </c>
      <c r="U14" s="1752">
        <f>ROUNDDOWN(AVERAGE(E49:R49),0)</f>
        <v>17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366</v>
      </c>
      <c r="D15" s="901">
        <f t="shared" si="0"/>
        <v>0</v>
      </c>
      <c r="E15" s="1092"/>
      <c r="F15" s="1079"/>
      <c r="G15" s="1079"/>
      <c r="H15" s="901"/>
      <c r="I15" s="1079"/>
      <c r="J15" s="1079"/>
      <c r="K15" s="2383" t="s">
        <v>104</v>
      </c>
      <c r="L15" s="2389" t="s">
        <v>104</v>
      </c>
      <c r="M15" s="901"/>
      <c r="N15" s="1079"/>
      <c r="O15" s="1079"/>
      <c r="P15" s="1079"/>
      <c r="Q15" s="1079"/>
      <c r="R15" s="1092"/>
      <c r="T15" s="2420"/>
      <c r="U15" s="1752"/>
    </row>
    <row r="16" spans="1:21" ht="24" customHeight="1" x14ac:dyDescent="0.25">
      <c r="A16" s="299" t="s">
        <v>13</v>
      </c>
      <c r="B16" s="299" t="s">
        <v>90</v>
      </c>
      <c r="C16" s="1828" t="s">
        <v>379</v>
      </c>
      <c r="D16" s="901">
        <f t="shared" si="0"/>
        <v>8</v>
      </c>
      <c r="E16" s="1092">
        <v>8</v>
      </c>
      <c r="F16" s="1079"/>
      <c r="G16" s="901"/>
      <c r="H16" s="1079"/>
      <c r="I16" s="1079"/>
      <c r="J16" s="1079"/>
      <c r="K16" s="1092"/>
      <c r="L16" s="1744"/>
      <c r="M16" s="1079"/>
      <c r="N16" s="1079"/>
      <c r="O16" s="1742"/>
      <c r="P16" s="1079"/>
      <c r="Q16" s="1079"/>
      <c r="R16" s="2417">
        <v>8</v>
      </c>
      <c r="S16" s="2421"/>
      <c r="T16" s="2419">
        <v>0.625</v>
      </c>
      <c r="U16" s="1752">
        <f>ROUNDDOWN(AVERAGE(E50:R50),0)</f>
        <v>13</v>
      </c>
    </row>
    <row r="17" spans="1:21" ht="24" customHeight="1" x14ac:dyDescent="0.3">
      <c r="A17" s="904"/>
      <c r="B17" s="904"/>
      <c r="C17" s="905" t="s">
        <v>122</v>
      </c>
      <c r="D17" s="906"/>
      <c r="E17" s="1069">
        <f t="shared" ref="E17:R17" si="1">COUNT(E7:E16)</f>
        <v>4</v>
      </c>
      <c r="F17" s="1069">
        <f t="shared" si="1"/>
        <v>5</v>
      </c>
      <c r="G17" s="1069">
        <f t="shared" si="1"/>
        <v>4</v>
      </c>
      <c r="H17" s="1069">
        <f t="shared" si="1"/>
        <v>4</v>
      </c>
      <c r="I17" s="1069">
        <f t="shared" si="1"/>
        <v>4</v>
      </c>
      <c r="J17" s="1069">
        <f t="shared" si="1"/>
        <v>4</v>
      </c>
      <c r="K17" s="1069">
        <f t="shared" si="1"/>
        <v>3</v>
      </c>
      <c r="L17" s="1069">
        <f t="shared" si="1"/>
        <v>2</v>
      </c>
      <c r="M17" s="1069">
        <f t="shared" si="1"/>
        <v>4</v>
      </c>
      <c r="N17" s="1069">
        <f t="shared" si="1"/>
        <v>4</v>
      </c>
      <c r="O17" s="1069">
        <f t="shared" si="1"/>
        <v>5</v>
      </c>
      <c r="P17" s="1069">
        <f t="shared" si="1"/>
        <v>4</v>
      </c>
      <c r="Q17" s="1069">
        <f t="shared" si="1"/>
        <v>4</v>
      </c>
      <c r="R17" s="1069">
        <f t="shared" si="1"/>
        <v>4</v>
      </c>
      <c r="T17" s="1756">
        <v>0.66666666666666696</v>
      </c>
      <c r="U17" s="1752">
        <f>ROUNDDOWN(AVERAGE(E51:R51),0)</f>
        <v>10</v>
      </c>
    </row>
    <row r="18" spans="1:21" ht="24" customHeight="1" x14ac:dyDescent="0.25">
      <c r="A18" s="299" t="s">
        <v>13</v>
      </c>
      <c r="B18" s="299" t="s">
        <v>14</v>
      </c>
      <c r="C18" s="902" t="s">
        <v>359</v>
      </c>
      <c r="D18" s="901">
        <f t="shared" ref="D18:D20" si="2">SUM(E18:K18,L18:R18)/2</f>
        <v>8</v>
      </c>
      <c r="E18" s="1072"/>
      <c r="F18" s="1071"/>
      <c r="G18" s="1071"/>
      <c r="H18" s="1071"/>
      <c r="I18" s="2327"/>
      <c r="J18" s="1071"/>
      <c r="K18" s="1072">
        <v>8</v>
      </c>
      <c r="L18" s="1072"/>
      <c r="M18" s="901"/>
      <c r="N18" s="1071"/>
      <c r="O18" s="1071"/>
      <c r="P18" s="2327"/>
      <c r="Q18" s="1071"/>
      <c r="R18" s="1073">
        <v>8</v>
      </c>
      <c r="T18" s="1757">
        <v>0.70833333333333404</v>
      </c>
      <c r="U18" s="1752">
        <f>ROUNDDOWN(AVERAGE(E52:R52),0)</f>
        <v>9</v>
      </c>
    </row>
    <row r="19" spans="1:21" ht="24" customHeight="1" x14ac:dyDescent="0.25">
      <c r="A19" s="299" t="s">
        <v>13</v>
      </c>
      <c r="B19" s="299" t="s">
        <v>14</v>
      </c>
      <c r="C19" s="902" t="s">
        <v>366</v>
      </c>
      <c r="D19" s="901">
        <f t="shared" si="2"/>
        <v>16</v>
      </c>
      <c r="E19" s="1092"/>
      <c r="F19" s="901">
        <v>8</v>
      </c>
      <c r="G19" s="901">
        <v>8</v>
      </c>
      <c r="H19" s="901"/>
      <c r="I19" s="901">
        <v>8</v>
      </c>
      <c r="J19" s="901">
        <v>8</v>
      </c>
      <c r="K19" s="1080"/>
      <c r="L19" s="1080"/>
      <c r="M19" s="901"/>
      <c r="N19" s="1371" t="s">
        <v>104</v>
      </c>
      <c r="O19" s="1371" t="s">
        <v>104</v>
      </c>
      <c r="P19" s="1371" t="s">
        <v>104</v>
      </c>
      <c r="Q19" s="1371" t="s">
        <v>104</v>
      </c>
      <c r="R19" s="1092"/>
      <c r="T19" s="1757"/>
      <c r="U19" s="1752"/>
    </row>
    <row r="20" spans="1:21" ht="24" customHeight="1" x14ac:dyDescent="0.3">
      <c r="A20" s="299" t="s">
        <v>13</v>
      </c>
      <c r="B20" s="299" t="s">
        <v>14</v>
      </c>
      <c r="C20" s="902" t="s">
        <v>394</v>
      </c>
      <c r="D20" s="901">
        <f t="shared" si="2"/>
        <v>32</v>
      </c>
      <c r="E20" s="1092">
        <v>8</v>
      </c>
      <c r="F20" s="901"/>
      <c r="G20" s="901">
        <v>8</v>
      </c>
      <c r="H20" s="901">
        <v>8</v>
      </c>
      <c r="I20" s="901">
        <v>8</v>
      </c>
      <c r="J20" s="1371" t="s">
        <v>152</v>
      </c>
      <c r="K20" s="1092"/>
      <c r="L20" s="1092"/>
      <c r="M20" s="1371" t="s">
        <v>152</v>
      </c>
      <c r="N20" s="901">
        <v>8</v>
      </c>
      <c r="O20" s="901">
        <v>8</v>
      </c>
      <c r="P20" s="901"/>
      <c r="Q20" s="901">
        <v>8</v>
      </c>
      <c r="R20" s="1092">
        <v>8</v>
      </c>
      <c r="T20" s="1756">
        <v>0.75</v>
      </c>
      <c r="U20" s="1752">
        <f>ROUNDDOWN(AVERAGE(E54:R54),0)</f>
        <v>8</v>
      </c>
    </row>
    <row r="21" spans="1:21" ht="24" customHeight="1" x14ac:dyDescent="0.25">
      <c r="A21" s="904"/>
      <c r="B21" s="904"/>
      <c r="C21" s="905" t="s">
        <v>123</v>
      </c>
      <c r="D21" s="906"/>
      <c r="E21" s="1069">
        <f t="shared" ref="E21:R21" si="3">COUNT(E7:E16,E12:E20)</f>
        <v>8</v>
      </c>
      <c r="F21" s="1069">
        <f t="shared" si="3"/>
        <v>8</v>
      </c>
      <c r="G21" s="1069">
        <f t="shared" si="3"/>
        <v>8</v>
      </c>
      <c r="H21" s="1069">
        <f t="shared" si="3"/>
        <v>7</v>
      </c>
      <c r="I21" s="1069">
        <f t="shared" si="3"/>
        <v>7</v>
      </c>
      <c r="J21" s="1069">
        <f t="shared" si="3"/>
        <v>7</v>
      </c>
      <c r="K21" s="1069">
        <f t="shared" si="3"/>
        <v>7</v>
      </c>
      <c r="L21" s="1069">
        <f t="shared" si="3"/>
        <v>4</v>
      </c>
      <c r="M21" s="1069">
        <f t="shared" si="3"/>
        <v>5</v>
      </c>
      <c r="N21" s="1069">
        <f t="shared" si="3"/>
        <v>7</v>
      </c>
      <c r="O21" s="1069">
        <f t="shared" si="3"/>
        <v>8</v>
      </c>
      <c r="P21" s="1069">
        <f t="shared" si="3"/>
        <v>6</v>
      </c>
      <c r="Q21" s="1069">
        <f t="shared" si="3"/>
        <v>7</v>
      </c>
      <c r="R21" s="1069">
        <f t="shared" si="3"/>
        <v>9</v>
      </c>
      <c r="T21" s="1757">
        <v>0.79166666666666696</v>
      </c>
      <c r="U21" s="1752">
        <f>ROUNDDOWN(AVERAGE(E55:R55),0)</f>
        <v>6</v>
      </c>
    </row>
    <row r="22" spans="1:21" ht="24" customHeight="1" x14ac:dyDescent="0.3">
      <c r="A22" s="299" t="s">
        <v>13</v>
      </c>
      <c r="B22" s="299" t="s">
        <v>26</v>
      </c>
      <c r="C22" s="902" t="s">
        <v>392</v>
      </c>
      <c r="D22" s="901">
        <f>SUM(E22:K22,L22:R22)/2</f>
        <v>40</v>
      </c>
      <c r="E22" s="1090"/>
      <c r="F22" s="901">
        <v>8</v>
      </c>
      <c r="G22" s="901">
        <v>8</v>
      </c>
      <c r="H22" s="901">
        <v>8</v>
      </c>
      <c r="I22" s="901"/>
      <c r="J22" s="901">
        <v>8</v>
      </c>
      <c r="K22" s="1070">
        <v>8</v>
      </c>
      <c r="L22" s="1070">
        <v>8</v>
      </c>
      <c r="M22" s="901">
        <v>8</v>
      </c>
      <c r="N22" s="901"/>
      <c r="O22" s="901">
        <v>8</v>
      </c>
      <c r="P22" s="901">
        <v>8</v>
      </c>
      <c r="Q22" s="901">
        <v>8</v>
      </c>
      <c r="R22" s="1070"/>
      <c r="T22" s="1756">
        <v>0.83333333333333404</v>
      </c>
      <c r="U22" s="1752">
        <f>ROUNDDOWN(AVERAGE(E56:R56),0)</f>
        <v>5</v>
      </c>
    </row>
    <row r="23" spans="1:21" ht="24" customHeight="1" x14ac:dyDescent="0.25">
      <c r="A23" s="904"/>
      <c r="B23" s="904"/>
      <c r="C23" s="905" t="s">
        <v>120</v>
      </c>
      <c r="D23" s="906"/>
      <c r="E23" s="1069">
        <f t="shared" ref="E23:R23" si="4">COUNT(E7:E16,E12:E20,E22:E22)</f>
        <v>8</v>
      </c>
      <c r="F23" s="1069">
        <f t="shared" si="4"/>
        <v>9</v>
      </c>
      <c r="G23" s="1069">
        <f t="shared" si="4"/>
        <v>9</v>
      </c>
      <c r="H23" s="1069">
        <f t="shared" si="4"/>
        <v>8</v>
      </c>
      <c r="I23" s="1069">
        <f t="shared" si="4"/>
        <v>7</v>
      </c>
      <c r="J23" s="1069">
        <f t="shared" si="4"/>
        <v>8</v>
      </c>
      <c r="K23" s="1069">
        <f t="shared" si="4"/>
        <v>8</v>
      </c>
      <c r="L23" s="1069">
        <f t="shared" si="4"/>
        <v>5</v>
      </c>
      <c r="M23" s="1069">
        <f t="shared" si="4"/>
        <v>6</v>
      </c>
      <c r="N23" s="1069">
        <f t="shared" si="4"/>
        <v>7</v>
      </c>
      <c r="O23" s="1069">
        <f t="shared" si="4"/>
        <v>9</v>
      </c>
      <c r="P23" s="1069">
        <f t="shared" si="4"/>
        <v>7</v>
      </c>
      <c r="Q23" s="1069">
        <f t="shared" si="4"/>
        <v>8</v>
      </c>
      <c r="R23" s="1069">
        <f t="shared" si="4"/>
        <v>9</v>
      </c>
      <c r="T23" s="1757">
        <v>0.875</v>
      </c>
      <c r="U23" s="1752">
        <f>ROUNDDOWN(AVERAGE(E57:R57),0)</f>
        <v>4</v>
      </c>
    </row>
    <row r="24" spans="1:21" ht="24" customHeight="1" x14ac:dyDescent="0.3">
      <c r="A24" s="299" t="s">
        <v>13</v>
      </c>
      <c r="B24" s="299" t="s">
        <v>30</v>
      </c>
      <c r="C24" s="902" t="s">
        <v>371</v>
      </c>
      <c r="D24" s="901">
        <f>SUM(E24:K24,L24:R24)/2</f>
        <v>32</v>
      </c>
      <c r="E24" s="1092"/>
      <c r="F24" s="901">
        <v>8</v>
      </c>
      <c r="G24" s="901">
        <v>8</v>
      </c>
      <c r="H24" s="901">
        <v>8</v>
      </c>
      <c r="I24" s="901">
        <v>8</v>
      </c>
      <c r="J24" s="901"/>
      <c r="K24" s="1080"/>
      <c r="L24" s="1080"/>
      <c r="M24" s="901">
        <v>8</v>
      </c>
      <c r="N24" s="901"/>
      <c r="O24" s="901">
        <v>8</v>
      </c>
      <c r="P24" s="1071">
        <v>8</v>
      </c>
      <c r="Q24" s="901">
        <v>8</v>
      </c>
      <c r="R24" s="1092"/>
      <c r="T24" s="1758">
        <v>0.91666666666666696</v>
      </c>
      <c r="U24" s="1753">
        <f>ROUNDDOWN(AVERAGE('Master as of 2.17.25'!E61:R61), 0)</f>
        <v>4</v>
      </c>
    </row>
    <row r="25" spans="1:21" ht="24" customHeight="1" x14ac:dyDescent="0.25">
      <c r="A25" s="299" t="s">
        <v>13</v>
      </c>
      <c r="B25" s="299" t="s">
        <v>30</v>
      </c>
      <c r="C25" s="902" t="s">
        <v>359</v>
      </c>
      <c r="D25" s="901">
        <f>SUM(E25:K25,L25:R25)/2</f>
        <v>8</v>
      </c>
      <c r="E25" s="1070"/>
      <c r="F25" s="901"/>
      <c r="G25" s="901"/>
      <c r="H25" s="901"/>
      <c r="I25" s="901">
        <v>8</v>
      </c>
      <c r="J25" s="901"/>
      <c r="K25" s="1079"/>
      <c r="L25" s="1070"/>
      <c r="M25" s="901"/>
      <c r="N25" s="901"/>
      <c r="O25" s="901"/>
      <c r="P25" s="1071">
        <v>8</v>
      </c>
      <c r="Q25" s="901"/>
      <c r="R25" s="1079"/>
    </row>
    <row r="26" spans="1:21" ht="24" customHeight="1" x14ac:dyDescent="0.25">
      <c r="A26" s="299" t="s">
        <v>13</v>
      </c>
      <c r="B26" s="299" t="s">
        <v>30</v>
      </c>
      <c r="C26" s="902" t="s">
        <v>290</v>
      </c>
      <c r="D26" s="901">
        <f t="shared" ref="D26" si="5">SUM(E26:K26,L26:R26)/2</f>
        <v>16</v>
      </c>
      <c r="E26" s="961">
        <v>8</v>
      </c>
      <c r="F26" s="901"/>
      <c r="G26" s="901"/>
      <c r="H26" s="901"/>
      <c r="I26" s="901"/>
      <c r="J26" s="901"/>
      <c r="K26" s="961">
        <v>8</v>
      </c>
      <c r="L26" s="961">
        <v>8</v>
      </c>
      <c r="M26" s="901"/>
      <c r="N26" s="901"/>
      <c r="O26" s="901"/>
      <c r="P26" s="901"/>
      <c r="Q26" s="901"/>
      <c r="R26" s="962">
        <v>8</v>
      </c>
    </row>
    <row r="27" spans="1:21" ht="24" customHeight="1" x14ac:dyDescent="0.25">
      <c r="A27" s="904"/>
      <c r="B27" s="904"/>
      <c r="C27" s="905" t="s">
        <v>119</v>
      </c>
      <c r="D27" s="906"/>
      <c r="E27" s="1069">
        <f t="shared" ref="E27:R27" si="6">COUNT(E7:E16,E12:E20,E22:E22,E24:E26)</f>
        <v>9</v>
      </c>
      <c r="F27" s="1069">
        <f t="shared" si="6"/>
        <v>10</v>
      </c>
      <c r="G27" s="1069">
        <f t="shared" si="6"/>
        <v>10</v>
      </c>
      <c r="H27" s="1069">
        <f t="shared" si="6"/>
        <v>9</v>
      </c>
      <c r="I27" s="1069">
        <f t="shared" si="6"/>
        <v>9</v>
      </c>
      <c r="J27" s="1069">
        <f t="shared" si="6"/>
        <v>8</v>
      </c>
      <c r="K27" s="1069">
        <f t="shared" si="6"/>
        <v>9</v>
      </c>
      <c r="L27" s="1069">
        <f t="shared" si="6"/>
        <v>6</v>
      </c>
      <c r="M27" s="1069">
        <f t="shared" si="6"/>
        <v>7</v>
      </c>
      <c r="N27" s="1069">
        <f t="shared" si="6"/>
        <v>7</v>
      </c>
      <c r="O27" s="1069">
        <f t="shared" si="6"/>
        <v>10</v>
      </c>
      <c r="P27" s="1069">
        <f t="shared" si="6"/>
        <v>9</v>
      </c>
      <c r="Q27" s="1069">
        <f t="shared" si="6"/>
        <v>9</v>
      </c>
      <c r="R27" s="1069">
        <f t="shared" si="6"/>
        <v>10</v>
      </c>
    </row>
    <row r="28" spans="1:21" ht="24" customHeight="1" x14ac:dyDescent="0.25">
      <c r="A28" s="299" t="s">
        <v>13</v>
      </c>
      <c r="B28" s="299" t="s">
        <v>91</v>
      </c>
      <c r="C28" s="902" t="s">
        <v>351</v>
      </c>
      <c r="D28" s="901">
        <f t="shared" ref="D28:D32" si="7">SUM(E28:K28,L28:R28)/2</f>
        <v>16</v>
      </c>
      <c r="E28" s="961"/>
      <c r="F28" s="901">
        <v>8</v>
      </c>
      <c r="G28" s="901">
        <v>8</v>
      </c>
      <c r="H28" s="901">
        <v>8</v>
      </c>
      <c r="I28" s="901"/>
      <c r="J28" s="901">
        <v>8</v>
      </c>
      <c r="K28" s="1080"/>
      <c r="L28" s="2383" t="s">
        <v>219</v>
      </c>
      <c r="M28" s="901"/>
      <c r="N28" s="901"/>
      <c r="O28" s="901"/>
      <c r="P28" s="901"/>
      <c r="Q28" s="901"/>
      <c r="R28" s="962"/>
    </row>
    <row r="29" spans="1:21" ht="24" customHeight="1" x14ac:dyDescent="0.25">
      <c r="A29" s="299" t="s">
        <v>13</v>
      </c>
      <c r="B29" s="299" t="s">
        <v>91</v>
      </c>
      <c r="C29" s="902" t="s">
        <v>388</v>
      </c>
      <c r="D29" s="901">
        <f t="shared" si="7"/>
        <v>32</v>
      </c>
      <c r="E29" s="1079"/>
      <c r="F29" s="901">
        <v>8</v>
      </c>
      <c r="G29" s="901">
        <v>8</v>
      </c>
      <c r="H29" s="901">
        <v>8</v>
      </c>
      <c r="I29" s="901"/>
      <c r="J29" s="901">
        <v>8</v>
      </c>
      <c r="K29" s="1092"/>
      <c r="L29" s="1092"/>
      <c r="M29" s="901">
        <v>8</v>
      </c>
      <c r="N29" s="901">
        <v>8</v>
      </c>
      <c r="O29" s="901">
        <v>8</v>
      </c>
      <c r="P29" s="901"/>
      <c r="Q29" s="901">
        <v>8</v>
      </c>
      <c r="R29" s="1079"/>
    </row>
    <row r="30" spans="1:21" ht="24" customHeight="1" x14ac:dyDescent="0.25">
      <c r="A30" s="299" t="s">
        <v>13</v>
      </c>
      <c r="B30" s="299" t="s">
        <v>91</v>
      </c>
      <c r="C30" s="902" t="s">
        <v>371</v>
      </c>
      <c r="D30" s="901">
        <f>SUM(E30:K30,L30:R30)/2</f>
        <v>8</v>
      </c>
      <c r="E30" s="1070"/>
      <c r="F30" s="1079"/>
      <c r="G30" s="1079"/>
      <c r="H30" s="1079"/>
      <c r="I30" s="1079"/>
      <c r="J30" s="901"/>
      <c r="K30" s="1070">
        <v>8</v>
      </c>
      <c r="L30" s="1070">
        <v>8</v>
      </c>
      <c r="M30" s="1079"/>
      <c r="N30" s="901"/>
      <c r="O30" s="1079"/>
      <c r="P30" s="1079"/>
      <c r="Q30" s="1079"/>
      <c r="R30" s="1070"/>
    </row>
    <row r="31" spans="1:21" ht="24" customHeight="1" x14ac:dyDescent="0.25">
      <c r="A31" s="299" t="s">
        <v>13</v>
      </c>
      <c r="B31" s="299" t="s">
        <v>91</v>
      </c>
      <c r="C31" s="902" t="s">
        <v>396</v>
      </c>
      <c r="D31" s="901">
        <f t="shared" si="7"/>
        <v>40</v>
      </c>
      <c r="E31" s="1092">
        <v>8</v>
      </c>
      <c r="F31" s="901"/>
      <c r="G31" s="901">
        <v>8</v>
      </c>
      <c r="H31" s="901">
        <v>8</v>
      </c>
      <c r="I31" s="901">
        <v>8</v>
      </c>
      <c r="J31" s="901">
        <v>8</v>
      </c>
      <c r="K31" s="1092"/>
      <c r="L31" s="1092"/>
      <c r="M31" s="901">
        <v>8</v>
      </c>
      <c r="N31" s="901"/>
      <c r="O31" s="901">
        <v>8</v>
      </c>
      <c r="P31" s="901">
        <v>8</v>
      </c>
      <c r="Q31" s="901">
        <v>8</v>
      </c>
      <c r="R31" s="1092">
        <v>8</v>
      </c>
    </row>
    <row r="32" spans="1:21" ht="24" customHeight="1" x14ac:dyDescent="0.25">
      <c r="A32" s="299" t="s">
        <v>13</v>
      </c>
      <c r="B32" s="299" t="s">
        <v>91</v>
      </c>
      <c r="C32" s="902" t="s">
        <v>281</v>
      </c>
      <c r="D32" s="901">
        <f t="shared" si="7"/>
        <v>40</v>
      </c>
      <c r="E32" s="961">
        <v>8</v>
      </c>
      <c r="F32" s="901"/>
      <c r="G32" s="901">
        <v>8</v>
      </c>
      <c r="H32" s="901">
        <v>8</v>
      </c>
      <c r="I32" s="901">
        <v>8</v>
      </c>
      <c r="J32" s="901">
        <v>8</v>
      </c>
      <c r="K32" s="961"/>
      <c r="L32" s="961"/>
      <c r="M32" s="901">
        <v>8</v>
      </c>
      <c r="N32" s="901">
        <v>8</v>
      </c>
      <c r="O32" s="901"/>
      <c r="P32" s="901">
        <v>8</v>
      </c>
      <c r="Q32" s="901">
        <v>8</v>
      </c>
      <c r="R32" s="962">
        <v>8</v>
      </c>
    </row>
    <row r="33" spans="1:18" ht="24" customHeight="1" x14ac:dyDescent="0.25">
      <c r="A33" s="904"/>
      <c r="B33" s="904"/>
      <c r="C33" s="905" t="s">
        <v>124</v>
      </c>
      <c r="D33" s="906"/>
      <c r="E33" s="1069">
        <f t="shared" ref="E33:R33" si="8">COUNT(E7:E16,E12:E20,E22:E22,E24:E26,E28:E32)</f>
        <v>11</v>
      </c>
      <c r="F33" s="1069">
        <f t="shared" si="8"/>
        <v>12</v>
      </c>
      <c r="G33" s="1069">
        <f t="shared" si="8"/>
        <v>14</v>
      </c>
      <c r="H33" s="1069">
        <f t="shared" si="8"/>
        <v>13</v>
      </c>
      <c r="I33" s="1069">
        <f t="shared" si="8"/>
        <v>11</v>
      </c>
      <c r="J33" s="1069">
        <f t="shared" si="8"/>
        <v>12</v>
      </c>
      <c r="K33" s="1069">
        <f t="shared" si="8"/>
        <v>10</v>
      </c>
      <c r="L33" s="1069">
        <f t="shared" si="8"/>
        <v>7</v>
      </c>
      <c r="M33" s="1069">
        <f t="shared" si="8"/>
        <v>10</v>
      </c>
      <c r="N33" s="1069">
        <f t="shared" si="8"/>
        <v>9</v>
      </c>
      <c r="O33" s="1069">
        <f t="shared" si="8"/>
        <v>12</v>
      </c>
      <c r="P33" s="1069">
        <f t="shared" si="8"/>
        <v>11</v>
      </c>
      <c r="Q33" s="1069">
        <f t="shared" si="8"/>
        <v>12</v>
      </c>
      <c r="R33" s="1069">
        <f t="shared" si="8"/>
        <v>12</v>
      </c>
    </row>
    <row r="34" spans="1:18" ht="24" customHeight="1" x14ac:dyDescent="0.25">
      <c r="A34" s="299" t="s">
        <v>13</v>
      </c>
      <c r="B34" s="299" t="s">
        <v>34</v>
      </c>
      <c r="C34" s="902" t="s">
        <v>379</v>
      </c>
      <c r="D34" s="901">
        <f>SUM(E34:K34,L34:R34)/2</f>
        <v>32</v>
      </c>
      <c r="E34" s="1079"/>
      <c r="F34" s="901">
        <v>8</v>
      </c>
      <c r="G34" s="901"/>
      <c r="H34" s="901">
        <v>8</v>
      </c>
      <c r="I34" s="901">
        <v>8</v>
      </c>
      <c r="J34" s="901">
        <v>8</v>
      </c>
      <c r="K34" s="1070"/>
      <c r="L34" s="1070"/>
      <c r="M34" s="901">
        <v>8</v>
      </c>
      <c r="N34" s="901">
        <v>8</v>
      </c>
      <c r="O34" s="901"/>
      <c r="P34" s="901">
        <v>8</v>
      </c>
      <c r="Q34" s="901">
        <v>8</v>
      </c>
      <c r="R34" s="1079"/>
    </row>
    <row r="35" spans="1:18" ht="24" customHeight="1" x14ac:dyDescent="0.25">
      <c r="A35" s="908" t="s">
        <v>294</v>
      </c>
      <c r="B35" s="908" t="s">
        <v>34</v>
      </c>
      <c r="C35" s="909" t="s">
        <v>397</v>
      </c>
      <c r="D35" s="901"/>
      <c r="E35" s="1070"/>
      <c r="F35" s="901"/>
      <c r="G35" s="901"/>
      <c r="H35" s="901"/>
      <c r="I35" s="901"/>
      <c r="J35" s="901"/>
      <c r="K35" s="1070"/>
      <c r="L35" s="1070"/>
      <c r="M35" s="901"/>
      <c r="N35" s="901"/>
      <c r="O35" s="901"/>
      <c r="P35" s="901"/>
      <c r="Q35" s="901"/>
      <c r="R35" s="1070"/>
    </row>
    <row r="36" spans="1:18" ht="24" customHeight="1" x14ac:dyDescent="0.25">
      <c r="A36" s="299" t="s">
        <v>13</v>
      </c>
      <c r="B36" s="299" t="s">
        <v>34</v>
      </c>
      <c r="C36" s="902" t="s">
        <v>389</v>
      </c>
      <c r="D36" s="901">
        <f>SUM(E36:K36,L36:R36)/2</f>
        <v>32</v>
      </c>
      <c r="E36" s="1070"/>
      <c r="F36" s="901">
        <v>8</v>
      </c>
      <c r="G36" s="901">
        <v>8</v>
      </c>
      <c r="H36" s="901"/>
      <c r="I36" s="1371" t="s">
        <v>152</v>
      </c>
      <c r="J36" s="901">
        <v>8</v>
      </c>
      <c r="K36" s="1070">
        <v>8</v>
      </c>
      <c r="L36" s="1070">
        <v>8</v>
      </c>
      <c r="M36" s="901">
        <v>8</v>
      </c>
      <c r="N36" s="901">
        <v>8</v>
      </c>
      <c r="O36" s="901"/>
      <c r="P36" s="1371" t="s">
        <v>152</v>
      </c>
      <c r="Q36" s="901">
        <v>8</v>
      </c>
      <c r="R36" s="1070"/>
    </row>
    <row r="37" spans="1:18" ht="24" customHeight="1" x14ac:dyDescent="0.25">
      <c r="A37" s="904"/>
      <c r="B37" s="904"/>
      <c r="C37" s="905" t="s">
        <v>121</v>
      </c>
      <c r="D37" s="906"/>
      <c r="E37" s="1069">
        <f t="shared" ref="E37:R37" si="9">COUNT(E7:E16,E12:E20,E22:E22,E24:E26,E28:E32,E34:E36)</f>
        <v>11</v>
      </c>
      <c r="F37" s="1069">
        <f t="shared" si="9"/>
        <v>14</v>
      </c>
      <c r="G37" s="1069">
        <f t="shared" si="9"/>
        <v>15</v>
      </c>
      <c r="H37" s="1069">
        <f t="shared" si="9"/>
        <v>14</v>
      </c>
      <c r="I37" s="1069">
        <f t="shared" si="9"/>
        <v>12</v>
      </c>
      <c r="J37" s="1069">
        <f t="shared" si="9"/>
        <v>14</v>
      </c>
      <c r="K37" s="1069">
        <f t="shared" si="9"/>
        <v>11</v>
      </c>
      <c r="L37" s="1069">
        <f t="shared" si="9"/>
        <v>8</v>
      </c>
      <c r="M37" s="1069">
        <f t="shared" si="9"/>
        <v>12</v>
      </c>
      <c r="N37" s="1069">
        <f t="shared" si="9"/>
        <v>11</v>
      </c>
      <c r="O37" s="1069">
        <f t="shared" si="9"/>
        <v>12</v>
      </c>
      <c r="P37" s="1069">
        <f t="shared" si="9"/>
        <v>12</v>
      </c>
      <c r="Q37" s="1069">
        <f t="shared" si="9"/>
        <v>14</v>
      </c>
      <c r="R37" s="1069">
        <f t="shared" si="9"/>
        <v>12</v>
      </c>
    </row>
    <row r="38" spans="1:18" ht="24" customHeight="1" x14ac:dyDescent="0.25">
      <c r="A38" s="299" t="s">
        <v>13</v>
      </c>
      <c r="B38" s="299" t="s">
        <v>162</v>
      </c>
      <c r="C38" s="902" t="s">
        <v>369</v>
      </c>
      <c r="D38" s="901">
        <f t="shared" ref="D38" si="10">SUM(E38:K38,L38:R38)/2</f>
        <v>32</v>
      </c>
      <c r="E38" s="1741"/>
      <c r="F38" s="1071">
        <v>8</v>
      </c>
      <c r="G38" s="1071"/>
      <c r="H38" s="901">
        <v>8</v>
      </c>
      <c r="I38" s="1071"/>
      <c r="J38" s="1071">
        <v>8</v>
      </c>
      <c r="K38" s="1070">
        <v>8</v>
      </c>
      <c r="L38" s="1070">
        <v>8</v>
      </c>
      <c r="M38" s="901">
        <v>8</v>
      </c>
      <c r="N38" s="1071"/>
      <c r="O38" s="1071">
        <v>8</v>
      </c>
      <c r="P38" s="1071"/>
      <c r="Q38" s="1071">
        <v>8</v>
      </c>
      <c r="R38" s="1741"/>
    </row>
    <row r="39" spans="1:18" ht="24" customHeight="1" x14ac:dyDescent="0.25">
      <c r="A39" s="904"/>
      <c r="B39" s="904"/>
      <c r="C39" s="905" t="s">
        <v>139</v>
      </c>
      <c r="D39" s="906"/>
      <c r="E39" s="1069">
        <f t="shared" ref="E39:R39" si="11">COUNT(E7:E16,E12:E20,E22:E22,E24:E26,E28:E32,E34:E36,E38:E38)</f>
        <v>11</v>
      </c>
      <c r="F39" s="1069">
        <f t="shared" si="11"/>
        <v>15</v>
      </c>
      <c r="G39" s="1069">
        <f t="shared" si="11"/>
        <v>15</v>
      </c>
      <c r="H39" s="1069">
        <f t="shared" si="11"/>
        <v>15</v>
      </c>
      <c r="I39" s="1069">
        <f t="shared" si="11"/>
        <v>12</v>
      </c>
      <c r="J39" s="1069">
        <f t="shared" si="11"/>
        <v>15</v>
      </c>
      <c r="K39" s="1069">
        <f t="shared" si="11"/>
        <v>12</v>
      </c>
      <c r="L39" s="1069">
        <f t="shared" si="11"/>
        <v>9</v>
      </c>
      <c r="M39" s="1069">
        <f t="shared" si="11"/>
        <v>13</v>
      </c>
      <c r="N39" s="1069">
        <f t="shared" si="11"/>
        <v>11</v>
      </c>
      <c r="O39" s="1069">
        <f t="shared" si="11"/>
        <v>13</v>
      </c>
      <c r="P39" s="1069">
        <f t="shared" si="11"/>
        <v>12</v>
      </c>
      <c r="Q39" s="1069">
        <f t="shared" si="11"/>
        <v>15</v>
      </c>
      <c r="R39" s="1069">
        <f t="shared" si="11"/>
        <v>12</v>
      </c>
    </row>
    <row r="40" spans="1:18" ht="24" customHeight="1" x14ac:dyDescent="0.25">
      <c r="A40" s="299" t="s">
        <v>13</v>
      </c>
      <c r="B40" s="299" t="s">
        <v>103</v>
      </c>
      <c r="C40" s="902" t="s">
        <v>384</v>
      </c>
      <c r="D40" s="901">
        <f>SUM(E40:K40,L40:R40)/2</f>
        <v>40</v>
      </c>
      <c r="E40" s="1070"/>
      <c r="F40" s="901">
        <v>8</v>
      </c>
      <c r="G40" s="901">
        <v>8</v>
      </c>
      <c r="H40" s="901">
        <v>8</v>
      </c>
      <c r="I40" s="901">
        <v>8</v>
      </c>
      <c r="J40" s="901"/>
      <c r="K40" s="1070">
        <v>8</v>
      </c>
      <c r="L40" s="1070">
        <v>8</v>
      </c>
      <c r="M40" s="901">
        <v>8</v>
      </c>
      <c r="N40" s="901">
        <v>8</v>
      </c>
      <c r="O40" s="901">
        <v>8</v>
      </c>
      <c r="P40" s="901"/>
      <c r="Q40" s="901">
        <v>8</v>
      </c>
      <c r="R40" s="1070"/>
    </row>
    <row r="41" spans="1:18" ht="24" customHeight="1" x14ac:dyDescent="0.25">
      <c r="A41" s="904"/>
      <c r="B41" s="904"/>
      <c r="C41" s="905" t="s">
        <v>125</v>
      </c>
      <c r="D41" s="906"/>
      <c r="E41" s="1069">
        <f t="shared" ref="E41:R41" si="12">COUNT(E7:E16,E12:E20,E22:E22,E24:E26,E28:E32,E34:E36,E38:E38,E40:E40)</f>
        <v>11</v>
      </c>
      <c r="F41" s="1069">
        <f t="shared" si="12"/>
        <v>16</v>
      </c>
      <c r="G41" s="1069">
        <f t="shared" si="12"/>
        <v>16</v>
      </c>
      <c r="H41" s="1069">
        <f t="shared" si="12"/>
        <v>16</v>
      </c>
      <c r="I41" s="1069">
        <f t="shared" si="12"/>
        <v>13</v>
      </c>
      <c r="J41" s="1069">
        <f t="shared" si="12"/>
        <v>15</v>
      </c>
      <c r="K41" s="1069">
        <f t="shared" si="12"/>
        <v>13</v>
      </c>
      <c r="L41" s="1069">
        <f t="shared" si="12"/>
        <v>10</v>
      </c>
      <c r="M41" s="1069">
        <f t="shared" si="12"/>
        <v>14</v>
      </c>
      <c r="N41" s="1069">
        <f t="shared" si="12"/>
        <v>12</v>
      </c>
      <c r="O41" s="1069">
        <f t="shared" si="12"/>
        <v>14</v>
      </c>
      <c r="P41" s="1069">
        <f t="shared" si="12"/>
        <v>12</v>
      </c>
      <c r="Q41" s="1069">
        <f t="shared" si="12"/>
        <v>16</v>
      </c>
      <c r="R41" s="1069">
        <f t="shared" si="12"/>
        <v>12</v>
      </c>
    </row>
    <row r="42" spans="1:18" ht="24" customHeight="1" x14ac:dyDescent="0.25">
      <c r="A42" s="299" t="s">
        <v>13</v>
      </c>
      <c r="B42" s="299" t="s">
        <v>39</v>
      </c>
      <c r="C42" s="902" t="s">
        <v>318</v>
      </c>
      <c r="D42" s="901">
        <f>SUM(E42:K42,L42:R42)/2</f>
        <v>40</v>
      </c>
      <c r="E42" s="961"/>
      <c r="F42" s="901">
        <v>8</v>
      </c>
      <c r="G42" s="901">
        <v>8</v>
      </c>
      <c r="H42" s="901">
        <v>8</v>
      </c>
      <c r="I42" s="901">
        <v>8</v>
      </c>
      <c r="J42" s="901"/>
      <c r="K42" s="961">
        <v>8</v>
      </c>
      <c r="L42" s="961">
        <v>8</v>
      </c>
      <c r="M42" s="901"/>
      <c r="N42" s="901">
        <v>8</v>
      </c>
      <c r="O42" s="901">
        <v>8</v>
      </c>
      <c r="P42" s="901">
        <v>8</v>
      </c>
      <c r="Q42" s="901">
        <v>8</v>
      </c>
      <c r="R42" s="962"/>
    </row>
    <row r="43" spans="1:18" ht="24" customHeight="1" x14ac:dyDescent="0.25">
      <c r="A43" s="299" t="s">
        <v>13</v>
      </c>
      <c r="B43" s="299" t="s">
        <v>39</v>
      </c>
      <c r="C43" s="902" t="s">
        <v>390</v>
      </c>
      <c r="D43" s="901">
        <f t="shared" ref="D43:D48" si="13">SUM(E43:K43,L43:R43)/2</f>
        <v>32</v>
      </c>
      <c r="E43" s="961">
        <v>8</v>
      </c>
      <c r="F43" s="901">
        <v>8</v>
      </c>
      <c r="G43" s="901">
        <v>8</v>
      </c>
      <c r="H43" s="1371" t="s">
        <v>152</v>
      </c>
      <c r="I43" s="901"/>
      <c r="J43" s="901">
        <v>8</v>
      </c>
      <c r="K43" s="961"/>
      <c r="L43" s="961"/>
      <c r="M43" s="901">
        <v>8</v>
      </c>
      <c r="N43" s="901">
        <v>8</v>
      </c>
      <c r="O43" s="1371" t="s">
        <v>152</v>
      </c>
      <c r="P43" s="901">
        <v>8</v>
      </c>
      <c r="Q43" s="901"/>
      <c r="R43" s="962">
        <v>8</v>
      </c>
    </row>
    <row r="44" spans="1:18" ht="24" customHeight="1" x14ac:dyDescent="0.25">
      <c r="A44" s="299" t="s">
        <v>13</v>
      </c>
      <c r="B44" s="299" t="s">
        <v>39</v>
      </c>
      <c r="C44" s="902" t="s">
        <v>374</v>
      </c>
      <c r="D44" s="901">
        <f t="shared" si="13"/>
        <v>40</v>
      </c>
      <c r="E44" s="961"/>
      <c r="F44" s="901">
        <v>8</v>
      </c>
      <c r="G44" s="901">
        <v>8</v>
      </c>
      <c r="H44" s="1094"/>
      <c r="I44" s="901">
        <v>8</v>
      </c>
      <c r="J44" s="901">
        <v>8</v>
      </c>
      <c r="K44" s="1092">
        <v>8</v>
      </c>
      <c r="L44" s="1092">
        <v>8</v>
      </c>
      <c r="M44" s="901"/>
      <c r="N44" s="901">
        <v>8</v>
      </c>
      <c r="O44" s="901">
        <v>8</v>
      </c>
      <c r="P44" s="901">
        <v>8</v>
      </c>
      <c r="Q44" s="901">
        <v>8</v>
      </c>
      <c r="R44" s="962"/>
    </row>
    <row r="45" spans="1:18" ht="24" customHeight="1" x14ac:dyDescent="0.25">
      <c r="A45" s="299" t="s">
        <v>13</v>
      </c>
      <c r="B45" s="299" t="s">
        <v>39</v>
      </c>
      <c r="C45" s="902" t="s">
        <v>377</v>
      </c>
      <c r="D45" s="901">
        <f t="shared" si="13"/>
        <v>16</v>
      </c>
      <c r="E45" s="1092">
        <v>8</v>
      </c>
      <c r="F45" s="901"/>
      <c r="G45" s="901"/>
      <c r="H45" s="901">
        <v>8</v>
      </c>
      <c r="I45" s="901"/>
      <c r="J45" s="901"/>
      <c r="K45" s="961"/>
      <c r="L45" s="961"/>
      <c r="M45" s="901"/>
      <c r="N45" s="901"/>
      <c r="O45" s="901">
        <v>8</v>
      </c>
      <c r="P45" s="901"/>
      <c r="Q45" s="901"/>
      <c r="R45" s="1092">
        <v>8</v>
      </c>
    </row>
    <row r="46" spans="1:18" ht="24" customHeight="1" x14ac:dyDescent="0.25">
      <c r="A46" s="908" t="s">
        <v>231</v>
      </c>
      <c r="B46" s="908" t="s">
        <v>39</v>
      </c>
      <c r="C46" s="909" t="s">
        <v>398</v>
      </c>
      <c r="D46" s="901">
        <f t="shared" si="13"/>
        <v>12</v>
      </c>
      <c r="E46" s="1070"/>
      <c r="F46" s="1074" t="s">
        <v>10</v>
      </c>
      <c r="G46" s="1074" t="s">
        <v>10</v>
      </c>
      <c r="H46" s="1074"/>
      <c r="I46" s="1074" t="s">
        <v>10</v>
      </c>
      <c r="J46" s="1074" t="s">
        <v>10</v>
      </c>
      <c r="K46" s="1091" t="s">
        <v>10</v>
      </c>
      <c r="L46" s="1091" t="s">
        <v>10</v>
      </c>
      <c r="M46" s="1420" t="s">
        <v>273</v>
      </c>
      <c r="N46" s="901"/>
      <c r="O46" s="901">
        <v>8</v>
      </c>
      <c r="P46" s="901"/>
      <c r="Q46" s="901">
        <v>8</v>
      </c>
      <c r="R46" s="1070">
        <v>8</v>
      </c>
    </row>
    <row r="47" spans="1:18" ht="24" customHeight="1" x14ac:dyDescent="0.25">
      <c r="A47" s="966" t="s">
        <v>13</v>
      </c>
      <c r="B47" s="966" t="s">
        <v>39</v>
      </c>
      <c r="C47" s="967" t="s">
        <v>352</v>
      </c>
      <c r="D47" s="901">
        <f t="shared" si="13"/>
        <v>40</v>
      </c>
      <c r="E47" s="1070">
        <v>8</v>
      </c>
      <c r="F47" s="901"/>
      <c r="G47" s="901">
        <v>8</v>
      </c>
      <c r="H47" s="901">
        <v>8</v>
      </c>
      <c r="I47" s="901">
        <v>8</v>
      </c>
      <c r="J47" s="901">
        <v>8</v>
      </c>
      <c r="K47" s="1070"/>
      <c r="L47" s="1070"/>
      <c r="M47" s="901">
        <v>8</v>
      </c>
      <c r="N47" s="901">
        <v>8</v>
      </c>
      <c r="O47" s="901">
        <v>8</v>
      </c>
      <c r="P47" s="901">
        <v>8</v>
      </c>
      <c r="Q47" s="901"/>
      <c r="R47" s="1070">
        <v>8</v>
      </c>
    </row>
    <row r="48" spans="1:18" s="1743" customFormat="1" ht="24" customHeight="1" x14ac:dyDescent="0.25">
      <c r="A48" s="299" t="s">
        <v>13</v>
      </c>
      <c r="B48" s="299" t="s">
        <v>362</v>
      </c>
      <c r="C48" s="902" t="s">
        <v>135</v>
      </c>
      <c r="D48" s="901">
        <f t="shared" si="13"/>
        <v>30.5</v>
      </c>
      <c r="E48" s="1070">
        <v>8</v>
      </c>
      <c r="F48" s="901">
        <v>7.5</v>
      </c>
      <c r="G48" s="901"/>
      <c r="H48" s="901"/>
      <c r="I48" s="901">
        <v>7.5</v>
      </c>
      <c r="J48" s="901">
        <v>7.5</v>
      </c>
      <c r="K48" s="1070"/>
      <c r="L48" s="1070"/>
      <c r="M48" s="901">
        <v>7.5</v>
      </c>
      <c r="N48" s="901"/>
      <c r="O48" s="901"/>
      <c r="P48" s="901">
        <v>7.5</v>
      </c>
      <c r="Q48" s="901">
        <v>7.5</v>
      </c>
      <c r="R48" s="1070">
        <v>8</v>
      </c>
    </row>
    <row r="49" spans="1:18" ht="23.5" customHeight="1" x14ac:dyDescent="0.25">
      <c r="A49" s="904"/>
      <c r="B49" s="904"/>
      <c r="C49" s="905" t="s">
        <v>126</v>
      </c>
      <c r="D49" s="906"/>
      <c r="E49" s="1069">
        <f t="shared" ref="E49:R49" si="14">COUNT(E8:E16,E12:E20,E22:E22,E24:E26,E28:E32,E34:E36,E38:E38,E40:E40,E42:E48)</f>
        <v>15</v>
      </c>
      <c r="F49" s="1069">
        <f t="shared" si="14"/>
        <v>20</v>
      </c>
      <c r="G49" s="1069">
        <f t="shared" si="14"/>
        <v>20</v>
      </c>
      <c r="H49" s="1069">
        <f t="shared" si="14"/>
        <v>19</v>
      </c>
      <c r="I49" s="1069">
        <f t="shared" si="14"/>
        <v>17</v>
      </c>
      <c r="J49" s="1069">
        <f t="shared" si="14"/>
        <v>19</v>
      </c>
      <c r="K49" s="1069">
        <f t="shared" si="14"/>
        <v>15</v>
      </c>
      <c r="L49" s="1069">
        <f t="shared" si="14"/>
        <v>12</v>
      </c>
      <c r="M49" s="1069">
        <f t="shared" si="14"/>
        <v>17</v>
      </c>
      <c r="N49" s="1069">
        <f t="shared" si="14"/>
        <v>16</v>
      </c>
      <c r="O49" s="1069">
        <f t="shared" si="14"/>
        <v>19</v>
      </c>
      <c r="P49" s="1069">
        <f t="shared" si="14"/>
        <v>17</v>
      </c>
      <c r="Q49" s="1069">
        <f t="shared" si="14"/>
        <v>20</v>
      </c>
      <c r="R49" s="1069">
        <f t="shared" si="14"/>
        <v>17</v>
      </c>
    </row>
    <row r="50" spans="1:18" ht="23.5" customHeight="1" x14ac:dyDescent="0.25">
      <c r="A50" s="904"/>
      <c r="B50" s="904"/>
      <c r="C50" s="911" t="s">
        <v>300</v>
      </c>
      <c r="D50" s="906"/>
      <c r="E50" s="1069">
        <f t="shared" ref="E50:R50" si="15">COUNT(E12:E20,E22:E22,E24:E26,E28:E32,E34:E36,E38:E38,E40:E40,E42:E48)</f>
        <v>11</v>
      </c>
      <c r="F50" s="1069">
        <f t="shared" si="15"/>
        <v>15</v>
      </c>
      <c r="G50" s="1069">
        <f t="shared" si="15"/>
        <v>16</v>
      </c>
      <c r="H50" s="1069">
        <f t="shared" si="15"/>
        <v>15</v>
      </c>
      <c r="I50" s="1069">
        <f t="shared" si="15"/>
        <v>13</v>
      </c>
      <c r="J50" s="1069">
        <f t="shared" si="15"/>
        <v>15</v>
      </c>
      <c r="K50" s="1069">
        <f t="shared" si="15"/>
        <v>12</v>
      </c>
      <c r="L50" s="1069">
        <f t="shared" si="15"/>
        <v>10</v>
      </c>
      <c r="M50" s="1069">
        <f t="shared" si="15"/>
        <v>13</v>
      </c>
      <c r="N50" s="1069">
        <f t="shared" si="15"/>
        <v>12</v>
      </c>
      <c r="O50" s="1069">
        <f t="shared" si="15"/>
        <v>14</v>
      </c>
      <c r="P50" s="1069">
        <f t="shared" si="15"/>
        <v>13</v>
      </c>
      <c r="Q50" s="1069">
        <f t="shared" si="15"/>
        <v>16</v>
      </c>
      <c r="R50" s="1069">
        <f t="shared" si="15"/>
        <v>13</v>
      </c>
    </row>
    <row r="51" spans="1:18" ht="24" customHeight="1" x14ac:dyDescent="0.25">
      <c r="A51" s="904"/>
      <c r="B51" s="904"/>
      <c r="C51" s="912" t="s">
        <v>51</v>
      </c>
      <c r="D51" s="906"/>
      <c r="E51" s="1069">
        <f>COUNT(E22:E22,E24:E26,E28:E32,E34:E36,E38:E38,E40:E40,E42:E48,#REF!)</f>
        <v>7</v>
      </c>
      <c r="F51" s="1069">
        <f>COUNT(F22:F22,F24:F26,F28:F32,F34:F36,F38:F38,F40:F40,F42:F48,#REF!)</f>
        <v>12</v>
      </c>
      <c r="G51" s="1069">
        <f>COUNT(G22:G22,G24:G26,G28:G32,G34:G36,G38:G38,G40:G40,G42:G48,#REF!)</f>
        <v>12</v>
      </c>
      <c r="H51" s="1069">
        <f>COUNT(H22:H22,H24:H26,H28:H32,H34:H36,H38:H38,H40:H40,H42:H48,#REF!)</f>
        <v>12</v>
      </c>
      <c r="I51" s="1069">
        <f>COUNT(I22:I22,I24:I26,I28:I32,I34:I36,I38:I38,I40:I40,I42:I48,#REF!)</f>
        <v>10</v>
      </c>
      <c r="J51" s="1069">
        <f>COUNT(J22:J22,J24:J26,J28:J32,J34:J36,J38:J38,J40:J40,J42:J48,#REF!)</f>
        <v>12</v>
      </c>
      <c r="K51" s="1069">
        <f>COUNT(K22:K22,K24:K26,K28:K32,K34:K36,K38:K38,K40:K40,K42:K48,#REF!)</f>
        <v>8</v>
      </c>
      <c r="L51" s="1069">
        <f>COUNT(L22:L22,L24:L26,L28:L32,L34:L36,L38:L38,L40:L40,L42:L48,#REF!)</f>
        <v>8</v>
      </c>
      <c r="M51" s="1069">
        <f>COUNT(M22:M22,M24:M26,M28:M32,M34:M36,M38:M38,M40:M40,M42:M48,#REF!)</f>
        <v>12</v>
      </c>
      <c r="N51" s="1069">
        <f>COUNT(N22:N22,N24:N26,N28:N32,N34:N36,N38:N38,N40:N40,N42:N48,#REF!)</f>
        <v>9</v>
      </c>
      <c r="O51" s="1069">
        <f>COUNT(O22:O22,O24:O26,O28:O32,O34:O36,O38:O38,O40:O40,O42:O48,#REF!)</f>
        <v>11</v>
      </c>
      <c r="P51" s="1069">
        <f>COUNT(P22:P22,P24:P26,P28:P32,P34:P36,P38:P38,P40:P40,P42:P48,#REF!)</f>
        <v>11</v>
      </c>
      <c r="Q51" s="1069">
        <f>COUNT(Q22:Q22,Q24:Q26,Q28:Q32,Q34:Q36,Q38:Q38,Q40:Q40,Q42:Q48,#REF!)</f>
        <v>13</v>
      </c>
      <c r="R51" s="1069">
        <f>COUNT(R22:R22,R24:R26,R28:R32,R34:R36,R38:R38,R40:R40,R42:R48,#REF!)</f>
        <v>8</v>
      </c>
    </row>
    <row r="52" spans="1:18" ht="24" customHeight="1" x14ac:dyDescent="0.25">
      <c r="A52" s="904"/>
      <c r="B52" s="904"/>
      <c r="C52" s="912" t="s">
        <v>113</v>
      </c>
      <c r="D52" s="906"/>
      <c r="E52" s="1069">
        <f>COUNT(E24:E26,E28:E32,E34:E36,E38:E38,E40:E40,E42:E48,#REF!)</f>
        <v>7</v>
      </c>
      <c r="F52" s="1069">
        <f>COUNT(F24:F26,F28:F32,F34:F36,F38:F38,F40:F40,F42:F48,#REF!)</f>
        <v>11</v>
      </c>
      <c r="G52" s="1069">
        <f>COUNT(G24:G26,G28:G32,G34:G36,G38:G38,G40:G40,G42:G48,#REF!)</f>
        <v>11</v>
      </c>
      <c r="H52" s="1069">
        <f>COUNT(H24:H26,H28:H32,H34:H36,H38:H38,H40:H40,H42:H48,#REF!)</f>
        <v>11</v>
      </c>
      <c r="I52" s="1069">
        <f>COUNT(I24:I26,I28:I32,I34:I36,I38:I38,I40:I40,I42:I48,#REF!)</f>
        <v>10</v>
      </c>
      <c r="J52" s="1069">
        <f>COUNT(J24:J26,J28:J32,J34:J36,J38:J38,J40:J40,J42:J48,#REF!)</f>
        <v>11</v>
      </c>
      <c r="K52" s="1069">
        <f>COUNT(K24:K26,K28:K32,K34:K36,K38:K38,K40:K40,K42:K48,#REF!)</f>
        <v>7</v>
      </c>
      <c r="L52" s="1069">
        <f>COUNT(L24:L26,L28:L32,L34:L36,L38:L38,L40:L40,L42:L48,#REF!)</f>
        <v>7</v>
      </c>
      <c r="M52" s="1069">
        <f>COUNT(M24:M26,M28:M32,M34:M36,M38:M38,M40:M40,M42:M48,#REF!)</f>
        <v>11</v>
      </c>
      <c r="N52" s="1069">
        <f>COUNT(N24:N26,N28:N32,N34:N36,N38:N38,N40:N40,N42:N48,#REF!)</f>
        <v>9</v>
      </c>
      <c r="O52" s="1069">
        <f>COUNT(O24:O26,O28:O32,O34:O36,O38:O38,O40:O40,O42:O48,#REF!)</f>
        <v>10</v>
      </c>
      <c r="P52" s="1069">
        <f>COUNT(P24:P26,P28:P32,P34:P36,P38:P38,P40:P40,P42:P48,#REF!)</f>
        <v>10</v>
      </c>
      <c r="Q52" s="1069">
        <f>COUNT(Q24:Q26,Q28:Q32,Q34:Q36,Q38:Q38,Q40:Q40,Q42:Q48,#REF!)</f>
        <v>12</v>
      </c>
      <c r="R52" s="1069">
        <f>COUNT(R24:R26,R28:R32,R34:R36,R38:R38,R40:R40,R42:R48,#REF!)</f>
        <v>8</v>
      </c>
    </row>
    <row r="53" spans="1:18" ht="24" customHeight="1" x14ac:dyDescent="0.25">
      <c r="A53" s="299" t="s">
        <v>13</v>
      </c>
      <c r="B53" s="299" t="s">
        <v>52</v>
      </c>
      <c r="C53" s="902"/>
      <c r="D53" s="901">
        <f t="shared" ref="D53" si="16">SUM(E53:K53,L53:R53)/2</f>
        <v>0</v>
      </c>
      <c r="E53" s="962"/>
      <c r="F53" s="963"/>
      <c r="G53" s="901"/>
      <c r="H53" s="963"/>
      <c r="I53" s="901"/>
      <c r="J53" s="901"/>
      <c r="K53" s="961"/>
      <c r="L53" s="961"/>
      <c r="M53" s="901"/>
      <c r="N53" s="901"/>
      <c r="O53" s="901"/>
      <c r="P53" s="901"/>
      <c r="Q53" s="901"/>
      <c r="R53" s="961"/>
    </row>
    <row r="54" spans="1:18" ht="24" customHeight="1" x14ac:dyDescent="0.25">
      <c r="A54" s="904"/>
      <c r="B54" s="904"/>
      <c r="C54" s="912" t="s">
        <v>55</v>
      </c>
      <c r="D54" s="906"/>
      <c r="E54" s="1069">
        <f>COUNT(E28:E32,E34:E36,E38:E38,E40:E40,E42:E48,#REF!,E53:E53)</f>
        <v>6</v>
      </c>
      <c r="F54" s="1069">
        <f>COUNT(F28:F32,F34:F36,F38:F38,F40:F40,F42:F48,#REF!,F53:F53)</f>
        <v>10</v>
      </c>
      <c r="G54" s="1069">
        <f>COUNT(G28:G32,G34:G36,G38:G38,G40:G40,G42:G48,#REF!,G53:G53)</f>
        <v>10</v>
      </c>
      <c r="H54" s="1069">
        <f>COUNT(H28:H32,H34:H36,H38:H38,H40:H40,H42:H48,#REF!,H53:H53)</f>
        <v>10</v>
      </c>
      <c r="I54" s="1069">
        <f>COUNT(I28:I32,I34:I36,I38:I38,I40:I40,I42:I48,#REF!,I53:I53)</f>
        <v>8</v>
      </c>
      <c r="J54" s="1069">
        <f>COUNT(J28:J32,J34:J36,J38:J38,J40:J40,J42:J48,#REF!,J53:J53)</f>
        <v>11</v>
      </c>
      <c r="K54" s="1069">
        <f>COUNT(K28:K32,K34:K36,K38:K38,K40:K40,K42:K48,#REF!,K53:K53)</f>
        <v>6</v>
      </c>
      <c r="L54" s="1069">
        <f>COUNT(L28:L32,L34:L36,L38:L38,L40:L40,L42:L48,#REF!,L53:L53)</f>
        <v>6</v>
      </c>
      <c r="M54" s="1069">
        <f>COUNT(M28:M32,M34:M36,M38:M38,M40:M40,M42:M48,#REF!,M53:M53)</f>
        <v>10</v>
      </c>
      <c r="N54" s="1069">
        <f>COUNT(N28:N32,N34:N36,N38:N38,N40:N40,N42:N48,#REF!,N53:N53)</f>
        <v>9</v>
      </c>
      <c r="O54" s="1069">
        <f>COUNT(O28:O32,O34:O36,O38:O38,O40:O40,O42:O48,#REF!,O53:O53)</f>
        <v>9</v>
      </c>
      <c r="P54" s="1069">
        <f>COUNT(P28:P32,P34:P36,P38:P38,P40:P40,P42:P48,#REF!,P53:P53)</f>
        <v>8</v>
      </c>
      <c r="Q54" s="1069">
        <f>COUNT(Q28:Q32,Q34:Q36,Q38:Q38,Q40:Q40,Q42:Q48,#REF!,Q53:Q53)</f>
        <v>11</v>
      </c>
      <c r="R54" s="1069">
        <f>COUNT(R28:R32,R34:R36,R38:R38,R40:R40,R42:R48,#REF!,R53:R53)</f>
        <v>7</v>
      </c>
    </row>
    <row r="55" spans="1:18" ht="24" customHeight="1" x14ac:dyDescent="0.25">
      <c r="A55" s="904"/>
      <c r="B55" s="904"/>
      <c r="C55" s="912" t="s">
        <v>105</v>
      </c>
      <c r="D55" s="906"/>
      <c r="E55" s="1069">
        <f>COUNT(E34:E36,E38:E38,E40:E40,E42:E48,#REF!,E53:E53)</f>
        <v>4</v>
      </c>
      <c r="F55" s="1069">
        <f>COUNT(F34:F36,F38:F38,F40:F40,F42:F48,#REF!,F53:F53)</f>
        <v>8</v>
      </c>
      <c r="G55" s="1069">
        <f>COUNT(G34:G36,G38:G38,G40:G40,G42:G48,#REF!,G53:G53)</f>
        <v>6</v>
      </c>
      <c r="H55" s="1069">
        <f>COUNT(H34:H36,H38:H38,H40:H40,H42:H48,#REF!,H53:H53)</f>
        <v>6</v>
      </c>
      <c r="I55" s="1069">
        <f>COUNT(I34:I36,I38:I38,I40:I40,I42:I48,#REF!,I53:I53)</f>
        <v>6</v>
      </c>
      <c r="J55" s="1069">
        <f>COUNT(J34:J36,J38:J38,J40:J40,J42:J48,#REF!,J53:J53)</f>
        <v>7</v>
      </c>
      <c r="K55" s="1069">
        <f>COUNT(K34:K36,K38:K38,K40:K40,K42:K48,#REF!,K53:K53)</f>
        <v>5</v>
      </c>
      <c r="L55" s="1069">
        <f>COUNT(L34:L36,L38:L38,L40:L40,L42:L48,#REF!,L53:L53)</f>
        <v>5</v>
      </c>
      <c r="M55" s="1069">
        <f>COUNT(M34:M36,M38:M38,M40:M40,M42:M48,#REF!,M53:M53)</f>
        <v>7</v>
      </c>
      <c r="N55" s="1069">
        <f>COUNT(N34:N36,N38:N38,N40:N40,N42:N48,#REF!,N53:N53)</f>
        <v>7</v>
      </c>
      <c r="O55" s="1069">
        <f>COUNT(O34:O36,O38:O38,O40:O40,O42:O48,#REF!,O53:O53)</f>
        <v>7</v>
      </c>
      <c r="P55" s="1069">
        <f>COUNT(P34:P36,P38:P38,P40:P40,P42:P48,#REF!,P53:P53)</f>
        <v>6</v>
      </c>
      <c r="Q55" s="1069">
        <f>COUNT(Q34:Q36,Q38:Q38,Q40:Q40,Q42:Q48,#REF!,Q53:Q53)</f>
        <v>8</v>
      </c>
      <c r="R55" s="1069">
        <f>COUNT(R34:R36,R38:R38,R40:R40,R42:R48,#REF!,R53:R53)</f>
        <v>5</v>
      </c>
    </row>
    <row r="56" spans="1:18" ht="24" customHeight="1" x14ac:dyDescent="0.25">
      <c r="A56" s="904"/>
      <c r="B56" s="904"/>
      <c r="C56" s="912" t="s">
        <v>128</v>
      </c>
      <c r="D56" s="906"/>
      <c r="E56" s="1069">
        <f>COUNT(#REF!,E38:E38,E40:E40,E42:E48,#REF!,E53:E53)</f>
        <v>4</v>
      </c>
      <c r="F56" s="1069">
        <f>COUNT(#REF!,F38:F38,F40:F40,F42:F48,#REF!,F53:F53)</f>
        <v>6</v>
      </c>
      <c r="G56" s="1069">
        <f>COUNT(#REF!,G38:G38,G40:G40,G42:G48,#REF!,G53:G53)</f>
        <v>5</v>
      </c>
      <c r="H56" s="1069">
        <f>COUNT(#REF!,H38:H38,H40:H40,H42:H48,#REF!,H53:H53)</f>
        <v>5</v>
      </c>
      <c r="I56" s="1069">
        <f>COUNT(#REF!,I38:I38,I40:I40,I42:I48,#REF!,I53:I53)</f>
        <v>5</v>
      </c>
      <c r="J56" s="1069">
        <f>COUNT(#REF!,J38:J38,J40:J40,J42:J48,#REF!,J53:J53)</f>
        <v>5</v>
      </c>
      <c r="K56" s="1069">
        <f>COUNT(#REF!,K38:K38,K40:K40,K42:K48,#REF!,K53:K53)</f>
        <v>4</v>
      </c>
      <c r="L56" s="1069">
        <f>COUNT(#REF!,L38:L38,L40:L40,L42:L48,#REF!,L53:L53)</f>
        <v>4</v>
      </c>
      <c r="M56" s="1069">
        <f>COUNT(#REF!,M38:M38,M40:M40,M42:M48,#REF!,M53:M53)</f>
        <v>5</v>
      </c>
      <c r="N56" s="1069">
        <f>COUNT(#REF!,N38:N38,N40:N40,N42:N48,#REF!,N53:N53)</f>
        <v>5</v>
      </c>
      <c r="O56" s="1069">
        <f>COUNT(#REF!,O38:O38,O40:O40,O42:O48,#REF!,O53:O53)</f>
        <v>7</v>
      </c>
      <c r="P56" s="1069">
        <f>COUNT(#REF!,P38:P38,P40:P40,P42:P48,#REF!,P53:P53)</f>
        <v>5</v>
      </c>
      <c r="Q56" s="1069">
        <f>COUNT(#REF!,Q38:Q38,Q40:Q40,Q42:Q48,#REF!,Q53:Q53)</f>
        <v>6</v>
      </c>
      <c r="R56" s="1069">
        <f>COUNT(#REF!,R38:R38,R40:R40,R42:R48,#REF!,R53:R53)</f>
        <v>5</v>
      </c>
    </row>
    <row r="57" spans="1:18" ht="24" customHeight="1" x14ac:dyDescent="0.25">
      <c r="A57" s="904"/>
      <c r="B57" s="904"/>
      <c r="C57" s="912" t="s">
        <v>161</v>
      </c>
      <c r="D57" s="906"/>
      <c r="E57" s="1069">
        <f>COUNT(#REF!,E40:E40,E42:E48,#REF!,E53:E53)</f>
        <v>4</v>
      </c>
      <c r="F57" s="1069">
        <f>COUNT(#REF!,F40:F40,F42:F48,#REF!,F53:F53)</f>
        <v>5</v>
      </c>
      <c r="G57" s="1069">
        <f>COUNT(#REF!,G40:G40,G42:G48,#REF!,G53:G53)</f>
        <v>5</v>
      </c>
      <c r="H57" s="1069">
        <f>COUNT(#REF!,H40:H40,H42:H48,#REF!,H53:H53)</f>
        <v>4</v>
      </c>
      <c r="I57" s="1069">
        <f>COUNT(#REF!,I40:I40,I42:I48,#REF!,I53:I53)</f>
        <v>5</v>
      </c>
      <c r="J57" s="1069">
        <f>COUNT(#REF!,J40:J40,J42:J48,#REF!,J53:J53)</f>
        <v>4</v>
      </c>
      <c r="K57" s="1069">
        <f>COUNT(#REF!,K40:K40,K42:K48,#REF!,K53:K53)</f>
        <v>3</v>
      </c>
      <c r="L57" s="1069">
        <f>COUNT(#REF!,L40:L40,L42:L48,#REF!,L53:L53)</f>
        <v>3</v>
      </c>
      <c r="M57" s="1069">
        <f>COUNT(#REF!,M40:M40,M42:M48,#REF!,M53:M53)</f>
        <v>4</v>
      </c>
      <c r="N57" s="1069">
        <f>COUNT(#REF!,N40:N40,N42:N48,#REF!,N53:N53)</f>
        <v>5</v>
      </c>
      <c r="O57" s="1069">
        <f>COUNT(#REF!,O40:O40,O42:O48,#REF!,O53:O53)</f>
        <v>6</v>
      </c>
      <c r="P57" s="1069">
        <f>COUNT(#REF!,P40:P40,P42:P48,#REF!,P53:P53)</f>
        <v>5</v>
      </c>
      <c r="Q57" s="1069">
        <f>COUNT(#REF!,Q40:Q40,Q42:Q48,#REF!,Q53:Q53)</f>
        <v>5</v>
      </c>
      <c r="R57" s="1069">
        <f>COUNT(#REF!,R40:R40,R42:R48,#REF!,R53:R53)</f>
        <v>5</v>
      </c>
    </row>
    <row r="58" spans="1:18" ht="24" customHeight="1" x14ac:dyDescent="0.25">
      <c r="A58" s="904"/>
      <c r="B58" s="904"/>
      <c r="C58" s="912" t="s">
        <v>321</v>
      </c>
      <c r="D58" s="906"/>
      <c r="E58" s="1069">
        <f>COUNT(#REF!,#REF!,E42:E48,#REF!,E53:E53)</f>
        <v>4</v>
      </c>
      <c r="F58" s="1069">
        <f>COUNT(#REF!,#REF!,F42:F48,#REF!,F53:F53)</f>
        <v>4</v>
      </c>
      <c r="G58" s="1069">
        <f>COUNT(#REF!,#REF!,G42:G48,#REF!,G53:G53)</f>
        <v>4</v>
      </c>
      <c r="H58" s="1069">
        <f>COUNT(#REF!,#REF!,H42:H48,#REF!,H53:H53)</f>
        <v>3</v>
      </c>
      <c r="I58" s="1069">
        <f>COUNT(#REF!,#REF!,I42:I48,#REF!,I53:I53)</f>
        <v>4</v>
      </c>
      <c r="J58" s="1069">
        <f>COUNT(#REF!,#REF!,J42:J48,#REF!,J53:J53)</f>
        <v>4</v>
      </c>
      <c r="K58" s="1069">
        <f>COUNT(#REF!,#REF!,K42:K48,#REF!,K53:K53)</f>
        <v>2</v>
      </c>
      <c r="L58" s="1069">
        <f>COUNT(#REF!,#REF!,L42:L48,#REF!,L53:L53)</f>
        <v>2</v>
      </c>
      <c r="M58" s="1069">
        <f>COUNT(#REF!,#REF!,M42:M48,#REF!,M53:M53)</f>
        <v>3</v>
      </c>
      <c r="N58" s="1069">
        <f>COUNT(#REF!,#REF!,N42:N48,#REF!,N53:N53)</f>
        <v>4</v>
      </c>
      <c r="O58" s="1069">
        <f>COUNT(#REF!,#REF!,O42:O48,#REF!,O53:O53)</f>
        <v>5</v>
      </c>
      <c r="P58" s="1069">
        <f>COUNT(#REF!,#REF!,P42:P48,#REF!,P53:P53)</f>
        <v>5</v>
      </c>
      <c r="Q58" s="1069">
        <f>COUNT(#REF!,#REF!,Q42:Q48,#REF!,Q53:Q53)</f>
        <v>4</v>
      </c>
      <c r="R58" s="1069">
        <f>COUNT(#REF!,#REF!,R42:R48,#REF!,R53:R53)</f>
        <v>5</v>
      </c>
    </row>
    <row r="59" spans="1:18" ht="24" customHeight="1" x14ac:dyDescent="0.25">
      <c r="A59" s="904"/>
      <c r="B59" s="904"/>
      <c r="C59" s="912" t="s">
        <v>183</v>
      </c>
      <c r="D59" s="906"/>
      <c r="E59" s="1069">
        <f t="shared" ref="E59:R59" si="17">COUNT(E53:E53)</f>
        <v>0</v>
      </c>
      <c r="F59" s="1069">
        <f t="shared" si="17"/>
        <v>0</v>
      </c>
      <c r="G59" s="1069">
        <f t="shared" si="17"/>
        <v>0</v>
      </c>
      <c r="H59" s="1069">
        <f t="shared" si="17"/>
        <v>0</v>
      </c>
      <c r="I59" s="1069">
        <f t="shared" si="17"/>
        <v>0</v>
      </c>
      <c r="J59" s="1069">
        <f t="shared" si="17"/>
        <v>0</v>
      </c>
      <c r="K59" s="1069">
        <f t="shared" si="17"/>
        <v>0</v>
      </c>
      <c r="L59" s="1069">
        <f t="shared" si="17"/>
        <v>0</v>
      </c>
      <c r="M59" s="1069">
        <f t="shared" si="17"/>
        <v>0</v>
      </c>
      <c r="N59" s="1069">
        <f t="shared" si="17"/>
        <v>0</v>
      </c>
      <c r="O59" s="1069">
        <f t="shared" si="17"/>
        <v>0</v>
      </c>
      <c r="P59" s="1069">
        <f t="shared" si="17"/>
        <v>0</v>
      </c>
      <c r="Q59" s="1069">
        <f t="shared" si="17"/>
        <v>0</v>
      </c>
      <c r="R59" s="1069">
        <f t="shared" si="17"/>
        <v>0</v>
      </c>
    </row>
    <row r="60" spans="1:18" ht="24" customHeight="1" thickBot="1" x14ac:dyDescent="0.3">
      <c r="A60" s="299" t="s">
        <v>102</v>
      </c>
      <c r="B60" s="299"/>
      <c r="C60" s="900"/>
      <c r="D60" s="901"/>
      <c r="E60" s="962"/>
      <c r="F60" s="963"/>
      <c r="G60" s="963"/>
      <c r="H60" s="963"/>
      <c r="I60" s="901"/>
      <c r="J60" s="901"/>
      <c r="K60" s="961"/>
      <c r="L60" s="961"/>
      <c r="M60" s="963"/>
      <c r="N60" s="901"/>
      <c r="O60" s="901"/>
      <c r="P60" s="901"/>
      <c r="Q60" s="901"/>
      <c r="R60" s="962"/>
    </row>
    <row r="61" spans="1:18" ht="24" customHeight="1" thickBot="1" x14ac:dyDescent="0.3">
      <c r="A61" s="913" t="s">
        <v>95</v>
      </c>
      <c r="B61" s="913" t="s">
        <v>101</v>
      </c>
      <c r="C61" s="914" t="s">
        <v>97</v>
      </c>
      <c r="D61" s="913">
        <f>SUM(E61:K61,L61:R61)/2</f>
        <v>19</v>
      </c>
      <c r="E61" s="1082"/>
      <c r="F61" s="1083">
        <v>7.5</v>
      </c>
      <c r="G61" s="1083">
        <v>7.5</v>
      </c>
      <c r="H61" s="1083">
        <v>4</v>
      </c>
      <c r="I61" s="913"/>
      <c r="J61" s="913"/>
      <c r="K61" s="1082"/>
      <c r="L61" s="1082"/>
      <c r="M61" s="1083">
        <v>7.5</v>
      </c>
      <c r="N61" s="913">
        <v>7.5</v>
      </c>
      <c r="O61" s="913">
        <v>4</v>
      </c>
      <c r="P61" s="913"/>
      <c r="Q61" s="913"/>
      <c r="R61" s="1084"/>
    </row>
    <row r="62" spans="1:18" ht="24" customHeight="1" thickBot="1" x14ac:dyDescent="0.3">
      <c r="A62" s="299" t="s">
        <v>96</v>
      </c>
      <c r="B62" s="299" t="s">
        <v>100</v>
      </c>
      <c r="C62" s="915" t="s">
        <v>99</v>
      </c>
      <c r="D62" s="913">
        <f t="shared" ref="D62:D63" si="18">SUM(E62:K62,L62:R62)/2</f>
        <v>38</v>
      </c>
      <c r="E62" s="1085"/>
      <c r="F62" s="1086">
        <v>9.5</v>
      </c>
      <c r="G62" s="299">
        <v>9.5</v>
      </c>
      <c r="H62" s="299">
        <v>9.5</v>
      </c>
      <c r="I62" s="299">
        <v>9.5</v>
      </c>
      <c r="J62" s="299"/>
      <c r="K62" s="1085"/>
      <c r="L62" s="1087"/>
      <c r="M62" s="1088">
        <v>9.5</v>
      </c>
      <c r="N62" s="299">
        <v>9.5</v>
      </c>
      <c r="O62" s="299">
        <v>9.5</v>
      </c>
      <c r="P62" s="299">
        <v>9.5</v>
      </c>
      <c r="Q62" s="299"/>
      <c r="R62" s="1089"/>
    </row>
    <row r="63" spans="1:18" ht="24" customHeight="1" thickBot="1" x14ac:dyDescent="0.3">
      <c r="A63" s="299" t="s">
        <v>96</v>
      </c>
      <c r="B63" s="299" t="s">
        <v>100</v>
      </c>
      <c r="C63" s="915" t="s">
        <v>137</v>
      </c>
      <c r="D63" s="913">
        <f t="shared" si="18"/>
        <v>38</v>
      </c>
      <c r="E63" s="1085">
        <v>9.5</v>
      </c>
      <c r="F63" s="1088">
        <v>9.5</v>
      </c>
      <c r="G63" s="299"/>
      <c r="H63" s="299"/>
      <c r="I63" s="299"/>
      <c r="J63" s="299">
        <v>9.5</v>
      </c>
      <c r="K63" s="1085">
        <v>9.5</v>
      </c>
      <c r="L63" s="1085">
        <v>9.5</v>
      </c>
      <c r="M63" s="1086">
        <v>9.5</v>
      </c>
      <c r="N63" s="299"/>
      <c r="O63" s="299"/>
      <c r="P63" s="299"/>
      <c r="Q63" s="299">
        <v>9.5</v>
      </c>
      <c r="R63" s="1089">
        <v>9.5</v>
      </c>
    </row>
    <row r="64" spans="1:18" ht="24" customHeight="1" x14ac:dyDescent="0.3">
      <c r="A64" s="299"/>
      <c r="B64" s="916" t="s">
        <v>155</v>
      </c>
      <c r="C64" s="917" t="s">
        <v>140</v>
      </c>
      <c r="D64" s="901"/>
      <c r="E64" s="961"/>
      <c r="F64" s="963"/>
      <c r="G64" s="963"/>
      <c r="H64" s="963"/>
      <c r="I64" s="901"/>
      <c r="J64" s="901"/>
      <c r="K64" s="961"/>
      <c r="L64" s="961"/>
      <c r="M64" s="901"/>
      <c r="N64" s="901"/>
      <c r="O64" s="901"/>
      <c r="P64" s="901"/>
      <c r="Q64" s="901"/>
      <c r="R64" s="962"/>
    </row>
    <row r="65" spans="1:18" ht="24" customHeight="1" x14ac:dyDescent="0.3">
      <c r="A65" s="299"/>
      <c r="B65" s="918" t="s">
        <v>154</v>
      </c>
      <c r="C65" s="919" t="s">
        <v>141</v>
      </c>
      <c r="D65" s="901"/>
      <c r="E65" s="961"/>
      <c r="F65" s="963"/>
      <c r="G65" s="963"/>
      <c r="H65" s="963"/>
      <c r="I65" s="901"/>
      <c r="J65" s="901"/>
      <c r="K65" s="961"/>
      <c r="L65" s="961"/>
      <c r="M65" s="901"/>
      <c r="N65" s="901"/>
      <c r="O65" s="901"/>
      <c r="P65" s="901"/>
      <c r="Q65" s="901"/>
      <c r="R65" s="962"/>
    </row>
    <row r="66" spans="1:18" ht="24" customHeight="1" x14ac:dyDescent="0.3">
      <c r="A66" s="920"/>
      <c r="B66" s="920"/>
      <c r="C66" s="920"/>
      <c r="D66" s="317"/>
      <c r="E66" s="968">
        <f t="shared" ref="E66:R66" si="19">SUM(E7:E16,E12:E20,E22:E22,E24:E26,E28:E32,E34:E36,E38:E38,E40:E40,E42:E48,E53:E53,E61:E65)</f>
        <v>125.5</v>
      </c>
      <c r="F66" s="968">
        <f t="shared" si="19"/>
        <v>183</v>
      </c>
      <c r="G66" s="968">
        <f t="shared" si="19"/>
        <v>173</v>
      </c>
      <c r="H66" s="968">
        <f t="shared" si="19"/>
        <v>161.5</v>
      </c>
      <c r="I66" s="968">
        <f t="shared" si="19"/>
        <v>141</v>
      </c>
      <c r="J66" s="968">
        <f t="shared" si="19"/>
        <v>157</v>
      </c>
      <c r="K66" s="968">
        <f t="shared" si="19"/>
        <v>124.5</v>
      </c>
      <c r="L66" s="968">
        <f t="shared" si="19"/>
        <v>99.5</v>
      </c>
      <c r="M66" s="968">
        <f t="shared" si="19"/>
        <v>158</v>
      </c>
      <c r="N66" s="968">
        <f t="shared" si="19"/>
        <v>141</v>
      </c>
      <c r="O66" s="968">
        <f t="shared" si="19"/>
        <v>162.5</v>
      </c>
      <c r="P66" s="968">
        <f t="shared" si="19"/>
        <v>141</v>
      </c>
      <c r="Q66" s="968">
        <f t="shared" si="19"/>
        <v>165</v>
      </c>
      <c r="R66" s="968">
        <f t="shared" si="19"/>
        <v>141.5</v>
      </c>
    </row>
    <row r="67" spans="1:18" ht="24" customHeight="1" x14ac:dyDescent="0.3">
      <c r="A67" s="921"/>
      <c r="B67" s="921"/>
      <c r="C67" s="921"/>
      <c r="D67" s="317"/>
      <c r="E67" s="969">
        <f>E66/8</f>
        <v>15.6875</v>
      </c>
      <c r="F67" s="969">
        <f t="shared" ref="F67:R67" si="20">F66/8</f>
        <v>22.875</v>
      </c>
      <c r="G67" s="969">
        <f t="shared" si="20"/>
        <v>21.625</v>
      </c>
      <c r="H67" s="969">
        <f t="shared" si="20"/>
        <v>20.1875</v>
      </c>
      <c r="I67" s="969">
        <f t="shared" si="20"/>
        <v>17.625</v>
      </c>
      <c r="J67" s="969">
        <f t="shared" si="20"/>
        <v>19.625</v>
      </c>
      <c r="K67" s="969">
        <f t="shared" si="20"/>
        <v>15.5625</v>
      </c>
      <c r="L67" s="969">
        <f t="shared" si="20"/>
        <v>12.4375</v>
      </c>
      <c r="M67" s="969">
        <f t="shared" si="20"/>
        <v>19.75</v>
      </c>
      <c r="N67" s="969">
        <f t="shared" si="20"/>
        <v>17.625</v>
      </c>
      <c r="O67" s="969">
        <f t="shared" si="20"/>
        <v>20.3125</v>
      </c>
      <c r="P67" s="969">
        <f t="shared" si="20"/>
        <v>17.625</v>
      </c>
      <c r="Q67" s="969">
        <f t="shared" si="20"/>
        <v>20.625</v>
      </c>
      <c r="R67" s="969">
        <f t="shared" si="20"/>
        <v>17.6875</v>
      </c>
    </row>
    <row r="68" spans="1:18" ht="24" customHeight="1" x14ac:dyDescent="0.3">
      <c r="A68" s="922"/>
      <c r="B68" s="922"/>
      <c r="C68" s="922"/>
      <c r="D68" s="321" t="s">
        <v>212</v>
      </c>
      <c r="E68" s="322" t="s">
        <v>315</v>
      </c>
      <c r="F68" s="323" t="s">
        <v>203</v>
      </c>
      <c r="G68" s="897"/>
      <c r="H68" s="321" t="s">
        <v>211</v>
      </c>
      <c r="I68" s="970"/>
      <c r="J68" s="325" t="s">
        <v>203</v>
      </c>
      <c r="K68" s="897"/>
      <c r="L68" s="321" t="s">
        <v>213</v>
      </c>
      <c r="M68" s="322" t="s">
        <v>74</v>
      </c>
      <c r="N68" s="323" t="s">
        <v>203</v>
      </c>
      <c r="O68" s="897"/>
      <c r="P68" s="321" t="s">
        <v>211</v>
      </c>
      <c r="Q68" s="970"/>
      <c r="R68" s="325" t="s">
        <v>203</v>
      </c>
    </row>
    <row r="69" spans="1:18" ht="24" customHeight="1" x14ac:dyDescent="0.3">
      <c r="A69" s="316"/>
      <c r="B69" s="316"/>
      <c r="C69" s="316"/>
      <c r="D69" s="326" t="s">
        <v>159</v>
      </c>
      <c r="E69" s="256">
        <v>27.5</v>
      </c>
      <c r="F69" s="347" t="str">
        <f>E69* 40 &amp; "hrs"</f>
        <v>1100hrs</v>
      </c>
      <c r="G69" s="897"/>
      <c r="H69" s="328" t="s">
        <v>240</v>
      </c>
      <c r="I69" s="329">
        <v>25.93</v>
      </c>
      <c r="J69" s="971" t="s">
        <v>247</v>
      </c>
      <c r="K69" s="897"/>
      <c r="L69" s="331" t="s">
        <v>159</v>
      </c>
      <c r="M69" s="332">
        <v>27.5</v>
      </c>
      <c r="N69" s="347" t="str">
        <f>M69* 40 &amp; "hrs"</f>
        <v>1100hrs</v>
      </c>
      <c r="O69" s="897"/>
      <c r="P69" s="334" t="s">
        <v>240</v>
      </c>
      <c r="Q69" s="335">
        <v>25.93</v>
      </c>
      <c r="R69" s="972" t="s">
        <v>247</v>
      </c>
    </row>
    <row r="70" spans="1:18" ht="24" customHeight="1" x14ac:dyDescent="0.3">
      <c r="A70" s="316"/>
      <c r="B70" s="316"/>
      <c r="C70" s="316"/>
      <c r="D70" s="337" t="s">
        <v>204</v>
      </c>
      <c r="E70" s="338">
        <f>SUM(E66:K66)/40</f>
        <v>26.637499999999999</v>
      </c>
      <c r="F70" s="973" t="str">
        <f>E70* 40 &amp; "hrs"</f>
        <v>1065.5hrs</v>
      </c>
      <c r="G70" s="897"/>
      <c r="H70" s="340" t="s">
        <v>74</v>
      </c>
      <c r="I70" s="341">
        <f>SUM(E66:K66)/40</f>
        <v>26.637499999999999</v>
      </c>
      <c r="J70" s="342" t="str">
        <f>I70*40 &amp; "hrs"</f>
        <v>1065.5hrs</v>
      </c>
      <c r="K70" s="897"/>
      <c r="L70" s="343" t="s">
        <v>204</v>
      </c>
      <c r="M70" s="354">
        <f>SUM(L66:R66)/40</f>
        <v>25.212499999999999</v>
      </c>
      <c r="N70" s="973" t="str">
        <f>M70* 40 &amp; "hrs"</f>
        <v>1008.5hrs</v>
      </c>
      <c r="O70" s="897"/>
      <c r="P70" s="340" t="s">
        <v>74</v>
      </c>
      <c r="Q70" s="352">
        <f>SUM(L66:R66)/40</f>
        <v>25.212499999999999</v>
      </c>
      <c r="R70" s="353" t="str">
        <f>Q70*40 &amp; "hrs"</f>
        <v>1008.5hrs</v>
      </c>
    </row>
    <row r="71" spans="1:18" ht="24" customHeight="1" x14ac:dyDescent="0.3">
      <c r="A71" s="316"/>
      <c r="B71" s="316"/>
      <c r="C71" s="316"/>
      <c r="D71" s="331" t="s">
        <v>188</v>
      </c>
      <c r="E71" s="332">
        <f>COUNTIFS(E7:K67, "T")*8/40</f>
        <v>1</v>
      </c>
      <c r="F71" s="974" t="str">
        <f>E71* 40 &amp; "hrs"</f>
        <v>40hrs</v>
      </c>
      <c r="G71" s="897"/>
      <c r="H71" s="334" t="s">
        <v>241</v>
      </c>
      <c r="I71" s="332">
        <v>29.07</v>
      </c>
      <c r="J71" s="972" t="s">
        <v>251</v>
      </c>
      <c r="K71" s="897"/>
      <c r="L71" s="348" t="s">
        <v>188</v>
      </c>
      <c r="M71" s="335">
        <f>COUNTIFS(L7:R67, "T")*8/40</f>
        <v>0.2</v>
      </c>
      <c r="N71" s="974" t="str">
        <f>M71* 40 &amp; "hrs"</f>
        <v>8hrs</v>
      </c>
      <c r="O71" s="897"/>
      <c r="P71" s="334" t="s">
        <v>241</v>
      </c>
      <c r="Q71" s="335">
        <v>29.07</v>
      </c>
      <c r="R71" s="972" t="s">
        <v>251</v>
      </c>
    </row>
    <row r="72" spans="1:18" ht="24" customHeight="1" x14ac:dyDescent="0.3">
      <c r="A72" s="897"/>
      <c r="B72" s="897"/>
      <c r="C72" s="897"/>
      <c r="D72" s="897"/>
      <c r="E72" s="897"/>
      <c r="F72" s="897"/>
      <c r="G72" s="897"/>
      <c r="H72" s="897"/>
      <c r="I72" s="897"/>
      <c r="J72" s="897"/>
      <c r="K72" s="897"/>
      <c r="L72" s="897"/>
      <c r="M72" s="897"/>
      <c r="N72" s="897"/>
      <c r="O72" s="897"/>
      <c r="P72" s="897"/>
      <c r="Q72" s="897"/>
      <c r="R72" s="897"/>
    </row>
    <row r="73" spans="1:18" ht="24" customHeight="1" x14ac:dyDescent="0.3">
      <c r="A73" s="897"/>
      <c r="B73" s="897"/>
      <c r="C73" s="897"/>
      <c r="D73" s="897"/>
      <c r="E73" s="897"/>
      <c r="F73" s="897"/>
      <c r="G73" s="897"/>
      <c r="H73" s="897"/>
      <c r="I73" s="897"/>
      <c r="J73" s="897"/>
      <c r="K73" s="897"/>
      <c r="L73" s="897"/>
      <c r="M73" s="897"/>
      <c r="N73" s="897"/>
      <c r="O73" s="897"/>
      <c r="P73" s="897"/>
      <c r="Q73" s="897"/>
      <c r="R73" s="897"/>
    </row>
    <row r="74" spans="1:18" ht="24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</row>
    <row r="75" spans="1:18" ht="18.649999999999999" customHeight="1" x14ac:dyDescent="0.25"/>
    <row r="82" ht="12.5" x14ac:dyDescent="0.25"/>
    <row r="83" ht="12.5" x14ac:dyDescent="0.25"/>
    <row r="84" ht="12.5" x14ac:dyDescent="0.25"/>
    <row r="85" ht="12.5" x14ac:dyDescent="0.25"/>
  </sheetData>
  <mergeCells count="5">
    <mergeCell ref="A1:R1"/>
    <mergeCell ref="A2:R2"/>
    <mergeCell ref="A3:R3"/>
    <mergeCell ref="E4:K4"/>
    <mergeCell ref="L4:R4"/>
  </mergeCells>
  <conditionalFormatting sqref="I70">
    <cfRule type="cellIs" dxfId="1005" priority="10" operator="lessThan">
      <formula>25.93</formula>
    </cfRule>
    <cfRule type="cellIs" dxfId="1004" priority="11" operator="greaterThan">
      <formula>29.07</formula>
    </cfRule>
    <cfRule type="cellIs" dxfId="1003" priority="12" operator="between">
      <formula>25.93</formula>
      <formula>29.07</formula>
    </cfRule>
  </conditionalFormatting>
  <conditionalFormatting sqref="J70">
    <cfRule type="cellIs" dxfId="1002" priority="7" operator="lessThan">
      <formula>1037.2</formula>
    </cfRule>
    <cfRule type="cellIs" dxfId="1001" priority="8" operator="greaterThan">
      <formula>1162.8</formula>
    </cfRule>
    <cfRule type="cellIs" dxfId="1000" priority="9" operator="between">
      <formula>1037.2</formula>
      <formula>1162.8</formula>
    </cfRule>
  </conditionalFormatting>
  <conditionalFormatting sqref="Q70">
    <cfRule type="cellIs" dxfId="999" priority="4" operator="lessThan">
      <formula>25.93</formula>
    </cfRule>
    <cfRule type="cellIs" dxfId="998" priority="5" operator="greaterThan">
      <formula>29.07</formula>
    </cfRule>
    <cfRule type="cellIs" dxfId="997" priority="6" operator="between">
      <formula>25.93</formula>
      <formula>29.07</formula>
    </cfRule>
  </conditionalFormatting>
  <conditionalFormatting sqref="R70">
    <cfRule type="cellIs" dxfId="996" priority="1" operator="lessThan">
      <formula>1037.2</formula>
    </cfRule>
    <cfRule type="cellIs" dxfId="995" priority="2" operator="greaterThan">
      <formula>1162.8</formula>
    </cfRule>
    <cfRule type="cellIs" dxfId="994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D439-5978-4E56-9BF1-D825129692D3}">
  <sheetPr>
    <pageSetUpPr fitToPage="1"/>
  </sheetPr>
  <dimension ref="A1:U84"/>
  <sheetViews>
    <sheetView zoomScale="75" zoomScaleNormal="75" workbookViewId="0">
      <selection activeCell="E5" sqref="E5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46075</v>
      </c>
      <c r="F5" s="349">
        <v>46076</v>
      </c>
      <c r="G5" s="349">
        <v>46077</v>
      </c>
      <c r="H5" s="349">
        <v>46078</v>
      </c>
      <c r="I5" s="349">
        <v>46079</v>
      </c>
      <c r="J5" s="349">
        <v>46080</v>
      </c>
      <c r="K5" s="349">
        <v>46081</v>
      </c>
      <c r="L5" s="349">
        <v>46082</v>
      </c>
      <c r="M5" s="349">
        <v>46083</v>
      </c>
      <c r="N5" s="349">
        <v>46084</v>
      </c>
      <c r="O5" s="349">
        <v>46085</v>
      </c>
      <c r="P5" s="349">
        <v>46086</v>
      </c>
      <c r="Q5" s="349">
        <v>46087</v>
      </c>
      <c r="R5" s="349">
        <v>46088</v>
      </c>
      <c r="T5" s="1756">
        <v>0.25</v>
      </c>
      <c r="U5" s="1752">
        <f>ROUNDDOWN(AVERAGE(E18:R18),0)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ROUNDDOWN(AVERAGE(E23:R23),0)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0</v>
      </c>
      <c r="E7" s="961"/>
      <c r="F7" s="1371" t="s">
        <v>104</v>
      </c>
      <c r="G7" s="1371" t="s">
        <v>104</v>
      </c>
      <c r="H7" s="1371" t="s">
        <v>104</v>
      </c>
      <c r="I7" s="1371" t="s">
        <v>104</v>
      </c>
      <c r="J7" s="1371" t="s">
        <v>104</v>
      </c>
      <c r="K7" s="961"/>
      <c r="L7" s="961"/>
      <c r="M7" s="1371" t="s">
        <v>104</v>
      </c>
      <c r="N7" s="1371" t="s">
        <v>104</v>
      </c>
      <c r="O7" s="1371" t="s">
        <v>104</v>
      </c>
      <c r="P7" s="1371" t="s">
        <v>104</v>
      </c>
      <c r="Q7" s="1371" t="s">
        <v>104</v>
      </c>
      <c r="R7" s="962"/>
      <c r="T7" s="1756">
        <v>0.33333333333333298</v>
      </c>
      <c r="U7" s="1752">
        <f>ROUNDDOWN(AVERAGE(E25:R25),0)</f>
        <v>6</v>
      </c>
    </row>
    <row r="8" spans="1:21" ht="24" customHeight="1" x14ac:dyDescent="0.25">
      <c r="A8" s="299" t="s">
        <v>13</v>
      </c>
      <c r="B8" s="299" t="s">
        <v>90</v>
      </c>
      <c r="C8" s="902" t="s">
        <v>235</v>
      </c>
      <c r="D8" s="901">
        <f t="shared" ref="D8:D17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/>
      <c r="K8" s="961">
        <v>8</v>
      </c>
      <c r="L8" s="961">
        <v>8</v>
      </c>
      <c r="M8" s="901">
        <v>8</v>
      </c>
      <c r="N8" s="901"/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ROUNDDOWN(AVERAGE(E29:R29),0)</f>
        <v>7</v>
      </c>
    </row>
    <row r="9" spans="1:21" ht="24" customHeight="1" x14ac:dyDescent="0.3">
      <c r="A9" s="966" t="s">
        <v>13</v>
      </c>
      <c r="B9" s="966" t="s">
        <v>90</v>
      </c>
      <c r="C9" s="2325" t="s">
        <v>98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ROUNDDOWN(AVERAGE(E35:R35),0)</f>
        <v>9</v>
      </c>
    </row>
    <row r="10" spans="1:21" ht="24" customHeight="1" x14ac:dyDescent="0.25">
      <c r="A10" s="299" t="s">
        <v>13</v>
      </c>
      <c r="B10" s="299" t="s">
        <v>90</v>
      </c>
      <c r="C10" s="902" t="s">
        <v>344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ROUNDDOWN(AVERAGE(E38:R38),0)</f>
        <v>10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ROUNDDOWN(AVERAGE(E40:R40),0)</f>
        <v>10</v>
      </c>
    </row>
    <row r="12" spans="1:21" ht="24" customHeight="1" x14ac:dyDescent="0.25">
      <c r="A12" s="908" t="s">
        <v>256</v>
      </c>
      <c r="B12" s="908" t="s">
        <v>90</v>
      </c>
      <c r="C12" s="909" t="s">
        <v>395</v>
      </c>
      <c r="D12" s="901">
        <f t="shared" si="0"/>
        <v>12</v>
      </c>
      <c r="E12" s="961"/>
      <c r="F12" s="1074" t="s">
        <v>10</v>
      </c>
      <c r="G12" s="1074" t="s">
        <v>10</v>
      </c>
      <c r="H12" s="1074" t="s">
        <v>10</v>
      </c>
      <c r="I12" s="1074" t="s">
        <v>10</v>
      </c>
      <c r="J12" s="1074" t="s">
        <v>10</v>
      </c>
      <c r="K12" s="961"/>
      <c r="L12" s="1072"/>
      <c r="M12" s="1074" t="s">
        <v>10</v>
      </c>
      <c r="N12" s="1420" t="s">
        <v>273</v>
      </c>
      <c r="O12" s="901"/>
      <c r="P12" s="901">
        <v>8</v>
      </c>
      <c r="Q12" s="901">
        <v>8</v>
      </c>
      <c r="R12" s="962">
        <v>8</v>
      </c>
      <c r="T12" s="1757">
        <v>0.54166666666666696</v>
      </c>
      <c r="U12" s="1752">
        <f>ROUNDDOWN(AVERAGE(E42:R42),0)</f>
        <v>11</v>
      </c>
    </row>
    <row r="13" spans="1:21" ht="24" customHeight="1" x14ac:dyDescent="0.25">
      <c r="A13" s="299" t="s">
        <v>13</v>
      </c>
      <c r="B13" s="299" t="s">
        <v>90</v>
      </c>
      <c r="C13" s="1745" t="s">
        <v>388</v>
      </c>
      <c r="D13" s="901">
        <f t="shared" si="0"/>
        <v>8</v>
      </c>
      <c r="E13" s="961">
        <v>8</v>
      </c>
      <c r="F13" s="901"/>
      <c r="G13" s="901"/>
      <c r="H13" s="901"/>
      <c r="I13" s="901"/>
      <c r="J13" s="901"/>
      <c r="K13" s="961"/>
      <c r="L13" s="1072"/>
      <c r="M13" s="901"/>
      <c r="N13" s="901"/>
      <c r="O13" s="901"/>
      <c r="P13" s="901"/>
      <c r="Q13" s="901"/>
      <c r="R13" s="962">
        <v>8</v>
      </c>
      <c r="T13" s="2419"/>
      <c r="U13" s="1752"/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351</v>
      </c>
      <c r="D14" s="1742">
        <f>SUM(E14:K14,L14:R14)/2</f>
        <v>4</v>
      </c>
      <c r="E14" s="1092"/>
      <c r="F14" s="1079"/>
      <c r="G14" s="1079"/>
      <c r="H14" s="1079"/>
      <c r="I14" s="1742"/>
      <c r="J14" s="1079"/>
      <c r="K14" s="2383" t="s">
        <v>104</v>
      </c>
      <c r="L14" s="1744">
        <v>8</v>
      </c>
      <c r="M14" s="1079"/>
      <c r="N14" s="1079"/>
      <c r="O14" s="1079"/>
      <c r="P14" s="1742"/>
      <c r="Q14" s="1079"/>
      <c r="R14" s="2417"/>
      <c r="T14" s="2420">
        <v>0.58333333333333304</v>
      </c>
      <c r="U14" s="1752">
        <f>ROUNDDOWN(AVERAGE(E50:R50),0)</f>
        <v>15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366</v>
      </c>
      <c r="D15" s="901">
        <f t="shared" si="0"/>
        <v>8</v>
      </c>
      <c r="E15" s="1092"/>
      <c r="F15" s="1079"/>
      <c r="G15" s="1079"/>
      <c r="H15" s="901"/>
      <c r="I15" s="1079"/>
      <c r="J15" s="1079"/>
      <c r="K15" s="1092">
        <v>8</v>
      </c>
      <c r="L15" s="1744">
        <v>8</v>
      </c>
      <c r="M15" s="901"/>
      <c r="N15" s="1079"/>
      <c r="O15" s="1079"/>
      <c r="P15" s="1079"/>
      <c r="Q15" s="1079"/>
      <c r="R15" s="2417"/>
      <c r="T15" s="2420"/>
      <c r="U15" s="1752"/>
    </row>
    <row r="16" spans="1:21" ht="24" customHeight="1" x14ac:dyDescent="0.25">
      <c r="A16" s="299" t="s">
        <v>13</v>
      </c>
      <c r="B16" s="299" t="s">
        <v>90</v>
      </c>
      <c r="C16" s="1828" t="s">
        <v>379</v>
      </c>
      <c r="D16" s="901">
        <f t="shared" si="0"/>
        <v>8</v>
      </c>
      <c r="E16" s="1092">
        <v>8</v>
      </c>
      <c r="F16" s="1079"/>
      <c r="G16" s="901"/>
      <c r="H16" s="1079"/>
      <c r="I16" s="1079"/>
      <c r="J16" s="1079"/>
      <c r="K16" s="1092"/>
      <c r="L16" s="1744"/>
      <c r="M16" s="1079"/>
      <c r="N16" s="1079"/>
      <c r="O16" s="1742"/>
      <c r="P16" s="1079"/>
      <c r="Q16" s="1079"/>
      <c r="R16" s="2417">
        <v>8</v>
      </c>
      <c r="S16" s="2421"/>
      <c r="T16" s="2419">
        <v>0.625</v>
      </c>
      <c r="U16" s="1752">
        <f>ROUNDDOWN(AVERAGE(E53:R53),0)</f>
        <v>11</v>
      </c>
    </row>
    <row r="17" spans="1:21" ht="24" customHeight="1" x14ac:dyDescent="0.3">
      <c r="A17" s="299" t="s">
        <v>13</v>
      </c>
      <c r="B17" s="299" t="s">
        <v>90</v>
      </c>
      <c r="C17" s="902" t="s">
        <v>106</v>
      </c>
      <c r="D17" s="901">
        <f t="shared" si="0"/>
        <v>8</v>
      </c>
      <c r="E17" s="961"/>
      <c r="F17" s="1079"/>
      <c r="G17" s="1079"/>
      <c r="H17" s="1079"/>
      <c r="I17" s="1079"/>
      <c r="J17" s="1079"/>
      <c r="K17" s="961">
        <v>8</v>
      </c>
      <c r="L17" s="1072"/>
      <c r="M17" s="1079"/>
      <c r="N17" s="1079"/>
      <c r="O17" s="1079"/>
      <c r="P17" s="1079"/>
      <c r="Q17" s="1079"/>
      <c r="R17" s="2418">
        <v>8</v>
      </c>
      <c r="T17" s="1756">
        <v>0.66666666666666696</v>
      </c>
      <c r="U17" s="1752">
        <f>ROUNDDOWN(AVERAGE(E54:R54),0)</f>
        <v>9</v>
      </c>
    </row>
    <row r="18" spans="1:21" ht="24" customHeight="1" x14ac:dyDescent="0.25">
      <c r="A18" s="904"/>
      <c r="B18" s="904"/>
      <c r="C18" s="905" t="s">
        <v>122</v>
      </c>
      <c r="D18" s="906"/>
      <c r="E18" s="1069">
        <f t="shared" ref="E18:R18" si="1">COUNT(E7:E17)</f>
        <v>4</v>
      </c>
      <c r="F18" s="1069">
        <f t="shared" si="1"/>
        <v>4</v>
      </c>
      <c r="G18" s="1069">
        <f t="shared" si="1"/>
        <v>3</v>
      </c>
      <c r="H18" s="1069">
        <f t="shared" si="1"/>
        <v>3</v>
      </c>
      <c r="I18" s="1069">
        <f t="shared" si="1"/>
        <v>4</v>
      </c>
      <c r="J18" s="1069">
        <f t="shared" si="1"/>
        <v>3</v>
      </c>
      <c r="K18" s="1069">
        <f t="shared" si="1"/>
        <v>3</v>
      </c>
      <c r="L18" s="1069">
        <f t="shared" si="1"/>
        <v>3</v>
      </c>
      <c r="M18" s="1069">
        <f t="shared" si="1"/>
        <v>4</v>
      </c>
      <c r="N18" s="1069">
        <f t="shared" si="1"/>
        <v>3</v>
      </c>
      <c r="O18" s="1069">
        <f t="shared" si="1"/>
        <v>4</v>
      </c>
      <c r="P18" s="1069">
        <f t="shared" si="1"/>
        <v>4</v>
      </c>
      <c r="Q18" s="1069">
        <f t="shared" si="1"/>
        <v>4</v>
      </c>
      <c r="R18" s="1069">
        <f t="shared" si="1"/>
        <v>6</v>
      </c>
      <c r="T18" s="1757">
        <v>0.70833333333333404</v>
      </c>
      <c r="U18" s="1752">
        <f>ROUNDDOWN(AVERAGE(E55:R55),0)</f>
        <v>9</v>
      </c>
    </row>
    <row r="19" spans="1:21" ht="24" customHeight="1" x14ac:dyDescent="0.25">
      <c r="A19" s="299" t="s">
        <v>13</v>
      </c>
      <c r="B19" s="299" t="s">
        <v>14</v>
      </c>
      <c r="C19" s="902" t="s">
        <v>276</v>
      </c>
      <c r="D19" s="901">
        <f>SUM(E19:K19,L19:R19)/2</f>
        <v>40</v>
      </c>
      <c r="E19" s="1072"/>
      <c r="F19" s="1071">
        <v>8</v>
      </c>
      <c r="G19" s="1071"/>
      <c r="H19" s="1071">
        <v>8</v>
      </c>
      <c r="I19" s="1071">
        <v>8</v>
      </c>
      <c r="J19" s="1071">
        <v>8</v>
      </c>
      <c r="K19" s="1072">
        <v>8</v>
      </c>
      <c r="L19" s="1072">
        <v>8</v>
      </c>
      <c r="M19" s="901"/>
      <c r="N19" s="1071">
        <v>8</v>
      </c>
      <c r="O19" s="1071">
        <v>8</v>
      </c>
      <c r="P19" s="1071">
        <v>8</v>
      </c>
      <c r="Q19" s="1071">
        <v>8</v>
      </c>
      <c r="R19" s="1073"/>
      <c r="T19" s="1757"/>
      <c r="U19" s="1752"/>
    </row>
    <row r="20" spans="1:21" ht="24" customHeight="1" x14ac:dyDescent="0.3">
      <c r="A20" s="299" t="s">
        <v>13</v>
      </c>
      <c r="B20" s="299" t="s">
        <v>14</v>
      </c>
      <c r="C20" s="902" t="s">
        <v>359</v>
      </c>
      <c r="D20" s="901">
        <f t="shared" ref="D20:D22" si="2">SUM(E20:K20,L20:R20)/2</f>
        <v>8</v>
      </c>
      <c r="E20" s="1072"/>
      <c r="F20" s="1071"/>
      <c r="G20" s="1071"/>
      <c r="H20" s="1071"/>
      <c r="I20" s="2327"/>
      <c r="J20" s="1071"/>
      <c r="K20" s="1072">
        <v>8</v>
      </c>
      <c r="L20" s="1072"/>
      <c r="M20" s="901"/>
      <c r="N20" s="1071"/>
      <c r="O20" s="1071"/>
      <c r="P20" s="2327"/>
      <c r="Q20" s="1071"/>
      <c r="R20" s="1073">
        <v>8</v>
      </c>
      <c r="T20" s="1756">
        <v>0.75</v>
      </c>
      <c r="U20" s="1752">
        <f>ROUNDDOWN(AVERAGE(E56:R56),0)</f>
        <v>8</v>
      </c>
    </row>
    <row r="21" spans="1:21" ht="24" customHeight="1" x14ac:dyDescent="0.25">
      <c r="A21" s="299" t="s">
        <v>13</v>
      </c>
      <c r="B21" s="299" t="s">
        <v>14</v>
      </c>
      <c r="C21" s="902" t="s">
        <v>366</v>
      </c>
      <c r="D21" s="901">
        <f t="shared" si="2"/>
        <v>32</v>
      </c>
      <c r="E21" s="1092"/>
      <c r="F21" s="901">
        <v>8</v>
      </c>
      <c r="G21" s="901">
        <v>8</v>
      </c>
      <c r="H21" s="901"/>
      <c r="I21" s="901">
        <v>8</v>
      </c>
      <c r="J21" s="901">
        <v>8</v>
      </c>
      <c r="K21" s="1080"/>
      <c r="L21" s="1080"/>
      <c r="M21" s="901"/>
      <c r="N21" s="901">
        <v>8</v>
      </c>
      <c r="O21" s="901">
        <v>8</v>
      </c>
      <c r="P21" s="901">
        <v>8</v>
      </c>
      <c r="Q21" s="901">
        <v>8</v>
      </c>
      <c r="R21" s="1092"/>
      <c r="T21" s="1757">
        <v>0.79166666666666696</v>
      </c>
      <c r="U21" s="1752">
        <f>ROUNDDOWN(AVERAGE(E57:R57),0)</f>
        <v>6</v>
      </c>
    </row>
    <row r="22" spans="1:21" ht="24" customHeight="1" x14ac:dyDescent="0.3">
      <c r="A22" s="908" t="s">
        <v>256</v>
      </c>
      <c r="B22" s="908" t="s">
        <v>14</v>
      </c>
      <c r="C22" s="909" t="s">
        <v>394</v>
      </c>
      <c r="D22" s="901">
        <f t="shared" si="2"/>
        <v>12</v>
      </c>
      <c r="E22" s="2426" t="s">
        <v>10</v>
      </c>
      <c r="F22" s="1074"/>
      <c r="G22" s="1074" t="s">
        <v>10</v>
      </c>
      <c r="H22" s="1074" t="s">
        <v>10</v>
      </c>
      <c r="I22" s="1074" t="s">
        <v>10</v>
      </c>
      <c r="J22" s="1074" t="s">
        <v>10</v>
      </c>
      <c r="K22" s="1092"/>
      <c r="L22" s="1092"/>
      <c r="M22" s="1074" t="s">
        <v>10</v>
      </c>
      <c r="N22" s="1420" t="s">
        <v>273</v>
      </c>
      <c r="O22" s="901"/>
      <c r="P22" s="901">
        <v>8</v>
      </c>
      <c r="Q22" s="901">
        <v>8</v>
      </c>
      <c r="R22" s="1092">
        <v>8</v>
      </c>
      <c r="T22" s="1756">
        <v>0.83333333333333404</v>
      </c>
      <c r="U22" s="1752">
        <f>ROUNDDOWN(AVERAGE(E58:R58),0)</f>
        <v>5</v>
      </c>
    </row>
    <row r="23" spans="1:21" ht="24" customHeight="1" x14ac:dyDescent="0.25">
      <c r="A23" s="904"/>
      <c r="B23" s="904"/>
      <c r="C23" s="905" t="s">
        <v>123</v>
      </c>
      <c r="D23" s="906"/>
      <c r="E23" s="1069">
        <f t="shared" ref="E23:R23" si="3">COUNT(E7:E17,E19:E22)</f>
        <v>4</v>
      </c>
      <c r="F23" s="1069">
        <f t="shared" si="3"/>
        <v>6</v>
      </c>
      <c r="G23" s="1069">
        <f t="shared" si="3"/>
        <v>4</v>
      </c>
      <c r="H23" s="1069">
        <f t="shared" si="3"/>
        <v>4</v>
      </c>
      <c r="I23" s="1069">
        <f t="shared" si="3"/>
        <v>6</v>
      </c>
      <c r="J23" s="1069">
        <f t="shared" si="3"/>
        <v>5</v>
      </c>
      <c r="K23" s="1069">
        <f t="shared" si="3"/>
        <v>5</v>
      </c>
      <c r="L23" s="1069">
        <f t="shared" si="3"/>
        <v>4</v>
      </c>
      <c r="M23" s="1069">
        <f t="shared" si="3"/>
        <v>4</v>
      </c>
      <c r="N23" s="1069">
        <f t="shared" si="3"/>
        <v>5</v>
      </c>
      <c r="O23" s="1069">
        <f t="shared" si="3"/>
        <v>6</v>
      </c>
      <c r="P23" s="1069">
        <f t="shared" si="3"/>
        <v>7</v>
      </c>
      <c r="Q23" s="1069">
        <f t="shared" si="3"/>
        <v>7</v>
      </c>
      <c r="R23" s="1069">
        <f t="shared" si="3"/>
        <v>8</v>
      </c>
      <c r="T23" s="1757">
        <v>0.875</v>
      </c>
      <c r="U23" s="1752">
        <f>ROUNDDOWN(AVERAGE(E59:R59),0)</f>
        <v>4</v>
      </c>
    </row>
    <row r="24" spans="1:21" ht="24" customHeight="1" x14ac:dyDescent="0.3">
      <c r="A24" s="299" t="s">
        <v>13</v>
      </c>
      <c r="B24" s="299" t="s">
        <v>26</v>
      </c>
      <c r="C24" s="902" t="s">
        <v>392</v>
      </c>
      <c r="D24" s="901">
        <f>SUM(E24:K24,L24:R24)/2</f>
        <v>40</v>
      </c>
      <c r="E24" s="1090"/>
      <c r="F24" s="901">
        <v>8</v>
      </c>
      <c r="G24" s="901">
        <v>8</v>
      </c>
      <c r="H24" s="901">
        <v>8</v>
      </c>
      <c r="I24" s="901"/>
      <c r="J24" s="901">
        <v>8</v>
      </c>
      <c r="K24" s="1070">
        <v>8</v>
      </c>
      <c r="L24" s="1070">
        <v>8</v>
      </c>
      <c r="M24" s="901">
        <v>8</v>
      </c>
      <c r="N24" s="901"/>
      <c r="O24" s="901">
        <v>8</v>
      </c>
      <c r="P24" s="901">
        <v>8</v>
      </c>
      <c r="Q24" s="901">
        <v>8</v>
      </c>
      <c r="R24" s="1070"/>
      <c r="T24" s="1758">
        <v>0.91666666666666696</v>
      </c>
      <c r="U24" s="1753">
        <f>ROUNDDOWN(AVERAGE('Master as of 2.17.25'!E61:R61), 0)</f>
        <v>4</v>
      </c>
    </row>
    <row r="25" spans="1:21" ht="24" customHeight="1" x14ac:dyDescent="0.25">
      <c r="A25" s="904"/>
      <c r="B25" s="904"/>
      <c r="C25" s="905" t="s">
        <v>120</v>
      </c>
      <c r="D25" s="906"/>
      <c r="E25" s="1069">
        <f t="shared" ref="E25:R25" si="4">COUNT(E7:E17,E19:E22,E24:E24)</f>
        <v>4</v>
      </c>
      <c r="F25" s="1069">
        <f t="shared" si="4"/>
        <v>7</v>
      </c>
      <c r="G25" s="1069">
        <f t="shared" si="4"/>
        <v>5</v>
      </c>
      <c r="H25" s="1069">
        <f t="shared" si="4"/>
        <v>5</v>
      </c>
      <c r="I25" s="1069">
        <f t="shared" si="4"/>
        <v>6</v>
      </c>
      <c r="J25" s="1069">
        <f t="shared" si="4"/>
        <v>6</v>
      </c>
      <c r="K25" s="1069">
        <f t="shared" si="4"/>
        <v>6</v>
      </c>
      <c r="L25" s="1069">
        <f t="shared" si="4"/>
        <v>5</v>
      </c>
      <c r="M25" s="1069">
        <f t="shared" si="4"/>
        <v>5</v>
      </c>
      <c r="N25" s="1069">
        <f t="shared" si="4"/>
        <v>5</v>
      </c>
      <c r="O25" s="1069">
        <f t="shared" si="4"/>
        <v>7</v>
      </c>
      <c r="P25" s="1069">
        <f t="shared" si="4"/>
        <v>8</v>
      </c>
      <c r="Q25" s="1069">
        <f t="shared" si="4"/>
        <v>8</v>
      </c>
      <c r="R25" s="1069">
        <f t="shared" si="4"/>
        <v>8</v>
      </c>
    </row>
    <row r="26" spans="1:21" ht="24" customHeight="1" x14ac:dyDescent="0.25">
      <c r="A26" s="299" t="s">
        <v>13</v>
      </c>
      <c r="B26" s="299" t="s">
        <v>30</v>
      </c>
      <c r="C26" s="902" t="s">
        <v>371</v>
      </c>
      <c r="D26" s="901">
        <f>SUM(E26:K26,L26:R26)/2</f>
        <v>32</v>
      </c>
      <c r="E26" s="1092"/>
      <c r="F26" s="901">
        <v>8</v>
      </c>
      <c r="G26" s="901">
        <v>8</v>
      </c>
      <c r="H26" s="901">
        <v>8</v>
      </c>
      <c r="I26" s="901">
        <v>8</v>
      </c>
      <c r="J26" s="901"/>
      <c r="K26" s="1080"/>
      <c r="L26" s="1080"/>
      <c r="M26" s="901">
        <v>8</v>
      </c>
      <c r="N26" s="901"/>
      <c r="O26" s="901">
        <v>8</v>
      </c>
      <c r="P26" s="1071">
        <v>8</v>
      </c>
      <c r="Q26" s="901">
        <v>8</v>
      </c>
      <c r="R26" s="1092"/>
    </row>
    <row r="27" spans="1:21" ht="24" customHeight="1" x14ac:dyDescent="0.25">
      <c r="A27" s="299" t="s">
        <v>13</v>
      </c>
      <c r="B27" s="299" t="s">
        <v>30</v>
      </c>
      <c r="C27" s="902" t="s">
        <v>359</v>
      </c>
      <c r="D27" s="901">
        <f>SUM(E27:K27,L27:R27)/2</f>
        <v>8</v>
      </c>
      <c r="E27" s="1070"/>
      <c r="F27" s="901"/>
      <c r="G27" s="901"/>
      <c r="H27" s="901"/>
      <c r="I27" s="901">
        <v>8</v>
      </c>
      <c r="J27" s="901"/>
      <c r="K27" s="1079"/>
      <c r="L27" s="1070"/>
      <c r="M27" s="901"/>
      <c r="N27" s="901"/>
      <c r="O27" s="901"/>
      <c r="P27" s="1071">
        <v>8</v>
      </c>
      <c r="Q27" s="901"/>
      <c r="R27" s="1079"/>
    </row>
    <row r="28" spans="1:21" ht="24" customHeight="1" x14ac:dyDescent="0.25">
      <c r="A28" s="299" t="s">
        <v>13</v>
      </c>
      <c r="B28" s="299" t="s">
        <v>30</v>
      </c>
      <c r="C28" s="902" t="s">
        <v>290</v>
      </c>
      <c r="D28" s="901">
        <f t="shared" ref="D28" si="5">SUM(E28:K28,L28:R28)/2</f>
        <v>16</v>
      </c>
      <c r="E28" s="961">
        <v>8</v>
      </c>
      <c r="F28" s="901"/>
      <c r="G28" s="901"/>
      <c r="H28" s="901"/>
      <c r="I28" s="901"/>
      <c r="J28" s="901"/>
      <c r="K28" s="961">
        <v>8</v>
      </c>
      <c r="L28" s="961">
        <v>8</v>
      </c>
      <c r="M28" s="901"/>
      <c r="N28" s="901"/>
      <c r="O28" s="901"/>
      <c r="P28" s="901"/>
      <c r="Q28" s="901"/>
      <c r="R28" s="962">
        <v>8</v>
      </c>
    </row>
    <row r="29" spans="1:21" ht="24" customHeight="1" x14ac:dyDescent="0.25">
      <c r="A29" s="904"/>
      <c r="B29" s="904"/>
      <c r="C29" s="905" t="s">
        <v>119</v>
      </c>
      <c r="D29" s="906"/>
      <c r="E29" s="1069">
        <f t="shared" ref="E29:R29" si="6">COUNT(E7:E17,E19:E22,E24:E24,E26:E28)</f>
        <v>5</v>
      </c>
      <c r="F29" s="1069">
        <f t="shared" si="6"/>
        <v>8</v>
      </c>
      <c r="G29" s="1069">
        <f t="shared" si="6"/>
        <v>6</v>
      </c>
      <c r="H29" s="1069">
        <f t="shared" si="6"/>
        <v>6</v>
      </c>
      <c r="I29" s="1069">
        <f t="shared" si="6"/>
        <v>8</v>
      </c>
      <c r="J29" s="1069">
        <f t="shared" si="6"/>
        <v>6</v>
      </c>
      <c r="K29" s="1069">
        <f t="shared" si="6"/>
        <v>7</v>
      </c>
      <c r="L29" s="1069">
        <f t="shared" si="6"/>
        <v>6</v>
      </c>
      <c r="M29" s="1069">
        <f t="shared" si="6"/>
        <v>6</v>
      </c>
      <c r="N29" s="1069">
        <f t="shared" si="6"/>
        <v>5</v>
      </c>
      <c r="O29" s="1069">
        <f t="shared" si="6"/>
        <v>8</v>
      </c>
      <c r="P29" s="1069">
        <f t="shared" si="6"/>
        <v>10</v>
      </c>
      <c r="Q29" s="1069">
        <f t="shared" si="6"/>
        <v>9</v>
      </c>
      <c r="R29" s="1069">
        <f t="shared" si="6"/>
        <v>9</v>
      </c>
    </row>
    <row r="30" spans="1:21" ht="24" customHeight="1" x14ac:dyDescent="0.25">
      <c r="A30" s="299" t="s">
        <v>13</v>
      </c>
      <c r="B30" s="299" t="s">
        <v>91</v>
      </c>
      <c r="C30" s="902" t="s">
        <v>351</v>
      </c>
      <c r="D30" s="901">
        <f t="shared" ref="D30:D34" si="7">SUM(E30:K30,L30:R30)/2</f>
        <v>28</v>
      </c>
      <c r="E30" s="961"/>
      <c r="F30" s="901">
        <v>8</v>
      </c>
      <c r="G30" s="901">
        <v>8</v>
      </c>
      <c r="H30" s="901">
        <v>8</v>
      </c>
      <c r="I30" s="901"/>
      <c r="J30" s="1371" t="s">
        <v>104</v>
      </c>
      <c r="K30" s="1080"/>
      <c r="L30" s="1080"/>
      <c r="M30" s="901">
        <v>8</v>
      </c>
      <c r="N30" s="901">
        <v>8</v>
      </c>
      <c r="O30" s="901">
        <v>8</v>
      </c>
      <c r="P30" s="901"/>
      <c r="Q30" s="901">
        <v>8</v>
      </c>
      <c r="R30" s="962"/>
    </row>
    <row r="31" spans="1:21" ht="24" customHeight="1" x14ac:dyDescent="0.25">
      <c r="A31" s="299" t="s">
        <v>13</v>
      </c>
      <c r="B31" s="299" t="s">
        <v>91</v>
      </c>
      <c r="C31" s="902" t="s">
        <v>388</v>
      </c>
      <c r="D31" s="901">
        <f t="shared" si="7"/>
        <v>28</v>
      </c>
      <c r="E31" s="1079"/>
      <c r="F31" s="901">
        <v>8</v>
      </c>
      <c r="G31" s="901">
        <v>8</v>
      </c>
      <c r="H31" s="901">
        <v>8</v>
      </c>
      <c r="I31" s="901"/>
      <c r="J31" s="901">
        <v>8</v>
      </c>
      <c r="K31" s="1092"/>
      <c r="L31" s="2383">
        <v>8</v>
      </c>
      <c r="M31" s="901">
        <v>8</v>
      </c>
      <c r="N31" s="1371" t="s">
        <v>104</v>
      </c>
      <c r="O31" s="1371" t="s">
        <v>104</v>
      </c>
      <c r="P31" s="901"/>
      <c r="Q31" s="901">
        <v>8</v>
      </c>
      <c r="R31" s="1079"/>
    </row>
    <row r="32" spans="1:21" ht="24" customHeight="1" x14ac:dyDescent="0.25">
      <c r="A32" s="299" t="s">
        <v>13</v>
      </c>
      <c r="B32" s="299" t="s">
        <v>91</v>
      </c>
      <c r="C32" s="902" t="s">
        <v>371</v>
      </c>
      <c r="D32" s="901">
        <f>SUM(E32:K32,L32:R32)/2</f>
        <v>8</v>
      </c>
      <c r="E32" s="1070"/>
      <c r="F32" s="1079"/>
      <c r="G32" s="1079"/>
      <c r="H32" s="1079"/>
      <c r="I32" s="1079"/>
      <c r="J32" s="901"/>
      <c r="K32" s="1070">
        <v>8</v>
      </c>
      <c r="L32" s="1070">
        <v>8</v>
      </c>
      <c r="M32" s="1079"/>
      <c r="N32" s="901"/>
      <c r="O32" s="1079"/>
      <c r="P32" s="1079"/>
      <c r="Q32" s="1079"/>
      <c r="R32" s="1070"/>
    </row>
    <row r="33" spans="1:18" ht="24" customHeight="1" x14ac:dyDescent="0.25">
      <c r="A33" s="908" t="s">
        <v>256</v>
      </c>
      <c r="B33" s="908" t="s">
        <v>91</v>
      </c>
      <c r="C33" s="909" t="s">
        <v>396</v>
      </c>
      <c r="D33" s="901">
        <f t="shared" si="7"/>
        <v>4</v>
      </c>
      <c r="E33" s="1092"/>
      <c r="F33" s="1074" t="s">
        <v>10</v>
      </c>
      <c r="G33" s="1074" t="s">
        <v>10</v>
      </c>
      <c r="H33" s="1074"/>
      <c r="I33" s="1074" t="s">
        <v>10</v>
      </c>
      <c r="J33" s="1074" t="s">
        <v>10</v>
      </c>
      <c r="K33" s="2426" t="s">
        <v>10</v>
      </c>
      <c r="L33" s="2426" t="s">
        <v>10</v>
      </c>
      <c r="M33" s="1074"/>
      <c r="N33" s="1074" t="s">
        <v>10</v>
      </c>
      <c r="O33" s="1074" t="s">
        <v>10</v>
      </c>
      <c r="P33" s="1420" t="s">
        <v>273</v>
      </c>
      <c r="Q33" s="901">
        <v>8</v>
      </c>
      <c r="R33" s="1092"/>
    </row>
    <row r="34" spans="1:18" ht="24" customHeight="1" x14ac:dyDescent="0.25">
      <c r="A34" s="299" t="s">
        <v>13</v>
      </c>
      <c r="B34" s="299" t="s">
        <v>91</v>
      </c>
      <c r="C34" s="902" t="s">
        <v>281</v>
      </c>
      <c r="D34" s="901">
        <f t="shared" si="7"/>
        <v>40</v>
      </c>
      <c r="E34" s="961">
        <v>8</v>
      </c>
      <c r="F34" s="901"/>
      <c r="G34" s="901">
        <v>8</v>
      </c>
      <c r="H34" s="901">
        <v>8</v>
      </c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/>
      <c r="P34" s="901">
        <v>8</v>
      </c>
      <c r="Q34" s="901">
        <v>8</v>
      </c>
      <c r="R34" s="962">
        <v>8</v>
      </c>
    </row>
    <row r="35" spans="1:18" ht="24" customHeight="1" x14ac:dyDescent="0.25">
      <c r="A35" s="904"/>
      <c r="B35" s="904"/>
      <c r="C35" s="905" t="s">
        <v>124</v>
      </c>
      <c r="D35" s="906"/>
      <c r="E35" s="1069">
        <f t="shared" ref="E35:R35" si="8">COUNT(E7:E17,E19:E22,E24:E24,E26:E28,E30:E34)</f>
        <v>6</v>
      </c>
      <c r="F35" s="1069">
        <f t="shared" si="8"/>
        <v>10</v>
      </c>
      <c r="G35" s="1069">
        <f t="shared" si="8"/>
        <v>9</v>
      </c>
      <c r="H35" s="1069">
        <f t="shared" si="8"/>
        <v>9</v>
      </c>
      <c r="I35" s="1069">
        <f t="shared" si="8"/>
        <v>9</v>
      </c>
      <c r="J35" s="1069">
        <f t="shared" si="8"/>
        <v>8</v>
      </c>
      <c r="K35" s="1069">
        <f t="shared" si="8"/>
        <v>8</v>
      </c>
      <c r="L35" s="1069">
        <f t="shared" si="8"/>
        <v>8</v>
      </c>
      <c r="M35" s="1069">
        <f t="shared" si="8"/>
        <v>9</v>
      </c>
      <c r="N35" s="1069">
        <f t="shared" si="8"/>
        <v>7</v>
      </c>
      <c r="O35" s="1069">
        <f t="shared" si="8"/>
        <v>9</v>
      </c>
      <c r="P35" s="1069">
        <f t="shared" si="8"/>
        <v>11</v>
      </c>
      <c r="Q35" s="1069">
        <f t="shared" si="8"/>
        <v>13</v>
      </c>
      <c r="R35" s="1069">
        <f t="shared" si="8"/>
        <v>10</v>
      </c>
    </row>
    <row r="36" spans="1:18" ht="24" customHeight="1" x14ac:dyDescent="0.25">
      <c r="A36" s="299" t="s">
        <v>13</v>
      </c>
      <c r="B36" s="299" t="s">
        <v>34</v>
      </c>
      <c r="C36" s="902" t="s">
        <v>379</v>
      </c>
      <c r="D36" s="901">
        <f>SUM(E36:K36,L36:R36)/2</f>
        <v>32</v>
      </c>
      <c r="E36" s="1079"/>
      <c r="F36" s="901">
        <v>8</v>
      </c>
      <c r="G36" s="901"/>
      <c r="H36" s="901">
        <v>8</v>
      </c>
      <c r="I36" s="901">
        <v>8</v>
      </c>
      <c r="J36" s="901">
        <v>8</v>
      </c>
      <c r="K36" s="1070"/>
      <c r="L36" s="1070"/>
      <c r="M36" s="901">
        <v>8</v>
      </c>
      <c r="N36" s="901">
        <v>8</v>
      </c>
      <c r="O36" s="901"/>
      <c r="P36" s="901">
        <v>8</v>
      </c>
      <c r="Q36" s="901">
        <v>8</v>
      </c>
      <c r="R36" s="1079"/>
    </row>
    <row r="37" spans="1:18" ht="24" customHeight="1" x14ac:dyDescent="0.25">
      <c r="A37" s="299" t="s">
        <v>13</v>
      </c>
      <c r="B37" s="299" t="s">
        <v>34</v>
      </c>
      <c r="C37" s="902" t="s">
        <v>389</v>
      </c>
      <c r="D37" s="901">
        <f>SUM(E37:K37,L37:R37)/2</f>
        <v>32</v>
      </c>
      <c r="E37" s="1070"/>
      <c r="F37" s="901">
        <v>8</v>
      </c>
      <c r="G37" s="901">
        <v>8</v>
      </c>
      <c r="H37" s="901"/>
      <c r="I37" s="1371" t="s">
        <v>152</v>
      </c>
      <c r="J37" s="901">
        <v>8</v>
      </c>
      <c r="K37" s="1070">
        <v>8</v>
      </c>
      <c r="L37" s="1070">
        <v>8</v>
      </c>
      <c r="M37" s="901">
        <v>8</v>
      </c>
      <c r="N37" s="901">
        <v>8</v>
      </c>
      <c r="O37" s="901"/>
      <c r="P37" s="1371" t="s">
        <v>152</v>
      </c>
      <c r="Q37" s="901">
        <v>8</v>
      </c>
      <c r="R37" s="1070"/>
    </row>
    <row r="38" spans="1:18" ht="24" customHeight="1" x14ac:dyDescent="0.25">
      <c r="A38" s="904"/>
      <c r="B38" s="904"/>
      <c r="C38" s="905" t="s">
        <v>121</v>
      </c>
      <c r="D38" s="906"/>
      <c r="E38" s="1069">
        <f t="shared" ref="E38:R38" si="9">COUNT(E7:E17,E19:E22,E24:E24,E26:E28,E30:E34,E36:E37)</f>
        <v>6</v>
      </c>
      <c r="F38" s="1069">
        <f t="shared" si="9"/>
        <v>12</v>
      </c>
      <c r="G38" s="1069">
        <f t="shared" si="9"/>
        <v>10</v>
      </c>
      <c r="H38" s="1069">
        <f t="shared" si="9"/>
        <v>10</v>
      </c>
      <c r="I38" s="1069">
        <f t="shared" si="9"/>
        <v>10</v>
      </c>
      <c r="J38" s="1069">
        <f t="shared" si="9"/>
        <v>10</v>
      </c>
      <c r="K38" s="1069">
        <f t="shared" si="9"/>
        <v>9</v>
      </c>
      <c r="L38" s="1069">
        <f t="shared" si="9"/>
        <v>9</v>
      </c>
      <c r="M38" s="1069">
        <f t="shared" si="9"/>
        <v>11</v>
      </c>
      <c r="N38" s="1069">
        <f t="shared" si="9"/>
        <v>9</v>
      </c>
      <c r="O38" s="1069">
        <f t="shared" si="9"/>
        <v>9</v>
      </c>
      <c r="P38" s="1069">
        <f t="shared" si="9"/>
        <v>12</v>
      </c>
      <c r="Q38" s="1069">
        <f t="shared" si="9"/>
        <v>15</v>
      </c>
      <c r="R38" s="1069">
        <f t="shared" si="9"/>
        <v>10</v>
      </c>
    </row>
    <row r="39" spans="1:18" ht="24" customHeight="1" x14ac:dyDescent="0.25">
      <c r="A39" s="299" t="s">
        <v>13</v>
      </c>
      <c r="B39" s="299" t="s">
        <v>162</v>
      </c>
      <c r="C39" s="902" t="s">
        <v>369</v>
      </c>
      <c r="D39" s="901">
        <f t="shared" ref="D39" si="10">SUM(E39:K39,L39:R39)/2</f>
        <v>32</v>
      </c>
      <c r="E39" s="1741"/>
      <c r="F39" s="1071">
        <v>8</v>
      </c>
      <c r="G39" s="1071"/>
      <c r="H39" s="901">
        <v>8</v>
      </c>
      <c r="I39" s="1071"/>
      <c r="J39" s="1071">
        <v>8</v>
      </c>
      <c r="K39" s="1070">
        <v>8</v>
      </c>
      <c r="L39" s="1070">
        <v>8</v>
      </c>
      <c r="M39" s="901">
        <v>8</v>
      </c>
      <c r="N39" s="1071"/>
      <c r="O39" s="1071">
        <v>8</v>
      </c>
      <c r="P39" s="1071"/>
      <c r="Q39" s="1071">
        <v>8</v>
      </c>
      <c r="R39" s="1741"/>
    </row>
    <row r="40" spans="1:18" ht="24" customHeight="1" x14ac:dyDescent="0.25">
      <c r="A40" s="904"/>
      <c r="B40" s="904"/>
      <c r="C40" s="905" t="s">
        <v>139</v>
      </c>
      <c r="D40" s="906"/>
      <c r="E40" s="1069">
        <f t="shared" ref="E40:R40" si="11">COUNT(E7:E17,E19:E22,E24:E24,E26:E28,E30:E34,E36:E37,E39:E39)</f>
        <v>6</v>
      </c>
      <c r="F40" s="1069">
        <f t="shared" si="11"/>
        <v>13</v>
      </c>
      <c r="G40" s="1069">
        <f t="shared" si="11"/>
        <v>10</v>
      </c>
      <c r="H40" s="1069">
        <f t="shared" si="11"/>
        <v>11</v>
      </c>
      <c r="I40" s="1069">
        <f t="shared" si="11"/>
        <v>10</v>
      </c>
      <c r="J40" s="1069">
        <f t="shared" si="11"/>
        <v>11</v>
      </c>
      <c r="K40" s="1069">
        <f t="shared" si="11"/>
        <v>10</v>
      </c>
      <c r="L40" s="1069">
        <f t="shared" si="11"/>
        <v>10</v>
      </c>
      <c r="M40" s="1069">
        <f t="shared" si="11"/>
        <v>12</v>
      </c>
      <c r="N40" s="1069">
        <f t="shared" si="11"/>
        <v>9</v>
      </c>
      <c r="O40" s="1069">
        <f t="shared" si="11"/>
        <v>10</v>
      </c>
      <c r="P40" s="1069">
        <f t="shared" si="11"/>
        <v>12</v>
      </c>
      <c r="Q40" s="1069">
        <f t="shared" si="11"/>
        <v>16</v>
      </c>
      <c r="R40" s="1069">
        <f t="shared" si="11"/>
        <v>10</v>
      </c>
    </row>
    <row r="41" spans="1:18" ht="24" customHeight="1" x14ac:dyDescent="0.25">
      <c r="A41" s="299" t="s">
        <v>13</v>
      </c>
      <c r="B41" s="299" t="s">
        <v>103</v>
      </c>
      <c r="C41" s="902" t="s">
        <v>384</v>
      </c>
      <c r="D41" s="901">
        <f>SUM(E41:K41,L41:R41)/2</f>
        <v>40</v>
      </c>
      <c r="E41" s="1070"/>
      <c r="F41" s="901">
        <v>8</v>
      </c>
      <c r="G41" s="901">
        <v>8</v>
      </c>
      <c r="H41" s="901">
        <v>8</v>
      </c>
      <c r="I41" s="901">
        <v>8</v>
      </c>
      <c r="J41" s="901"/>
      <c r="K41" s="1070">
        <v>8</v>
      </c>
      <c r="L41" s="1070">
        <v>8</v>
      </c>
      <c r="M41" s="901">
        <v>8</v>
      </c>
      <c r="N41" s="901">
        <v>8</v>
      </c>
      <c r="O41" s="901">
        <v>8</v>
      </c>
      <c r="P41" s="901"/>
      <c r="Q41" s="901">
        <v>8</v>
      </c>
      <c r="R41" s="1070"/>
    </row>
    <row r="42" spans="1:18" ht="24" customHeight="1" x14ac:dyDescent="0.25">
      <c r="A42" s="904"/>
      <c r="B42" s="904"/>
      <c r="C42" s="905" t="s">
        <v>125</v>
      </c>
      <c r="D42" s="906"/>
      <c r="E42" s="1069">
        <f t="shared" ref="E42:R42" si="12">COUNT(E7:E17,E19:E22,E24:E24,E26:E28,E30:E34,E36:E37,E39:E39,E41:E41)</f>
        <v>6</v>
      </c>
      <c r="F42" s="1069">
        <f t="shared" si="12"/>
        <v>14</v>
      </c>
      <c r="G42" s="1069">
        <f t="shared" si="12"/>
        <v>11</v>
      </c>
      <c r="H42" s="1069">
        <f t="shared" si="12"/>
        <v>12</v>
      </c>
      <c r="I42" s="1069">
        <f t="shared" si="12"/>
        <v>11</v>
      </c>
      <c r="J42" s="1069">
        <f t="shared" si="12"/>
        <v>11</v>
      </c>
      <c r="K42" s="1069">
        <f t="shared" si="12"/>
        <v>11</v>
      </c>
      <c r="L42" s="1069">
        <f t="shared" si="12"/>
        <v>11</v>
      </c>
      <c r="M42" s="1069">
        <f t="shared" si="12"/>
        <v>13</v>
      </c>
      <c r="N42" s="1069">
        <f t="shared" si="12"/>
        <v>10</v>
      </c>
      <c r="O42" s="1069">
        <f t="shared" si="12"/>
        <v>11</v>
      </c>
      <c r="P42" s="1069">
        <f t="shared" si="12"/>
        <v>12</v>
      </c>
      <c r="Q42" s="1069">
        <f t="shared" si="12"/>
        <v>17</v>
      </c>
      <c r="R42" s="1069">
        <f t="shared" si="12"/>
        <v>10</v>
      </c>
    </row>
    <row r="43" spans="1:18" ht="24" customHeight="1" x14ac:dyDescent="0.25">
      <c r="A43" s="299" t="s">
        <v>13</v>
      </c>
      <c r="B43" s="299" t="s">
        <v>39</v>
      </c>
      <c r="C43" s="902" t="s">
        <v>318</v>
      </c>
      <c r="D43" s="901">
        <f>SUM(E43:K43,L43:R43)/2</f>
        <v>40</v>
      </c>
      <c r="E43" s="961"/>
      <c r="F43" s="901">
        <v>8</v>
      </c>
      <c r="G43" s="901">
        <v>8</v>
      </c>
      <c r="H43" s="901">
        <v>8</v>
      </c>
      <c r="I43" s="901">
        <v>8</v>
      </c>
      <c r="J43" s="901"/>
      <c r="K43" s="961">
        <v>8</v>
      </c>
      <c r="L43" s="961">
        <v>8</v>
      </c>
      <c r="M43" s="901"/>
      <c r="N43" s="901">
        <v>8</v>
      </c>
      <c r="O43" s="901">
        <v>8</v>
      </c>
      <c r="P43" s="901">
        <v>8</v>
      </c>
      <c r="Q43" s="901">
        <v>8</v>
      </c>
      <c r="R43" s="962"/>
    </row>
    <row r="44" spans="1:18" ht="24" customHeight="1" x14ac:dyDescent="0.25">
      <c r="A44" s="299" t="s">
        <v>13</v>
      </c>
      <c r="B44" s="299" t="s">
        <v>39</v>
      </c>
      <c r="C44" s="902" t="s">
        <v>390</v>
      </c>
      <c r="D44" s="901">
        <f t="shared" ref="D44:D49" si="13">SUM(E44:K44,L44:R44)/2</f>
        <v>32</v>
      </c>
      <c r="E44" s="961">
        <v>8</v>
      </c>
      <c r="F44" s="1371"/>
      <c r="G44" s="901">
        <v>8</v>
      </c>
      <c r="H44" s="1371" t="s">
        <v>152</v>
      </c>
      <c r="I44" s="901">
        <v>8</v>
      </c>
      <c r="J44" s="901">
        <v>8</v>
      </c>
      <c r="K44" s="961"/>
      <c r="L44" s="961"/>
      <c r="M44" s="901">
        <v>8</v>
      </c>
      <c r="N44" s="901">
        <v>8</v>
      </c>
      <c r="O44" s="1371" t="s">
        <v>152</v>
      </c>
      <c r="P44" s="901">
        <v>8</v>
      </c>
      <c r="Q44" s="901"/>
      <c r="R44" s="962">
        <v>8</v>
      </c>
    </row>
    <row r="45" spans="1:18" ht="24" customHeight="1" x14ac:dyDescent="0.25">
      <c r="A45" s="299" t="s">
        <v>13</v>
      </c>
      <c r="B45" s="299" t="s">
        <v>39</v>
      </c>
      <c r="C45" s="902" t="s">
        <v>374</v>
      </c>
      <c r="D45" s="901">
        <f t="shared" si="13"/>
        <v>32</v>
      </c>
      <c r="E45" s="961"/>
      <c r="F45" s="901">
        <v>8</v>
      </c>
      <c r="G45" s="901">
        <v>8</v>
      </c>
      <c r="H45" s="1094"/>
      <c r="I45" s="1371" t="s">
        <v>104</v>
      </c>
      <c r="J45" s="1371" t="s">
        <v>104</v>
      </c>
      <c r="K45" s="1092">
        <v>8</v>
      </c>
      <c r="L45" s="1092">
        <v>8</v>
      </c>
      <c r="M45" s="1371"/>
      <c r="N45" s="901">
        <v>8</v>
      </c>
      <c r="O45" s="1371">
        <v>8</v>
      </c>
      <c r="P45" s="901">
        <v>8</v>
      </c>
      <c r="Q45" s="901">
        <v>8</v>
      </c>
      <c r="R45" s="962"/>
    </row>
    <row r="46" spans="1:18" ht="24" customHeight="1" x14ac:dyDescent="0.25">
      <c r="A46" s="299" t="s">
        <v>13</v>
      </c>
      <c r="B46" s="299" t="s">
        <v>39</v>
      </c>
      <c r="C46" s="902" t="s">
        <v>106</v>
      </c>
      <c r="D46" s="901">
        <f t="shared" si="13"/>
        <v>16</v>
      </c>
      <c r="E46" s="1961"/>
      <c r="F46" s="901">
        <v>8</v>
      </c>
      <c r="G46" s="901">
        <v>8</v>
      </c>
      <c r="H46" s="1079"/>
      <c r="I46" s="1079"/>
      <c r="J46" s="1079"/>
      <c r="K46" s="1080"/>
      <c r="L46" s="961"/>
      <c r="M46" s="901">
        <v>8</v>
      </c>
      <c r="N46" s="901">
        <v>8</v>
      </c>
      <c r="O46" s="1079"/>
      <c r="P46" s="1079"/>
      <c r="Q46" s="1079"/>
      <c r="R46" s="1080"/>
    </row>
    <row r="47" spans="1:18" s="1743" customFormat="1" ht="24" customHeight="1" x14ac:dyDescent="0.25">
      <c r="A47" s="299" t="s">
        <v>13</v>
      </c>
      <c r="B47" s="299" t="s">
        <v>39</v>
      </c>
      <c r="C47" s="902" t="s">
        <v>377</v>
      </c>
      <c r="D47" s="901">
        <f t="shared" si="13"/>
        <v>16</v>
      </c>
      <c r="E47" s="1092">
        <v>8</v>
      </c>
      <c r="F47" s="901"/>
      <c r="G47" s="901"/>
      <c r="H47" s="901">
        <v>8</v>
      </c>
      <c r="I47" s="901"/>
      <c r="J47" s="901"/>
      <c r="K47" s="961"/>
      <c r="L47" s="961"/>
      <c r="M47" s="901"/>
      <c r="N47" s="901"/>
      <c r="O47" s="901">
        <v>8</v>
      </c>
      <c r="P47" s="901"/>
      <c r="Q47" s="901"/>
      <c r="R47" s="1092">
        <v>8</v>
      </c>
    </row>
    <row r="48" spans="1:18" ht="23.5" customHeight="1" x14ac:dyDescent="0.25">
      <c r="A48" s="299" t="s">
        <v>13</v>
      </c>
      <c r="B48" s="299" t="s">
        <v>39</v>
      </c>
      <c r="C48" s="902" t="s">
        <v>352</v>
      </c>
      <c r="D48" s="901">
        <f t="shared" si="13"/>
        <v>40</v>
      </c>
      <c r="E48" s="1070">
        <v>8</v>
      </c>
      <c r="F48" s="901"/>
      <c r="G48" s="901">
        <v>8</v>
      </c>
      <c r="H48" s="901">
        <v>8</v>
      </c>
      <c r="I48" s="901">
        <v>8</v>
      </c>
      <c r="J48" s="901">
        <v>8</v>
      </c>
      <c r="K48" s="1070"/>
      <c r="L48" s="1070"/>
      <c r="M48" s="901">
        <v>8</v>
      </c>
      <c r="N48" s="901">
        <v>8</v>
      </c>
      <c r="O48" s="901">
        <v>8</v>
      </c>
      <c r="P48" s="901">
        <v>8</v>
      </c>
      <c r="Q48" s="901"/>
      <c r="R48" s="1070">
        <v>8</v>
      </c>
    </row>
    <row r="49" spans="1:18" ht="23.5" customHeight="1" x14ac:dyDescent="0.25">
      <c r="A49" s="299" t="s">
        <v>13</v>
      </c>
      <c r="B49" s="299" t="s">
        <v>362</v>
      </c>
      <c r="C49" s="902" t="s">
        <v>135</v>
      </c>
      <c r="D49" s="901">
        <f t="shared" si="13"/>
        <v>30.5</v>
      </c>
      <c r="E49" s="1070">
        <v>8</v>
      </c>
      <c r="F49" s="901">
        <v>7.5</v>
      </c>
      <c r="G49" s="901"/>
      <c r="H49" s="901"/>
      <c r="I49" s="901">
        <v>7.5</v>
      </c>
      <c r="J49" s="901">
        <v>7.5</v>
      </c>
      <c r="K49" s="1070"/>
      <c r="L49" s="1070"/>
      <c r="M49" s="901">
        <v>7.5</v>
      </c>
      <c r="N49" s="901"/>
      <c r="O49" s="901"/>
      <c r="P49" s="901">
        <v>7.5</v>
      </c>
      <c r="Q49" s="901">
        <v>7.5</v>
      </c>
      <c r="R49" s="1070">
        <v>8</v>
      </c>
    </row>
    <row r="50" spans="1:18" ht="24" customHeight="1" x14ac:dyDescent="0.25">
      <c r="A50" s="904"/>
      <c r="B50" s="904"/>
      <c r="C50" s="905" t="s">
        <v>126</v>
      </c>
      <c r="D50" s="906"/>
      <c r="E50" s="1069">
        <f t="shared" ref="E50:R50" si="14">COUNT(E8:E17,E19:E22,E24:E24,E26:E28,E30:E34,E36:E37,E39:E39,E41:E41,E43:E49)</f>
        <v>10</v>
      </c>
      <c r="F50" s="1069">
        <f t="shared" si="14"/>
        <v>18</v>
      </c>
      <c r="G50" s="1069">
        <f t="shared" si="14"/>
        <v>16</v>
      </c>
      <c r="H50" s="1069">
        <f t="shared" si="14"/>
        <v>15</v>
      </c>
      <c r="I50" s="1069">
        <f t="shared" si="14"/>
        <v>15</v>
      </c>
      <c r="J50" s="1069">
        <f t="shared" si="14"/>
        <v>14</v>
      </c>
      <c r="K50" s="1069">
        <f t="shared" si="14"/>
        <v>13</v>
      </c>
      <c r="L50" s="1069">
        <f t="shared" si="14"/>
        <v>13</v>
      </c>
      <c r="M50" s="1069">
        <f t="shared" si="14"/>
        <v>17</v>
      </c>
      <c r="N50" s="1069">
        <f t="shared" si="14"/>
        <v>15</v>
      </c>
      <c r="O50" s="1069">
        <f t="shared" si="14"/>
        <v>15</v>
      </c>
      <c r="P50" s="1069">
        <f t="shared" si="14"/>
        <v>17</v>
      </c>
      <c r="Q50" s="1069">
        <f t="shared" si="14"/>
        <v>20</v>
      </c>
      <c r="R50" s="1069">
        <f t="shared" si="14"/>
        <v>14</v>
      </c>
    </row>
    <row r="51" spans="1:18" ht="24" customHeight="1" x14ac:dyDescent="0.25">
      <c r="A51" s="299" t="s">
        <v>13</v>
      </c>
      <c r="B51" s="299" t="s">
        <v>301</v>
      </c>
      <c r="C51" s="900" t="s">
        <v>106</v>
      </c>
      <c r="D51" s="901">
        <f>SUM(E51:K51,L51:R51)/2</f>
        <v>6</v>
      </c>
      <c r="E51" s="962"/>
      <c r="F51" s="1080"/>
      <c r="G51" s="1079"/>
      <c r="H51" s="963">
        <v>6</v>
      </c>
      <c r="I51" s="1079"/>
      <c r="J51" s="1079"/>
      <c r="K51" s="1081"/>
      <c r="L51" s="961"/>
      <c r="M51" s="1079"/>
      <c r="N51" s="1079"/>
      <c r="O51" s="901">
        <v>6</v>
      </c>
      <c r="P51" s="1079"/>
      <c r="Q51" s="1079"/>
      <c r="R51" s="1081"/>
    </row>
    <row r="52" spans="1:18" ht="24" customHeight="1" x14ac:dyDescent="0.25">
      <c r="A52" s="299" t="s">
        <v>13</v>
      </c>
      <c r="B52" s="299" t="s">
        <v>312</v>
      </c>
      <c r="C52" s="900" t="s">
        <v>106</v>
      </c>
      <c r="D52" s="901">
        <f>SUM(E52:K52,L52:R52)/2</f>
        <v>10</v>
      </c>
      <c r="E52" s="962"/>
      <c r="F52" s="1080"/>
      <c r="G52" s="1079"/>
      <c r="H52" s="1080"/>
      <c r="I52" s="901">
        <v>5</v>
      </c>
      <c r="J52" s="901">
        <v>5</v>
      </c>
      <c r="K52" s="1081"/>
      <c r="L52" s="961"/>
      <c r="M52" s="1079"/>
      <c r="N52" s="1079"/>
      <c r="O52" s="1079"/>
      <c r="P52" s="901">
        <v>5</v>
      </c>
      <c r="Q52" s="901">
        <v>5</v>
      </c>
      <c r="R52" s="1081"/>
    </row>
    <row r="53" spans="1:18" ht="24" customHeight="1" x14ac:dyDescent="0.25">
      <c r="A53" s="904"/>
      <c r="B53" s="904"/>
      <c r="C53" s="911" t="s">
        <v>300</v>
      </c>
      <c r="D53" s="906"/>
      <c r="E53" s="1069">
        <f t="shared" ref="E53:R53" si="15">COUNT(E19:E22,E24:E24,E26:E28,E30:E34,E36:E37,E39:E39,E41:E41,E43:E49)</f>
        <v>6</v>
      </c>
      <c r="F53" s="1069">
        <f t="shared" si="15"/>
        <v>14</v>
      </c>
      <c r="G53" s="1069">
        <f t="shared" si="15"/>
        <v>13</v>
      </c>
      <c r="H53" s="1069">
        <f t="shared" si="15"/>
        <v>12</v>
      </c>
      <c r="I53" s="1069">
        <f t="shared" si="15"/>
        <v>11</v>
      </c>
      <c r="J53" s="1069">
        <f t="shared" si="15"/>
        <v>11</v>
      </c>
      <c r="K53" s="1069">
        <f t="shared" si="15"/>
        <v>10</v>
      </c>
      <c r="L53" s="1069">
        <f t="shared" si="15"/>
        <v>10</v>
      </c>
      <c r="M53" s="1069">
        <f t="shared" si="15"/>
        <v>13</v>
      </c>
      <c r="N53" s="1069">
        <f t="shared" si="15"/>
        <v>12</v>
      </c>
      <c r="O53" s="1069">
        <f t="shared" si="15"/>
        <v>11</v>
      </c>
      <c r="P53" s="1069">
        <f t="shared" si="15"/>
        <v>13</v>
      </c>
      <c r="Q53" s="1069">
        <f t="shared" si="15"/>
        <v>16</v>
      </c>
      <c r="R53" s="1069">
        <f t="shared" si="15"/>
        <v>8</v>
      </c>
    </row>
    <row r="54" spans="1:18" ht="24" customHeight="1" x14ac:dyDescent="0.25">
      <c r="A54" s="904"/>
      <c r="B54" s="904"/>
      <c r="C54" s="912" t="s">
        <v>51</v>
      </c>
      <c r="D54" s="906"/>
      <c r="E54" s="1069">
        <f t="shared" ref="E54:R54" si="16">COUNT(E24:E24,E26:E28,E30:E34,E36:E37,E39:E39,E41:E41,E43:E49,E51:E51)</f>
        <v>6</v>
      </c>
      <c r="F54" s="1069">
        <f t="shared" si="16"/>
        <v>12</v>
      </c>
      <c r="G54" s="1069">
        <f t="shared" si="16"/>
        <v>12</v>
      </c>
      <c r="H54" s="1069">
        <f t="shared" si="16"/>
        <v>12</v>
      </c>
      <c r="I54" s="1069">
        <f t="shared" si="16"/>
        <v>9</v>
      </c>
      <c r="J54" s="1069">
        <f t="shared" si="16"/>
        <v>9</v>
      </c>
      <c r="K54" s="1069">
        <f t="shared" si="16"/>
        <v>8</v>
      </c>
      <c r="L54" s="1069">
        <f t="shared" si="16"/>
        <v>9</v>
      </c>
      <c r="M54" s="1069">
        <f t="shared" si="16"/>
        <v>13</v>
      </c>
      <c r="N54" s="1069">
        <f t="shared" si="16"/>
        <v>10</v>
      </c>
      <c r="O54" s="1069">
        <f t="shared" si="16"/>
        <v>10</v>
      </c>
      <c r="P54" s="1069">
        <f t="shared" si="16"/>
        <v>10</v>
      </c>
      <c r="Q54" s="1069">
        <f t="shared" si="16"/>
        <v>13</v>
      </c>
      <c r="R54" s="1069">
        <f t="shared" si="16"/>
        <v>6</v>
      </c>
    </row>
    <row r="55" spans="1:18" ht="24" customHeight="1" x14ac:dyDescent="0.25">
      <c r="A55" s="904"/>
      <c r="B55" s="904"/>
      <c r="C55" s="912" t="s">
        <v>113</v>
      </c>
      <c r="D55" s="906"/>
      <c r="E55" s="1069">
        <f t="shared" ref="E55:R55" si="17">COUNT(E26:E28,E30:E34,E36:E37,E39:E39,E41:E41,E43:E49,E51:E52)</f>
        <v>6</v>
      </c>
      <c r="F55" s="1069">
        <f t="shared" si="17"/>
        <v>11</v>
      </c>
      <c r="G55" s="1069">
        <f t="shared" si="17"/>
        <v>11</v>
      </c>
      <c r="H55" s="1069">
        <f t="shared" si="17"/>
        <v>11</v>
      </c>
      <c r="I55" s="1069">
        <f t="shared" si="17"/>
        <v>10</v>
      </c>
      <c r="J55" s="1069">
        <f t="shared" si="17"/>
        <v>9</v>
      </c>
      <c r="K55" s="1069">
        <f t="shared" si="17"/>
        <v>7</v>
      </c>
      <c r="L55" s="1069">
        <f t="shared" si="17"/>
        <v>8</v>
      </c>
      <c r="M55" s="1069">
        <f t="shared" si="17"/>
        <v>12</v>
      </c>
      <c r="N55" s="1069">
        <f t="shared" si="17"/>
        <v>10</v>
      </c>
      <c r="O55" s="1069">
        <f t="shared" si="17"/>
        <v>9</v>
      </c>
      <c r="P55" s="1069">
        <f t="shared" si="17"/>
        <v>10</v>
      </c>
      <c r="Q55" s="1069">
        <f t="shared" si="17"/>
        <v>13</v>
      </c>
      <c r="R55" s="1069">
        <f t="shared" si="17"/>
        <v>6</v>
      </c>
    </row>
    <row r="56" spans="1:18" ht="24" customHeight="1" x14ac:dyDescent="0.25">
      <c r="A56" s="904"/>
      <c r="B56" s="904"/>
      <c r="C56" s="912" t="s">
        <v>55</v>
      </c>
      <c r="D56" s="906"/>
      <c r="E56" s="1069">
        <f>COUNT(E30:E34,E36:E37,E39:E39,E41:E41,E43:E49,E51:E52,#REF!)</f>
        <v>5</v>
      </c>
      <c r="F56" s="1069">
        <f>COUNT(F30:F34,F36:F37,F39:F39,F41:F41,F43:F49,F51:F52,#REF!)</f>
        <v>10</v>
      </c>
      <c r="G56" s="1069">
        <f>COUNT(G30:G34,G36:G37,G39:G39,G41:G41,G43:G49,G51:G52,#REF!)</f>
        <v>10</v>
      </c>
      <c r="H56" s="1069">
        <f>COUNT(H30:H34,H36:H37,H39:H39,H41:H41,H43:H49,H51:H52,#REF!)</f>
        <v>10</v>
      </c>
      <c r="I56" s="1069">
        <f>COUNT(I30:I34,I36:I37,I39:I39,I41:I41,I43:I49,I51:I52,#REF!)</f>
        <v>8</v>
      </c>
      <c r="J56" s="1069">
        <f>COUNT(J30:J34,J36:J37,J39:J39,J41:J41,J43:J49,J51:J52,#REF!)</f>
        <v>9</v>
      </c>
      <c r="K56" s="1069">
        <f>COUNT(K30:K34,K36:K37,K39:K39,K41:K41,K43:K49,K51:K52,#REF!)</f>
        <v>6</v>
      </c>
      <c r="L56" s="1069">
        <f>COUNT(L30:L34,L36:L37,L39:L39,L41:L41,L43:L49,L51:L52,#REF!)</f>
        <v>7</v>
      </c>
      <c r="M56" s="1069">
        <f>COUNT(M30:M34,M36:M37,M39:M39,M41:M41,M43:M49,M51:M52,#REF!)</f>
        <v>11</v>
      </c>
      <c r="N56" s="1069">
        <f>COUNT(N30:N34,N36:N37,N39:N39,N41:N41,N43:N49,N51:N52,#REF!)</f>
        <v>10</v>
      </c>
      <c r="O56" s="1069">
        <f>COUNT(O30:O34,O36:O37,O39:O39,O41:O41,O43:O49,O51:O52,#REF!)</f>
        <v>8</v>
      </c>
      <c r="P56" s="1069">
        <f>COUNT(P30:P34,P36:P37,P39:P39,P41:P41,P43:P49,P51:P52,#REF!)</f>
        <v>8</v>
      </c>
      <c r="Q56" s="1069">
        <f>COUNT(Q30:Q34,Q36:Q37,Q39:Q39,Q41:Q41,Q43:Q49,Q51:Q52,#REF!)</f>
        <v>12</v>
      </c>
      <c r="R56" s="1069">
        <f>COUNT(R30:R34,R36:R37,R39:R39,R41:R41,R43:R49,R51:R52,#REF!)</f>
        <v>5</v>
      </c>
    </row>
    <row r="57" spans="1:18" ht="24" customHeight="1" x14ac:dyDescent="0.25">
      <c r="A57" s="904"/>
      <c r="B57" s="904"/>
      <c r="C57" s="912" t="s">
        <v>105</v>
      </c>
      <c r="D57" s="906"/>
      <c r="E57" s="1069">
        <f>COUNT(E36:E37,E39:E39,E41:E41,E43:E49,E51:E52,#REF!)</f>
        <v>4</v>
      </c>
      <c r="F57" s="1069">
        <f>COUNT(F36:F37,F39:F39,F41:F41,F43:F49,F51:F52,#REF!)</f>
        <v>8</v>
      </c>
      <c r="G57" s="1069">
        <f>COUNT(G36:G37,G39:G39,G41:G41,G43:G49,G51:G52,#REF!)</f>
        <v>7</v>
      </c>
      <c r="H57" s="1069">
        <f>COUNT(H36:H37,H39:H39,H41:H41,H43:H49,H51:H52,#REF!)</f>
        <v>7</v>
      </c>
      <c r="I57" s="1069">
        <f>COUNT(I36:I37,I39:I39,I41:I41,I43:I49,I51:I52,#REF!)</f>
        <v>7</v>
      </c>
      <c r="J57" s="1069">
        <f>COUNT(J36:J37,J39:J39,J41:J41,J43:J49,J51:J52,#REF!)</f>
        <v>7</v>
      </c>
      <c r="K57" s="1069">
        <f>COUNT(K36:K37,K39:K39,K41:K41,K43:K49,K51:K52,#REF!)</f>
        <v>5</v>
      </c>
      <c r="L57" s="1069">
        <f>COUNT(L36:L37,L39:L39,L41:L41,L43:L49,L51:L52,#REF!)</f>
        <v>5</v>
      </c>
      <c r="M57" s="1069">
        <f>COUNT(M36:M37,M39:M39,M41:M41,M43:M49,M51:M52,#REF!)</f>
        <v>8</v>
      </c>
      <c r="N57" s="1069">
        <f>COUNT(N36:N37,N39:N39,N41:N41,N43:N49,N51:N52,#REF!)</f>
        <v>8</v>
      </c>
      <c r="O57" s="1069">
        <f>COUNT(O36:O37,O39:O39,O41:O41,O43:O49,O51:O52,#REF!)</f>
        <v>7</v>
      </c>
      <c r="P57" s="1069">
        <f>COUNT(P36:P37,P39:P39,P41:P41,P43:P49,P51:P52,#REF!)</f>
        <v>7</v>
      </c>
      <c r="Q57" s="1069">
        <f>COUNT(Q36:Q37,Q39:Q39,Q41:Q41,Q43:Q49,Q51:Q52,#REF!)</f>
        <v>8</v>
      </c>
      <c r="R57" s="1069">
        <f>COUNT(R36:R37,R39:R39,R41:R41,R43:R49,R51:R52,#REF!)</f>
        <v>4</v>
      </c>
    </row>
    <row r="58" spans="1:18" ht="24" customHeight="1" x14ac:dyDescent="0.25">
      <c r="A58" s="904"/>
      <c r="B58" s="904"/>
      <c r="C58" s="912" t="s">
        <v>128</v>
      </c>
      <c r="D58" s="906"/>
      <c r="E58" s="1069">
        <f>COUNT(#REF!,E39:E39,E41:E41,E43:E49,E51:E52,#REF!)</f>
        <v>4</v>
      </c>
      <c r="F58" s="1069">
        <f>COUNT(#REF!,F39:F39,F41:F41,F43:F49,F51:F52,#REF!)</f>
        <v>6</v>
      </c>
      <c r="G58" s="1069">
        <f>COUNT(#REF!,G39:G39,G41:G41,G43:G49,G51:G52,#REF!)</f>
        <v>6</v>
      </c>
      <c r="H58" s="1069">
        <f>COUNT(#REF!,H39:H39,H41:H41,H43:H49,H51:H52,#REF!)</f>
        <v>6</v>
      </c>
      <c r="I58" s="1069">
        <f>COUNT(#REF!,I39:I39,I41:I41,I43:I49,I51:I52,#REF!)</f>
        <v>6</v>
      </c>
      <c r="J58" s="1069">
        <f>COUNT(#REF!,J39:J39,J41:J41,J43:J49,J51:J52,#REF!)</f>
        <v>5</v>
      </c>
      <c r="K58" s="1069">
        <f>COUNT(#REF!,K39:K39,K41:K41,K43:K49,K51:K52,#REF!)</f>
        <v>4</v>
      </c>
      <c r="L58" s="1069">
        <f>COUNT(#REF!,L39:L39,L41:L41,L43:L49,L51:L52,#REF!)</f>
        <v>4</v>
      </c>
      <c r="M58" s="1069">
        <f>COUNT(#REF!,M39:M39,M41:M41,M43:M49,M51:M52,#REF!)</f>
        <v>6</v>
      </c>
      <c r="N58" s="1069">
        <f>COUNT(#REF!,N39:N39,N41:N41,N43:N49,N51:N52,#REF!)</f>
        <v>6</v>
      </c>
      <c r="O58" s="1069">
        <f>COUNT(#REF!,O39:O39,O41:O41,O43:O49,O51:O52,#REF!)</f>
        <v>7</v>
      </c>
      <c r="P58" s="1069">
        <f>COUNT(#REF!,P39:P39,P41:P41,P43:P49,P51:P52,#REF!)</f>
        <v>6</v>
      </c>
      <c r="Q58" s="1069">
        <f>COUNT(#REF!,Q39:Q39,Q41:Q41,Q43:Q49,Q51:Q52,#REF!)</f>
        <v>6</v>
      </c>
      <c r="R58" s="1069">
        <f>COUNT(#REF!,R39:R39,R41:R41,R43:R49,R51:R52,#REF!)</f>
        <v>4</v>
      </c>
    </row>
    <row r="59" spans="1:18" ht="24" customHeight="1" x14ac:dyDescent="0.25">
      <c r="A59" s="904"/>
      <c r="B59" s="904"/>
      <c r="C59" s="912" t="s">
        <v>161</v>
      </c>
      <c r="D59" s="906"/>
      <c r="E59" s="1069">
        <f>COUNT(#REF!,E41:E41,E43:E49,E51:E52,#REF!)</f>
        <v>4</v>
      </c>
      <c r="F59" s="1069">
        <f>COUNT(#REF!,F41:F41,F43:F49,F51:F52,#REF!)</f>
        <v>5</v>
      </c>
      <c r="G59" s="1069">
        <f>COUNT(#REF!,G41:G41,G43:G49,G51:G52,#REF!)</f>
        <v>6</v>
      </c>
      <c r="H59" s="1069">
        <f>COUNT(#REF!,H41:H41,H43:H49,H51:H52,#REF!)</f>
        <v>5</v>
      </c>
      <c r="I59" s="1069">
        <f>COUNT(#REF!,I41:I41,I43:I49,I51:I52,#REF!)</f>
        <v>6</v>
      </c>
      <c r="J59" s="1069">
        <f>COUNT(#REF!,J41:J41,J43:J49,J51:J52,#REF!)</f>
        <v>4</v>
      </c>
      <c r="K59" s="1069">
        <f>COUNT(#REF!,K41:K41,K43:K49,K51:K52,#REF!)</f>
        <v>3</v>
      </c>
      <c r="L59" s="1069">
        <f>COUNT(#REF!,L41:L41,L43:L49,L51:L52,#REF!)</f>
        <v>3</v>
      </c>
      <c r="M59" s="1069">
        <f>COUNT(#REF!,M41:M41,M43:M49,M51:M52,#REF!)</f>
        <v>5</v>
      </c>
      <c r="N59" s="1069">
        <f>COUNT(#REF!,N41:N41,N43:N49,N51:N52,#REF!)</f>
        <v>6</v>
      </c>
      <c r="O59" s="1069">
        <f>COUNT(#REF!,O41:O41,O43:O49,O51:O52,#REF!)</f>
        <v>6</v>
      </c>
      <c r="P59" s="1069">
        <f>COUNT(#REF!,P41:P41,P43:P49,P51:P52,#REF!)</f>
        <v>6</v>
      </c>
      <c r="Q59" s="1069">
        <f>COUNT(#REF!,Q41:Q41,Q43:Q49,Q51:Q52,#REF!)</f>
        <v>5</v>
      </c>
      <c r="R59" s="1069">
        <f>COUNT(#REF!,R41:R41,R43:R49,R51:R52,#REF!)</f>
        <v>4</v>
      </c>
    </row>
    <row r="60" spans="1:18" ht="24" customHeight="1" x14ac:dyDescent="0.25">
      <c r="A60" s="904"/>
      <c r="B60" s="904"/>
      <c r="C60" s="912" t="s">
        <v>321</v>
      </c>
      <c r="D60" s="906"/>
      <c r="E60" s="1069">
        <f>COUNT(#REF!,#REF!,E43:E49,E51:E52,#REF!)</f>
        <v>4</v>
      </c>
      <c r="F60" s="1069">
        <f>COUNT(#REF!,#REF!,F43:F49,F51:F52,#REF!)</f>
        <v>4</v>
      </c>
      <c r="G60" s="1069">
        <f>COUNT(#REF!,#REF!,G43:G49,G51:G52,#REF!)</f>
        <v>5</v>
      </c>
      <c r="H60" s="1069">
        <f>COUNT(#REF!,#REF!,H43:H49,H51:H52,#REF!)</f>
        <v>4</v>
      </c>
      <c r="I60" s="1069">
        <f>COUNT(#REF!,#REF!,I43:I49,I51:I52,#REF!)</f>
        <v>5</v>
      </c>
      <c r="J60" s="1069">
        <f>COUNT(#REF!,#REF!,J43:J49,J51:J52,#REF!)</f>
        <v>4</v>
      </c>
      <c r="K60" s="1069">
        <f>COUNT(#REF!,#REF!,K43:K49,K51:K52,#REF!)</f>
        <v>2</v>
      </c>
      <c r="L60" s="1069">
        <f>COUNT(#REF!,#REF!,L43:L49,L51:L52,#REF!)</f>
        <v>2</v>
      </c>
      <c r="M60" s="1069">
        <f>COUNT(#REF!,#REF!,M43:M49,M51:M52,#REF!)</f>
        <v>4</v>
      </c>
      <c r="N60" s="1069">
        <f>COUNT(#REF!,#REF!,N43:N49,N51:N52,#REF!)</f>
        <v>5</v>
      </c>
      <c r="O60" s="1069">
        <f>COUNT(#REF!,#REF!,O43:O49,O51:O52,#REF!)</f>
        <v>5</v>
      </c>
      <c r="P60" s="1069">
        <f>COUNT(#REF!,#REF!,P43:P49,P51:P52,#REF!)</f>
        <v>6</v>
      </c>
      <c r="Q60" s="1069">
        <f>COUNT(#REF!,#REF!,Q43:Q49,Q51:Q52,#REF!)</f>
        <v>4</v>
      </c>
      <c r="R60" s="1069">
        <f>COUNT(#REF!,#REF!,R43:R49,R51:R52,#REF!)</f>
        <v>4</v>
      </c>
    </row>
    <row r="61" spans="1:18" ht="24" customHeight="1" x14ac:dyDescent="0.25">
      <c r="A61" s="904"/>
      <c r="B61" s="904"/>
      <c r="C61" s="912" t="s">
        <v>183</v>
      </c>
      <c r="D61" s="906"/>
      <c r="E61" s="1069">
        <f>COUNT(#REF!)</f>
        <v>0</v>
      </c>
      <c r="F61" s="1069">
        <f>COUNT(#REF!)</f>
        <v>0</v>
      </c>
      <c r="G61" s="1069">
        <f>COUNT(#REF!)</f>
        <v>0</v>
      </c>
      <c r="H61" s="1069">
        <f>COUNT(#REF!)</f>
        <v>0</v>
      </c>
      <c r="I61" s="1069">
        <f>COUNT(#REF!)</f>
        <v>0</v>
      </c>
      <c r="J61" s="1069">
        <f>COUNT(#REF!)</f>
        <v>0</v>
      </c>
      <c r="K61" s="1069">
        <f>COUNT(#REF!)</f>
        <v>0</v>
      </c>
      <c r="L61" s="1069">
        <f>COUNT(#REF!)</f>
        <v>0</v>
      </c>
      <c r="M61" s="1069">
        <f>COUNT(#REF!)</f>
        <v>0</v>
      </c>
      <c r="N61" s="1069">
        <f>COUNT(#REF!)</f>
        <v>0</v>
      </c>
      <c r="O61" s="1069">
        <f>COUNT(#REF!)</f>
        <v>0</v>
      </c>
      <c r="P61" s="1069">
        <f>COUNT(#REF!)</f>
        <v>0</v>
      </c>
      <c r="Q61" s="1069">
        <f>COUNT(#REF!)</f>
        <v>0</v>
      </c>
      <c r="R61" s="1069">
        <f>COUNT(#REF!)</f>
        <v>0</v>
      </c>
    </row>
    <row r="62" spans="1:18" ht="24" customHeight="1" thickBot="1" x14ac:dyDescent="0.3">
      <c r="A62" s="299" t="s">
        <v>102</v>
      </c>
      <c r="B62" s="299"/>
      <c r="C62" s="900"/>
      <c r="D62" s="901"/>
      <c r="E62" s="962"/>
      <c r="F62" s="963"/>
      <c r="G62" s="963"/>
      <c r="H62" s="963"/>
      <c r="I62" s="901"/>
      <c r="J62" s="901"/>
      <c r="K62" s="961"/>
      <c r="L62" s="961"/>
      <c r="M62" s="963"/>
      <c r="N62" s="901"/>
      <c r="O62" s="901"/>
      <c r="P62" s="901"/>
      <c r="Q62" s="901"/>
      <c r="R62" s="962"/>
    </row>
    <row r="63" spans="1:18" ht="24" customHeight="1" thickBot="1" x14ac:dyDescent="0.3">
      <c r="A63" s="913" t="s">
        <v>95</v>
      </c>
      <c r="B63" s="913" t="s">
        <v>101</v>
      </c>
      <c r="C63" s="914" t="s">
        <v>97</v>
      </c>
      <c r="D63" s="913">
        <f>SUM(E63:K63,L63:R63)/2</f>
        <v>19</v>
      </c>
      <c r="E63" s="1082"/>
      <c r="F63" s="1083">
        <v>7.5</v>
      </c>
      <c r="G63" s="1083">
        <v>7.5</v>
      </c>
      <c r="H63" s="1083">
        <v>4</v>
      </c>
      <c r="I63" s="913"/>
      <c r="J63" s="913"/>
      <c r="K63" s="1082"/>
      <c r="L63" s="1082"/>
      <c r="M63" s="1083">
        <v>7.5</v>
      </c>
      <c r="N63" s="913">
        <v>7.5</v>
      </c>
      <c r="O63" s="913">
        <v>4</v>
      </c>
      <c r="P63" s="913"/>
      <c r="Q63" s="913"/>
      <c r="R63" s="1084"/>
    </row>
    <row r="64" spans="1:18" ht="24" customHeight="1" thickBot="1" x14ac:dyDescent="0.3">
      <c r="A64" s="299" t="s">
        <v>96</v>
      </c>
      <c r="B64" s="299" t="s">
        <v>100</v>
      </c>
      <c r="C64" s="915" t="s">
        <v>99</v>
      </c>
      <c r="D64" s="913">
        <f t="shared" ref="D64:D65" si="18">SUM(E64:K64,L64:R64)/2</f>
        <v>38</v>
      </c>
      <c r="E64" s="1085"/>
      <c r="F64" s="1086">
        <v>9.5</v>
      </c>
      <c r="G64" s="299">
        <v>9.5</v>
      </c>
      <c r="H64" s="299">
        <v>9.5</v>
      </c>
      <c r="I64" s="299">
        <v>9.5</v>
      </c>
      <c r="J64" s="299"/>
      <c r="K64" s="1085"/>
      <c r="L64" s="1087"/>
      <c r="M64" s="1088">
        <v>9.5</v>
      </c>
      <c r="N64" s="299">
        <v>9.5</v>
      </c>
      <c r="O64" s="299">
        <v>9.5</v>
      </c>
      <c r="P64" s="299">
        <v>9.5</v>
      </c>
      <c r="Q64" s="299"/>
      <c r="R64" s="1089"/>
    </row>
    <row r="65" spans="1:18" ht="24" customHeight="1" thickBot="1" x14ac:dyDescent="0.3">
      <c r="A65" s="299" t="s">
        <v>96</v>
      </c>
      <c r="B65" s="299" t="s">
        <v>100</v>
      </c>
      <c r="C65" s="915" t="s">
        <v>137</v>
      </c>
      <c r="D65" s="913">
        <f t="shared" si="18"/>
        <v>38</v>
      </c>
      <c r="E65" s="1085">
        <v>9.5</v>
      </c>
      <c r="F65" s="1088">
        <v>9.5</v>
      </c>
      <c r="G65" s="299"/>
      <c r="H65" s="299"/>
      <c r="I65" s="299"/>
      <c r="J65" s="299">
        <v>9.5</v>
      </c>
      <c r="K65" s="1085">
        <v>9.5</v>
      </c>
      <c r="L65" s="1085">
        <v>9.5</v>
      </c>
      <c r="M65" s="1086">
        <v>9.5</v>
      </c>
      <c r="N65" s="299"/>
      <c r="O65" s="299"/>
      <c r="P65" s="299"/>
      <c r="Q65" s="299">
        <v>9.5</v>
      </c>
      <c r="R65" s="1089">
        <v>9.5</v>
      </c>
    </row>
    <row r="66" spans="1:18" ht="24" customHeight="1" x14ac:dyDescent="0.3">
      <c r="A66" s="299"/>
      <c r="B66" s="916" t="s">
        <v>155</v>
      </c>
      <c r="C66" s="917" t="s">
        <v>140</v>
      </c>
      <c r="D66" s="901"/>
      <c r="E66" s="961"/>
      <c r="F66" s="963"/>
      <c r="G66" s="963"/>
      <c r="H66" s="963"/>
      <c r="I66" s="901"/>
      <c r="J66" s="901"/>
      <c r="K66" s="961"/>
      <c r="L66" s="961"/>
      <c r="M66" s="901"/>
      <c r="N66" s="901"/>
      <c r="O66" s="901"/>
      <c r="P66" s="901"/>
      <c r="Q66" s="901"/>
      <c r="R66" s="962"/>
    </row>
    <row r="67" spans="1:18" ht="24" customHeight="1" x14ac:dyDescent="0.3">
      <c r="A67" s="299"/>
      <c r="B67" s="918" t="s">
        <v>154</v>
      </c>
      <c r="C67" s="919" t="s">
        <v>141</v>
      </c>
      <c r="D67" s="901"/>
      <c r="E67" s="961"/>
      <c r="F67" s="963"/>
      <c r="G67" s="963"/>
      <c r="H67" s="963"/>
      <c r="I67" s="901"/>
      <c r="J67" s="901"/>
      <c r="K67" s="961"/>
      <c r="L67" s="961"/>
      <c r="M67" s="901"/>
      <c r="N67" s="901"/>
      <c r="O67" s="901"/>
      <c r="P67" s="901"/>
      <c r="Q67" s="901"/>
      <c r="R67" s="962"/>
    </row>
    <row r="68" spans="1:18" ht="24" customHeight="1" x14ac:dyDescent="0.3">
      <c r="A68" s="920"/>
      <c r="B68" s="920"/>
      <c r="C68" s="920"/>
      <c r="D68" s="317"/>
      <c r="E68" s="968">
        <f>SUM(E7:E17,E19:E22,E24:E24,E26:E28,E30:E34,E36:E37,E39:E39,E41:E41,E43:E49,E51:E52,E63:E67)</f>
        <v>89.5</v>
      </c>
      <c r="F68" s="968">
        <f t="shared" ref="F68:R68" si="19">SUM(F7:F17,F19:F22,F24:F24,F26:F28,F30:F34,F36:F37,F39:F39,F41:F41,F43:F49,F51:F52,F63:F67)</f>
        <v>170</v>
      </c>
      <c r="G68" s="968">
        <f t="shared" si="19"/>
        <v>145</v>
      </c>
      <c r="H68" s="968">
        <f t="shared" si="19"/>
        <v>139.5</v>
      </c>
      <c r="I68" s="968">
        <f t="shared" si="19"/>
        <v>134</v>
      </c>
      <c r="J68" s="968">
        <f t="shared" si="19"/>
        <v>126</v>
      </c>
      <c r="K68" s="968">
        <f t="shared" si="19"/>
        <v>113.5</v>
      </c>
      <c r="L68" s="968">
        <f t="shared" si="19"/>
        <v>113.5</v>
      </c>
      <c r="M68" s="968">
        <f t="shared" si="19"/>
        <v>162</v>
      </c>
      <c r="N68" s="968">
        <f t="shared" si="19"/>
        <v>137</v>
      </c>
      <c r="O68" s="968">
        <f t="shared" si="19"/>
        <v>139.5</v>
      </c>
      <c r="P68" s="968">
        <f t="shared" si="19"/>
        <v>150</v>
      </c>
      <c r="Q68" s="968">
        <f t="shared" si="19"/>
        <v>174</v>
      </c>
      <c r="R68" s="968">
        <f t="shared" si="19"/>
        <v>121.5</v>
      </c>
    </row>
    <row r="69" spans="1:18" ht="24" customHeight="1" x14ac:dyDescent="0.3">
      <c r="A69" s="921"/>
      <c r="B69" s="921"/>
      <c r="C69" s="921"/>
      <c r="D69" s="317"/>
      <c r="E69" s="969">
        <f>E68/8</f>
        <v>11.1875</v>
      </c>
      <c r="F69" s="969">
        <f t="shared" ref="F69:R69" si="20">F68/8</f>
        <v>21.25</v>
      </c>
      <c r="G69" s="969">
        <f t="shared" si="20"/>
        <v>18.125</v>
      </c>
      <c r="H69" s="969">
        <f t="shared" si="20"/>
        <v>17.4375</v>
      </c>
      <c r="I69" s="969">
        <f t="shared" si="20"/>
        <v>16.75</v>
      </c>
      <c r="J69" s="969">
        <f t="shared" si="20"/>
        <v>15.75</v>
      </c>
      <c r="K69" s="969">
        <f t="shared" si="20"/>
        <v>14.1875</v>
      </c>
      <c r="L69" s="969">
        <f t="shared" si="20"/>
        <v>14.1875</v>
      </c>
      <c r="M69" s="969">
        <f t="shared" si="20"/>
        <v>20.25</v>
      </c>
      <c r="N69" s="969">
        <f t="shared" si="20"/>
        <v>17.125</v>
      </c>
      <c r="O69" s="969">
        <f t="shared" si="20"/>
        <v>17.4375</v>
      </c>
      <c r="P69" s="969">
        <f t="shared" si="20"/>
        <v>18.75</v>
      </c>
      <c r="Q69" s="969">
        <f t="shared" si="20"/>
        <v>21.75</v>
      </c>
      <c r="R69" s="969">
        <f t="shared" si="20"/>
        <v>15.1875</v>
      </c>
    </row>
    <row r="70" spans="1:18" ht="24" customHeight="1" x14ac:dyDescent="0.3">
      <c r="A70" s="922"/>
      <c r="B70" s="922"/>
      <c r="C70" s="922"/>
      <c r="D70" s="321" t="s">
        <v>212</v>
      </c>
      <c r="E70" s="322" t="s">
        <v>315</v>
      </c>
      <c r="F70" s="323" t="s">
        <v>203</v>
      </c>
      <c r="G70" s="897"/>
      <c r="H70" s="321" t="s">
        <v>211</v>
      </c>
      <c r="I70" s="970"/>
      <c r="J70" s="325" t="s">
        <v>203</v>
      </c>
      <c r="K70" s="897"/>
      <c r="L70" s="321" t="s">
        <v>213</v>
      </c>
      <c r="M70" s="322" t="s">
        <v>74</v>
      </c>
      <c r="N70" s="323" t="s">
        <v>203</v>
      </c>
      <c r="O70" s="897"/>
      <c r="P70" s="321" t="s">
        <v>211</v>
      </c>
      <c r="Q70" s="970"/>
      <c r="R70" s="325" t="s">
        <v>203</v>
      </c>
    </row>
    <row r="71" spans="1:18" ht="24" customHeight="1" x14ac:dyDescent="0.3">
      <c r="A71" s="316"/>
      <c r="B71" s="316"/>
      <c r="C71" s="316"/>
      <c r="D71" s="326" t="s">
        <v>159</v>
      </c>
      <c r="E71" s="256">
        <v>27.5</v>
      </c>
      <c r="F71" s="347" t="str">
        <f>E71* 40 &amp; "hrs"</f>
        <v>1100hrs</v>
      </c>
      <c r="G71" s="897"/>
      <c r="H71" s="328" t="s">
        <v>240</v>
      </c>
      <c r="I71" s="329">
        <v>25.93</v>
      </c>
      <c r="J71" s="971" t="s">
        <v>247</v>
      </c>
      <c r="K71" s="897"/>
      <c r="L71" s="331" t="s">
        <v>159</v>
      </c>
      <c r="M71" s="332">
        <v>27.5</v>
      </c>
      <c r="N71" s="347" t="str">
        <f>M71* 40 &amp; "hrs"</f>
        <v>1100hrs</v>
      </c>
      <c r="O71" s="897"/>
      <c r="P71" s="334" t="s">
        <v>240</v>
      </c>
      <c r="Q71" s="335">
        <v>25.93</v>
      </c>
      <c r="R71" s="972" t="s">
        <v>247</v>
      </c>
    </row>
    <row r="72" spans="1:18" ht="24" customHeight="1" x14ac:dyDescent="0.3">
      <c r="A72" s="316"/>
      <c r="B72" s="316"/>
      <c r="C72" s="316"/>
      <c r="D72" s="337" t="s">
        <v>204</v>
      </c>
      <c r="E72" s="338">
        <f>SUM(E68:K68)/40</f>
        <v>22.9375</v>
      </c>
      <c r="F72" s="973" t="str">
        <f>E72* 40 &amp; "hrs"</f>
        <v>917.5hrs</v>
      </c>
      <c r="G72" s="897"/>
      <c r="H72" s="340" t="s">
        <v>74</v>
      </c>
      <c r="I72" s="341">
        <f>SUM(E68:K68)/40</f>
        <v>22.9375</v>
      </c>
      <c r="J72" s="342" t="str">
        <f>I72*40 &amp; "hrs"</f>
        <v>917.5hrs</v>
      </c>
      <c r="K72" s="897"/>
      <c r="L72" s="343" t="s">
        <v>204</v>
      </c>
      <c r="M72" s="354">
        <f>SUM(L68:R68)/40</f>
        <v>24.9375</v>
      </c>
      <c r="N72" s="973" t="str">
        <f>M72* 40 &amp; "hrs"</f>
        <v>997.5hrs</v>
      </c>
      <c r="O72" s="897"/>
      <c r="P72" s="340" t="s">
        <v>74</v>
      </c>
      <c r="Q72" s="352">
        <f>SUM(L68:R68)/40</f>
        <v>24.9375</v>
      </c>
      <c r="R72" s="353" t="str">
        <f>Q72*40 &amp; "hrs"</f>
        <v>997.5hrs</v>
      </c>
    </row>
    <row r="73" spans="1:18" ht="24" customHeight="1" x14ac:dyDescent="0.3">
      <c r="A73" s="316"/>
      <c r="B73" s="316"/>
      <c r="C73" s="316"/>
      <c r="D73" s="331" t="s">
        <v>188</v>
      </c>
      <c r="E73" s="332">
        <f>COUNTIFS(E7:K69, "T")*8/40</f>
        <v>3</v>
      </c>
      <c r="F73" s="974" t="str">
        <f>E73* 40 &amp; "hrs"</f>
        <v>120hrs</v>
      </c>
      <c r="G73" s="897"/>
      <c r="H73" s="334" t="s">
        <v>241</v>
      </c>
      <c r="I73" s="332">
        <v>29.07</v>
      </c>
      <c r="J73" s="972" t="s">
        <v>251</v>
      </c>
      <c r="K73" s="897"/>
      <c r="L73" s="348" t="s">
        <v>188</v>
      </c>
      <c r="M73" s="335">
        <f>COUNTIFS(L7:R69, "T")*8/40</f>
        <v>1</v>
      </c>
      <c r="N73" s="974" t="str">
        <f>M73* 40 &amp; "hrs"</f>
        <v>40hrs</v>
      </c>
      <c r="O73" s="897"/>
      <c r="P73" s="334" t="s">
        <v>241</v>
      </c>
      <c r="Q73" s="335">
        <v>29.07</v>
      </c>
      <c r="R73" s="972" t="s">
        <v>251</v>
      </c>
    </row>
    <row r="74" spans="1:18" ht="18.649999999999999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</row>
    <row r="75" spans="1:18" ht="24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81" ht="12.5" x14ac:dyDescent="0.25"/>
    <row r="82" ht="12.5" x14ac:dyDescent="0.25"/>
    <row r="83" ht="12.5" x14ac:dyDescent="0.25"/>
    <row r="84" ht="12.5" x14ac:dyDescent="0.25"/>
  </sheetData>
  <mergeCells count="5">
    <mergeCell ref="A1:R1"/>
    <mergeCell ref="A2:R2"/>
    <mergeCell ref="A3:R3"/>
    <mergeCell ref="E4:K4"/>
    <mergeCell ref="L4:R4"/>
  </mergeCells>
  <conditionalFormatting sqref="I72">
    <cfRule type="cellIs" dxfId="993" priority="10" operator="lessThan">
      <formula>25.93</formula>
    </cfRule>
    <cfRule type="cellIs" dxfId="992" priority="11" operator="greaterThan">
      <formula>29.07</formula>
    </cfRule>
    <cfRule type="cellIs" dxfId="991" priority="12" operator="between">
      <formula>25.93</formula>
      <formula>29.07</formula>
    </cfRule>
  </conditionalFormatting>
  <conditionalFormatting sqref="J72">
    <cfRule type="cellIs" dxfId="990" priority="7" operator="lessThan">
      <formula>1037.2</formula>
    </cfRule>
    <cfRule type="cellIs" dxfId="989" priority="8" operator="greaterThan">
      <formula>1162.8</formula>
    </cfRule>
    <cfRule type="cellIs" dxfId="988" priority="9" operator="between">
      <formula>1037.2</formula>
      <formula>1162.8</formula>
    </cfRule>
  </conditionalFormatting>
  <conditionalFormatting sqref="Q72">
    <cfRule type="cellIs" dxfId="987" priority="4" operator="lessThan">
      <formula>25.93</formula>
    </cfRule>
    <cfRule type="cellIs" dxfId="986" priority="5" operator="greaterThan">
      <formula>29.07</formula>
    </cfRule>
    <cfRule type="cellIs" dxfId="985" priority="6" operator="between">
      <formula>25.93</formula>
      <formula>29.07</formula>
    </cfRule>
  </conditionalFormatting>
  <conditionalFormatting sqref="R72">
    <cfRule type="cellIs" dxfId="984" priority="1" operator="lessThan">
      <formula>1037.2</formula>
    </cfRule>
    <cfRule type="cellIs" dxfId="983" priority="2" operator="greaterThan">
      <formula>1162.8</formula>
    </cfRule>
    <cfRule type="cellIs" dxfId="982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F6C8-69DC-4673-B511-D22D79B2ED9F}">
  <sheetPr>
    <pageSetUpPr fitToPage="1"/>
  </sheetPr>
  <dimension ref="A1:U84"/>
  <sheetViews>
    <sheetView topLeftCell="A4" zoomScale="75" zoomScaleNormal="75" workbookViewId="0">
      <selection activeCell="Q18" sqref="Q18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46061</v>
      </c>
      <c r="F5" s="349">
        <v>46062</v>
      </c>
      <c r="G5" s="349">
        <v>46063</v>
      </c>
      <c r="H5" s="349">
        <v>46064</v>
      </c>
      <c r="I5" s="349">
        <v>46065</v>
      </c>
      <c r="J5" s="349">
        <v>46066</v>
      </c>
      <c r="K5" s="349">
        <v>46067</v>
      </c>
      <c r="L5" s="349">
        <v>46068</v>
      </c>
      <c r="M5" s="349">
        <v>46069</v>
      </c>
      <c r="N5" s="349">
        <v>46070</v>
      </c>
      <c r="O5" s="349">
        <v>46071</v>
      </c>
      <c r="P5" s="349">
        <v>46072</v>
      </c>
      <c r="Q5" s="349">
        <v>46073</v>
      </c>
      <c r="R5" s="349">
        <v>46074</v>
      </c>
      <c r="T5" s="1756">
        <v>0.25</v>
      </c>
      <c r="U5" s="1752">
        <f>ROUNDDOWN(AVERAGE(E18:R18),0)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ROUNDDOWN(AVERAGE(E23:R23),0)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17.5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1371" t="s">
        <v>104</v>
      </c>
      <c r="N7" s="1371" t="s">
        <v>104</v>
      </c>
      <c r="O7" s="1371" t="s">
        <v>104</v>
      </c>
      <c r="P7" s="1371" t="s">
        <v>104</v>
      </c>
      <c r="Q7" s="1371" t="s">
        <v>104</v>
      </c>
      <c r="R7" s="962"/>
      <c r="T7" s="1756">
        <v>0.33333333333333298</v>
      </c>
      <c r="U7" s="1752">
        <f>ROUNDDOWN(AVERAGE(E25:R25),0)</f>
        <v>6</v>
      </c>
    </row>
    <row r="8" spans="1:21" ht="24" customHeight="1" x14ac:dyDescent="0.25">
      <c r="A8" s="966" t="s">
        <v>13</v>
      </c>
      <c r="B8" s="966" t="s">
        <v>90</v>
      </c>
      <c r="C8" s="2325" t="s">
        <v>235</v>
      </c>
      <c r="D8" s="901">
        <f t="shared" ref="D8:D17" si="0">SUM(E8:K8,L8:R8)/2</f>
        <v>40</v>
      </c>
      <c r="E8" s="2383">
        <v>8</v>
      </c>
      <c r="F8" s="901">
        <v>8</v>
      </c>
      <c r="G8" s="901">
        <v>8</v>
      </c>
      <c r="H8" s="963">
        <v>8</v>
      </c>
      <c r="I8" s="1371"/>
      <c r="J8" s="901"/>
      <c r="K8" s="961">
        <v>8</v>
      </c>
      <c r="L8" s="961">
        <v>8</v>
      </c>
      <c r="M8" s="901">
        <v>8</v>
      </c>
      <c r="N8" s="901"/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ROUNDDOWN(AVERAGE(E29:R29),0)</f>
        <v>6</v>
      </c>
    </row>
    <row r="9" spans="1:21" ht="24" customHeight="1" x14ac:dyDescent="0.3">
      <c r="A9" s="2409" t="s">
        <v>138</v>
      </c>
      <c r="B9" s="299" t="s">
        <v>90</v>
      </c>
      <c r="C9" s="900" t="s">
        <v>89</v>
      </c>
      <c r="D9" s="901">
        <f t="shared" si="0"/>
        <v>0</v>
      </c>
      <c r="E9" s="961"/>
      <c r="F9" s="901"/>
      <c r="G9" s="901"/>
      <c r="H9" s="901"/>
      <c r="I9" s="901"/>
      <c r="J9" s="901"/>
      <c r="K9" s="961"/>
      <c r="L9" s="961"/>
      <c r="M9" s="901"/>
      <c r="N9" s="901"/>
      <c r="O9" s="901"/>
      <c r="P9" s="901"/>
      <c r="Q9" s="901"/>
      <c r="R9" s="962"/>
      <c r="T9" s="1756">
        <v>0.41666666666666702</v>
      </c>
      <c r="U9" s="1752">
        <f>ROUNDDOWN(AVERAGE(E34:R34),0)</f>
        <v>8</v>
      </c>
    </row>
    <row r="10" spans="1:21" ht="24" customHeight="1" x14ac:dyDescent="0.25">
      <c r="A10" s="299" t="s">
        <v>13</v>
      </c>
      <c r="B10" s="299" t="s">
        <v>90</v>
      </c>
      <c r="C10" s="902" t="s">
        <v>344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ROUNDDOWN(AVERAGE(E37:R37),0)</f>
        <v>10</v>
      </c>
    </row>
    <row r="11" spans="1:21" ht="24" customHeight="1" x14ac:dyDescent="0.3">
      <c r="A11" s="966" t="s">
        <v>13</v>
      </c>
      <c r="B11" s="966" t="s">
        <v>393</v>
      </c>
      <c r="C11" s="967" t="s">
        <v>98</v>
      </c>
      <c r="D11" s="901"/>
      <c r="E11" s="961"/>
      <c r="F11" s="963">
        <v>8</v>
      </c>
      <c r="G11" s="901">
        <v>8</v>
      </c>
      <c r="H11" s="901">
        <v>8</v>
      </c>
      <c r="I11" s="901">
        <v>8</v>
      </c>
      <c r="J11" s="901">
        <v>8</v>
      </c>
      <c r="K11" s="961"/>
      <c r="L11" s="961"/>
      <c r="M11" s="1071">
        <v>8</v>
      </c>
      <c r="N11" s="1071">
        <v>8</v>
      </c>
      <c r="O11" s="901">
        <v>8</v>
      </c>
      <c r="P11" s="901">
        <v>8</v>
      </c>
      <c r="Q11" s="901">
        <v>8</v>
      </c>
      <c r="R11" s="962"/>
      <c r="T11" s="1756">
        <v>0.5</v>
      </c>
      <c r="U11" s="1752">
        <f>ROUNDDOWN(AVERAGE(E39:R39),0)</f>
        <v>10</v>
      </c>
    </row>
    <row r="12" spans="1:21" ht="24" customHeight="1" x14ac:dyDescent="0.25">
      <c r="A12" s="299" t="s">
        <v>13</v>
      </c>
      <c r="B12" s="299" t="s">
        <v>90</v>
      </c>
      <c r="C12" s="902" t="s">
        <v>133</v>
      </c>
      <c r="D12" s="901">
        <f t="shared" si="0"/>
        <v>40</v>
      </c>
      <c r="E12" s="961">
        <v>8</v>
      </c>
      <c r="F12" s="901">
        <v>8</v>
      </c>
      <c r="G12" s="901"/>
      <c r="H12" s="901">
        <v>8</v>
      </c>
      <c r="I12" s="901">
        <v>8</v>
      </c>
      <c r="J12" s="901">
        <v>8</v>
      </c>
      <c r="K12" s="961"/>
      <c r="L12" s="1072"/>
      <c r="M12" s="901">
        <v>8</v>
      </c>
      <c r="N12" s="901">
        <v>8</v>
      </c>
      <c r="O12" s="901">
        <v>8</v>
      </c>
      <c r="P12" s="901"/>
      <c r="Q12" s="901">
        <v>8</v>
      </c>
      <c r="R12" s="962">
        <v>8</v>
      </c>
      <c r="T12" s="1757">
        <v>0.54166666666666696</v>
      </c>
      <c r="U12" s="1752">
        <f>ROUNDDOWN(AVERAGE(E41:R41),0)</f>
        <v>11</v>
      </c>
    </row>
    <row r="13" spans="1:21" ht="24" customHeight="1" x14ac:dyDescent="0.25">
      <c r="A13" s="299" t="s">
        <v>13</v>
      </c>
      <c r="B13" s="299" t="s">
        <v>90</v>
      </c>
      <c r="C13" s="1745" t="s">
        <v>388</v>
      </c>
      <c r="D13" s="901">
        <f t="shared" si="0"/>
        <v>8</v>
      </c>
      <c r="E13" s="961">
        <v>8</v>
      </c>
      <c r="F13" s="901"/>
      <c r="G13" s="901"/>
      <c r="H13" s="901"/>
      <c r="I13" s="901"/>
      <c r="J13" s="901"/>
      <c r="K13" s="961"/>
      <c r="L13" s="1072"/>
      <c r="M13" s="901"/>
      <c r="N13" s="901"/>
      <c r="O13" s="901"/>
      <c r="P13" s="901"/>
      <c r="Q13" s="901"/>
      <c r="R13" s="2423">
        <v>8</v>
      </c>
      <c r="S13" s="2424"/>
      <c r="T13" s="2419"/>
      <c r="U13" s="1752"/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351</v>
      </c>
      <c r="D14" s="1742">
        <f>SUM(E14:K14,L14:R14)/2</f>
        <v>8</v>
      </c>
      <c r="E14" s="1092"/>
      <c r="F14" s="1079"/>
      <c r="G14" s="1079"/>
      <c r="H14" s="1079"/>
      <c r="I14" s="1742"/>
      <c r="J14" s="1079"/>
      <c r="K14" s="1092">
        <v>8</v>
      </c>
      <c r="L14" s="1744">
        <v>8</v>
      </c>
      <c r="M14" s="1079"/>
      <c r="N14" s="1079"/>
      <c r="O14" s="1079"/>
      <c r="P14" s="1742"/>
      <c r="Q14" s="1079"/>
      <c r="R14" s="2417"/>
      <c r="S14" s="2425"/>
      <c r="T14" s="2420">
        <v>0.58333333333333304</v>
      </c>
      <c r="U14" s="1752">
        <f>ROUNDDOWN(AVERAGE(E49:R49),0)</f>
        <v>15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366</v>
      </c>
      <c r="D15" s="901">
        <f t="shared" si="0"/>
        <v>8</v>
      </c>
      <c r="E15" s="1092"/>
      <c r="F15" s="1079"/>
      <c r="G15" s="1079"/>
      <c r="H15" s="901"/>
      <c r="I15" s="1079"/>
      <c r="J15" s="1079"/>
      <c r="K15" s="1092">
        <v>8</v>
      </c>
      <c r="L15" s="1744">
        <v>8</v>
      </c>
      <c r="M15" s="901"/>
      <c r="N15" s="1079"/>
      <c r="O15" s="1079"/>
      <c r="P15" s="1079"/>
      <c r="Q15" s="1079"/>
      <c r="R15" s="2417"/>
      <c r="S15" s="2425"/>
      <c r="T15" s="2420"/>
      <c r="U15" s="1752"/>
    </row>
    <row r="16" spans="1:21" ht="24" customHeight="1" x14ac:dyDescent="0.25">
      <c r="A16" s="299" t="s">
        <v>13</v>
      </c>
      <c r="B16" s="299" t="s">
        <v>90</v>
      </c>
      <c r="C16" s="1828" t="s">
        <v>379</v>
      </c>
      <c r="D16" s="901">
        <f t="shared" si="0"/>
        <v>8</v>
      </c>
      <c r="E16" s="1092">
        <v>8</v>
      </c>
      <c r="F16" s="1079"/>
      <c r="G16" s="901"/>
      <c r="H16" s="1079"/>
      <c r="I16" s="1079"/>
      <c r="J16" s="1079"/>
      <c r="K16" s="1092"/>
      <c r="L16" s="1744"/>
      <c r="M16" s="1079"/>
      <c r="N16" s="1079"/>
      <c r="O16" s="1742"/>
      <c r="P16" s="1079"/>
      <c r="Q16" s="1079"/>
      <c r="R16" s="2417">
        <v>8</v>
      </c>
      <c r="S16" s="2424"/>
      <c r="T16" s="2419">
        <v>0.625</v>
      </c>
      <c r="U16" s="1752">
        <f>ROUNDDOWN(AVERAGE(E52:R52),0)</f>
        <v>11</v>
      </c>
    </row>
    <row r="17" spans="1:21" ht="24" customHeight="1" x14ac:dyDescent="0.3">
      <c r="A17" s="299" t="s">
        <v>13</v>
      </c>
      <c r="B17" s="299" t="s">
        <v>90</v>
      </c>
      <c r="C17" s="902" t="s">
        <v>106</v>
      </c>
      <c r="D17" s="901">
        <f t="shared" si="0"/>
        <v>8</v>
      </c>
      <c r="E17" s="961"/>
      <c r="F17" s="1079"/>
      <c r="G17" s="1079"/>
      <c r="H17" s="1079"/>
      <c r="I17" s="1079"/>
      <c r="J17" s="1079"/>
      <c r="K17" s="961">
        <v>8</v>
      </c>
      <c r="L17" s="1072"/>
      <c r="M17" s="1079"/>
      <c r="N17" s="1079"/>
      <c r="O17" s="1079"/>
      <c r="P17" s="1079"/>
      <c r="Q17" s="1079"/>
      <c r="R17" s="2418">
        <v>8</v>
      </c>
      <c r="T17" s="1756">
        <v>0.66666666666666696</v>
      </c>
      <c r="U17" s="1752">
        <f>ROUNDDOWN(AVERAGE(E53:R53),0)</f>
        <v>10</v>
      </c>
    </row>
    <row r="18" spans="1:21" ht="24" customHeight="1" x14ac:dyDescent="0.25">
      <c r="A18" s="904"/>
      <c r="B18" s="904"/>
      <c r="C18" s="905" t="s">
        <v>122</v>
      </c>
      <c r="D18" s="906"/>
      <c r="E18" s="1069">
        <f t="shared" ref="E18:R18" si="1">COUNT(E7:E17)</f>
        <v>5</v>
      </c>
      <c r="F18" s="1069">
        <f t="shared" si="1"/>
        <v>5</v>
      </c>
      <c r="G18" s="1069">
        <f t="shared" si="1"/>
        <v>4</v>
      </c>
      <c r="H18" s="1069">
        <f t="shared" si="1"/>
        <v>4</v>
      </c>
      <c r="I18" s="1069">
        <f t="shared" si="1"/>
        <v>4</v>
      </c>
      <c r="J18" s="1069">
        <f t="shared" si="1"/>
        <v>4</v>
      </c>
      <c r="K18" s="1069">
        <f t="shared" si="1"/>
        <v>4</v>
      </c>
      <c r="L18" s="1069">
        <f t="shared" si="1"/>
        <v>3</v>
      </c>
      <c r="M18" s="1069">
        <f t="shared" si="1"/>
        <v>4</v>
      </c>
      <c r="N18" s="1069">
        <f t="shared" si="1"/>
        <v>3</v>
      </c>
      <c r="O18" s="1069">
        <f t="shared" si="1"/>
        <v>4</v>
      </c>
      <c r="P18" s="1069">
        <f t="shared" si="1"/>
        <v>3</v>
      </c>
      <c r="Q18" s="1069">
        <f t="shared" si="1"/>
        <v>3</v>
      </c>
      <c r="R18" s="1069">
        <f t="shared" si="1"/>
        <v>5</v>
      </c>
      <c r="T18" s="1757">
        <v>0.70833333333333404</v>
      </c>
      <c r="U18" s="1752">
        <f>ROUNDDOWN(AVERAGE(E54:R54),0)</f>
        <v>9</v>
      </c>
    </row>
    <row r="19" spans="1:21" ht="24" customHeight="1" x14ac:dyDescent="0.25">
      <c r="A19" s="299" t="s">
        <v>13</v>
      </c>
      <c r="B19" s="299" t="s">
        <v>14</v>
      </c>
      <c r="C19" s="902" t="s">
        <v>276</v>
      </c>
      <c r="D19" s="901">
        <f>SUM(E19:K19,L19:R19)/2</f>
        <v>40</v>
      </c>
      <c r="E19" s="1072"/>
      <c r="F19" s="1071">
        <v>8</v>
      </c>
      <c r="G19" s="1071"/>
      <c r="H19" s="1071">
        <v>8</v>
      </c>
      <c r="I19" s="1071">
        <v>8</v>
      </c>
      <c r="J19" s="1071">
        <v>8</v>
      </c>
      <c r="K19" s="1072">
        <v>8</v>
      </c>
      <c r="L19" s="1072">
        <v>8</v>
      </c>
      <c r="M19" s="901"/>
      <c r="N19" s="1071">
        <v>8</v>
      </c>
      <c r="O19" s="1071">
        <v>8</v>
      </c>
      <c r="P19" s="1071">
        <v>8</v>
      </c>
      <c r="Q19" s="1071">
        <v>8</v>
      </c>
      <c r="R19" s="1073"/>
      <c r="T19" s="1757"/>
      <c r="U19" s="1752"/>
    </row>
    <row r="20" spans="1:21" ht="24" customHeight="1" x14ac:dyDescent="0.3">
      <c r="A20" s="299" t="s">
        <v>13</v>
      </c>
      <c r="B20" s="299" t="s">
        <v>14</v>
      </c>
      <c r="C20" s="902" t="s">
        <v>359</v>
      </c>
      <c r="D20" s="901">
        <f t="shared" ref="D20:D21" si="2">SUM(E20:K20,L20:R20)/2</f>
        <v>8</v>
      </c>
      <c r="E20" s="1072"/>
      <c r="F20" s="1071"/>
      <c r="G20" s="1071"/>
      <c r="H20" s="1071"/>
      <c r="I20" s="2327"/>
      <c r="J20" s="1071"/>
      <c r="K20" s="1072">
        <v>8</v>
      </c>
      <c r="L20" s="1072"/>
      <c r="M20" s="901"/>
      <c r="N20" s="1071"/>
      <c r="O20" s="1071"/>
      <c r="P20" s="2327"/>
      <c r="Q20" s="1071"/>
      <c r="R20" s="1073">
        <v>8</v>
      </c>
      <c r="T20" s="1756">
        <v>0.75</v>
      </c>
      <c r="U20" s="1752">
        <f>ROUNDDOWN(AVERAGE(E55:R55),0)</f>
        <v>8</v>
      </c>
    </row>
    <row r="21" spans="1:21" ht="24" customHeight="1" x14ac:dyDescent="0.25">
      <c r="A21" s="299" t="s">
        <v>13</v>
      </c>
      <c r="B21" s="299" t="s">
        <v>14</v>
      </c>
      <c r="C21" s="902" t="s">
        <v>366</v>
      </c>
      <c r="D21" s="901">
        <f t="shared" si="2"/>
        <v>32</v>
      </c>
      <c r="E21" s="1092"/>
      <c r="F21" s="901">
        <v>8</v>
      </c>
      <c r="G21" s="901">
        <v>8</v>
      </c>
      <c r="H21" s="901"/>
      <c r="I21" s="901">
        <v>8</v>
      </c>
      <c r="J21" s="901">
        <v>8</v>
      </c>
      <c r="K21" s="1080"/>
      <c r="L21" s="1080"/>
      <c r="M21" s="901"/>
      <c r="N21" s="901">
        <v>8</v>
      </c>
      <c r="O21" s="901">
        <v>8</v>
      </c>
      <c r="P21" s="901">
        <v>8</v>
      </c>
      <c r="Q21" s="901">
        <v>8</v>
      </c>
      <c r="R21" s="1092"/>
      <c r="T21" s="1757">
        <v>0.79166666666666696</v>
      </c>
      <c r="U21" s="1752">
        <f>ROUNDDOWN(AVERAGE(E56:R56),0)</f>
        <v>7</v>
      </c>
    </row>
    <row r="22" spans="1:21" ht="24" customHeight="1" x14ac:dyDescent="0.3">
      <c r="A22" s="2409" t="s">
        <v>138</v>
      </c>
      <c r="B22" s="299" t="s">
        <v>201</v>
      </c>
      <c r="C22" s="902" t="s">
        <v>107</v>
      </c>
      <c r="D22" s="901">
        <f>SUM(E22:K22,L22:R22)/2</f>
        <v>0</v>
      </c>
      <c r="E22" s="961"/>
      <c r="F22" s="901"/>
      <c r="G22" s="901"/>
      <c r="H22" s="901"/>
      <c r="I22" s="901"/>
      <c r="J22" s="901"/>
      <c r="K22" s="961"/>
      <c r="L22" s="1072"/>
      <c r="M22" s="901"/>
      <c r="N22" s="901"/>
      <c r="O22" s="901"/>
      <c r="P22" s="901"/>
      <c r="Q22" s="901"/>
      <c r="R22" s="962"/>
      <c r="T22" s="1756">
        <v>0.83333333333333404</v>
      </c>
      <c r="U22" s="1752">
        <f>ROUNDDOWN(AVERAGE(E57:R57),0)</f>
        <v>5</v>
      </c>
    </row>
    <row r="23" spans="1:21" ht="24" customHeight="1" x14ac:dyDescent="0.25">
      <c r="A23" s="904"/>
      <c r="B23" s="904"/>
      <c r="C23" s="905" t="s">
        <v>123</v>
      </c>
      <c r="D23" s="906"/>
      <c r="E23" s="1069">
        <f t="shared" ref="E23:R23" si="3">COUNT(E7:E17,E19:E21)</f>
        <v>5</v>
      </c>
      <c r="F23" s="1069">
        <f t="shared" si="3"/>
        <v>7</v>
      </c>
      <c r="G23" s="1069">
        <f t="shared" si="3"/>
        <v>5</v>
      </c>
      <c r="H23" s="1069">
        <f t="shared" si="3"/>
        <v>5</v>
      </c>
      <c r="I23" s="1069">
        <f t="shared" si="3"/>
        <v>6</v>
      </c>
      <c r="J23" s="1069">
        <f t="shared" si="3"/>
        <v>6</v>
      </c>
      <c r="K23" s="1069">
        <f t="shared" si="3"/>
        <v>6</v>
      </c>
      <c r="L23" s="1069">
        <f t="shared" si="3"/>
        <v>4</v>
      </c>
      <c r="M23" s="1069">
        <f t="shared" si="3"/>
        <v>4</v>
      </c>
      <c r="N23" s="1069">
        <f t="shared" si="3"/>
        <v>5</v>
      </c>
      <c r="O23" s="1069">
        <f t="shared" si="3"/>
        <v>6</v>
      </c>
      <c r="P23" s="1069">
        <f t="shared" si="3"/>
        <v>5</v>
      </c>
      <c r="Q23" s="1069">
        <f t="shared" si="3"/>
        <v>5</v>
      </c>
      <c r="R23" s="1069">
        <f t="shared" si="3"/>
        <v>6</v>
      </c>
      <c r="T23" s="1757">
        <v>0.875</v>
      </c>
      <c r="U23" s="1752">
        <f>ROUNDDOWN(AVERAGE(E58:R58),0)</f>
        <v>5</v>
      </c>
    </row>
    <row r="24" spans="1:21" ht="24" customHeight="1" x14ac:dyDescent="0.3">
      <c r="A24" s="299" t="s">
        <v>13</v>
      </c>
      <c r="B24" s="299" t="s">
        <v>26</v>
      </c>
      <c r="C24" s="902" t="s">
        <v>392</v>
      </c>
      <c r="D24" s="901">
        <f>SUM(E24:K24,L24:R24)/2</f>
        <v>40</v>
      </c>
      <c r="E24" s="1090"/>
      <c r="F24" s="901">
        <v>8</v>
      </c>
      <c r="G24" s="901">
        <v>8</v>
      </c>
      <c r="H24" s="901">
        <v>8</v>
      </c>
      <c r="I24" s="901"/>
      <c r="J24" s="901">
        <v>8</v>
      </c>
      <c r="K24" s="1070">
        <v>8</v>
      </c>
      <c r="L24" s="1070">
        <v>8</v>
      </c>
      <c r="M24" s="901">
        <v>8</v>
      </c>
      <c r="N24" s="901"/>
      <c r="O24" s="901">
        <v>8</v>
      </c>
      <c r="P24" s="901">
        <v>8</v>
      </c>
      <c r="Q24" s="901">
        <v>8</v>
      </c>
      <c r="R24" s="1070"/>
      <c r="T24" s="1758">
        <v>0.91666666666666696</v>
      </c>
      <c r="U24" s="1753">
        <f>ROUNDDOWN(AVERAGE('Master as of 2.17.25'!E61:R61), 0)</f>
        <v>4</v>
      </c>
    </row>
    <row r="25" spans="1:21" ht="24" customHeight="1" x14ac:dyDescent="0.25">
      <c r="A25" s="904"/>
      <c r="B25" s="904"/>
      <c r="C25" s="905" t="s">
        <v>120</v>
      </c>
      <c r="D25" s="906"/>
      <c r="E25" s="1069">
        <f t="shared" ref="E25:R25" si="4">COUNT(E7:E17,E19:E22,E24:E24)</f>
        <v>5</v>
      </c>
      <c r="F25" s="1069">
        <f t="shared" si="4"/>
        <v>8</v>
      </c>
      <c r="G25" s="1069">
        <f t="shared" si="4"/>
        <v>6</v>
      </c>
      <c r="H25" s="1069">
        <f t="shared" si="4"/>
        <v>6</v>
      </c>
      <c r="I25" s="1069">
        <f t="shared" si="4"/>
        <v>6</v>
      </c>
      <c r="J25" s="1069">
        <f t="shared" si="4"/>
        <v>7</v>
      </c>
      <c r="K25" s="1069">
        <f t="shared" si="4"/>
        <v>7</v>
      </c>
      <c r="L25" s="1069">
        <f t="shared" si="4"/>
        <v>5</v>
      </c>
      <c r="M25" s="1069">
        <f t="shared" si="4"/>
        <v>5</v>
      </c>
      <c r="N25" s="1069">
        <f t="shared" si="4"/>
        <v>5</v>
      </c>
      <c r="O25" s="1069">
        <f t="shared" si="4"/>
        <v>7</v>
      </c>
      <c r="P25" s="1069">
        <f t="shared" si="4"/>
        <v>6</v>
      </c>
      <c r="Q25" s="1069">
        <f t="shared" si="4"/>
        <v>6</v>
      </c>
      <c r="R25" s="1069">
        <f t="shared" si="4"/>
        <v>6</v>
      </c>
    </row>
    <row r="26" spans="1:21" ht="24" customHeight="1" x14ac:dyDescent="0.25">
      <c r="A26" s="299" t="s">
        <v>13</v>
      </c>
      <c r="B26" s="299" t="s">
        <v>30</v>
      </c>
      <c r="C26" s="902" t="s">
        <v>371</v>
      </c>
      <c r="D26" s="901">
        <f>SUM(E26:K26,L26:R26)/2</f>
        <v>32</v>
      </c>
      <c r="E26" s="1092"/>
      <c r="F26" s="901">
        <v>8</v>
      </c>
      <c r="G26" s="901">
        <v>8</v>
      </c>
      <c r="H26" s="901">
        <v>8</v>
      </c>
      <c r="I26" s="901">
        <v>8</v>
      </c>
      <c r="J26" s="901"/>
      <c r="K26" s="1080"/>
      <c r="L26" s="1080"/>
      <c r="M26" s="901">
        <v>8</v>
      </c>
      <c r="N26" s="901"/>
      <c r="O26" s="901">
        <v>8</v>
      </c>
      <c r="P26" s="1071">
        <v>8</v>
      </c>
      <c r="Q26" s="901">
        <v>8</v>
      </c>
      <c r="R26" s="1092"/>
    </row>
    <row r="27" spans="1:21" ht="24" customHeight="1" x14ac:dyDescent="0.25">
      <c r="A27" s="299" t="s">
        <v>13</v>
      </c>
      <c r="B27" s="299" t="s">
        <v>30</v>
      </c>
      <c r="C27" s="902" t="s">
        <v>359</v>
      </c>
      <c r="D27" s="901">
        <f>SUM(E27:K27,L27:R27)/2</f>
        <v>8</v>
      </c>
      <c r="E27" s="1070"/>
      <c r="F27" s="901"/>
      <c r="G27" s="901"/>
      <c r="H27" s="901"/>
      <c r="I27" s="901">
        <v>8</v>
      </c>
      <c r="J27" s="901"/>
      <c r="K27" s="1079"/>
      <c r="L27" s="1070"/>
      <c r="M27" s="901"/>
      <c r="N27" s="901"/>
      <c r="O27" s="901"/>
      <c r="P27" s="1071">
        <v>8</v>
      </c>
      <c r="Q27" s="901"/>
      <c r="R27" s="1079"/>
    </row>
    <row r="28" spans="1:21" ht="24" customHeight="1" x14ac:dyDescent="0.25">
      <c r="A28" s="299" t="s">
        <v>13</v>
      </c>
      <c r="B28" s="299" t="s">
        <v>30</v>
      </c>
      <c r="C28" s="902" t="s">
        <v>290</v>
      </c>
      <c r="D28" s="901">
        <f t="shared" ref="D28" si="5">SUM(E28:K28,L28:R28)/2</f>
        <v>8</v>
      </c>
      <c r="E28" s="961">
        <v>8</v>
      </c>
      <c r="F28" s="901"/>
      <c r="G28" s="901"/>
      <c r="H28" s="901"/>
      <c r="I28" s="901"/>
      <c r="J28" s="901"/>
      <c r="K28" s="2383" t="s">
        <v>104</v>
      </c>
      <c r="L28" s="2383" t="s">
        <v>104</v>
      </c>
      <c r="M28" s="901"/>
      <c r="N28" s="901"/>
      <c r="O28" s="901"/>
      <c r="P28" s="901"/>
      <c r="Q28" s="901"/>
      <c r="R28" s="962">
        <v>8</v>
      </c>
    </row>
    <row r="29" spans="1:21" ht="24" customHeight="1" x14ac:dyDescent="0.25">
      <c r="A29" s="904"/>
      <c r="B29" s="904"/>
      <c r="C29" s="905" t="s">
        <v>119</v>
      </c>
      <c r="D29" s="906"/>
      <c r="E29" s="1069">
        <f t="shared" ref="E29:R29" si="6">COUNT(E7:E17,E19:E22,E24:E24,E26:E28)</f>
        <v>6</v>
      </c>
      <c r="F29" s="1069">
        <f t="shared" si="6"/>
        <v>9</v>
      </c>
      <c r="G29" s="1069">
        <f t="shared" si="6"/>
        <v>7</v>
      </c>
      <c r="H29" s="1069">
        <f t="shared" si="6"/>
        <v>7</v>
      </c>
      <c r="I29" s="1069">
        <f t="shared" si="6"/>
        <v>8</v>
      </c>
      <c r="J29" s="1069">
        <f t="shared" si="6"/>
        <v>7</v>
      </c>
      <c r="K29" s="1069">
        <f t="shared" si="6"/>
        <v>7</v>
      </c>
      <c r="L29" s="1069">
        <f t="shared" si="6"/>
        <v>5</v>
      </c>
      <c r="M29" s="1069">
        <f t="shared" si="6"/>
        <v>6</v>
      </c>
      <c r="N29" s="1069">
        <f t="shared" si="6"/>
        <v>5</v>
      </c>
      <c r="O29" s="1069">
        <f t="shared" si="6"/>
        <v>8</v>
      </c>
      <c r="P29" s="1069">
        <f t="shared" si="6"/>
        <v>8</v>
      </c>
      <c r="Q29" s="1069">
        <f t="shared" si="6"/>
        <v>7</v>
      </c>
      <c r="R29" s="1069">
        <f t="shared" si="6"/>
        <v>7</v>
      </c>
    </row>
    <row r="30" spans="1:21" ht="24" customHeight="1" x14ac:dyDescent="0.25">
      <c r="A30" s="299" t="s">
        <v>13</v>
      </c>
      <c r="B30" s="299" t="s">
        <v>91</v>
      </c>
      <c r="C30" s="902" t="s">
        <v>351</v>
      </c>
      <c r="D30" s="901">
        <f t="shared" ref="D30:D33" si="7">SUM(E30:K30,L30:R30)/2</f>
        <v>28</v>
      </c>
      <c r="E30" s="961"/>
      <c r="F30" s="1371" t="s">
        <v>104</v>
      </c>
      <c r="G30" s="901">
        <v>8</v>
      </c>
      <c r="H30" s="901">
        <v>8</v>
      </c>
      <c r="I30" s="901"/>
      <c r="J30" s="901">
        <v>8</v>
      </c>
      <c r="K30" s="1080"/>
      <c r="L30" s="1080"/>
      <c r="M30" s="901">
        <v>8</v>
      </c>
      <c r="N30" s="901">
        <v>8</v>
      </c>
      <c r="O30" s="901">
        <v>8</v>
      </c>
      <c r="P30" s="901"/>
      <c r="Q30" s="901">
        <v>8</v>
      </c>
      <c r="R30" s="962"/>
    </row>
    <row r="31" spans="1:21" ht="24" customHeight="1" x14ac:dyDescent="0.25">
      <c r="A31" s="299" t="s">
        <v>13</v>
      </c>
      <c r="B31" s="299" t="s">
        <v>91</v>
      </c>
      <c r="C31" s="902" t="s">
        <v>388</v>
      </c>
      <c r="D31" s="901">
        <f t="shared" si="7"/>
        <v>28</v>
      </c>
      <c r="E31" s="1079"/>
      <c r="F31" s="901">
        <v>8</v>
      </c>
      <c r="G31" s="901">
        <v>8</v>
      </c>
      <c r="H31" s="901">
        <v>8</v>
      </c>
      <c r="I31" s="901"/>
      <c r="J31" s="1371" t="s">
        <v>104</v>
      </c>
      <c r="K31" s="1092"/>
      <c r="L31" s="1092"/>
      <c r="M31" s="901">
        <v>8</v>
      </c>
      <c r="N31" s="901">
        <v>8</v>
      </c>
      <c r="O31" s="901">
        <v>8</v>
      </c>
      <c r="P31" s="901"/>
      <c r="Q31" s="901">
        <v>8</v>
      </c>
      <c r="R31" s="1079"/>
    </row>
    <row r="32" spans="1:21" ht="24" customHeight="1" x14ac:dyDescent="0.25">
      <c r="A32" s="299" t="s">
        <v>13</v>
      </c>
      <c r="B32" s="299" t="s">
        <v>91</v>
      </c>
      <c r="C32" s="902" t="s">
        <v>371</v>
      </c>
      <c r="D32" s="901">
        <f>SUM(E32:K32,L32:R32)/2</f>
        <v>8</v>
      </c>
      <c r="E32" s="1070"/>
      <c r="F32" s="1079"/>
      <c r="G32" s="1079"/>
      <c r="H32" s="1079"/>
      <c r="I32" s="1079"/>
      <c r="J32" s="901"/>
      <c r="K32" s="1070">
        <v>8</v>
      </c>
      <c r="L32" s="1070">
        <v>8</v>
      </c>
      <c r="M32" s="1079"/>
      <c r="N32" s="901"/>
      <c r="O32" s="1079"/>
      <c r="P32" s="1079"/>
      <c r="Q32" s="1079"/>
      <c r="R32" s="1070"/>
    </row>
    <row r="33" spans="1:18" ht="24" customHeight="1" x14ac:dyDescent="0.25">
      <c r="A33" s="299" t="s">
        <v>13</v>
      </c>
      <c r="B33" s="299" t="s">
        <v>91</v>
      </c>
      <c r="C33" s="902" t="s">
        <v>281</v>
      </c>
      <c r="D33" s="901">
        <f t="shared" si="7"/>
        <v>40</v>
      </c>
      <c r="E33" s="961">
        <v>8</v>
      </c>
      <c r="F33" s="901"/>
      <c r="G33" s="901">
        <v>8</v>
      </c>
      <c r="H33" s="901">
        <v>8</v>
      </c>
      <c r="I33" s="901">
        <v>8</v>
      </c>
      <c r="J33" s="901">
        <v>8</v>
      </c>
      <c r="K33" s="961"/>
      <c r="L33" s="961"/>
      <c r="M33" s="901">
        <v>8</v>
      </c>
      <c r="N33" s="901">
        <v>8</v>
      </c>
      <c r="O33" s="901"/>
      <c r="P33" s="901">
        <v>8</v>
      </c>
      <c r="Q33" s="901">
        <v>8</v>
      </c>
      <c r="R33" s="962">
        <v>8</v>
      </c>
    </row>
    <row r="34" spans="1:18" ht="24" customHeight="1" x14ac:dyDescent="0.25">
      <c r="A34" s="904"/>
      <c r="B34" s="904"/>
      <c r="C34" s="905" t="s">
        <v>124</v>
      </c>
      <c r="D34" s="906"/>
      <c r="E34" s="1069">
        <f t="shared" ref="E34:R34" si="8">COUNT(E7:E17,E19:E22,E24:E24,E26:E28,E30:E33)</f>
        <v>7</v>
      </c>
      <c r="F34" s="1069">
        <f t="shared" si="8"/>
        <v>10</v>
      </c>
      <c r="G34" s="1069">
        <f t="shared" si="8"/>
        <v>10</v>
      </c>
      <c r="H34" s="1069">
        <f t="shared" si="8"/>
        <v>10</v>
      </c>
      <c r="I34" s="1069">
        <f t="shared" si="8"/>
        <v>9</v>
      </c>
      <c r="J34" s="1069">
        <f t="shared" si="8"/>
        <v>9</v>
      </c>
      <c r="K34" s="1069">
        <f t="shared" si="8"/>
        <v>8</v>
      </c>
      <c r="L34" s="1069">
        <f t="shared" si="8"/>
        <v>6</v>
      </c>
      <c r="M34" s="1069">
        <f t="shared" si="8"/>
        <v>9</v>
      </c>
      <c r="N34" s="1069">
        <f t="shared" si="8"/>
        <v>8</v>
      </c>
      <c r="O34" s="1069">
        <f t="shared" si="8"/>
        <v>10</v>
      </c>
      <c r="P34" s="1069">
        <f t="shared" si="8"/>
        <v>9</v>
      </c>
      <c r="Q34" s="1069">
        <f t="shared" si="8"/>
        <v>10</v>
      </c>
      <c r="R34" s="1069">
        <f t="shared" si="8"/>
        <v>8</v>
      </c>
    </row>
    <row r="35" spans="1:18" ht="24" customHeight="1" x14ac:dyDescent="0.25">
      <c r="A35" s="299" t="s">
        <v>13</v>
      </c>
      <c r="B35" s="299" t="s">
        <v>34</v>
      </c>
      <c r="C35" s="902" t="s">
        <v>379</v>
      </c>
      <c r="D35" s="901">
        <f>SUM(E35:K35,L35:R35)/2</f>
        <v>32</v>
      </c>
      <c r="E35" s="1079"/>
      <c r="F35" s="901">
        <v>8</v>
      </c>
      <c r="G35" s="901"/>
      <c r="H35" s="901">
        <v>8</v>
      </c>
      <c r="I35" s="901">
        <v>8</v>
      </c>
      <c r="J35" s="901">
        <v>8</v>
      </c>
      <c r="K35" s="1070"/>
      <c r="L35" s="1070"/>
      <c r="M35" s="901">
        <v>8</v>
      </c>
      <c r="N35" s="901">
        <v>8</v>
      </c>
      <c r="O35" s="901"/>
      <c r="P35" s="901">
        <v>8</v>
      </c>
      <c r="Q35" s="901">
        <v>8</v>
      </c>
      <c r="R35" s="1079"/>
    </row>
    <row r="36" spans="1:18" ht="24" customHeight="1" x14ac:dyDescent="0.25">
      <c r="A36" s="299" t="s">
        <v>13</v>
      </c>
      <c r="B36" s="299" t="s">
        <v>34</v>
      </c>
      <c r="C36" s="902" t="s">
        <v>389</v>
      </c>
      <c r="D36" s="901">
        <f>SUM(E36:K36,L36:R36)/2</f>
        <v>40</v>
      </c>
      <c r="E36" s="1070"/>
      <c r="F36" s="901">
        <v>8</v>
      </c>
      <c r="G36" s="901">
        <v>8</v>
      </c>
      <c r="H36" s="901"/>
      <c r="I36" s="901">
        <v>8</v>
      </c>
      <c r="J36" s="901">
        <v>8</v>
      </c>
      <c r="K36" s="1070">
        <v>8</v>
      </c>
      <c r="L36" s="1070">
        <v>8</v>
      </c>
      <c r="M36" s="901">
        <v>8</v>
      </c>
      <c r="N36" s="901">
        <v>8</v>
      </c>
      <c r="O36" s="901"/>
      <c r="P36" s="901">
        <v>8</v>
      </c>
      <c r="Q36" s="901">
        <v>8</v>
      </c>
      <c r="R36" s="1070"/>
    </row>
    <row r="37" spans="1:18" ht="24" customHeight="1" x14ac:dyDescent="0.25">
      <c r="A37" s="904"/>
      <c r="B37" s="904"/>
      <c r="C37" s="905" t="s">
        <v>121</v>
      </c>
      <c r="D37" s="906"/>
      <c r="E37" s="1069">
        <f t="shared" ref="E37:R37" si="9">COUNT(E7:E17,E19:E22,E24:E24,E26:E28,E30:E33,E35:E36)</f>
        <v>7</v>
      </c>
      <c r="F37" s="1069">
        <f t="shared" si="9"/>
        <v>12</v>
      </c>
      <c r="G37" s="1069">
        <f t="shared" si="9"/>
        <v>11</v>
      </c>
      <c r="H37" s="1069">
        <f t="shared" si="9"/>
        <v>11</v>
      </c>
      <c r="I37" s="1069">
        <f t="shared" si="9"/>
        <v>11</v>
      </c>
      <c r="J37" s="1069">
        <f t="shared" si="9"/>
        <v>11</v>
      </c>
      <c r="K37" s="1069">
        <f t="shared" si="9"/>
        <v>9</v>
      </c>
      <c r="L37" s="1069">
        <f t="shared" si="9"/>
        <v>7</v>
      </c>
      <c r="M37" s="1069">
        <f t="shared" si="9"/>
        <v>11</v>
      </c>
      <c r="N37" s="1069">
        <f t="shared" si="9"/>
        <v>10</v>
      </c>
      <c r="O37" s="1069">
        <f t="shared" si="9"/>
        <v>10</v>
      </c>
      <c r="P37" s="1069">
        <f t="shared" si="9"/>
        <v>11</v>
      </c>
      <c r="Q37" s="1069">
        <f t="shared" si="9"/>
        <v>12</v>
      </c>
      <c r="R37" s="1069">
        <f t="shared" si="9"/>
        <v>8</v>
      </c>
    </row>
    <row r="38" spans="1:18" ht="24" customHeight="1" x14ac:dyDescent="0.25">
      <c r="A38" s="299" t="s">
        <v>13</v>
      </c>
      <c r="B38" s="299" t="s">
        <v>162</v>
      </c>
      <c r="C38" s="902" t="s">
        <v>369</v>
      </c>
      <c r="D38" s="901">
        <f t="shared" ref="D38" si="10">SUM(E38:K38,L38:R38)/2</f>
        <v>32</v>
      </c>
      <c r="E38" s="1741"/>
      <c r="F38" s="1071">
        <v>8</v>
      </c>
      <c r="G38" s="1071"/>
      <c r="H38" s="901">
        <v>8</v>
      </c>
      <c r="I38" s="1071"/>
      <c r="J38" s="1071">
        <v>8</v>
      </c>
      <c r="K38" s="1070">
        <v>8</v>
      </c>
      <c r="L38" s="1070">
        <v>8</v>
      </c>
      <c r="M38" s="901">
        <v>8</v>
      </c>
      <c r="N38" s="1071"/>
      <c r="O38" s="1071">
        <v>8</v>
      </c>
      <c r="P38" s="1071"/>
      <c r="Q38" s="1071">
        <v>8</v>
      </c>
      <c r="R38" s="1741"/>
    </row>
    <row r="39" spans="1:18" ht="24" customHeight="1" x14ac:dyDescent="0.25">
      <c r="A39" s="904"/>
      <c r="B39" s="904"/>
      <c r="C39" s="905" t="s">
        <v>139</v>
      </c>
      <c r="D39" s="906"/>
      <c r="E39" s="1069">
        <f t="shared" ref="E39:R39" si="11">COUNT(E7:E17,E19:E22,E24:E24,E26:E28,E30:E33,E35:E36,E38:E38)</f>
        <v>7</v>
      </c>
      <c r="F39" s="1069">
        <f t="shared" si="11"/>
        <v>13</v>
      </c>
      <c r="G39" s="1069">
        <f t="shared" si="11"/>
        <v>11</v>
      </c>
      <c r="H39" s="1069">
        <f t="shared" si="11"/>
        <v>12</v>
      </c>
      <c r="I39" s="1069">
        <f t="shared" si="11"/>
        <v>11</v>
      </c>
      <c r="J39" s="1069">
        <f t="shared" si="11"/>
        <v>12</v>
      </c>
      <c r="K39" s="1069">
        <f t="shared" si="11"/>
        <v>10</v>
      </c>
      <c r="L39" s="1069">
        <f t="shared" si="11"/>
        <v>8</v>
      </c>
      <c r="M39" s="1069">
        <f t="shared" si="11"/>
        <v>12</v>
      </c>
      <c r="N39" s="1069">
        <f t="shared" si="11"/>
        <v>10</v>
      </c>
      <c r="O39" s="1069">
        <f t="shared" si="11"/>
        <v>11</v>
      </c>
      <c r="P39" s="1069">
        <f t="shared" si="11"/>
        <v>11</v>
      </c>
      <c r="Q39" s="1069">
        <f t="shared" si="11"/>
        <v>13</v>
      </c>
      <c r="R39" s="1069">
        <f t="shared" si="11"/>
        <v>8</v>
      </c>
    </row>
    <row r="40" spans="1:18" ht="24" customHeight="1" x14ac:dyDescent="0.25">
      <c r="A40" s="299" t="s">
        <v>13</v>
      </c>
      <c r="B40" s="299" t="s">
        <v>103</v>
      </c>
      <c r="C40" s="902" t="s">
        <v>384</v>
      </c>
      <c r="D40" s="901">
        <f>SUM(E40:K40,L40:R40)/2</f>
        <v>40</v>
      </c>
      <c r="E40" s="1070"/>
      <c r="F40" s="901">
        <v>8</v>
      </c>
      <c r="G40" s="901">
        <v>8</v>
      </c>
      <c r="H40" s="901">
        <v>8</v>
      </c>
      <c r="I40" s="901">
        <v>8</v>
      </c>
      <c r="J40" s="901"/>
      <c r="K40" s="1070">
        <v>8</v>
      </c>
      <c r="L40" s="1070">
        <v>8</v>
      </c>
      <c r="M40" s="901">
        <v>8</v>
      </c>
      <c r="N40" s="901">
        <v>8</v>
      </c>
      <c r="O40" s="901">
        <v>8</v>
      </c>
      <c r="P40" s="901"/>
      <c r="Q40" s="901">
        <v>8</v>
      </c>
      <c r="R40" s="1070"/>
    </row>
    <row r="41" spans="1:18" ht="24" customHeight="1" x14ac:dyDescent="0.25">
      <c r="A41" s="904"/>
      <c r="B41" s="904"/>
      <c r="C41" s="905" t="s">
        <v>125</v>
      </c>
      <c r="D41" s="906"/>
      <c r="E41" s="1069">
        <f t="shared" ref="E41:R41" si="12">COUNT(E7:E17,E19:E21,E24:E24,E26:E28,E30:E33,E35:E36,E38:E38,E40:E40)</f>
        <v>7</v>
      </c>
      <c r="F41" s="1069">
        <f t="shared" si="12"/>
        <v>14</v>
      </c>
      <c r="G41" s="1069">
        <f t="shared" si="12"/>
        <v>12</v>
      </c>
      <c r="H41" s="1069">
        <f t="shared" si="12"/>
        <v>13</v>
      </c>
      <c r="I41" s="1069">
        <f t="shared" si="12"/>
        <v>12</v>
      </c>
      <c r="J41" s="1069">
        <f t="shared" si="12"/>
        <v>12</v>
      </c>
      <c r="K41" s="1069">
        <f t="shared" si="12"/>
        <v>11</v>
      </c>
      <c r="L41" s="1069">
        <f t="shared" si="12"/>
        <v>9</v>
      </c>
      <c r="M41" s="1069">
        <f t="shared" si="12"/>
        <v>13</v>
      </c>
      <c r="N41" s="1069">
        <f t="shared" si="12"/>
        <v>11</v>
      </c>
      <c r="O41" s="1069">
        <f t="shared" si="12"/>
        <v>12</v>
      </c>
      <c r="P41" s="1069">
        <f t="shared" si="12"/>
        <v>11</v>
      </c>
      <c r="Q41" s="1069">
        <f t="shared" si="12"/>
        <v>14</v>
      </c>
      <c r="R41" s="1069">
        <f t="shared" si="12"/>
        <v>8</v>
      </c>
    </row>
    <row r="42" spans="1:18" ht="24" customHeight="1" x14ac:dyDescent="0.25">
      <c r="A42" s="299" t="s">
        <v>13</v>
      </c>
      <c r="B42" s="299" t="s">
        <v>39</v>
      </c>
      <c r="C42" s="902" t="s">
        <v>318</v>
      </c>
      <c r="D42" s="901">
        <f>SUM(E42:K42,L42:R42)/2</f>
        <v>40</v>
      </c>
      <c r="E42" s="961"/>
      <c r="F42" s="901">
        <v>8</v>
      </c>
      <c r="G42" s="901">
        <v>8</v>
      </c>
      <c r="H42" s="901">
        <v>8</v>
      </c>
      <c r="I42" s="901">
        <v>8</v>
      </c>
      <c r="J42" s="901"/>
      <c r="K42" s="961">
        <v>8</v>
      </c>
      <c r="L42" s="961">
        <v>8</v>
      </c>
      <c r="M42" s="901"/>
      <c r="N42" s="901">
        <v>8</v>
      </c>
      <c r="O42" s="901">
        <v>8</v>
      </c>
      <c r="P42" s="901">
        <v>8</v>
      </c>
      <c r="Q42" s="901">
        <v>8</v>
      </c>
      <c r="R42" s="962"/>
    </row>
    <row r="43" spans="1:18" ht="24" customHeight="1" x14ac:dyDescent="0.25">
      <c r="A43" s="299" t="s">
        <v>13</v>
      </c>
      <c r="B43" s="299" t="s">
        <v>39</v>
      </c>
      <c r="C43" s="902" t="s">
        <v>390</v>
      </c>
      <c r="D43" s="901">
        <f t="shared" ref="D43:D48" si="13">SUM(E43:K43,L43:R43)/2</f>
        <v>40</v>
      </c>
      <c r="E43" s="961">
        <v>8</v>
      </c>
      <c r="F43" s="901">
        <v>8</v>
      </c>
      <c r="G43" s="901">
        <v>8</v>
      </c>
      <c r="H43" s="901">
        <v>8</v>
      </c>
      <c r="I43" s="901"/>
      <c r="J43" s="901">
        <v>8</v>
      </c>
      <c r="K43" s="961"/>
      <c r="L43" s="961"/>
      <c r="M43" s="901">
        <v>8</v>
      </c>
      <c r="N43" s="901">
        <v>8</v>
      </c>
      <c r="O43" s="901">
        <v>8</v>
      </c>
      <c r="P43" s="901">
        <v>8</v>
      </c>
      <c r="Q43" s="901"/>
      <c r="R43" s="962">
        <v>8</v>
      </c>
    </row>
    <row r="44" spans="1:18" ht="24" customHeight="1" x14ac:dyDescent="0.25">
      <c r="A44" s="299" t="s">
        <v>13</v>
      </c>
      <c r="B44" s="299" t="s">
        <v>39</v>
      </c>
      <c r="C44" s="902" t="s">
        <v>374</v>
      </c>
      <c r="D44" s="901">
        <f t="shared" si="13"/>
        <v>40</v>
      </c>
      <c r="E44" s="961"/>
      <c r="F44" s="901">
        <v>8</v>
      </c>
      <c r="G44" s="901">
        <v>8</v>
      </c>
      <c r="H44" s="1094"/>
      <c r="I44" s="901">
        <v>8</v>
      </c>
      <c r="J44" s="901">
        <v>8</v>
      </c>
      <c r="K44" s="1092">
        <v>8</v>
      </c>
      <c r="L44" s="1092">
        <v>8</v>
      </c>
      <c r="M44" s="901">
        <v>8</v>
      </c>
      <c r="N44" s="901">
        <v>8</v>
      </c>
      <c r="O44" s="901"/>
      <c r="P44" s="901">
        <v>8</v>
      </c>
      <c r="Q44" s="901">
        <v>8</v>
      </c>
      <c r="R44" s="962"/>
    </row>
    <row r="45" spans="1:18" ht="24" customHeight="1" x14ac:dyDescent="0.25">
      <c r="A45" s="299" t="s">
        <v>13</v>
      </c>
      <c r="B45" s="299" t="s">
        <v>39</v>
      </c>
      <c r="C45" s="902" t="s">
        <v>106</v>
      </c>
      <c r="D45" s="901">
        <f t="shared" si="13"/>
        <v>16</v>
      </c>
      <c r="E45" s="1961"/>
      <c r="F45" s="901">
        <v>8</v>
      </c>
      <c r="G45" s="901">
        <v>8</v>
      </c>
      <c r="H45" s="1079"/>
      <c r="I45" s="1079"/>
      <c r="J45" s="1079"/>
      <c r="K45" s="1080"/>
      <c r="L45" s="961"/>
      <c r="M45" s="901">
        <v>8</v>
      </c>
      <c r="N45" s="901">
        <v>8</v>
      </c>
      <c r="O45" s="1079"/>
      <c r="P45" s="1079"/>
      <c r="Q45" s="1079"/>
      <c r="R45" s="1080"/>
    </row>
    <row r="46" spans="1:18" ht="24" customHeight="1" x14ac:dyDescent="0.25">
      <c r="A46" s="299" t="s">
        <v>13</v>
      </c>
      <c r="B46" s="299" t="s">
        <v>39</v>
      </c>
      <c r="C46" s="902" t="s">
        <v>377</v>
      </c>
      <c r="D46" s="901">
        <f t="shared" si="13"/>
        <v>16</v>
      </c>
      <c r="E46" s="1092">
        <v>8</v>
      </c>
      <c r="F46" s="901"/>
      <c r="G46" s="901"/>
      <c r="H46" s="901">
        <v>8</v>
      </c>
      <c r="I46" s="901"/>
      <c r="J46" s="901"/>
      <c r="K46" s="961"/>
      <c r="L46" s="961"/>
      <c r="M46" s="901"/>
      <c r="N46" s="901"/>
      <c r="O46" s="901">
        <v>8</v>
      </c>
      <c r="P46" s="901"/>
      <c r="Q46" s="901"/>
      <c r="R46" s="1092">
        <v>8</v>
      </c>
    </row>
    <row r="47" spans="1:18" s="1743" customFormat="1" ht="24" customHeight="1" x14ac:dyDescent="0.25">
      <c r="A47" s="299" t="s">
        <v>13</v>
      </c>
      <c r="B47" s="299" t="s">
        <v>39</v>
      </c>
      <c r="C47" s="902" t="s">
        <v>352</v>
      </c>
      <c r="D47" s="901">
        <f t="shared" si="13"/>
        <v>40</v>
      </c>
      <c r="E47" s="1070">
        <v>8</v>
      </c>
      <c r="F47" s="901"/>
      <c r="G47" s="901">
        <v>8</v>
      </c>
      <c r="H47" s="901">
        <v>8</v>
      </c>
      <c r="I47" s="901">
        <v>8</v>
      </c>
      <c r="J47" s="901">
        <v>8</v>
      </c>
      <c r="K47" s="1070"/>
      <c r="L47" s="1070"/>
      <c r="M47" s="901">
        <v>8</v>
      </c>
      <c r="N47" s="901">
        <v>8</v>
      </c>
      <c r="O47" s="901">
        <v>8</v>
      </c>
      <c r="P47" s="901">
        <v>8</v>
      </c>
      <c r="Q47" s="901"/>
      <c r="R47" s="1070">
        <v>8</v>
      </c>
    </row>
    <row r="48" spans="1:18" ht="23.5" customHeight="1" x14ac:dyDescent="0.25">
      <c r="A48" s="299" t="s">
        <v>13</v>
      </c>
      <c r="B48" s="299" t="s">
        <v>362</v>
      </c>
      <c r="C48" s="902" t="s">
        <v>135</v>
      </c>
      <c r="D48" s="901">
        <f t="shared" si="13"/>
        <v>30.5</v>
      </c>
      <c r="E48" s="1070">
        <v>8</v>
      </c>
      <c r="F48" s="901">
        <v>7.5</v>
      </c>
      <c r="G48" s="901"/>
      <c r="H48" s="901"/>
      <c r="I48" s="901">
        <v>7.5</v>
      </c>
      <c r="J48" s="901">
        <v>7.5</v>
      </c>
      <c r="K48" s="1070"/>
      <c r="L48" s="1070"/>
      <c r="M48" s="901">
        <v>7.5</v>
      </c>
      <c r="N48" s="901"/>
      <c r="O48" s="901"/>
      <c r="P48" s="901">
        <v>7.5</v>
      </c>
      <c r="Q48" s="901">
        <v>7.5</v>
      </c>
      <c r="R48" s="1070">
        <v>8</v>
      </c>
    </row>
    <row r="49" spans="1:18" ht="23.5" customHeight="1" x14ac:dyDescent="0.25">
      <c r="A49" s="904"/>
      <c r="B49" s="904"/>
      <c r="C49" s="905" t="s">
        <v>126</v>
      </c>
      <c r="D49" s="906"/>
      <c r="E49" s="1069">
        <f t="shared" ref="E49:R49" si="14">COUNT(E8:E17,E19:E21,E24:E24,E26:E28,E30:E33,E35:E36,E38:E38,E40:E40,E42:E48)</f>
        <v>11</v>
      </c>
      <c r="F49" s="1069">
        <f t="shared" si="14"/>
        <v>18</v>
      </c>
      <c r="G49" s="1069">
        <f t="shared" si="14"/>
        <v>16</v>
      </c>
      <c r="H49" s="1069">
        <f t="shared" si="14"/>
        <v>16</v>
      </c>
      <c r="I49" s="1069">
        <f t="shared" si="14"/>
        <v>15</v>
      </c>
      <c r="J49" s="1069">
        <f t="shared" si="14"/>
        <v>15</v>
      </c>
      <c r="K49" s="1069">
        <f t="shared" si="14"/>
        <v>13</v>
      </c>
      <c r="L49" s="1069">
        <f t="shared" si="14"/>
        <v>11</v>
      </c>
      <c r="M49" s="1069">
        <f t="shared" si="14"/>
        <v>18</v>
      </c>
      <c r="N49" s="1069">
        <f t="shared" si="14"/>
        <v>16</v>
      </c>
      <c r="O49" s="1069">
        <f t="shared" si="14"/>
        <v>16</v>
      </c>
      <c r="P49" s="1069">
        <f t="shared" si="14"/>
        <v>16</v>
      </c>
      <c r="Q49" s="1069">
        <f t="shared" si="14"/>
        <v>17</v>
      </c>
      <c r="R49" s="1069">
        <f t="shared" si="14"/>
        <v>12</v>
      </c>
    </row>
    <row r="50" spans="1:18" ht="24" customHeight="1" x14ac:dyDescent="0.25">
      <c r="A50" s="299" t="s">
        <v>13</v>
      </c>
      <c r="B50" s="299" t="s">
        <v>301</v>
      </c>
      <c r="C50" s="900" t="s">
        <v>106</v>
      </c>
      <c r="D50" s="901">
        <f>SUM(E50:K50,L50:R50)/2</f>
        <v>6</v>
      </c>
      <c r="E50" s="962"/>
      <c r="F50" s="1080"/>
      <c r="G50" s="1079"/>
      <c r="H50" s="963">
        <v>6</v>
      </c>
      <c r="I50" s="1079"/>
      <c r="J50" s="1079"/>
      <c r="K50" s="1081"/>
      <c r="L50" s="961"/>
      <c r="M50" s="1079"/>
      <c r="N50" s="1079"/>
      <c r="O50" s="901">
        <v>6</v>
      </c>
      <c r="P50" s="1079"/>
      <c r="Q50" s="1079"/>
      <c r="R50" s="1081"/>
    </row>
    <row r="51" spans="1:18" ht="24" customHeight="1" x14ac:dyDescent="0.25">
      <c r="A51" s="299" t="s">
        <v>13</v>
      </c>
      <c r="B51" s="299" t="s">
        <v>312</v>
      </c>
      <c r="C51" s="900" t="s">
        <v>106</v>
      </c>
      <c r="D51" s="901">
        <f>SUM(E51:K51,L51:R51)/2</f>
        <v>10</v>
      </c>
      <c r="E51" s="962"/>
      <c r="F51" s="1080"/>
      <c r="G51" s="1079"/>
      <c r="H51" s="1080"/>
      <c r="I51" s="901">
        <v>5</v>
      </c>
      <c r="J51" s="901">
        <v>5</v>
      </c>
      <c r="K51" s="1081"/>
      <c r="L51" s="961"/>
      <c r="M51" s="1079"/>
      <c r="N51" s="1079"/>
      <c r="O51" s="1079"/>
      <c r="P51" s="901">
        <v>5</v>
      </c>
      <c r="Q51" s="901">
        <v>5</v>
      </c>
      <c r="R51" s="1081"/>
    </row>
    <row r="52" spans="1:18" ht="24" customHeight="1" x14ac:dyDescent="0.25">
      <c r="A52" s="904"/>
      <c r="B52" s="904"/>
      <c r="C52" s="911" t="s">
        <v>300</v>
      </c>
      <c r="D52" s="906"/>
      <c r="E52" s="1069">
        <f t="shared" ref="E52:R52" si="15">COUNT(E19:E21,E24:E24,E26:E28,E30:E33,E35:E36,E38:E38,E40:E40,E42:E48)</f>
        <v>6</v>
      </c>
      <c r="F52" s="1069">
        <f t="shared" si="15"/>
        <v>14</v>
      </c>
      <c r="G52" s="1069">
        <f t="shared" si="15"/>
        <v>13</v>
      </c>
      <c r="H52" s="1069">
        <f t="shared" si="15"/>
        <v>13</v>
      </c>
      <c r="I52" s="1069">
        <f t="shared" si="15"/>
        <v>12</v>
      </c>
      <c r="J52" s="1069">
        <f t="shared" si="15"/>
        <v>12</v>
      </c>
      <c r="K52" s="1069">
        <f t="shared" si="15"/>
        <v>9</v>
      </c>
      <c r="L52" s="1069">
        <f t="shared" si="15"/>
        <v>8</v>
      </c>
      <c r="M52" s="1069">
        <f t="shared" si="15"/>
        <v>14</v>
      </c>
      <c r="N52" s="1069">
        <f t="shared" si="15"/>
        <v>13</v>
      </c>
      <c r="O52" s="1069">
        <f t="shared" si="15"/>
        <v>12</v>
      </c>
      <c r="P52" s="1069">
        <f t="shared" si="15"/>
        <v>13</v>
      </c>
      <c r="Q52" s="1069">
        <f t="shared" si="15"/>
        <v>14</v>
      </c>
      <c r="R52" s="1069">
        <f t="shared" si="15"/>
        <v>7</v>
      </c>
    </row>
    <row r="53" spans="1:18" ht="24" customHeight="1" x14ac:dyDescent="0.25">
      <c r="A53" s="904"/>
      <c r="B53" s="904"/>
      <c r="C53" s="912" t="s">
        <v>51</v>
      </c>
      <c r="D53" s="906"/>
      <c r="E53" s="1069">
        <f t="shared" ref="E53:R53" si="16">COUNT(E24:E24,E26:E28,E30:E33,E35:E36,E38:E38,E40:E40,E42:E48,E50:E50)</f>
        <v>6</v>
      </c>
      <c r="F53" s="1069">
        <f t="shared" si="16"/>
        <v>12</v>
      </c>
      <c r="G53" s="1069">
        <f t="shared" si="16"/>
        <v>12</v>
      </c>
      <c r="H53" s="1069">
        <f t="shared" si="16"/>
        <v>13</v>
      </c>
      <c r="I53" s="1069">
        <f t="shared" si="16"/>
        <v>10</v>
      </c>
      <c r="J53" s="1069">
        <f t="shared" si="16"/>
        <v>10</v>
      </c>
      <c r="K53" s="1069">
        <f t="shared" si="16"/>
        <v>7</v>
      </c>
      <c r="L53" s="1069">
        <f t="shared" si="16"/>
        <v>7</v>
      </c>
      <c r="M53" s="1069">
        <f t="shared" si="16"/>
        <v>14</v>
      </c>
      <c r="N53" s="1069">
        <f t="shared" si="16"/>
        <v>11</v>
      </c>
      <c r="O53" s="1069">
        <f t="shared" si="16"/>
        <v>11</v>
      </c>
      <c r="P53" s="1069">
        <f t="shared" si="16"/>
        <v>11</v>
      </c>
      <c r="Q53" s="1069">
        <f t="shared" si="16"/>
        <v>12</v>
      </c>
      <c r="R53" s="1069">
        <f t="shared" si="16"/>
        <v>6</v>
      </c>
    </row>
    <row r="54" spans="1:18" ht="24" customHeight="1" x14ac:dyDescent="0.25">
      <c r="A54" s="904"/>
      <c r="B54" s="904"/>
      <c r="C54" s="912" t="s">
        <v>113</v>
      </c>
      <c r="D54" s="906"/>
      <c r="E54" s="1069">
        <f t="shared" ref="E54:R54" si="17">COUNT(E26:E28,E30:E33,E35:E36,E38:E38,E40:E40,E42:E48,E50:E51)</f>
        <v>6</v>
      </c>
      <c r="F54" s="1069">
        <f t="shared" si="17"/>
        <v>11</v>
      </c>
      <c r="G54" s="1069">
        <f t="shared" si="17"/>
        <v>11</v>
      </c>
      <c r="H54" s="1069">
        <f t="shared" si="17"/>
        <v>12</v>
      </c>
      <c r="I54" s="1069">
        <f t="shared" si="17"/>
        <v>11</v>
      </c>
      <c r="J54" s="1069">
        <f t="shared" si="17"/>
        <v>10</v>
      </c>
      <c r="K54" s="1069">
        <f t="shared" si="17"/>
        <v>6</v>
      </c>
      <c r="L54" s="1069">
        <f t="shared" si="17"/>
        <v>6</v>
      </c>
      <c r="M54" s="1069">
        <f t="shared" si="17"/>
        <v>13</v>
      </c>
      <c r="N54" s="1069">
        <f t="shared" si="17"/>
        <v>11</v>
      </c>
      <c r="O54" s="1069">
        <f t="shared" si="17"/>
        <v>10</v>
      </c>
      <c r="P54" s="1069">
        <f t="shared" si="17"/>
        <v>11</v>
      </c>
      <c r="Q54" s="1069">
        <f t="shared" si="17"/>
        <v>12</v>
      </c>
      <c r="R54" s="1069">
        <f t="shared" si="17"/>
        <v>6</v>
      </c>
    </row>
    <row r="55" spans="1:18" ht="24" customHeight="1" x14ac:dyDescent="0.25">
      <c r="A55" s="904"/>
      <c r="B55" s="904"/>
      <c r="C55" s="912" t="s">
        <v>55</v>
      </c>
      <c r="D55" s="906"/>
      <c r="E55" s="1069">
        <f>COUNT(E30:E33,E35:E36,E38:E38,E40:E40,E42:E48,E50:E51,#REF!)</f>
        <v>5</v>
      </c>
      <c r="F55" s="1069">
        <f>COUNT(F30:F33,F35:F36,F38:F38,F40:F40,F42:F48,F50:F51,#REF!)</f>
        <v>10</v>
      </c>
      <c r="G55" s="1069">
        <f>COUNT(G30:G33,G35:G36,G38:G38,G40:G40,G42:G48,G50:G51,#REF!)</f>
        <v>10</v>
      </c>
      <c r="H55" s="1069">
        <f>COUNT(H30:H33,H35:H36,H38:H38,H40:H40,H42:H48,H50:H51,#REF!)</f>
        <v>11</v>
      </c>
      <c r="I55" s="1069">
        <f>COUNT(I30:I33,I35:I36,I38:I38,I40:I40,I42:I48,I50:I51,#REF!)</f>
        <v>9</v>
      </c>
      <c r="J55" s="1069">
        <f>COUNT(J30:J33,J35:J36,J38:J38,J40:J40,J42:J48,J50:J51,#REF!)</f>
        <v>10</v>
      </c>
      <c r="K55" s="1069">
        <f>COUNT(K30:K33,K35:K36,K38:K38,K40:K40,K42:K48,K50:K51,#REF!)</f>
        <v>6</v>
      </c>
      <c r="L55" s="1069">
        <f>COUNT(L30:L33,L35:L36,L38:L38,L40:L40,L42:L48,L50:L51,#REF!)</f>
        <v>6</v>
      </c>
      <c r="M55" s="1069">
        <f>COUNT(M30:M33,M35:M36,M38:M38,M40:M40,M42:M48,M50:M51,#REF!)</f>
        <v>12</v>
      </c>
      <c r="N55" s="1069">
        <f>COUNT(N30:N33,N35:N36,N38:N38,N40:N40,N42:N48,N50:N51,#REF!)</f>
        <v>11</v>
      </c>
      <c r="O55" s="1069">
        <f>COUNT(O30:O33,O35:O36,O38:O38,O40:O40,O42:O48,O50:O51,#REF!)</f>
        <v>9</v>
      </c>
      <c r="P55" s="1069">
        <f>COUNT(P30:P33,P35:P36,P38:P38,P40:P40,P42:P48,P50:P51,#REF!)</f>
        <v>9</v>
      </c>
      <c r="Q55" s="1069">
        <f>COUNT(Q30:Q33,Q35:Q36,Q38:Q38,Q40:Q40,Q42:Q48,Q50:Q51,#REF!)</f>
        <v>11</v>
      </c>
      <c r="R55" s="1069">
        <f>COUNT(R30:R33,R35:R36,R38:R38,R40:R40,R42:R48,R50:R51,#REF!)</f>
        <v>5</v>
      </c>
    </row>
    <row r="56" spans="1:18" ht="24" customHeight="1" x14ac:dyDescent="0.25">
      <c r="A56" s="904"/>
      <c r="B56" s="904"/>
      <c r="C56" s="912" t="s">
        <v>105</v>
      </c>
      <c r="D56" s="906"/>
      <c r="E56" s="1069">
        <f>COUNT(E35:E36,E38:E38,E40:E40,E42:E48,E50:E51,#REF!)</f>
        <v>4</v>
      </c>
      <c r="F56" s="1069">
        <f>COUNT(F35:F36,F38:F38,F40:F40,F42:F48,F50:F51,#REF!)</f>
        <v>9</v>
      </c>
      <c r="G56" s="1069">
        <f>COUNT(G35:G36,G38:G38,G40:G40,G42:G48,G50:G51,#REF!)</f>
        <v>7</v>
      </c>
      <c r="H56" s="1069">
        <f>COUNT(H35:H36,H38:H38,H40:H40,H42:H48,H50:H51,#REF!)</f>
        <v>8</v>
      </c>
      <c r="I56" s="1069">
        <f>COUNT(I35:I36,I38:I38,I40:I40,I42:I48,I50:I51,#REF!)</f>
        <v>8</v>
      </c>
      <c r="J56" s="1069">
        <f>COUNT(J35:J36,J38:J38,J40:J40,J42:J48,J50:J51,#REF!)</f>
        <v>8</v>
      </c>
      <c r="K56" s="1069">
        <f>COUNT(K35:K36,K38:K38,K40:K40,K42:K48,K50:K51,#REF!)</f>
        <v>5</v>
      </c>
      <c r="L56" s="1069">
        <f>COUNT(L35:L36,L38:L38,L40:L40,L42:L48,L50:L51,#REF!)</f>
        <v>5</v>
      </c>
      <c r="M56" s="1069">
        <f>COUNT(M35:M36,M38:M38,M40:M40,M42:M48,M50:M51,#REF!)</f>
        <v>9</v>
      </c>
      <c r="N56" s="1069">
        <f>COUNT(N35:N36,N38:N38,N40:N40,N42:N48,N50:N51,#REF!)</f>
        <v>8</v>
      </c>
      <c r="O56" s="1069">
        <f>COUNT(O35:O36,O38:O38,O40:O40,O42:O48,O50:O51,#REF!)</f>
        <v>7</v>
      </c>
      <c r="P56" s="1069">
        <f>COUNT(P35:P36,P38:P38,P40:P40,P42:P48,P50:P51,#REF!)</f>
        <v>8</v>
      </c>
      <c r="Q56" s="1069">
        <f>COUNT(Q35:Q36,Q38:Q38,Q40:Q40,Q42:Q48,Q50:Q51,#REF!)</f>
        <v>8</v>
      </c>
      <c r="R56" s="1069">
        <f>COUNT(R35:R36,R38:R38,R40:R40,R42:R48,R50:R51,#REF!)</f>
        <v>4</v>
      </c>
    </row>
    <row r="57" spans="1:18" ht="24" customHeight="1" x14ac:dyDescent="0.25">
      <c r="A57" s="904"/>
      <c r="B57" s="904"/>
      <c r="C57" s="912" t="s">
        <v>128</v>
      </c>
      <c r="D57" s="906"/>
      <c r="E57" s="1069">
        <f>COUNT(#REF!,E38:E38,E40:E40,E42:E48,E50:E51,#REF!)</f>
        <v>4</v>
      </c>
      <c r="F57" s="1069">
        <f>COUNT(#REF!,F38:F38,F40:F40,F42:F48,F50:F51,#REF!)</f>
        <v>7</v>
      </c>
      <c r="G57" s="1069">
        <f>COUNT(#REF!,G38:G38,G40:G40,G42:G48,G50:G51,#REF!)</f>
        <v>6</v>
      </c>
      <c r="H57" s="1069">
        <f>COUNT(#REF!,H38:H38,H40:H40,H42:H48,H50:H51,#REF!)</f>
        <v>7</v>
      </c>
      <c r="I57" s="1069">
        <f>COUNT(#REF!,I38:I38,I40:I40,I42:I48,I50:I51,#REF!)</f>
        <v>6</v>
      </c>
      <c r="J57" s="1069">
        <f>COUNT(#REF!,J38:J38,J40:J40,J42:J48,J50:J51,#REF!)</f>
        <v>6</v>
      </c>
      <c r="K57" s="1069">
        <f>COUNT(#REF!,K38:K38,K40:K40,K42:K48,K50:K51,#REF!)</f>
        <v>4</v>
      </c>
      <c r="L57" s="1069">
        <f>COUNT(#REF!,L38:L38,L40:L40,L42:L48,L50:L51,#REF!)</f>
        <v>4</v>
      </c>
      <c r="M57" s="1069">
        <f>COUNT(#REF!,M38:M38,M40:M40,M42:M48,M50:M51,#REF!)</f>
        <v>7</v>
      </c>
      <c r="N57" s="1069">
        <f>COUNT(#REF!,N38:N38,N40:N40,N42:N48,N50:N51,#REF!)</f>
        <v>6</v>
      </c>
      <c r="O57" s="1069">
        <f>COUNT(#REF!,O38:O38,O40:O40,O42:O48,O50:O51,#REF!)</f>
        <v>7</v>
      </c>
      <c r="P57" s="1069">
        <f>COUNT(#REF!,P38:P38,P40:P40,P42:P48,P50:P51,#REF!)</f>
        <v>6</v>
      </c>
      <c r="Q57" s="1069">
        <f>COUNT(#REF!,Q38:Q38,Q40:Q40,Q42:Q48,Q50:Q51,#REF!)</f>
        <v>6</v>
      </c>
      <c r="R57" s="1069">
        <f>COUNT(#REF!,R38:R38,R40:R40,R42:R48,R50:R51,#REF!)</f>
        <v>4</v>
      </c>
    </row>
    <row r="58" spans="1:18" ht="24" customHeight="1" x14ac:dyDescent="0.25">
      <c r="A58" s="904"/>
      <c r="B58" s="904"/>
      <c r="C58" s="912" t="s">
        <v>161</v>
      </c>
      <c r="D58" s="906"/>
      <c r="E58" s="1069">
        <f>COUNT(#REF!,E40:E40,E42:E48,E50:E51,#REF!)</f>
        <v>4</v>
      </c>
      <c r="F58" s="1069">
        <f>COUNT(#REF!,F40:F40,F42:F48,F50:F51,#REF!)</f>
        <v>6</v>
      </c>
      <c r="G58" s="1069">
        <f>COUNT(#REF!,G40:G40,G42:G48,G50:G51,#REF!)</f>
        <v>6</v>
      </c>
      <c r="H58" s="1069">
        <f>COUNT(#REF!,H40:H40,H42:H48,H50:H51,#REF!)</f>
        <v>6</v>
      </c>
      <c r="I58" s="1069">
        <f>COUNT(#REF!,I40:I40,I42:I48,I50:I51,#REF!)</f>
        <v>6</v>
      </c>
      <c r="J58" s="1069">
        <f>COUNT(#REF!,J40:J40,J42:J48,J50:J51,#REF!)</f>
        <v>5</v>
      </c>
      <c r="K58" s="1069">
        <f>COUNT(#REF!,K40:K40,K42:K48,K50:K51,#REF!)</f>
        <v>3</v>
      </c>
      <c r="L58" s="1069">
        <f>COUNT(#REF!,L40:L40,L42:L48,L50:L51,#REF!)</f>
        <v>3</v>
      </c>
      <c r="M58" s="1069">
        <f>COUNT(#REF!,M40:M40,M42:M48,M50:M51,#REF!)</f>
        <v>6</v>
      </c>
      <c r="N58" s="1069">
        <f>COUNT(#REF!,N40:N40,N42:N48,N50:N51,#REF!)</f>
        <v>6</v>
      </c>
      <c r="O58" s="1069">
        <f>COUNT(#REF!,O40:O40,O42:O48,O50:O51,#REF!)</f>
        <v>6</v>
      </c>
      <c r="P58" s="1069">
        <f>COUNT(#REF!,P40:P40,P42:P48,P50:P51,#REF!)</f>
        <v>6</v>
      </c>
      <c r="Q58" s="1069">
        <f>COUNT(#REF!,Q40:Q40,Q42:Q48,Q50:Q51,#REF!)</f>
        <v>5</v>
      </c>
      <c r="R58" s="1069">
        <f>COUNT(#REF!,R40:R40,R42:R48,R50:R51,#REF!)</f>
        <v>4</v>
      </c>
    </row>
    <row r="59" spans="1:18" ht="24" customHeight="1" x14ac:dyDescent="0.25">
      <c r="A59" s="904"/>
      <c r="B59" s="904"/>
      <c r="C59" s="912" t="s">
        <v>321</v>
      </c>
      <c r="D59" s="906"/>
      <c r="E59" s="1069">
        <f>COUNT(#REF!,#REF!,E42:E48,E50:E51,#REF!)</f>
        <v>4</v>
      </c>
      <c r="F59" s="1069">
        <f>COUNT(#REF!,#REF!,F42:F48,F50:F51,#REF!)</f>
        <v>5</v>
      </c>
      <c r="G59" s="1069">
        <f>COUNT(#REF!,#REF!,G42:G48,G50:G51,#REF!)</f>
        <v>5</v>
      </c>
      <c r="H59" s="1069">
        <f>COUNT(#REF!,#REF!,H42:H48,H50:H51,#REF!)</f>
        <v>5</v>
      </c>
      <c r="I59" s="1069">
        <f>COUNT(#REF!,#REF!,I42:I48,I50:I51,#REF!)</f>
        <v>5</v>
      </c>
      <c r="J59" s="1069">
        <f>COUNT(#REF!,#REF!,J42:J48,J50:J51,#REF!)</f>
        <v>5</v>
      </c>
      <c r="K59" s="1069">
        <f>COUNT(#REF!,#REF!,K42:K48,K50:K51,#REF!)</f>
        <v>2</v>
      </c>
      <c r="L59" s="1069">
        <f>COUNT(#REF!,#REF!,L42:L48,L50:L51,#REF!)</f>
        <v>2</v>
      </c>
      <c r="M59" s="1069">
        <f>COUNT(#REF!,#REF!,M42:M48,M50:M51,#REF!)</f>
        <v>5</v>
      </c>
      <c r="N59" s="1069">
        <f>COUNT(#REF!,#REF!,N42:N48,N50:N51,#REF!)</f>
        <v>5</v>
      </c>
      <c r="O59" s="1069">
        <f>COUNT(#REF!,#REF!,O42:O48,O50:O51,#REF!)</f>
        <v>5</v>
      </c>
      <c r="P59" s="1069">
        <f>COUNT(#REF!,#REF!,P42:P48,P50:P51,#REF!)</f>
        <v>6</v>
      </c>
      <c r="Q59" s="1069">
        <f>COUNT(#REF!,#REF!,Q42:Q48,Q50:Q51,#REF!)</f>
        <v>4</v>
      </c>
      <c r="R59" s="1069">
        <f>COUNT(#REF!,#REF!,R42:R48,R50:R51,#REF!)</f>
        <v>4</v>
      </c>
    </row>
    <row r="60" spans="1:18" ht="24" customHeight="1" x14ac:dyDescent="0.25">
      <c r="A60" s="904"/>
      <c r="B60" s="904"/>
      <c r="C60" s="912" t="s">
        <v>183</v>
      </c>
      <c r="D60" s="906"/>
      <c r="E60" s="1069">
        <f>COUNT(#REF!)</f>
        <v>0</v>
      </c>
      <c r="F60" s="1069">
        <f>COUNT(#REF!)</f>
        <v>0</v>
      </c>
      <c r="G60" s="1069">
        <f>COUNT(#REF!)</f>
        <v>0</v>
      </c>
      <c r="H60" s="1069">
        <f>COUNT(#REF!)</f>
        <v>0</v>
      </c>
      <c r="I60" s="1069">
        <f>COUNT(#REF!)</f>
        <v>0</v>
      </c>
      <c r="J60" s="1069">
        <f>COUNT(#REF!)</f>
        <v>0</v>
      </c>
      <c r="K60" s="1069">
        <f>COUNT(#REF!)</f>
        <v>0</v>
      </c>
      <c r="L60" s="1069">
        <f>COUNT(#REF!)</f>
        <v>0</v>
      </c>
      <c r="M60" s="1069">
        <f>COUNT(#REF!)</f>
        <v>0</v>
      </c>
      <c r="N60" s="1069">
        <f>COUNT(#REF!)</f>
        <v>0</v>
      </c>
      <c r="O60" s="1069">
        <f>COUNT(#REF!)</f>
        <v>0</v>
      </c>
      <c r="P60" s="1069">
        <f>COUNT(#REF!)</f>
        <v>0</v>
      </c>
      <c r="Q60" s="1069">
        <f>COUNT(#REF!)</f>
        <v>0</v>
      </c>
      <c r="R60" s="1069">
        <f>COUNT(#REF!)</f>
        <v>0</v>
      </c>
    </row>
    <row r="61" spans="1:18" ht="24" customHeight="1" thickBot="1" x14ac:dyDescent="0.3">
      <c r="A61" s="299" t="s">
        <v>102</v>
      </c>
      <c r="B61" s="299"/>
      <c r="C61" s="900"/>
      <c r="D61" s="901"/>
      <c r="E61" s="962"/>
      <c r="F61" s="963"/>
      <c r="G61" s="963"/>
      <c r="H61" s="963"/>
      <c r="I61" s="901"/>
      <c r="J61" s="901"/>
      <c r="K61" s="961"/>
      <c r="L61" s="961"/>
      <c r="M61" s="963"/>
      <c r="N61" s="901"/>
      <c r="O61" s="901"/>
      <c r="P61" s="901"/>
      <c r="Q61" s="901"/>
      <c r="R61" s="962"/>
    </row>
    <row r="62" spans="1:18" ht="24" customHeight="1" thickBot="1" x14ac:dyDescent="0.3">
      <c r="A62" s="913" t="s">
        <v>95</v>
      </c>
      <c r="B62" s="913" t="s">
        <v>101</v>
      </c>
      <c r="C62" s="914" t="s">
        <v>97</v>
      </c>
      <c r="D62" s="913">
        <f>SUM(E62:K62,L62:R62)/2</f>
        <v>19</v>
      </c>
      <c r="E62" s="1082"/>
      <c r="F62" s="1083">
        <v>7.5</v>
      </c>
      <c r="G62" s="1083">
        <v>7.5</v>
      </c>
      <c r="H62" s="1083">
        <v>4</v>
      </c>
      <c r="I62" s="913"/>
      <c r="J62" s="913"/>
      <c r="K62" s="1082"/>
      <c r="L62" s="1082"/>
      <c r="M62" s="1083">
        <v>7.5</v>
      </c>
      <c r="N62" s="913">
        <v>7.5</v>
      </c>
      <c r="O62" s="913">
        <v>4</v>
      </c>
      <c r="P62" s="913"/>
      <c r="Q62" s="913"/>
      <c r="R62" s="1084"/>
    </row>
    <row r="63" spans="1:18" ht="24" customHeight="1" thickBot="1" x14ac:dyDescent="0.3">
      <c r="A63" s="299" t="s">
        <v>96</v>
      </c>
      <c r="B63" s="299" t="s">
        <v>100</v>
      </c>
      <c r="C63" s="915" t="s">
        <v>99</v>
      </c>
      <c r="D63" s="913">
        <f t="shared" ref="D63:D64" si="18">SUM(E63:K63,L63:R63)/2</f>
        <v>33.25</v>
      </c>
      <c r="E63" s="1085"/>
      <c r="F63" s="1086">
        <v>9.5</v>
      </c>
      <c r="G63" s="299">
        <v>9.5</v>
      </c>
      <c r="H63" s="299">
        <v>9.5</v>
      </c>
      <c r="I63" s="299">
        <v>9.5</v>
      </c>
      <c r="J63" s="299"/>
      <c r="K63" s="1085"/>
      <c r="L63" s="1087"/>
      <c r="M63" s="1088">
        <v>9.5</v>
      </c>
      <c r="N63" s="299">
        <v>9.5</v>
      </c>
      <c r="O63" s="299">
        <v>9.5</v>
      </c>
      <c r="P63" s="966" t="s">
        <v>104</v>
      </c>
      <c r="Q63" s="299"/>
      <c r="R63" s="1089"/>
    </row>
    <row r="64" spans="1:18" ht="24" customHeight="1" thickBot="1" x14ac:dyDescent="0.3">
      <c r="A64" s="299" t="s">
        <v>96</v>
      </c>
      <c r="B64" s="299" t="s">
        <v>100</v>
      </c>
      <c r="C64" s="915" t="s">
        <v>137</v>
      </c>
      <c r="D64" s="913">
        <f t="shared" si="18"/>
        <v>38</v>
      </c>
      <c r="E64" s="1085">
        <v>9.5</v>
      </c>
      <c r="F64" s="1088">
        <v>9.5</v>
      </c>
      <c r="G64" s="299"/>
      <c r="H64" s="299"/>
      <c r="I64" s="299"/>
      <c r="J64" s="299">
        <v>9.5</v>
      </c>
      <c r="K64" s="1085">
        <v>9.5</v>
      </c>
      <c r="L64" s="1085">
        <v>9.5</v>
      </c>
      <c r="M64" s="1086">
        <v>9.5</v>
      </c>
      <c r="N64" s="299"/>
      <c r="O64" s="299"/>
      <c r="P64" s="299"/>
      <c r="Q64" s="299">
        <v>9.5</v>
      </c>
      <c r="R64" s="1089">
        <v>9.5</v>
      </c>
    </row>
    <row r="65" spans="1:18" ht="24" customHeight="1" x14ac:dyDescent="0.3">
      <c r="A65" s="299"/>
      <c r="B65" s="916" t="s">
        <v>155</v>
      </c>
      <c r="C65" s="917" t="s">
        <v>140</v>
      </c>
      <c r="D65" s="901"/>
      <c r="E65" s="961"/>
      <c r="F65" s="963"/>
      <c r="G65" s="963"/>
      <c r="H65" s="963"/>
      <c r="I65" s="901"/>
      <c r="J65" s="901"/>
      <c r="K65" s="961"/>
      <c r="L65" s="961"/>
      <c r="M65" s="901"/>
      <c r="N65" s="901"/>
      <c r="O65" s="901"/>
      <c r="P65" s="901"/>
      <c r="Q65" s="901"/>
      <c r="R65" s="962"/>
    </row>
    <row r="66" spans="1:18" ht="24" customHeight="1" x14ac:dyDescent="0.3">
      <c r="A66" s="299"/>
      <c r="B66" s="918" t="s">
        <v>154</v>
      </c>
      <c r="C66" s="919" t="s">
        <v>141</v>
      </c>
      <c r="D66" s="901"/>
      <c r="E66" s="961"/>
      <c r="F66" s="963"/>
      <c r="G66" s="963"/>
      <c r="H66" s="963"/>
      <c r="I66" s="901"/>
      <c r="J66" s="901"/>
      <c r="K66" s="961"/>
      <c r="L66" s="961"/>
      <c r="M66" s="901"/>
      <c r="N66" s="901"/>
      <c r="O66" s="901"/>
      <c r="P66" s="901"/>
      <c r="Q66" s="901"/>
      <c r="R66" s="962"/>
    </row>
    <row r="67" spans="1:18" ht="24" customHeight="1" x14ac:dyDescent="0.3">
      <c r="A67" s="920"/>
      <c r="B67" s="920"/>
      <c r="C67" s="920"/>
      <c r="D67" s="317"/>
      <c r="E67" s="968">
        <f t="shared" ref="E67:R67" si="19">SUM(E7:E17,E19:E22,E24:E24,E26:E28,E30:E33,E35:E36,E38:E38,E40:E40,E42:E48,E50:E51,E62:E66)</f>
        <v>97.5</v>
      </c>
      <c r="F67" s="968">
        <f t="shared" si="19"/>
        <v>177</v>
      </c>
      <c r="G67" s="968">
        <f t="shared" si="19"/>
        <v>152</v>
      </c>
      <c r="H67" s="968">
        <f t="shared" si="19"/>
        <v>154.5</v>
      </c>
      <c r="I67" s="968">
        <f t="shared" si="19"/>
        <v>141</v>
      </c>
      <c r="J67" s="968">
        <f t="shared" si="19"/>
        <v>141</v>
      </c>
      <c r="K67" s="968">
        <f t="shared" si="19"/>
        <v>113.5</v>
      </c>
      <c r="L67" s="968">
        <f t="shared" si="19"/>
        <v>97.5</v>
      </c>
      <c r="M67" s="968">
        <f t="shared" si="19"/>
        <v>170</v>
      </c>
      <c r="N67" s="968">
        <f t="shared" si="19"/>
        <v>145</v>
      </c>
      <c r="O67" s="968">
        <f t="shared" si="19"/>
        <v>147.5</v>
      </c>
      <c r="P67" s="968">
        <f t="shared" si="19"/>
        <v>132.5</v>
      </c>
      <c r="Q67" s="968">
        <f t="shared" si="19"/>
        <v>150</v>
      </c>
      <c r="R67" s="968">
        <f t="shared" si="19"/>
        <v>105.5</v>
      </c>
    </row>
    <row r="68" spans="1:18" ht="24" customHeight="1" x14ac:dyDescent="0.3">
      <c r="A68" s="921"/>
      <c r="B68" s="921"/>
      <c r="C68" s="921"/>
      <c r="D68" s="317"/>
      <c r="E68" s="969">
        <f>E67/8</f>
        <v>12.1875</v>
      </c>
      <c r="F68" s="969">
        <f t="shared" ref="F68:R68" si="20">F67/8</f>
        <v>22.125</v>
      </c>
      <c r="G68" s="969">
        <f t="shared" si="20"/>
        <v>19</v>
      </c>
      <c r="H68" s="969">
        <f t="shared" si="20"/>
        <v>19.3125</v>
      </c>
      <c r="I68" s="969">
        <f t="shared" si="20"/>
        <v>17.625</v>
      </c>
      <c r="J68" s="969">
        <f t="shared" si="20"/>
        <v>17.625</v>
      </c>
      <c r="K68" s="969">
        <f t="shared" si="20"/>
        <v>14.1875</v>
      </c>
      <c r="L68" s="969">
        <f t="shared" si="20"/>
        <v>12.1875</v>
      </c>
      <c r="M68" s="969">
        <f t="shared" si="20"/>
        <v>21.25</v>
      </c>
      <c r="N68" s="969">
        <f t="shared" si="20"/>
        <v>18.125</v>
      </c>
      <c r="O68" s="969">
        <f t="shared" si="20"/>
        <v>18.4375</v>
      </c>
      <c r="P68" s="969">
        <f t="shared" si="20"/>
        <v>16.5625</v>
      </c>
      <c r="Q68" s="969">
        <f t="shared" si="20"/>
        <v>18.75</v>
      </c>
      <c r="R68" s="969">
        <f t="shared" si="20"/>
        <v>13.1875</v>
      </c>
    </row>
    <row r="69" spans="1:18" ht="24" customHeight="1" x14ac:dyDescent="0.3">
      <c r="A69" s="922"/>
      <c r="B69" s="922"/>
      <c r="C69" s="922"/>
      <c r="D69" s="321" t="s">
        <v>212</v>
      </c>
      <c r="E69" s="322" t="s">
        <v>315</v>
      </c>
      <c r="F69" s="323" t="s">
        <v>203</v>
      </c>
      <c r="G69" s="897"/>
      <c r="H69" s="321" t="s">
        <v>211</v>
      </c>
      <c r="I69" s="970"/>
      <c r="J69" s="325" t="s">
        <v>203</v>
      </c>
      <c r="K69" s="897"/>
      <c r="L69" s="321" t="s">
        <v>213</v>
      </c>
      <c r="M69" s="322" t="s">
        <v>74</v>
      </c>
      <c r="N69" s="323" t="s">
        <v>203</v>
      </c>
      <c r="O69" s="897"/>
      <c r="P69" s="321" t="s">
        <v>211</v>
      </c>
      <c r="Q69" s="970"/>
      <c r="R69" s="325" t="s">
        <v>203</v>
      </c>
    </row>
    <row r="70" spans="1:18" ht="24" customHeight="1" x14ac:dyDescent="0.3">
      <c r="A70" s="316"/>
      <c r="B70" s="316"/>
      <c r="C70" s="316"/>
      <c r="D70" s="326" t="s">
        <v>159</v>
      </c>
      <c r="E70" s="256">
        <v>27.5</v>
      </c>
      <c r="F70" s="347" t="str">
        <f>E70* 40 &amp; "hrs"</f>
        <v>1100hrs</v>
      </c>
      <c r="G70" s="897"/>
      <c r="H70" s="328" t="s">
        <v>240</v>
      </c>
      <c r="I70" s="329">
        <v>25.93</v>
      </c>
      <c r="J70" s="971" t="s">
        <v>247</v>
      </c>
      <c r="K70" s="897"/>
      <c r="L70" s="331" t="s">
        <v>159</v>
      </c>
      <c r="M70" s="332">
        <v>27.5</v>
      </c>
      <c r="N70" s="347" t="str">
        <f>M70* 40 &amp; "hrs"</f>
        <v>1100hrs</v>
      </c>
      <c r="O70" s="897"/>
      <c r="P70" s="334" t="s">
        <v>240</v>
      </c>
      <c r="Q70" s="335">
        <v>25.93</v>
      </c>
      <c r="R70" s="972" t="s">
        <v>247</v>
      </c>
    </row>
    <row r="71" spans="1:18" ht="24" customHeight="1" x14ac:dyDescent="0.3">
      <c r="A71" s="316"/>
      <c r="B71" s="316"/>
      <c r="C71" s="316"/>
      <c r="D71" s="337" t="s">
        <v>204</v>
      </c>
      <c r="E71" s="338">
        <f>SUM(E67:K67)/40</f>
        <v>24.412500000000001</v>
      </c>
      <c r="F71" s="973" t="str">
        <f>E71* 40 &amp; "hrs"</f>
        <v>976.5hrs</v>
      </c>
      <c r="G71" s="897"/>
      <c r="H71" s="340" t="s">
        <v>74</v>
      </c>
      <c r="I71" s="341">
        <f>SUM(E67:K67)/40</f>
        <v>24.412500000000001</v>
      </c>
      <c r="J71" s="342" t="str">
        <f>I71*40 &amp; "hrs"</f>
        <v>976.5hrs</v>
      </c>
      <c r="K71" s="897"/>
      <c r="L71" s="343" t="s">
        <v>204</v>
      </c>
      <c r="M71" s="354">
        <f>SUM(L67:R67)/40</f>
        <v>23.7</v>
      </c>
      <c r="N71" s="973" t="str">
        <f>M71* 40 &amp; "hrs"</f>
        <v>948hrs</v>
      </c>
      <c r="O71" s="897"/>
      <c r="P71" s="340" t="s">
        <v>74</v>
      </c>
      <c r="Q71" s="352">
        <f>SUM(L67:R67)/40</f>
        <v>23.7</v>
      </c>
      <c r="R71" s="353" t="str">
        <f>Q71*40 &amp; "hrs"</f>
        <v>948hrs</v>
      </c>
    </row>
    <row r="72" spans="1:18" ht="24" customHeight="1" x14ac:dyDescent="0.3">
      <c r="A72" s="316"/>
      <c r="B72" s="316"/>
      <c r="C72" s="316"/>
      <c r="D72" s="331" t="s">
        <v>188</v>
      </c>
      <c r="E72" s="332">
        <f>COUNTIFS(E7:K68, "T")*8/40</f>
        <v>0</v>
      </c>
      <c r="F72" s="974" t="str">
        <f>E72* 40 &amp; "hrs"</f>
        <v>0hrs</v>
      </c>
      <c r="G72" s="897"/>
      <c r="H72" s="334" t="s">
        <v>241</v>
      </c>
      <c r="I72" s="332">
        <v>29.07</v>
      </c>
      <c r="J72" s="972" t="s">
        <v>251</v>
      </c>
      <c r="K72" s="897"/>
      <c r="L72" s="348" t="s">
        <v>188</v>
      </c>
      <c r="M72" s="335">
        <f>COUNTIFS(L7:R68, "T")*8/40</f>
        <v>0</v>
      </c>
      <c r="N72" s="974" t="str">
        <f>M72* 40 &amp; "hrs"</f>
        <v>0hrs</v>
      </c>
      <c r="O72" s="897"/>
      <c r="P72" s="334" t="s">
        <v>241</v>
      </c>
      <c r="Q72" s="335">
        <v>29.07</v>
      </c>
      <c r="R72" s="972" t="s">
        <v>251</v>
      </c>
    </row>
    <row r="73" spans="1:18" ht="24" customHeight="1" x14ac:dyDescent="0.3">
      <c r="A73" s="897"/>
      <c r="B73" s="897"/>
      <c r="C73" s="897"/>
      <c r="D73" s="897"/>
      <c r="E73" s="897"/>
      <c r="F73" s="897"/>
      <c r="G73" s="897"/>
      <c r="H73" s="897"/>
      <c r="I73" s="897"/>
      <c r="J73" s="897"/>
      <c r="K73" s="897"/>
      <c r="L73" s="897"/>
      <c r="M73" s="897"/>
      <c r="N73" s="897"/>
      <c r="O73" s="897"/>
      <c r="P73" s="897"/>
      <c r="Q73" s="897"/>
      <c r="R73" s="897"/>
    </row>
    <row r="74" spans="1:18" ht="18.649999999999999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</row>
    <row r="75" spans="1:18" ht="24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81" ht="12.5" x14ac:dyDescent="0.25"/>
    <row r="82" ht="12.5" x14ac:dyDescent="0.25"/>
    <row r="83" ht="12.5" x14ac:dyDescent="0.25"/>
    <row r="84" ht="12.5" x14ac:dyDescent="0.25"/>
  </sheetData>
  <mergeCells count="5">
    <mergeCell ref="A1:R1"/>
    <mergeCell ref="A2:R2"/>
    <mergeCell ref="A3:R3"/>
    <mergeCell ref="E4:K4"/>
    <mergeCell ref="L4:R4"/>
  </mergeCells>
  <conditionalFormatting sqref="I71">
    <cfRule type="cellIs" dxfId="981" priority="10" operator="lessThan">
      <formula>25.93</formula>
    </cfRule>
    <cfRule type="cellIs" dxfId="980" priority="11" operator="greaterThan">
      <formula>29.07</formula>
    </cfRule>
    <cfRule type="cellIs" dxfId="979" priority="12" operator="between">
      <formula>25.93</formula>
      <formula>29.07</formula>
    </cfRule>
  </conditionalFormatting>
  <conditionalFormatting sqref="J71">
    <cfRule type="cellIs" dxfId="978" priority="7" operator="lessThan">
      <formula>1037.2</formula>
    </cfRule>
    <cfRule type="cellIs" dxfId="977" priority="8" operator="greaterThan">
      <formula>1162.8</formula>
    </cfRule>
    <cfRule type="cellIs" dxfId="976" priority="9" operator="between">
      <formula>1037.2</formula>
      <formula>1162.8</formula>
    </cfRule>
  </conditionalFormatting>
  <conditionalFormatting sqref="Q71">
    <cfRule type="cellIs" dxfId="975" priority="4" operator="lessThan">
      <formula>25.93</formula>
    </cfRule>
    <cfRule type="cellIs" dxfId="974" priority="5" operator="greaterThan">
      <formula>29.07</formula>
    </cfRule>
    <cfRule type="cellIs" dxfId="973" priority="6" operator="between">
      <formula>25.93</formula>
      <formula>29.07</formula>
    </cfRule>
  </conditionalFormatting>
  <conditionalFormatting sqref="R71">
    <cfRule type="cellIs" dxfId="972" priority="1" operator="lessThan">
      <formula>1037.2</formula>
    </cfRule>
    <cfRule type="cellIs" dxfId="971" priority="2" operator="greaterThan">
      <formula>1162.8</formula>
    </cfRule>
    <cfRule type="cellIs" dxfId="970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1C22-6144-4B30-99B9-B481CFD0D0C9}">
  <sheetPr>
    <pageSetUpPr fitToPage="1"/>
  </sheetPr>
  <dimension ref="A1:U84"/>
  <sheetViews>
    <sheetView topLeftCell="A34" zoomScale="75" zoomScaleNormal="75" workbookViewId="0">
      <selection activeCell="Q47" sqref="Q47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46047</v>
      </c>
      <c r="F5" s="349">
        <v>46048</v>
      </c>
      <c r="G5" s="349">
        <v>46049</v>
      </c>
      <c r="H5" s="349">
        <v>46050</v>
      </c>
      <c r="I5" s="349">
        <v>46051</v>
      </c>
      <c r="J5" s="349">
        <v>46052</v>
      </c>
      <c r="K5" s="349">
        <v>46053</v>
      </c>
      <c r="L5" s="349">
        <v>46054</v>
      </c>
      <c r="M5" s="349">
        <v>46055</v>
      </c>
      <c r="N5" s="349">
        <v>46056</v>
      </c>
      <c r="O5" s="349">
        <v>46057</v>
      </c>
      <c r="P5" s="349">
        <v>46058</v>
      </c>
      <c r="Q5" s="349">
        <v>46059</v>
      </c>
      <c r="R5" s="349">
        <v>46060</v>
      </c>
      <c r="T5" s="1756">
        <v>0.25</v>
      </c>
      <c r="U5" s="1752">
        <f>ROUNDDOWN(AVERAGE(E18:R18),0)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ROUNDDOWN(AVERAGE(E24:R24),0)</f>
        <v>4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ROUNDDOWN(AVERAGE(E27:R27),0)</f>
        <v>5</v>
      </c>
    </row>
    <row r="8" spans="1:21" ht="24" customHeight="1" x14ac:dyDescent="0.25">
      <c r="A8" s="966" t="s">
        <v>13</v>
      </c>
      <c r="B8" s="966" t="s">
        <v>90</v>
      </c>
      <c r="C8" s="2325" t="s">
        <v>235</v>
      </c>
      <c r="D8" s="901">
        <f t="shared" ref="D8:D17" si="0">SUM(E8:K8,L8:R8)/2</f>
        <v>24</v>
      </c>
      <c r="E8" s="961"/>
      <c r="F8" s="901"/>
      <c r="G8" s="901"/>
      <c r="H8" s="963"/>
      <c r="I8" s="901"/>
      <c r="J8" s="901"/>
      <c r="K8" s="961"/>
      <c r="L8" s="961">
        <v>8</v>
      </c>
      <c r="M8" s="901">
        <v>8</v>
      </c>
      <c r="N8" s="901">
        <v>8</v>
      </c>
      <c r="O8" s="901"/>
      <c r="P8" s="901">
        <v>8</v>
      </c>
      <c r="Q8" s="901">
        <v>8</v>
      </c>
      <c r="R8" s="962">
        <v>8</v>
      </c>
      <c r="T8" s="1757">
        <v>0.375</v>
      </c>
      <c r="U8" s="1752">
        <f>ROUNDDOWN(AVERAGE(E31:R31),0)</f>
        <v>6</v>
      </c>
    </row>
    <row r="9" spans="1:21" ht="24" customHeight="1" x14ac:dyDescent="0.3">
      <c r="A9" s="2409" t="s">
        <v>138</v>
      </c>
      <c r="B9" s="299" t="s">
        <v>90</v>
      </c>
      <c r="C9" s="900" t="s">
        <v>89</v>
      </c>
      <c r="D9" s="901">
        <f t="shared" si="0"/>
        <v>0</v>
      </c>
      <c r="E9" s="961"/>
      <c r="F9" s="901"/>
      <c r="G9" s="901"/>
      <c r="H9" s="901"/>
      <c r="I9" s="901"/>
      <c r="J9" s="901"/>
      <c r="K9" s="961"/>
      <c r="L9" s="961"/>
      <c r="M9" s="901"/>
      <c r="N9" s="901"/>
      <c r="O9" s="901"/>
      <c r="P9" s="901"/>
      <c r="Q9" s="901"/>
      <c r="R9" s="962"/>
      <c r="T9" s="1756">
        <v>0.41666666666666702</v>
      </c>
      <c r="U9" s="1752">
        <f>ROUNDDOWN(AVERAGE(E37:R37),0)</f>
        <v>8</v>
      </c>
    </row>
    <row r="10" spans="1:21" ht="24" customHeight="1" x14ac:dyDescent="0.25">
      <c r="A10" s="299" t="s">
        <v>13</v>
      </c>
      <c r="B10" s="299" t="s">
        <v>90</v>
      </c>
      <c r="C10" s="902" t="s">
        <v>98</v>
      </c>
      <c r="D10" s="901"/>
      <c r="E10" s="961"/>
      <c r="F10" s="901">
        <v>8</v>
      </c>
      <c r="G10" s="901">
        <v>8</v>
      </c>
      <c r="H10" s="901">
        <v>8</v>
      </c>
      <c r="I10" s="901">
        <v>8</v>
      </c>
      <c r="J10" s="901">
        <v>8</v>
      </c>
      <c r="K10" s="961"/>
      <c r="L10" s="961"/>
      <c r="M10" s="901">
        <v>8</v>
      </c>
      <c r="N10" s="901">
        <v>8</v>
      </c>
      <c r="O10" s="901">
        <v>8</v>
      </c>
      <c r="P10" s="901">
        <v>8</v>
      </c>
      <c r="Q10" s="901">
        <v>8</v>
      </c>
      <c r="R10" s="962"/>
      <c r="T10" s="1757">
        <v>0.45833333333333298</v>
      </c>
      <c r="U10" s="1752">
        <f>ROUNDDOWN(AVERAGE(E41:R41),0)</f>
        <v>9</v>
      </c>
    </row>
    <row r="11" spans="1:21" ht="24" customHeight="1" x14ac:dyDescent="0.3">
      <c r="A11" s="299" t="s">
        <v>13</v>
      </c>
      <c r="B11" s="299" t="s">
        <v>90</v>
      </c>
      <c r="C11" s="902" t="s">
        <v>344</v>
      </c>
      <c r="D11" s="901">
        <f t="shared" si="0"/>
        <v>40</v>
      </c>
      <c r="E11" s="961">
        <v>8</v>
      </c>
      <c r="F11" s="901">
        <v>8</v>
      </c>
      <c r="G11" s="901">
        <v>8</v>
      </c>
      <c r="H11" s="901"/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>
        <v>8</v>
      </c>
      <c r="Q11" s="901"/>
      <c r="R11" s="961">
        <v>8</v>
      </c>
      <c r="T11" s="1756">
        <v>0.5</v>
      </c>
      <c r="U11" s="1752">
        <f>ROUNDDOWN(AVERAGE(E43:R43),0)</f>
        <v>10</v>
      </c>
    </row>
    <row r="12" spans="1:21" ht="24" customHeight="1" x14ac:dyDescent="0.25">
      <c r="A12" s="299" t="s">
        <v>13</v>
      </c>
      <c r="B12" s="299" t="s">
        <v>90</v>
      </c>
      <c r="C12" s="902" t="s">
        <v>133</v>
      </c>
      <c r="D12" s="901">
        <f t="shared" si="0"/>
        <v>12</v>
      </c>
      <c r="E12" s="2383" t="s">
        <v>104</v>
      </c>
      <c r="F12" s="1371" t="s">
        <v>104</v>
      </c>
      <c r="G12" s="901"/>
      <c r="H12" s="1371" t="s">
        <v>104</v>
      </c>
      <c r="I12" s="1371" t="s">
        <v>104</v>
      </c>
      <c r="J12" s="1371" t="s">
        <v>104</v>
      </c>
      <c r="K12" s="961"/>
      <c r="L12" s="1072"/>
      <c r="M12" s="1371" t="s">
        <v>104</v>
      </c>
      <c r="N12" s="1371" t="s">
        <v>104</v>
      </c>
      <c r="O12" s="901">
        <v>8</v>
      </c>
      <c r="P12" s="901"/>
      <c r="Q12" s="901">
        <v>8</v>
      </c>
      <c r="R12" s="962">
        <v>8</v>
      </c>
      <c r="T12" s="1757">
        <v>0.54166666666666696</v>
      </c>
      <c r="U12" s="1752">
        <f>ROUNDDOWN(AVERAGE(E45:R45),0)</f>
        <v>11</v>
      </c>
    </row>
    <row r="13" spans="1:21" ht="24" customHeight="1" x14ac:dyDescent="0.25">
      <c r="A13" s="299" t="s">
        <v>13</v>
      </c>
      <c r="B13" s="299" t="s">
        <v>90</v>
      </c>
      <c r="C13" s="1745" t="s">
        <v>388</v>
      </c>
      <c r="D13" s="901">
        <f t="shared" si="0"/>
        <v>8</v>
      </c>
      <c r="E13" s="961">
        <v>8</v>
      </c>
      <c r="F13" s="901"/>
      <c r="G13" s="901"/>
      <c r="H13" s="901"/>
      <c r="I13" s="901"/>
      <c r="J13" s="901"/>
      <c r="K13" s="961"/>
      <c r="L13" s="1072"/>
      <c r="M13" s="901"/>
      <c r="N13" s="901"/>
      <c r="O13" s="901"/>
      <c r="P13" s="901"/>
      <c r="Q13" s="901"/>
      <c r="R13" s="962">
        <v>8</v>
      </c>
      <c r="T13" s="2419"/>
      <c r="U13" s="1752"/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351</v>
      </c>
      <c r="D14" s="1742">
        <f>SUM(E14:K14,L14:R14)/2</f>
        <v>8</v>
      </c>
      <c r="E14" s="1092"/>
      <c r="F14" s="1079"/>
      <c r="G14" s="1079"/>
      <c r="H14" s="1079"/>
      <c r="I14" s="1742"/>
      <c r="J14" s="1079"/>
      <c r="K14" s="1092">
        <v>8</v>
      </c>
      <c r="L14" s="1744">
        <v>8</v>
      </c>
      <c r="M14" s="1079"/>
      <c r="N14" s="1079"/>
      <c r="O14" s="1079"/>
      <c r="P14" s="1742"/>
      <c r="Q14" s="1079"/>
      <c r="R14" s="2417"/>
      <c r="T14" s="2420">
        <v>0.58333333333333304</v>
      </c>
      <c r="U14" s="1752">
        <f>ROUNDDOWN(AVERAGE(E53:R53),0)</f>
        <v>13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366</v>
      </c>
      <c r="D15" s="901">
        <f t="shared" si="0"/>
        <v>8</v>
      </c>
      <c r="E15" s="1092"/>
      <c r="F15" s="1079"/>
      <c r="G15" s="1079"/>
      <c r="H15" s="901"/>
      <c r="I15" s="1079"/>
      <c r="J15" s="1079"/>
      <c r="K15" s="1092">
        <v>8</v>
      </c>
      <c r="L15" s="1744">
        <v>8</v>
      </c>
      <c r="M15" s="901"/>
      <c r="N15" s="1079"/>
      <c r="O15" s="1079"/>
      <c r="P15" s="1079"/>
      <c r="Q15" s="1079"/>
      <c r="R15" s="2417"/>
      <c r="T15" s="2420"/>
      <c r="U15" s="1752"/>
    </row>
    <row r="16" spans="1:21" ht="24" customHeight="1" x14ac:dyDescent="0.25">
      <c r="A16" s="299" t="s">
        <v>13</v>
      </c>
      <c r="B16" s="299" t="s">
        <v>90</v>
      </c>
      <c r="C16" s="1828" t="s">
        <v>379</v>
      </c>
      <c r="D16" s="901">
        <f t="shared" si="0"/>
        <v>8</v>
      </c>
      <c r="E16" s="1092">
        <v>8</v>
      </c>
      <c r="F16" s="1079"/>
      <c r="G16" s="901"/>
      <c r="H16" s="1079"/>
      <c r="I16" s="1079"/>
      <c r="J16" s="1079"/>
      <c r="K16" s="1092"/>
      <c r="L16" s="1744"/>
      <c r="M16" s="1079"/>
      <c r="N16" s="1079"/>
      <c r="O16" s="1742"/>
      <c r="P16" s="1079"/>
      <c r="Q16" s="1079"/>
      <c r="R16" s="2417">
        <v>8</v>
      </c>
      <c r="S16" s="2421"/>
      <c r="T16" s="2419">
        <v>0.625</v>
      </c>
      <c r="U16" s="1752">
        <f>ROUNDDOWN(AVERAGE(E56:R56),0)</f>
        <v>11</v>
      </c>
    </row>
    <row r="17" spans="1:21" ht="24" customHeight="1" x14ac:dyDescent="0.3">
      <c r="A17" s="299" t="s">
        <v>13</v>
      </c>
      <c r="B17" s="299" t="s">
        <v>90</v>
      </c>
      <c r="C17" s="902" t="s">
        <v>106</v>
      </c>
      <c r="D17" s="901">
        <f t="shared" si="0"/>
        <v>8</v>
      </c>
      <c r="E17" s="961"/>
      <c r="F17" s="1079"/>
      <c r="G17" s="1079"/>
      <c r="H17" s="1079"/>
      <c r="I17" s="1079"/>
      <c r="J17" s="1079"/>
      <c r="K17" s="961">
        <v>8</v>
      </c>
      <c r="L17" s="1072"/>
      <c r="M17" s="1079"/>
      <c r="N17" s="1079"/>
      <c r="O17" s="1079"/>
      <c r="P17" s="1079"/>
      <c r="Q17" s="1079"/>
      <c r="R17" s="2418">
        <v>8</v>
      </c>
      <c r="T17" s="1756">
        <v>0.66666666666666696</v>
      </c>
      <c r="U17" s="1752">
        <f>ROUNDDOWN(AVERAGE(E57:R57),0)</f>
        <v>9</v>
      </c>
    </row>
    <row r="18" spans="1:21" ht="24" customHeight="1" x14ac:dyDescent="0.25">
      <c r="A18" s="904"/>
      <c r="B18" s="904"/>
      <c r="C18" s="905" t="s">
        <v>122</v>
      </c>
      <c r="D18" s="906"/>
      <c r="E18" s="1069">
        <f t="shared" ref="E18:R18" si="1">COUNT(E7:E17)</f>
        <v>3</v>
      </c>
      <c r="F18" s="1069">
        <f t="shared" si="1"/>
        <v>3</v>
      </c>
      <c r="G18" s="1069">
        <f t="shared" si="1"/>
        <v>3</v>
      </c>
      <c r="H18" s="1069">
        <f t="shared" si="1"/>
        <v>2</v>
      </c>
      <c r="I18" s="1069">
        <f t="shared" si="1"/>
        <v>3</v>
      </c>
      <c r="J18" s="1069">
        <f t="shared" si="1"/>
        <v>3</v>
      </c>
      <c r="K18" s="1069">
        <f t="shared" si="1"/>
        <v>3</v>
      </c>
      <c r="L18" s="1069">
        <f t="shared" si="1"/>
        <v>3</v>
      </c>
      <c r="M18" s="1069">
        <f t="shared" si="1"/>
        <v>4</v>
      </c>
      <c r="N18" s="1069">
        <f t="shared" si="1"/>
        <v>4</v>
      </c>
      <c r="O18" s="1069">
        <f t="shared" si="1"/>
        <v>4</v>
      </c>
      <c r="P18" s="1069">
        <f t="shared" si="1"/>
        <v>4</v>
      </c>
      <c r="Q18" s="1069">
        <f t="shared" si="1"/>
        <v>4</v>
      </c>
      <c r="R18" s="1069">
        <f t="shared" si="1"/>
        <v>6</v>
      </c>
      <c r="T18" s="1757">
        <v>0.70833333333333404</v>
      </c>
      <c r="U18" s="1752">
        <f>ROUNDDOWN(AVERAGE(E58:R58),0)</f>
        <v>9</v>
      </c>
    </row>
    <row r="19" spans="1:21" ht="24" customHeight="1" x14ac:dyDescent="0.25">
      <c r="A19" s="299" t="s">
        <v>13</v>
      </c>
      <c r="B19" s="299" t="s">
        <v>14</v>
      </c>
      <c r="C19" s="902" t="s">
        <v>276</v>
      </c>
      <c r="D19" s="901">
        <f>SUM(E19:K19,L19:R19)/2</f>
        <v>40</v>
      </c>
      <c r="E19" s="1072"/>
      <c r="F19" s="1071">
        <v>8</v>
      </c>
      <c r="G19" s="1071"/>
      <c r="H19" s="1071">
        <v>8</v>
      </c>
      <c r="I19" s="1071">
        <v>8</v>
      </c>
      <c r="J19" s="1071">
        <v>8</v>
      </c>
      <c r="K19" s="1072">
        <v>8</v>
      </c>
      <c r="L19" s="1072">
        <v>8</v>
      </c>
      <c r="M19" s="901"/>
      <c r="N19" s="1071">
        <v>8</v>
      </c>
      <c r="O19" s="1071">
        <v>8</v>
      </c>
      <c r="P19" s="1071">
        <v>8</v>
      </c>
      <c r="Q19" s="1071">
        <v>8</v>
      </c>
      <c r="R19" s="1073"/>
      <c r="T19" s="1757"/>
      <c r="U19" s="1752"/>
    </row>
    <row r="20" spans="1:21" ht="24" customHeight="1" x14ac:dyDescent="0.3">
      <c r="A20" s="299" t="s">
        <v>13</v>
      </c>
      <c r="B20" s="299" t="s">
        <v>14</v>
      </c>
      <c r="C20" s="902" t="s">
        <v>359</v>
      </c>
      <c r="D20" s="901">
        <f t="shared" ref="D20:D22" si="2">SUM(E20:K20,L20:R20)/2</f>
        <v>8</v>
      </c>
      <c r="E20" s="1072"/>
      <c r="F20" s="1071"/>
      <c r="G20" s="1071"/>
      <c r="H20" s="1071"/>
      <c r="I20" s="2327"/>
      <c r="J20" s="1071"/>
      <c r="K20" s="1072">
        <v>8</v>
      </c>
      <c r="L20" s="1072"/>
      <c r="M20" s="901"/>
      <c r="N20" s="1071"/>
      <c r="O20" s="1071"/>
      <c r="P20" s="2327"/>
      <c r="Q20" s="1071"/>
      <c r="R20" s="1073">
        <v>8</v>
      </c>
      <c r="T20" s="1756">
        <v>0.75</v>
      </c>
      <c r="U20" s="1752">
        <f>ROUNDDOWN(AVERAGE(E59:R59),0)</f>
        <v>8</v>
      </c>
    </row>
    <row r="21" spans="1:21" ht="24" customHeight="1" x14ac:dyDescent="0.25">
      <c r="A21" s="299" t="s">
        <v>13</v>
      </c>
      <c r="B21" s="299" t="s">
        <v>14</v>
      </c>
      <c r="C21" s="902" t="s">
        <v>366</v>
      </c>
      <c r="D21" s="901">
        <f t="shared" si="2"/>
        <v>24</v>
      </c>
      <c r="E21" s="1092"/>
      <c r="F21" s="901">
        <v>8</v>
      </c>
      <c r="G21" s="901">
        <v>8</v>
      </c>
      <c r="H21" s="901"/>
      <c r="I21" s="901">
        <v>8</v>
      </c>
      <c r="J21" s="901">
        <v>8</v>
      </c>
      <c r="K21" s="1080"/>
      <c r="L21" s="1080"/>
      <c r="M21" s="901"/>
      <c r="N21" s="901">
        <v>8</v>
      </c>
      <c r="O21" s="1371" t="s">
        <v>104</v>
      </c>
      <c r="P21" s="1371" t="s">
        <v>104</v>
      </c>
      <c r="Q21" s="901">
        <v>8</v>
      </c>
      <c r="R21" s="1092"/>
      <c r="T21" s="1757">
        <v>0.79166666666666696</v>
      </c>
      <c r="U21" s="1752">
        <f>ROUNDDOWN(AVERAGE(E60:R60),0)</f>
        <v>6</v>
      </c>
    </row>
    <row r="22" spans="1:21" ht="24" customHeight="1" x14ac:dyDescent="0.3">
      <c r="A22" s="908" t="s">
        <v>328</v>
      </c>
      <c r="B22" s="908" t="s">
        <v>14</v>
      </c>
      <c r="C22" s="909" t="s">
        <v>391</v>
      </c>
      <c r="D22" s="901">
        <f t="shared" si="2"/>
        <v>0</v>
      </c>
      <c r="E22" s="1092"/>
      <c r="F22" s="901"/>
      <c r="G22" s="901"/>
      <c r="H22" s="901"/>
      <c r="I22" s="901"/>
      <c r="J22" s="901"/>
      <c r="K22" s="1092"/>
      <c r="L22" s="1092"/>
      <c r="M22" s="901"/>
      <c r="N22" s="901"/>
      <c r="O22" s="901"/>
      <c r="P22" s="901"/>
      <c r="Q22" s="901"/>
      <c r="R22" s="1092"/>
      <c r="T22" s="1756">
        <v>0.83333333333333404</v>
      </c>
      <c r="U22" s="1752">
        <f>ROUNDDOWN(AVERAGE(E61:R61),0)</f>
        <v>5</v>
      </c>
    </row>
    <row r="23" spans="1:21" ht="24" customHeight="1" x14ac:dyDescent="0.25">
      <c r="A23" s="2409" t="s">
        <v>138</v>
      </c>
      <c r="B23" s="299" t="s">
        <v>201</v>
      </c>
      <c r="C23" s="902" t="s">
        <v>107</v>
      </c>
      <c r="D23" s="901">
        <f>SUM(E23:K23,L23:R23)/2</f>
        <v>0</v>
      </c>
      <c r="E23" s="961"/>
      <c r="F23" s="901"/>
      <c r="G23" s="901"/>
      <c r="H23" s="901"/>
      <c r="I23" s="901"/>
      <c r="J23" s="901"/>
      <c r="K23" s="961"/>
      <c r="L23" s="1072"/>
      <c r="M23" s="901"/>
      <c r="N23" s="901"/>
      <c r="O23" s="901"/>
      <c r="P23" s="901"/>
      <c r="Q23" s="901"/>
      <c r="R23" s="962"/>
      <c r="T23" s="1757">
        <v>0.875</v>
      </c>
      <c r="U23" s="1752">
        <f>ROUNDDOWN(AVERAGE(E62:R62),0)</f>
        <v>4</v>
      </c>
    </row>
    <row r="24" spans="1:21" ht="24" customHeight="1" x14ac:dyDescent="0.3">
      <c r="A24" s="904"/>
      <c r="B24" s="904"/>
      <c r="C24" s="905" t="s">
        <v>123</v>
      </c>
      <c r="D24" s="906"/>
      <c r="E24" s="1069">
        <f t="shared" ref="E24:R24" si="3">COUNT(E7:E17,E19:E22)</f>
        <v>3</v>
      </c>
      <c r="F24" s="1069">
        <f t="shared" si="3"/>
        <v>5</v>
      </c>
      <c r="G24" s="1069">
        <f t="shared" si="3"/>
        <v>4</v>
      </c>
      <c r="H24" s="1069">
        <f t="shared" si="3"/>
        <v>3</v>
      </c>
      <c r="I24" s="1069">
        <f t="shared" si="3"/>
        <v>5</v>
      </c>
      <c r="J24" s="1069">
        <f t="shared" si="3"/>
        <v>5</v>
      </c>
      <c r="K24" s="1069">
        <f t="shared" si="3"/>
        <v>5</v>
      </c>
      <c r="L24" s="1069">
        <f t="shared" si="3"/>
        <v>4</v>
      </c>
      <c r="M24" s="1069">
        <f t="shared" si="3"/>
        <v>4</v>
      </c>
      <c r="N24" s="1069">
        <f t="shared" si="3"/>
        <v>6</v>
      </c>
      <c r="O24" s="1069">
        <f t="shared" si="3"/>
        <v>5</v>
      </c>
      <c r="P24" s="1069">
        <f t="shared" si="3"/>
        <v>5</v>
      </c>
      <c r="Q24" s="1069">
        <f t="shared" si="3"/>
        <v>6</v>
      </c>
      <c r="R24" s="1069">
        <f t="shared" si="3"/>
        <v>7</v>
      </c>
      <c r="T24" s="1758">
        <v>0.91666666666666696</v>
      </c>
      <c r="U24" s="1753">
        <f>ROUNDDOWN(AVERAGE('Master as of 2.17.25'!E61:R61), 0)</f>
        <v>4</v>
      </c>
    </row>
    <row r="25" spans="1:21" ht="24" customHeight="1" x14ac:dyDescent="0.25">
      <c r="A25" s="908" t="s">
        <v>256</v>
      </c>
      <c r="B25" s="908" t="s">
        <v>26</v>
      </c>
      <c r="C25" s="909" t="s">
        <v>392</v>
      </c>
      <c r="D25" s="901">
        <f>SUM(E25:K25,L25:R25)/2</f>
        <v>12</v>
      </c>
      <c r="E25" s="2422" t="s">
        <v>10</v>
      </c>
      <c r="F25" s="1074" t="s">
        <v>10</v>
      </c>
      <c r="G25" s="1074" t="s">
        <v>10</v>
      </c>
      <c r="H25" s="1074" t="s">
        <v>10</v>
      </c>
      <c r="I25" s="1074"/>
      <c r="J25" s="1074" t="s">
        <v>10</v>
      </c>
      <c r="K25" s="1070"/>
      <c r="L25" s="1070"/>
      <c r="M25" s="1074" t="s">
        <v>10</v>
      </c>
      <c r="N25" s="1420" t="s">
        <v>273</v>
      </c>
      <c r="O25" s="901">
        <v>8</v>
      </c>
      <c r="P25" s="901">
        <v>8</v>
      </c>
      <c r="Q25" s="901">
        <v>8</v>
      </c>
      <c r="R25" s="1070"/>
    </row>
    <row r="26" spans="1:21" ht="24" customHeight="1" x14ac:dyDescent="0.25">
      <c r="A26" s="299" t="s">
        <v>13</v>
      </c>
      <c r="B26" s="299" t="s">
        <v>26</v>
      </c>
      <c r="C26" s="902" t="s">
        <v>341</v>
      </c>
      <c r="D26" s="901">
        <f>SUM(E26:K26,L26:R26)/2</f>
        <v>4</v>
      </c>
      <c r="E26" s="1090"/>
      <c r="F26" s="901">
        <v>8</v>
      </c>
      <c r="G26" s="1371" t="s">
        <v>219</v>
      </c>
      <c r="H26" s="901"/>
      <c r="I26" s="901"/>
      <c r="J26" s="901"/>
      <c r="K26" s="1070"/>
      <c r="L26" s="1070"/>
      <c r="M26" s="901"/>
      <c r="N26" s="901"/>
      <c r="O26" s="901"/>
      <c r="P26" s="901"/>
      <c r="Q26" s="901"/>
      <c r="R26" s="1070"/>
    </row>
    <row r="27" spans="1:21" ht="24" customHeight="1" x14ac:dyDescent="0.25">
      <c r="A27" s="904"/>
      <c r="B27" s="904"/>
      <c r="C27" s="905" t="s">
        <v>120</v>
      </c>
      <c r="D27" s="906"/>
      <c r="E27" s="1069">
        <f t="shared" ref="E27:R27" si="4">COUNT(E7:E17,E19:E23,E25:E26)</f>
        <v>3</v>
      </c>
      <c r="F27" s="1069">
        <f t="shared" si="4"/>
        <v>6</v>
      </c>
      <c r="G27" s="1069">
        <f t="shared" si="4"/>
        <v>4</v>
      </c>
      <c r="H27" s="1069">
        <f t="shared" si="4"/>
        <v>3</v>
      </c>
      <c r="I27" s="1069">
        <f t="shared" si="4"/>
        <v>5</v>
      </c>
      <c r="J27" s="1069">
        <f t="shared" si="4"/>
        <v>5</v>
      </c>
      <c r="K27" s="1069">
        <f t="shared" si="4"/>
        <v>5</v>
      </c>
      <c r="L27" s="1069">
        <f t="shared" si="4"/>
        <v>4</v>
      </c>
      <c r="M27" s="1069">
        <f t="shared" si="4"/>
        <v>4</v>
      </c>
      <c r="N27" s="1069">
        <f t="shared" si="4"/>
        <v>6</v>
      </c>
      <c r="O27" s="1069">
        <f t="shared" si="4"/>
        <v>6</v>
      </c>
      <c r="P27" s="1069">
        <f t="shared" si="4"/>
        <v>6</v>
      </c>
      <c r="Q27" s="1069">
        <f t="shared" si="4"/>
        <v>7</v>
      </c>
      <c r="R27" s="1069">
        <f t="shared" si="4"/>
        <v>7</v>
      </c>
    </row>
    <row r="28" spans="1:21" ht="24" customHeight="1" x14ac:dyDescent="0.25">
      <c r="A28" s="299" t="s">
        <v>13</v>
      </c>
      <c r="B28" s="299" t="s">
        <v>30</v>
      </c>
      <c r="C28" s="902" t="s">
        <v>371</v>
      </c>
      <c r="D28" s="901">
        <f>SUM(E28:K28,L28:R28)/2</f>
        <v>32</v>
      </c>
      <c r="E28" s="1092"/>
      <c r="F28" s="901">
        <v>8</v>
      </c>
      <c r="G28" s="901">
        <v>8</v>
      </c>
      <c r="H28" s="901">
        <v>8</v>
      </c>
      <c r="I28" s="901">
        <v>8</v>
      </c>
      <c r="J28" s="901"/>
      <c r="K28" s="1080"/>
      <c r="L28" s="1080"/>
      <c r="M28" s="901">
        <v>8</v>
      </c>
      <c r="N28" s="901"/>
      <c r="O28" s="901">
        <v>8</v>
      </c>
      <c r="P28" s="1071">
        <v>8</v>
      </c>
      <c r="Q28" s="901">
        <v>8</v>
      </c>
      <c r="R28" s="1092"/>
    </row>
    <row r="29" spans="1:21" ht="24" customHeight="1" x14ac:dyDescent="0.25">
      <c r="A29" s="299" t="s">
        <v>13</v>
      </c>
      <c r="B29" s="299" t="s">
        <v>30</v>
      </c>
      <c r="C29" s="902" t="s">
        <v>359</v>
      </c>
      <c r="D29" s="901">
        <f>SUM(E29:K29,L29:R29)/2</f>
        <v>8</v>
      </c>
      <c r="E29" s="1070"/>
      <c r="F29" s="901"/>
      <c r="G29" s="901"/>
      <c r="H29" s="901"/>
      <c r="I29" s="901">
        <v>8</v>
      </c>
      <c r="J29" s="901"/>
      <c r="K29" s="1079"/>
      <c r="L29" s="1070"/>
      <c r="M29" s="901"/>
      <c r="N29" s="901"/>
      <c r="O29" s="901"/>
      <c r="P29" s="1071">
        <v>8</v>
      </c>
      <c r="Q29" s="901"/>
      <c r="R29" s="1079"/>
    </row>
    <row r="30" spans="1:21" ht="24" customHeight="1" x14ac:dyDescent="0.25">
      <c r="A30" s="299" t="s">
        <v>13</v>
      </c>
      <c r="B30" s="299" t="s">
        <v>30</v>
      </c>
      <c r="C30" s="902" t="s">
        <v>290</v>
      </c>
      <c r="D30" s="901">
        <f t="shared" ref="D30" si="5">SUM(E30:K30,L30:R30)/2</f>
        <v>16</v>
      </c>
      <c r="E30" s="961">
        <v>8</v>
      </c>
      <c r="F30" s="901"/>
      <c r="G30" s="901"/>
      <c r="H30" s="901"/>
      <c r="I30" s="901"/>
      <c r="J30" s="901"/>
      <c r="K30" s="961">
        <v>8</v>
      </c>
      <c r="L30" s="961">
        <v>8</v>
      </c>
      <c r="M30" s="901"/>
      <c r="N30" s="901"/>
      <c r="O30" s="901"/>
      <c r="P30" s="901"/>
      <c r="Q30" s="901"/>
      <c r="R30" s="962">
        <v>8</v>
      </c>
    </row>
    <row r="31" spans="1:21" ht="24" customHeight="1" x14ac:dyDescent="0.25">
      <c r="A31" s="904"/>
      <c r="B31" s="904"/>
      <c r="C31" s="905" t="s">
        <v>119</v>
      </c>
      <c r="D31" s="906"/>
      <c r="E31" s="1069">
        <f t="shared" ref="E31:R31" si="6">COUNT(E7:E17,E19:E23,E25:E26,E28:E30)</f>
        <v>4</v>
      </c>
      <c r="F31" s="1069">
        <f t="shared" si="6"/>
        <v>7</v>
      </c>
      <c r="G31" s="1069">
        <f t="shared" si="6"/>
        <v>5</v>
      </c>
      <c r="H31" s="1069">
        <f t="shared" si="6"/>
        <v>4</v>
      </c>
      <c r="I31" s="1069">
        <f t="shared" si="6"/>
        <v>7</v>
      </c>
      <c r="J31" s="1069">
        <f t="shared" si="6"/>
        <v>5</v>
      </c>
      <c r="K31" s="1069">
        <f t="shared" si="6"/>
        <v>6</v>
      </c>
      <c r="L31" s="1069">
        <f t="shared" si="6"/>
        <v>5</v>
      </c>
      <c r="M31" s="1069">
        <f t="shared" si="6"/>
        <v>5</v>
      </c>
      <c r="N31" s="1069">
        <f t="shared" si="6"/>
        <v>6</v>
      </c>
      <c r="O31" s="1069">
        <f t="shared" si="6"/>
        <v>7</v>
      </c>
      <c r="P31" s="1069">
        <f t="shared" si="6"/>
        <v>8</v>
      </c>
      <c r="Q31" s="1069">
        <f t="shared" si="6"/>
        <v>8</v>
      </c>
      <c r="R31" s="1069">
        <f t="shared" si="6"/>
        <v>8</v>
      </c>
    </row>
    <row r="32" spans="1:21" ht="24" customHeight="1" x14ac:dyDescent="0.25">
      <c r="A32" s="299" t="s">
        <v>13</v>
      </c>
      <c r="B32" s="299" t="s">
        <v>91</v>
      </c>
      <c r="C32" s="902" t="s">
        <v>351</v>
      </c>
      <c r="D32" s="901">
        <f t="shared" ref="D32:D36" si="7">SUM(E32:K32,L32:R32)/2</f>
        <v>28</v>
      </c>
      <c r="E32" s="961"/>
      <c r="F32" s="901">
        <v>8</v>
      </c>
      <c r="G32" s="901">
        <v>8</v>
      </c>
      <c r="H32" s="901">
        <v>8</v>
      </c>
      <c r="I32" s="901"/>
      <c r="J32" s="901">
        <v>8</v>
      </c>
      <c r="K32" s="1080"/>
      <c r="L32" s="1080"/>
      <c r="M32" s="901">
        <v>8</v>
      </c>
      <c r="N32" s="901">
        <v>8</v>
      </c>
      <c r="O32" s="901">
        <v>8</v>
      </c>
      <c r="P32" s="901"/>
      <c r="Q32" s="1371" t="s">
        <v>104</v>
      </c>
      <c r="R32" s="962"/>
    </row>
    <row r="33" spans="1:18" ht="24" customHeight="1" x14ac:dyDescent="0.25">
      <c r="A33" s="299" t="s">
        <v>13</v>
      </c>
      <c r="B33" s="299" t="s">
        <v>91</v>
      </c>
      <c r="C33" s="902" t="s">
        <v>388</v>
      </c>
      <c r="D33" s="901">
        <f t="shared" si="7"/>
        <v>32</v>
      </c>
      <c r="E33" s="1079"/>
      <c r="F33" s="901">
        <v>8</v>
      </c>
      <c r="G33" s="901">
        <v>8</v>
      </c>
      <c r="H33" s="901">
        <v>8</v>
      </c>
      <c r="I33" s="901"/>
      <c r="J33" s="901">
        <v>8</v>
      </c>
      <c r="K33" s="1092"/>
      <c r="L33" s="1092"/>
      <c r="M33" s="901">
        <v>8</v>
      </c>
      <c r="N33" s="901">
        <v>8</v>
      </c>
      <c r="O33" s="901">
        <v>8</v>
      </c>
      <c r="P33" s="901"/>
      <c r="Q33" s="901">
        <v>8</v>
      </c>
      <c r="R33" s="1079"/>
    </row>
    <row r="34" spans="1:18" ht="24" customHeight="1" x14ac:dyDescent="0.25">
      <c r="A34" s="299" t="s">
        <v>13</v>
      </c>
      <c r="B34" s="299" t="s">
        <v>91</v>
      </c>
      <c r="C34" s="902" t="s">
        <v>235</v>
      </c>
      <c r="D34" s="901">
        <f>SUM(E34:K34,L34:R34)/2</f>
        <v>16</v>
      </c>
      <c r="E34" s="1079"/>
      <c r="F34" s="901"/>
      <c r="G34" s="901">
        <v>8</v>
      </c>
      <c r="H34" s="901">
        <v>8</v>
      </c>
      <c r="I34" s="901">
        <v>8</v>
      </c>
      <c r="J34" s="901">
        <v>8</v>
      </c>
      <c r="K34" s="1070"/>
      <c r="L34" s="1070"/>
      <c r="M34" s="901"/>
      <c r="N34" s="901"/>
      <c r="O34" s="901"/>
      <c r="P34" s="901"/>
      <c r="Q34" s="901"/>
      <c r="R34" s="1079"/>
    </row>
    <row r="35" spans="1:18" ht="24" customHeight="1" x14ac:dyDescent="0.25">
      <c r="A35" s="299" t="s">
        <v>13</v>
      </c>
      <c r="B35" s="299" t="s">
        <v>91</v>
      </c>
      <c r="C35" s="902" t="s">
        <v>371</v>
      </c>
      <c r="D35" s="901">
        <f>SUM(E35:K35,L35:R35)/2</f>
        <v>8</v>
      </c>
      <c r="E35" s="1070"/>
      <c r="F35" s="1079"/>
      <c r="G35" s="1079"/>
      <c r="H35" s="1079"/>
      <c r="I35" s="1079"/>
      <c r="J35" s="901"/>
      <c r="K35" s="1070">
        <v>8</v>
      </c>
      <c r="L35" s="1070">
        <v>8</v>
      </c>
      <c r="M35" s="1079"/>
      <c r="N35" s="901"/>
      <c r="O35" s="1079"/>
      <c r="P35" s="1079"/>
      <c r="Q35" s="1079"/>
      <c r="R35" s="1070"/>
    </row>
    <row r="36" spans="1:18" ht="24" customHeight="1" x14ac:dyDescent="0.25">
      <c r="A36" s="299" t="s">
        <v>13</v>
      </c>
      <c r="B36" s="299" t="s">
        <v>91</v>
      </c>
      <c r="C36" s="902" t="s">
        <v>281</v>
      </c>
      <c r="D36" s="901">
        <f t="shared" si="7"/>
        <v>40</v>
      </c>
      <c r="E36" s="961">
        <v>8</v>
      </c>
      <c r="F36" s="901"/>
      <c r="G36" s="901">
        <v>8</v>
      </c>
      <c r="H36" s="901">
        <v>8</v>
      </c>
      <c r="I36" s="901">
        <v>8</v>
      </c>
      <c r="J36" s="901">
        <v>8</v>
      </c>
      <c r="K36" s="961"/>
      <c r="L36" s="961"/>
      <c r="M36" s="901">
        <v>8</v>
      </c>
      <c r="N36" s="901">
        <v>8</v>
      </c>
      <c r="O36" s="901"/>
      <c r="P36" s="901">
        <v>8</v>
      </c>
      <c r="Q36" s="901">
        <v>8</v>
      </c>
      <c r="R36" s="962">
        <v>8</v>
      </c>
    </row>
    <row r="37" spans="1:18" ht="24" customHeight="1" x14ac:dyDescent="0.25">
      <c r="A37" s="904"/>
      <c r="B37" s="904"/>
      <c r="C37" s="905" t="s">
        <v>124</v>
      </c>
      <c r="D37" s="906"/>
      <c r="E37" s="1069">
        <f t="shared" ref="E37:R37" si="8">COUNT(E7:E17,E19:E23,E25:E26,E28:E30,E32:E36)</f>
        <v>5</v>
      </c>
      <c r="F37" s="1069">
        <f t="shared" si="8"/>
        <v>9</v>
      </c>
      <c r="G37" s="1069">
        <f t="shared" si="8"/>
        <v>9</v>
      </c>
      <c r="H37" s="1069">
        <f t="shared" si="8"/>
        <v>8</v>
      </c>
      <c r="I37" s="1069">
        <f t="shared" si="8"/>
        <v>9</v>
      </c>
      <c r="J37" s="1069">
        <f t="shared" si="8"/>
        <v>9</v>
      </c>
      <c r="K37" s="1069">
        <f t="shared" si="8"/>
        <v>7</v>
      </c>
      <c r="L37" s="1069">
        <f t="shared" si="8"/>
        <v>6</v>
      </c>
      <c r="M37" s="1069">
        <f t="shared" si="8"/>
        <v>8</v>
      </c>
      <c r="N37" s="1069">
        <f t="shared" si="8"/>
        <v>9</v>
      </c>
      <c r="O37" s="1069">
        <f t="shared" si="8"/>
        <v>9</v>
      </c>
      <c r="P37" s="1069">
        <f t="shared" si="8"/>
        <v>9</v>
      </c>
      <c r="Q37" s="1069">
        <f t="shared" si="8"/>
        <v>10</v>
      </c>
      <c r="R37" s="1069">
        <f t="shared" si="8"/>
        <v>9</v>
      </c>
    </row>
    <row r="38" spans="1:18" ht="24" customHeight="1" x14ac:dyDescent="0.25">
      <c r="A38" s="299" t="s">
        <v>13</v>
      </c>
      <c r="B38" s="299" t="s">
        <v>34</v>
      </c>
      <c r="C38" s="902" t="s">
        <v>379</v>
      </c>
      <c r="D38" s="901">
        <f>SUM(E38:K38,L38:R38)/2</f>
        <v>32</v>
      </c>
      <c r="E38" s="1079"/>
      <c r="F38" s="901">
        <v>8</v>
      </c>
      <c r="G38" s="901"/>
      <c r="H38" s="901">
        <v>8</v>
      </c>
      <c r="I38" s="901">
        <v>8</v>
      </c>
      <c r="J38" s="901">
        <v>8</v>
      </c>
      <c r="K38" s="1070"/>
      <c r="L38" s="1070"/>
      <c r="M38" s="901">
        <v>8</v>
      </c>
      <c r="N38" s="901">
        <v>8</v>
      </c>
      <c r="O38" s="901"/>
      <c r="P38" s="901">
        <v>8</v>
      </c>
      <c r="Q38" s="901">
        <v>8</v>
      </c>
      <c r="R38" s="1079"/>
    </row>
    <row r="39" spans="1:18" ht="24" customHeight="1" x14ac:dyDescent="0.25">
      <c r="A39" s="299" t="s">
        <v>13</v>
      </c>
      <c r="B39" s="299" t="s">
        <v>34</v>
      </c>
      <c r="C39" s="902" t="s">
        <v>235</v>
      </c>
      <c r="D39" s="901">
        <f t="shared" ref="D39" si="9">SUM(E39:K39,L39:R39)/2</f>
        <v>8</v>
      </c>
      <c r="E39" s="1070">
        <v>8</v>
      </c>
      <c r="F39" s="901"/>
      <c r="G39" s="1079"/>
      <c r="H39" s="1079"/>
      <c r="I39" s="1079"/>
      <c r="J39" s="1079"/>
      <c r="K39" s="1070"/>
      <c r="L39" s="1070"/>
      <c r="M39" s="1079"/>
      <c r="N39" s="901"/>
      <c r="O39" s="1079"/>
      <c r="P39" s="1079"/>
      <c r="Q39" s="1079"/>
      <c r="R39" s="1070">
        <v>8</v>
      </c>
    </row>
    <row r="40" spans="1:18" ht="24" customHeight="1" x14ac:dyDescent="0.25">
      <c r="A40" s="299" t="s">
        <v>13</v>
      </c>
      <c r="B40" s="299" t="s">
        <v>34</v>
      </c>
      <c r="C40" s="902" t="s">
        <v>389</v>
      </c>
      <c r="D40" s="901">
        <f>SUM(E40:K40,L40:R40)/2</f>
        <v>40</v>
      </c>
      <c r="E40" s="1070"/>
      <c r="F40" s="901">
        <v>8</v>
      </c>
      <c r="G40" s="901">
        <v>8</v>
      </c>
      <c r="H40" s="901"/>
      <c r="I40" s="901">
        <v>8</v>
      </c>
      <c r="J40" s="901">
        <v>8</v>
      </c>
      <c r="K40" s="1070">
        <v>8</v>
      </c>
      <c r="L40" s="1070">
        <v>8</v>
      </c>
      <c r="M40" s="901">
        <v>8</v>
      </c>
      <c r="N40" s="901">
        <v>8</v>
      </c>
      <c r="O40" s="901"/>
      <c r="P40" s="901">
        <v>8</v>
      </c>
      <c r="Q40" s="901">
        <v>8</v>
      </c>
      <c r="R40" s="1070"/>
    </row>
    <row r="41" spans="1:18" ht="24" customHeight="1" x14ac:dyDescent="0.25">
      <c r="A41" s="904"/>
      <c r="B41" s="904"/>
      <c r="C41" s="905" t="s">
        <v>121</v>
      </c>
      <c r="D41" s="906"/>
      <c r="E41" s="1069">
        <f t="shared" ref="E41:R41" si="10">COUNT(E7:E17,E19:E23,E25:E26,E28:E30,E32:E36,E38:E40)</f>
        <v>6</v>
      </c>
      <c r="F41" s="1069">
        <f t="shared" si="10"/>
        <v>11</v>
      </c>
      <c r="G41" s="1069">
        <f t="shared" si="10"/>
        <v>10</v>
      </c>
      <c r="H41" s="1069">
        <f t="shared" si="10"/>
        <v>9</v>
      </c>
      <c r="I41" s="1069">
        <f t="shared" si="10"/>
        <v>11</v>
      </c>
      <c r="J41" s="1069">
        <f t="shared" si="10"/>
        <v>11</v>
      </c>
      <c r="K41" s="1069">
        <f t="shared" si="10"/>
        <v>8</v>
      </c>
      <c r="L41" s="1069">
        <f t="shared" si="10"/>
        <v>7</v>
      </c>
      <c r="M41" s="1069">
        <f t="shared" si="10"/>
        <v>10</v>
      </c>
      <c r="N41" s="1069">
        <f t="shared" si="10"/>
        <v>11</v>
      </c>
      <c r="O41" s="1069">
        <f t="shared" si="10"/>
        <v>9</v>
      </c>
      <c r="P41" s="1069">
        <f t="shared" si="10"/>
        <v>11</v>
      </c>
      <c r="Q41" s="1069">
        <f t="shared" si="10"/>
        <v>12</v>
      </c>
      <c r="R41" s="1069">
        <f t="shared" si="10"/>
        <v>10</v>
      </c>
    </row>
    <row r="42" spans="1:18" ht="24" customHeight="1" x14ac:dyDescent="0.25">
      <c r="A42" s="299" t="s">
        <v>13</v>
      </c>
      <c r="B42" s="299" t="s">
        <v>162</v>
      </c>
      <c r="C42" s="902" t="s">
        <v>369</v>
      </c>
      <c r="D42" s="901">
        <f t="shared" ref="D42" si="11">SUM(E42:K42,L42:R42)/2</f>
        <v>32</v>
      </c>
      <c r="E42" s="1741"/>
      <c r="F42" s="1071">
        <v>8</v>
      </c>
      <c r="G42" s="1071"/>
      <c r="H42" s="901">
        <v>8</v>
      </c>
      <c r="I42" s="1071"/>
      <c r="J42" s="1071">
        <v>8</v>
      </c>
      <c r="K42" s="1070">
        <v>8</v>
      </c>
      <c r="L42" s="1070">
        <v>8</v>
      </c>
      <c r="M42" s="901">
        <v>8</v>
      </c>
      <c r="N42" s="1071"/>
      <c r="O42" s="1071">
        <v>8</v>
      </c>
      <c r="P42" s="1071"/>
      <c r="Q42" s="1071">
        <v>8</v>
      </c>
      <c r="R42" s="1741"/>
    </row>
    <row r="43" spans="1:18" ht="24" customHeight="1" x14ac:dyDescent="0.25">
      <c r="A43" s="904"/>
      <c r="B43" s="904"/>
      <c r="C43" s="905" t="s">
        <v>139</v>
      </c>
      <c r="D43" s="906"/>
      <c r="E43" s="1069">
        <f t="shared" ref="E43:R43" si="12">COUNT(E7:E17,E19:E23,E25:E26,E28:E30,E32:E36,E38:E40,E42:E42)</f>
        <v>6</v>
      </c>
      <c r="F43" s="1069">
        <f t="shared" si="12"/>
        <v>12</v>
      </c>
      <c r="G43" s="1069">
        <f t="shared" si="12"/>
        <v>10</v>
      </c>
      <c r="H43" s="1069">
        <f t="shared" si="12"/>
        <v>10</v>
      </c>
      <c r="I43" s="1069">
        <f t="shared" si="12"/>
        <v>11</v>
      </c>
      <c r="J43" s="1069">
        <f t="shared" si="12"/>
        <v>12</v>
      </c>
      <c r="K43" s="1069">
        <f t="shared" si="12"/>
        <v>9</v>
      </c>
      <c r="L43" s="1069">
        <f t="shared" si="12"/>
        <v>8</v>
      </c>
      <c r="M43" s="1069">
        <f t="shared" si="12"/>
        <v>11</v>
      </c>
      <c r="N43" s="1069">
        <f t="shared" si="12"/>
        <v>11</v>
      </c>
      <c r="O43" s="1069">
        <f t="shared" si="12"/>
        <v>10</v>
      </c>
      <c r="P43" s="1069">
        <f t="shared" si="12"/>
        <v>11</v>
      </c>
      <c r="Q43" s="1069">
        <f t="shared" si="12"/>
        <v>13</v>
      </c>
      <c r="R43" s="1069">
        <f t="shared" si="12"/>
        <v>10</v>
      </c>
    </row>
    <row r="44" spans="1:18" ht="24" customHeight="1" x14ac:dyDescent="0.25">
      <c r="A44" s="299" t="s">
        <v>13</v>
      </c>
      <c r="B44" s="299" t="s">
        <v>103</v>
      </c>
      <c r="C44" s="902" t="s">
        <v>384</v>
      </c>
      <c r="D44" s="901">
        <f>SUM(E44:K44,L44:R44)/2</f>
        <v>40</v>
      </c>
      <c r="E44" s="1070"/>
      <c r="F44" s="901">
        <v>8</v>
      </c>
      <c r="G44" s="901">
        <v>8</v>
      </c>
      <c r="H44" s="901">
        <v>8</v>
      </c>
      <c r="I44" s="901">
        <v>8</v>
      </c>
      <c r="J44" s="901"/>
      <c r="K44" s="1070">
        <v>8</v>
      </c>
      <c r="L44" s="1070">
        <v>8</v>
      </c>
      <c r="M44" s="901">
        <v>8</v>
      </c>
      <c r="N44" s="901">
        <v>8</v>
      </c>
      <c r="O44" s="901">
        <v>8</v>
      </c>
      <c r="P44" s="901"/>
      <c r="Q44" s="901">
        <v>8</v>
      </c>
      <c r="R44" s="1070"/>
    </row>
    <row r="45" spans="1:18" ht="24" customHeight="1" x14ac:dyDescent="0.25">
      <c r="A45" s="904"/>
      <c r="B45" s="904"/>
      <c r="C45" s="905" t="s">
        <v>125</v>
      </c>
      <c r="D45" s="906"/>
      <c r="E45" s="1069">
        <f t="shared" ref="E45:R45" si="13">COUNT(E7:E17,E19:E22,E25:E26,E28:E30,E32:E36,E38:E40,E42:E42,E44:E44)</f>
        <v>6</v>
      </c>
      <c r="F45" s="1069">
        <f t="shared" si="13"/>
        <v>13</v>
      </c>
      <c r="G45" s="1069">
        <f t="shared" si="13"/>
        <v>11</v>
      </c>
      <c r="H45" s="1069">
        <f t="shared" si="13"/>
        <v>11</v>
      </c>
      <c r="I45" s="1069">
        <f t="shared" si="13"/>
        <v>12</v>
      </c>
      <c r="J45" s="1069">
        <f t="shared" si="13"/>
        <v>12</v>
      </c>
      <c r="K45" s="1069">
        <f t="shared" si="13"/>
        <v>10</v>
      </c>
      <c r="L45" s="1069">
        <f t="shared" si="13"/>
        <v>9</v>
      </c>
      <c r="M45" s="1069">
        <f t="shared" si="13"/>
        <v>12</v>
      </c>
      <c r="N45" s="1069">
        <f t="shared" si="13"/>
        <v>12</v>
      </c>
      <c r="O45" s="1069">
        <f t="shared" si="13"/>
        <v>11</v>
      </c>
      <c r="P45" s="1069">
        <f t="shared" si="13"/>
        <v>11</v>
      </c>
      <c r="Q45" s="1069">
        <f t="shared" si="13"/>
        <v>14</v>
      </c>
      <c r="R45" s="1069">
        <f t="shared" si="13"/>
        <v>10</v>
      </c>
    </row>
    <row r="46" spans="1:18" ht="24" customHeight="1" x14ac:dyDescent="0.25">
      <c r="A46" s="299" t="s">
        <v>13</v>
      </c>
      <c r="B46" s="299" t="s">
        <v>39</v>
      </c>
      <c r="C46" s="902" t="s">
        <v>318</v>
      </c>
      <c r="D46" s="901">
        <f>SUM(E46:K46,L46:R46)/2</f>
        <v>40</v>
      </c>
      <c r="E46" s="961"/>
      <c r="F46" s="901">
        <v>8</v>
      </c>
      <c r="G46" s="901">
        <v>8</v>
      </c>
      <c r="H46" s="901">
        <v>8</v>
      </c>
      <c r="I46" s="901">
        <v>8</v>
      </c>
      <c r="J46" s="901"/>
      <c r="K46" s="961">
        <v>8</v>
      </c>
      <c r="L46" s="961">
        <v>8</v>
      </c>
      <c r="M46" s="901"/>
      <c r="N46" s="901">
        <v>8</v>
      </c>
      <c r="O46" s="901">
        <v>8</v>
      </c>
      <c r="P46" s="901">
        <v>8</v>
      </c>
      <c r="Q46" s="901">
        <v>8</v>
      </c>
      <c r="R46" s="962"/>
    </row>
    <row r="47" spans="1:18" s="1743" customFormat="1" ht="24" customHeight="1" x14ac:dyDescent="0.25">
      <c r="A47" s="908" t="s">
        <v>256</v>
      </c>
      <c r="B47" s="908" t="s">
        <v>39</v>
      </c>
      <c r="C47" s="909" t="s">
        <v>390</v>
      </c>
      <c r="D47" s="901">
        <f t="shared" ref="D47:D52" si="14">SUM(E47:K47,L47:R47)/2</f>
        <v>12</v>
      </c>
      <c r="E47" s="961"/>
      <c r="F47" s="1074" t="s">
        <v>10</v>
      </c>
      <c r="G47" s="1074" t="s">
        <v>10</v>
      </c>
      <c r="H47" s="1074" t="s">
        <v>10</v>
      </c>
      <c r="I47" s="1074" t="s">
        <v>10</v>
      </c>
      <c r="J47" s="1074"/>
      <c r="K47" s="1077" t="s">
        <v>10</v>
      </c>
      <c r="L47" s="1077" t="s">
        <v>10</v>
      </c>
      <c r="M47" s="901"/>
      <c r="N47" s="901">
        <v>8</v>
      </c>
      <c r="O47" s="901">
        <v>8</v>
      </c>
      <c r="P47" s="1420" t="s">
        <v>273</v>
      </c>
      <c r="Q47" s="901"/>
      <c r="R47" s="962">
        <v>8</v>
      </c>
    </row>
    <row r="48" spans="1:18" ht="23.5" customHeight="1" x14ac:dyDescent="0.25">
      <c r="A48" s="299" t="s">
        <v>13</v>
      </c>
      <c r="B48" s="299" t="s">
        <v>39</v>
      </c>
      <c r="C48" s="902" t="s">
        <v>374</v>
      </c>
      <c r="D48" s="901">
        <f t="shared" si="14"/>
        <v>40</v>
      </c>
      <c r="E48" s="961"/>
      <c r="F48" s="901">
        <v>8</v>
      </c>
      <c r="G48" s="901">
        <v>8</v>
      </c>
      <c r="H48" s="1094"/>
      <c r="I48" s="901">
        <v>8</v>
      </c>
      <c r="J48" s="901">
        <v>8</v>
      </c>
      <c r="K48" s="1092">
        <v>8</v>
      </c>
      <c r="L48" s="1092">
        <v>8</v>
      </c>
      <c r="M48" s="901">
        <v>8</v>
      </c>
      <c r="N48" s="901">
        <v>8</v>
      </c>
      <c r="O48" s="901"/>
      <c r="P48" s="901">
        <v>8</v>
      </c>
      <c r="Q48" s="901">
        <v>8</v>
      </c>
      <c r="R48" s="962"/>
    </row>
    <row r="49" spans="1:18" ht="23.5" customHeight="1" x14ac:dyDescent="0.25">
      <c r="A49" s="299" t="s">
        <v>13</v>
      </c>
      <c r="B49" s="299" t="s">
        <v>39</v>
      </c>
      <c r="C49" s="902" t="s">
        <v>106</v>
      </c>
      <c r="D49" s="901">
        <f t="shared" si="14"/>
        <v>16</v>
      </c>
      <c r="E49" s="1961"/>
      <c r="F49" s="901">
        <v>8</v>
      </c>
      <c r="G49" s="901">
        <v>8</v>
      </c>
      <c r="H49" s="1079"/>
      <c r="I49" s="1079"/>
      <c r="J49" s="1079"/>
      <c r="K49" s="1080"/>
      <c r="L49" s="961"/>
      <c r="M49" s="901">
        <v>8</v>
      </c>
      <c r="N49" s="901">
        <v>8</v>
      </c>
      <c r="O49" s="1079"/>
      <c r="P49" s="1079"/>
      <c r="Q49" s="1079"/>
      <c r="R49" s="1080"/>
    </row>
    <row r="50" spans="1:18" ht="24" customHeight="1" x14ac:dyDescent="0.25">
      <c r="A50" s="299" t="s">
        <v>13</v>
      </c>
      <c r="B50" s="299" t="s">
        <v>39</v>
      </c>
      <c r="C50" s="902" t="s">
        <v>377</v>
      </c>
      <c r="D50" s="901">
        <f t="shared" si="14"/>
        <v>16</v>
      </c>
      <c r="E50" s="1092">
        <v>8</v>
      </c>
      <c r="F50" s="901"/>
      <c r="G50" s="901"/>
      <c r="H50" s="901">
        <v>8</v>
      </c>
      <c r="I50" s="901"/>
      <c r="J50" s="901"/>
      <c r="K50" s="961"/>
      <c r="L50" s="961"/>
      <c r="M50" s="901"/>
      <c r="N50" s="901"/>
      <c r="O50" s="901">
        <v>8</v>
      </c>
      <c r="P50" s="901"/>
      <c r="Q50" s="901"/>
      <c r="R50" s="1092">
        <v>8</v>
      </c>
    </row>
    <row r="51" spans="1:18" ht="24" customHeight="1" x14ac:dyDescent="0.25">
      <c r="A51" s="299" t="s">
        <v>13</v>
      </c>
      <c r="B51" s="299" t="s">
        <v>39</v>
      </c>
      <c r="C51" s="902" t="s">
        <v>352</v>
      </c>
      <c r="D51" s="901">
        <f t="shared" si="14"/>
        <v>40</v>
      </c>
      <c r="E51" s="1070">
        <v>8</v>
      </c>
      <c r="F51" s="901"/>
      <c r="G51" s="901">
        <v>8</v>
      </c>
      <c r="H51" s="901">
        <v>8</v>
      </c>
      <c r="I51" s="901">
        <v>8</v>
      </c>
      <c r="J51" s="901">
        <v>8</v>
      </c>
      <c r="K51" s="1070"/>
      <c r="L51" s="1070"/>
      <c r="M51" s="901">
        <v>8</v>
      </c>
      <c r="N51" s="901">
        <v>8</v>
      </c>
      <c r="O51" s="901">
        <v>8</v>
      </c>
      <c r="P51" s="901">
        <v>8</v>
      </c>
      <c r="Q51" s="901"/>
      <c r="R51" s="1070">
        <v>8</v>
      </c>
    </row>
    <row r="52" spans="1:18" ht="24" customHeight="1" x14ac:dyDescent="0.25">
      <c r="A52" s="299" t="s">
        <v>13</v>
      </c>
      <c r="B52" s="299" t="s">
        <v>362</v>
      </c>
      <c r="C52" s="902" t="s">
        <v>135</v>
      </c>
      <c r="D52" s="901">
        <f t="shared" si="14"/>
        <v>30.5</v>
      </c>
      <c r="E52" s="1070">
        <v>8</v>
      </c>
      <c r="F52" s="901">
        <v>7.5</v>
      </c>
      <c r="G52" s="901"/>
      <c r="H52" s="901"/>
      <c r="I52" s="901">
        <v>7.5</v>
      </c>
      <c r="J52" s="901">
        <v>7.5</v>
      </c>
      <c r="K52" s="1070"/>
      <c r="L52" s="1070"/>
      <c r="M52" s="901">
        <v>7.5</v>
      </c>
      <c r="N52" s="901"/>
      <c r="O52" s="901"/>
      <c r="P52" s="901">
        <v>7.5</v>
      </c>
      <c r="Q52" s="901">
        <v>7.5</v>
      </c>
      <c r="R52" s="1070">
        <v>8</v>
      </c>
    </row>
    <row r="53" spans="1:18" ht="24" customHeight="1" x14ac:dyDescent="0.25">
      <c r="A53" s="904"/>
      <c r="B53" s="904"/>
      <c r="C53" s="905" t="s">
        <v>126</v>
      </c>
      <c r="D53" s="906"/>
      <c r="E53" s="1069">
        <f t="shared" ref="E53:R53" si="15">COUNT(E8:E17,E19:E22,E25:E26,E28:E30,E32:E36,E38:E40,E42:E42,E44:E44,E46:E52)</f>
        <v>9</v>
      </c>
      <c r="F53" s="1069">
        <f t="shared" si="15"/>
        <v>16</v>
      </c>
      <c r="G53" s="1069">
        <f t="shared" si="15"/>
        <v>14</v>
      </c>
      <c r="H53" s="1069">
        <f t="shared" si="15"/>
        <v>13</v>
      </c>
      <c r="I53" s="1069">
        <f t="shared" si="15"/>
        <v>15</v>
      </c>
      <c r="J53" s="1069">
        <f t="shared" si="15"/>
        <v>14</v>
      </c>
      <c r="K53" s="1069">
        <f t="shared" si="15"/>
        <v>12</v>
      </c>
      <c r="L53" s="1069">
        <f t="shared" si="15"/>
        <v>11</v>
      </c>
      <c r="M53" s="1069">
        <f t="shared" si="15"/>
        <v>15</v>
      </c>
      <c r="N53" s="1069">
        <f t="shared" si="15"/>
        <v>16</v>
      </c>
      <c r="O53" s="1069">
        <f t="shared" si="15"/>
        <v>14</v>
      </c>
      <c r="P53" s="1069">
        <f t="shared" si="15"/>
        <v>14</v>
      </c>
      <c r="Q53" s="1069">
        <f t="shared" si="15"/>
        <v>16</v>
      </c>
      <c r="R53" s="1069">
        <f t="shared" si="15"/>
        <v>14</v>
      </c>
    </row>
    <row r="54" spans="1:18" ht="24" customHeight="1" x14ac:dyDescent="0.25">
      <c r="A54" s="299" t="s">
        <v>13</v>
      </c>
      <c r="B54" s="299" t="s">
        <v>301</v>
      </c>
      <c r="C54" s="900" t="s">
        <v>106</v>
      </c>
      <c r="D54" s="901">
        <f>SUM(E54:K54,L54:R54)/2</f>
        <v>6</v>
      </c>
      <c r="E54" s="962"/>
      <c r="F54" s="1080"/>
      <c r="G54" s="1079"/>
      <c r="H54" s="963">
        <v>6</v>
      </c>
      <c r="I54" s="1079"/>
      <c r="J54" s="1079"/>
      <c r="K54" s="1081"/>
      <c r="L54" s="961"/>
      <c r="M54" s="1079"/>
      <c r="N54" s="1079"/>
      <c r="O54" s="901">
        <v>6</v>
      </c>
      <c r="P54" s="1079"/>
      <c r="Q54" s="1079"/>
      <c r="R54" s="1081"/>
    </row>
    <row r="55" spans="1:18" ht="24" customHeight="1" x14ac:dyDescent="0.25">
      <c r="A55" s="299" t="s">
        <v>13</v>
      </c>
      <c r="B55" s="299" t="s">
        <v>312</v>
      </c>
      <c r="C55" s="900" t="s">
        <v>106</v>
      </c>
      <c r="D55" s="901">
        <f>SUM(E55:K55,L55:R55)/2</f>
        <v>10</v>
      </c>
      <c r="E55" s="962"/>
      <c r="F55" s="1080"/>
      <c r="G55" s="1079"/>
      <c r="H55" s="1080"/>
      <c r="I55" s="901">
        <v>5</v>
      </c>
      <c r="J55" s="901">
        <v>5</v>
      </c>
      <c r="K55" s="1081"/>
      <c r="L55" s="961"/>
      <c r="M55" s="1079"/>
      <c r="N55" s="1079"/>
      <c r="O55" s="1079"/>
      <c r="P55" s="901">
        <v>5</v>
      </c>
      <c r="Q55" s="901">
        <v>5</v>
      </c>
      <c r="R55" s="1081"/>
    </row>
    <row r="56" spans="1:18" ht="24" customHeight="1" x14ac:dyDescent="0.25">
      <c r="A56" s="904"/>
      <c r="B56" s="904"/>
      <c r="C56" s="911" t="s">
        <v>300</v>
      </c>
      <c r="D56" s="906"/>
      <c r="E56" s="1069">
        <f t="shared" ref="E56:R56" si="16">COUNT(E19:E22,E25:E26,E28:E30,E32:E36,E38:E40,E42:E42,E44:E44,E46:E52)</f>
        <v>6</v>
      </c>
      <c r="F56" s="1069">
        <f t="shared" si="16"/>
        <v>14</v>
      </c>
      <c r="G56" s="1069">
        <f t="shared" si="16"/>
        <v>12</v>
      </c>
      <c r="H56" s="1069">
        <f t="shared" si="16"/>
        <v>12</v>
      </c>
      <c r="I56" s="1069">
        <f t="shared" si="16"/>
        <v>13</v>
      </c>
      <c r="J56" s="1069">
        <f t="shared" si="16"/>
        <v>12</v>
      </c>
      <c r="K56" s="1069">
        <f t="shared" si="16"/>
        <v>9</v>
      </c>
      <c r="L56" s="1069">
        <f t="shared" si="16"/>
        <v>8</v>
      </c>
      <c r="M56" s="1069">
        <f t="shared" si="16"/>
        <v>12</v>
      </c>
      <c r="N56" s="1069">
        <f t="shared" si="16"/>
        <v>13</v>
      </c>
      <c r="O56" s="1069">
        <f t="shared" si="16"/>
        <v>11</v>
      </c>
      <c r="P56" s="1069">
        <f t="shared" si="16"/>
        <v>11</v>
      </c>
      <c r="Q56" s="1069">
        <f t="shared" si="16"/>
        <v>13</v>
      </c>
      <c r="R56" s="1069">
        <f t="shared" si="16"/>
        <v>8</v>
      </c>
    </row>
    <row r="57" spans="1:18" ht="24" customHeight="1" x14ac:dyDescent="0.25">
      <c r="A57" s="904"/>
      <c r="B57" s="904"/>
      <c r="C57" s="912" t="s">
        <v>51</v>
      </c>
      <c r="D57" s="906"/>
      <c r="E57" s="1069">
        <f t="shared" ref="E57:R57" si="17">COUNT(E25:E26,E28:E30,E32:E36,E38:E40,E42:E42,E44:E44,E46:E52,E54:E54)</f>
        <v>6</v>
      </c>
      <c r="F57" s="1069">
        <f t="shared" si="17"/>
        <v>12</v>
      </c>
      <c r="G57" s="1069">
        <f t="shared" si="17"/>
        <v>11</v>
      </c>
      <c r="H57" s="1069">
        <f t="shared" si="17"/>
        <v>12</v>
      </c>
      <c r="I57" s="1069">
        <f t="shared" si="17"/>
        <v>11</v>
      </c>
      <c r="J57" s="1069">
        <f t="shared" si="17"/>
        <v>10</v>
      </c>
      <c r="K57" s="1069">
        <f t="shared" si="17"/>
        <v>7</v>
      </c>
      <c r="L57" s="1069">
        <f t="shared" si="17"/>
        <v>7</v>
      </c>
      <c r="M57" s="1069">
        <f t="shared" si="17"/>
        <v>12</v>
      </c>
      <c r="N57" s="1069">
        <f t="shared" si="17"/>
        <v>11</v>
      </c>
      <c r="O57" s="1069">
        <f t="shared" si="17"/>
        <v>11</v>
      </c>
      <c r="P57" s="1069">
        <f t="shared" si="17"/>
        <v>10</v>
      </c>
      <c r="Q57" s="1069">
        <f t="shared" si="17"/>
        <v>11</v>
      </c>
      <c r="R57" s="1069">
        <f t="shared" si="17"/>
        <v>7</v>
      </c>
    </row>
    <row r="58" spans="1:18" ht="24" customHeight="1" x14ac:dyDescent="0.25">
      <c r="A58" s="904"/>
      <c r="B58" s="904"/>
      <c r="C58" s="912" t="s">
        <v>113</v>
      </c>
      <c r="D58" s="906"/>
      <c r="E58" s="1069">
        <f t="shared" ref="E58:R58" si="18">COUNT(E28:E30,E32:E36,E38:E40,E42:E42,E44:E44,E46:E52,E54:E55)</f>
        <v>6</v>
      </c>
      <c r="F58" s="1069">
        <f t="shared" si="18"/>
        <v>11</v>
      </c>
      <c r="G58" s="1069">
        <f t="shared" si="18"/>
        <v>11</v>
      </c>
      <c r="H58" s="1069">
        <f t="shared" si="18"/>
        <v>12</v>
      </c>
      <c r="I58" s="1069">
        <f t="shared" si="18"/>
        <v>12</v>
      </c>
      <c r="J58" s="1069">
        <f t="shared" si="18"/>
        <v>11</v>
      </c>
      <c r="K58" s="1069">
        <f t="shared" si="18"/>
        <v>7</v>
      </c>
      <c r="L58" s="1069">
        <f t="shared" si="18"/>
        <v>7</v>
      </c>
      <c r="M58" s="1069">
        <f t="shared" si="18"/>
        <v>12</v>
      </c>
      <c r="N58" s="1069">
        <f t="shared" si="18"/>
        <v>11</v>
      </c>
      <c r="O58" s="1069">
        <f t="shared" si="18"/>
        <v>10</v>
      </c>
      <c r="P58" s="1069">
        <f t="shared" si="18"/>
        <v>10</v>
      </c>
      <c r="Q58" s="1069">
        <f t="shared" si="18"/>
        <v>11</v>
      </c>
      <c r="R58" s="1069">
        <f t="shared" si="18"/>
        <v>7</v>
      </c>
    </row>
    <row r="59" spans="1:18" ht="24" customHeight="1" x14ac:dyDescent="0.25">
      <c r="A59" s="904"/>
      <c r="B59" s="904"/>
      <c r="C59" s="912" t="s">
        <v>55</v>
      </c>
      <c r="D59" s="906"/>
      <c r="E59" s="1069">
        <f>COUNT(E32:E36,E38:E40,E42:E42,E44:E44,E46:E52,E54:E55,#REF!)</f>
        <v>5</v>
      </c>
      <c r="F59" s="1069">
        <f>COUNT(F32:F36,F38:F40,F42:F42,F44:F44,F46:F52,F54:F55,#REF!)</f>
        <v>10</v>
      </c>
      <c r="G59" s="1069">
        <f>COUNT(G32:G36,G38:G40,G42:G42,G44:G44,G46:G52,G54:G55,#REF!)</f>
        <v>10</v>
      </c>
      <c r="H59" s="1069">
        <f>COUNT(H32:H36,H38:H40,H42:H42,H44:H44,H46:H52,H54:H55,#REF!)</f>
        <v>11</v>
      </c>
      <c r="I59" s="1069">
        <f>COUNT(I32:I36,I38:I40,I42:I42,I44:I44,I46:I52,I54:I55,#REF!)</f>
        <v>10</v>
      </c>
      <c r="J59" s="1069">
        <f>COUNT(J32:J36,J38:J40,J42:J42,J44:J44,J46:J52,J54:J55,#REF!)</f>
        <v>11</v>
      </c>
      <c r="K59" s="1069">
        <f>COUNT(K32:K36,K38:K40,K42:K42,K44:K44,K46:K52,K54:K55,#REF!)</f>
        <v>6</v>
      </c>
      <c r="L59" s="1069">
        <f>COUNT(L32:L36,L38:L40,L42:L42,L44:L44,L46:L52,L54:L55,#REF!)</f>
        <v>6</v>
      </c>
      <c r="M59" s="1069">
        <f>COUNT(M32:M36,M38:M40,M42:M42,M44:M44,M46:M52,M54:M55,#REF!)</f>
        <v>11</v>
      </c>
      <c r="N59" s="1069">
        <f>COUNT(N32:N36,N38:N40,N42:N42,N44:N44,N46:N52,N54:N55,#REF!)</f>
        <v>11</v>
      </c>
      <c r="O59" s="1069">
        <f>COUNT(O32:O36,O38:O40,O42:O42,O44:O44,O46:O52,O54:O55,#REF!)</f>
        <v>9</v>
      </c>
      <c r="P59" s="1069">
        <f>COUNT(P32:P36,P38:P40,P42:P42,P44:P44,P46:P52,P54:P55,#REF!)</f>
        <v>8</v>
      </c>
      <c r="Q59" s="1069">
        <f>COUNT(Q32:Q36,Q38:Q40,Q42:Q42,Q44:Q44,Q46:Q52,Q54:Q55,#REF!)</f>
        <v>10</v>
      </c>
      <c r="R59" s="1069">
        <f>COUNT(R32:R36,R38:R40,R42:R42,R44:R44,R46:R52,R54:R55,#REF!)</f>
        <v>6</v>
      </c>
    </row>
    <row r="60" spans="1:18" ht="24" customHeight="1" x14ac:dyDescent="0.25">
      <c r="A60" s="904"/>
      <c r="B60" s="904"/>
      <c r="C60" s="912" t="s">
        <v>105</v>
      </c>
      <c r="D60" s="906"/>
      <c r="E60" s="1069">
        <f>COUNT(E38:E40,E42:E42,E44:E44,E46:E52,E54:E55,#REF!)</f>
        <v>4</v>
      </c>
      <c r="F60" s="1069">
        <f>COUNT(F38:F40,F42:F42,F44:F44,F46:F52,F54:F55,#REF!)</f>
        <v>8</v>
      </c>
      <c r="G60" s="1069">
        <f>COUNT(G38:G40,G42:G42,G44:G44,G46:G52,G54:G55,#REF!)</f>
        <v>6</v>
      </c>
      <c r="H60" s="1069">
        <f>COUNT(H38:H40,H42:H42,H44:H44,H46:H52,H54:H55,#REF!)</f>
        <v>7</v>
      </c>
      <c r="I60" s="1069">
        <f>COUNT(I38:I40,I42:I42,I44:I44,I46:I52,I54:I55,#REF!)</f>
        <v>8</v>
      </c>
      <c r="J60" s="1069">
        <f>COUNT(J38:J40,J42:J42,J44:J44,J46:J52,J54:J55,#REF!)</f>
        <v>7</v>
      </c>
      <c r="K60" s="1069">
        <f>COUNT(K38:K40,K42:K42,K44:K44,K46:K52,K54:K55,#REF!)</f>
        <v>5</v>
      </c>
      <c r="L60" s="1069">
        <f>COUNT(L38:L40,L42:L42,L44:L44,L46:L52,L54:L55,#REF!)</f>
        <v>5</v>
      </c>
      <c r="M60" s="1069">
        <f>COUNT(M38:M40,M42:M42,M44:M44,M46:M52,M54:M55,#REF!)</f>
        <v>8</v>
      </c>
      <c r="N60" s="1069">
        <f>COUNT(N38:N40,N42:N42,N44:N44,N46:N52,N54:N55,#REF!)</f>
        <v>8</v>
      </c>
      <c r="O60" s="1069">
        <f>COUNT(O38:O40,O42:O42,O44:O44,O46:O52,O54:O55,#REF!)</f>
        <v>7</v>
      </c>
      <c r="P60" s="1069">
        <f>COUNT(P38:P40,P42:P42,P44:P44,P46:P52,P54:P55,#REF!)</f>
        <v>7</v>
      </c>
      <c r="Q60" s="1069">
        <f>COUNT(Q38:Q40,Q42:Q42,Q44:Q44,Q46:Q52,Q54:Q55,#REF!)</f>
        <v>8</v>
      </c>
      <c r="R60" s="1069">
        <f>COUNT(R38:R40,R42:R42,R44:R44,R46:R52,R54:R55,#REF!)</f>
        <v>5</v>
      </c>
    </row>
    <row r="61" spans="1:18" ht="24" customHeight="1" x14ac:dyDescent="0.25">
      <c r="A61" s="904"/>
      <c r="B61" s="904"/>
      <c r="C61" s="912" t="s">
        <v>128</v>
      </c>
      <c r="D61" s="906"/>
      <c r="E61" s="1069">
        <f>COUNT(#REF!,E42:E42,E44:E44,E46:E52,E54:E55,#REF!)</f>
        <v>3</v>
      </c>
      <c r="F61" s="1069">
        <f>COUNT(#REF!,F42:F42,F44:F44,F46:F52,F54:F55,#REF!)</f>
        <v>6</v>
      </c>
      <c r="G61" s="1069">
        <f>COUNT(#REF!,G42:G42,G44:G44,G46:G52,G54:G55,#REF!)</f>
        <v>5</v>
      </c>
      <c r="H61" s="1069">
        <f>COUNT(#REF!,H42:H42,H44:H44,H46:H52,H54:H55,#REF!)</f>
        <v>6</v>
      </c>
      <c r="I61" s="1069">
        <f>COUNT(#REF!,I42:I42,I44:I44,I46:I52,I54:I55,#REF!)</f>
        <v>6</v>
      </c>
      <c r="J61" s="1069">
        <f>COUNT(#REF!,J42:J42,J44:J44,J46:J52,J54:J55,#REF!)</f>
        <v>5</v>
      </c>
      <c r="K61" s="1069">
        <f>COUNT(#REF!,K42:K42,K44:K44,K46:K52,K54:K55,#REF!)</f>
        <v>4</v>
      </c>
      <c r="L61" s="1069">
        <f>COUNT(#REF!,L42:L42,L44:L44,L46:L52,L54:L55,#REF!)</f>
        <v>4</v>
      </c>
      <c r="M61" s="1069">
        <f>COUNT(#REF!,M42:M42,M44:M44,M46:M52,M54:M55,#REF!)</f>
        <v>6</v>
      </c>
      <c r="N61" s="1069">
        <f>COUNT(#REF!,N42:N42,N44:N44,N46:N52,N54:N55,#REF!)</f>
        <v>6</v>
      </c>
      <c r="O61" s="1069">
        <f>COUNT(#REF!,O42:O42,O44:O44,O46:O52,O54:O55,#REF!)</f>
        <v>7</v>
      </c>
      <c r="P61" s="1069">
        <f>COUNT(#REF!,P42:P42,P44:P44,P46:P52,P54:P55,#REF!)</f>
        <v>5</v>
      </c>
      <c r="Q61" s="1069">
        <f>COUNT(#REF!,Q42:Q42,Q44:Q44,Q46:Q52,Q54:Q55,#REF!)</f>
        <v>6</v>
      </c>
      <c r="R61" s="1069">
        <f>COUNT(#REF!,R42:R42,R44:R44,R46:R52,R54:R55,#REF!)</f>
        <v>4</v>
      </c>
    </row>
    <row r="62" spans="1:18" ht="24" customHeight="1" x14ac:dyDescent="0.25">
      <c r="A62" s="904"/>
      <c r="B62" s="904"/>
      <c r="C62" s="912" t="s">
        <v>161</v>
      </c>
      <c r="D62" s="906"/>
      <c r="E62" s="1069">
        <f>COUNT(#REF!,E44:E44,E46:E52,E54:E55,#REF!)</f>
        <v>3</v>
      </c>
      <c r="F62" s="1069">
        <f>COUNT(#REF!,F44:F44,F46:F52,F54:F55,#REF!)</f>
        <v>5</v>
      </c>
      <c r="G62" s="1069">
        <f>COUNT(#REF!,G44:G44,G46:G52,G54:G55,#REF!)</f>
        <v>5</v>
      </c>
      <c r="H62" s="1069">
        <f>COUNT(#REF!,H44:H44,H46:H52,H54:H55,#REF!)</f>
        <v>5</v>
      </c>
      <c r="I62" s="1069">
        <f>COUNT(#REF!,I44:I44,I46:I52,I54:I55,#REF!)</f>
        <v>6</v>
      </c>
      <c r="J62" s="1069">
        <f>COUNT(#REF!,J44:J44,J46:J52,J54:J55,#REF!)</f>
        <v>4</v>
      </c>
      <c r="K62" s="1069">
        <f>COUNT(#REF!,K44:K44,K46:K52,K54:K55,#REF!)</f>
        <v>3</v>
      </c>
      <c r="L62" s="1069">
        <f>COUNT(#REF!,L44:L44,L46:L52,L54:L55,#REF!)</f>
        <v>3</v>
      </c>
      <c r="M62" s="1069">
        <f>COUNT(#REF!,M44:M44,M46:M52,M54:M55,#REF!)</f>
        <v>5</v>
      </c>
      <c r="N62" s="1069">
        <f>COUNT(#REF!,N44:N44,N46:N52,N54:N55,#REF!)</f>
        <v>6</v>
      </c>
      <c r="O62" s="1069">
        <f>COUNT(#REF!,O44:O44,O46:O52,O54:O55,#REF!)</f>
        <v>6</v>
      </c>
      <c r="P62" s="1069">
        <f>COUNT(#REF!,P44:P44,P46:P52,P54:P55,#REF!)</f>
        <v>5</v>
      </c>
      <c r="Q62" s="1069">
        <f>COUNT(#REF!,Q44:Q44,Q46:Q52,Q54:Q55,#REF!)</f>
        <v>5</v>
      </c>
      <c r="R62" s="1069">
        <f>COUNT(#REF!,R44:R44,R46:R52,R54:R55,#REF!)</f>
        <v>4</v>
      </c>
    </row>
    <row r="63" spans="1:18" ht="24" customHeight="1" x14ac:dyDescent="0.25">
      <c r="A63" s="904"/>
      <c r="B63" s="904"/>
      <c r="C63" s="912" t="s">
        <v>321</v>
      </c>
      <c r="D63" s="906"/>
      <c r="E63" s="1069">
        <f>COUNT(#REF!,#REF!,E46:E52,E54:E55,#REF!)</f>
        <v>3</v>
      </c>
      <c r="F63" s="1069">
        <f>COUNT(#REF!,#REF!,F46:F52,F54:F55,#REF!)</f>
        <v>4</v>
      </c>
      <c r="G63" s="1069">
        <f>COUNT(#REF!,#REF!,G46:G52,G54:G55,#REF!)</f>
        <v>4</v>
      </c>
      <c r="H63" s="1069">
        <f>COUNT(#REF!,#REF!,H46:H52,H54:H55,#REF!)</f>
        <v>4</v>
      </c>
      <c r="I63" s="1069">
        <f>COUNT(#REF!,#REF!,I46:I52,I54:I55,#REF!)</f>
        <v>5</v>
      </c>
      <c r="J63" s="1069">
        <f>COUNT(#REF!,#REF!,J46:J52,J54:J55,#REF!)</f>
        <v>4</v>
      </c>
      <c r="K63" s="1069">
        <f>COUNT(#REF!,#REF!,K46:K52,K54:K55,#REF!)</f>
        <v>2</v>
      </c>
      <c r="L63" s="1069">
        <f>COUNT(#REF!,#REF!,L46:L52,L54:L55,#REF!)</f>
        <v>2</v>
      </c>
      <c r="M63" s="1069">
        <f>COUNT(#REF!,#REF!,M46:M52,M54:M55,#REF!)</f>
        <v>4</v>
      </c>
      <c r="N63" s="1069">
        <f>COUNT(#REF!,#REF!,N46:N52,N54:N55,#REF!)</f>
        <v>5</v>
      </c>
      <c r="O63" s="1069">
        <f>COUNT(#REF!,#REF!,O46:O52,O54:O55,#REF!)</f>
        <v>5</v>
      </c>
      <c r="P63" s="1069">
        <f>COUNT(#REF!,#REF!,P46:P52,P54:P55,#REF!)</f>
        <v>5</v>
      </c>
      <c r="Q63" s="1069">
        <f>COUNT(#REF!,#REF!,Q46:Q52,Q54:Q55,#REF!)</f>
        <v>4</v>
      </c>
      <c r="R63" s="1069">
        <f>COUNT(#REF!,#REF!,R46:R52,R54:R55,#REF!)</f>
        <v>4</v>
      </c>
    </row>
    <row r="64" spans="1:18" ht="24" customHeight="1" x14ac:dyDescent="0.25">
      <c r="A64" s="904"/>
      <c r="B64" s="904"/>
      <c r="C64" s="912" t="s">
        <v>183</v>
      </c>
      <c r="D64" s="906"/>
      <c r="E64" s="1069">
        <f>COUNT(#REF!)</f>
        <v>0</v>
      </c>
      <c r="F64" s="1069">
        <f>COUNT(#REF!)</f>
        <v>0</v>
      </c>
      <c r="G64" s="1069">
        <f>COUNT(#REF!)</f>
        <v>0</v>
      </c>
      <c r="H64" s="1069">
        <f>COUNT(#REF!)</f>
        <v>0</v>
      </c>
      <c r="I64" s="1069">
        <f>COUNT(#REF!)</f>
        <v>0</v>
      </c>
      <c r="J64" s="1069">
        <f>COUNT(#REF!)</f>
        <v>0</v>
      </c>
      <c r="K64" s="1069">
        <f>COUNT(#REF!)</f>
        <v>0</v>
      </c>
      <c r="L64" s="1069">
        <f>COUNT(#REF!)</f>
        <v>0</v>
      </c>
      <c r="M64" s="1069">
        <f>COUNT(#REF!)</f>
        <v>0</v>
      </c>
      <c r="N64" s="1069">
        <f>COUNT(#REF!)</f>
        <v>0</v>
      </c>
      <c r="O64" s="1069">
        <f>COUNT(#REF!)</f>
        <v>0</v>
      </c>
      <c r="P64" s="1069">
        <f>COUNT(#REF!)</f>
        <v>0</v>
      </c>
      <c r="Q64" s="1069">
        <f>COUNT(#REF!)</f>
        <v>0</v>
      </c>
      <c r="R64" s="1069">
        <f>COUNT(#REF!)</f>
        <v>0</v>
      </c>
    </row>
    <row r="65" spans="1:18" ht="24" customHeight="1" thickBot="1" x14ac:dyDescent="0.3">
      <c r="A65" s="299" t="s">
        <v>102</v>
      </c>
      <c r="B65" s="299"/>
      <c r="C65" s="900"/>
      <c r="D65" s="901"/>
      <c r="E65" s="962"/>
      <c r="F65" s="963"/>
      <c r="G65" s="963"/>
      <c r="H65" s="963"/>
      <c r="I65" s="901"/>
      <c r="J65" s="901"/>
      <c r="K65" s="961"/>
      <c r="L65" s="961"/>
      <c r="M65" s="963"/>
      <c r="N65" s="901"/>
      <c r="O65" s="901"/>
      <c r="P65" s="901"/>
      <c r="Q65" s="901"/>
      <c r="R65" s="962"/>
    </row>
    <row r="66" spans="1:18" ht="24" customHeight="1" thickBot="1" x14ac:dyDescent="0.3">
      <c r="A66" s="913" t="s">
        <v>95</v>
      </c>
      <c r="B66" s="913" t="s">
        <v>101</v>
      </c>
      <c r="C66" s="914" t="s">
        <v>97</v>
      </c>
      <c r="D66" s="913">
        <f>SUM(E66:K66,L66:R66)/2</f>
        <v>19</v>
      </c>
      <c r="E66" s="1082"/>
      <c r="F66" s="1083">
        <v>7.5</v>
      </c>
      <c r="G66" s="1083">
        <v>7.5</v>
      </c>
      <c r="H66" s="1083">
        <v>4</v>
      </c>
      <c r="I66" s="913"/>
      <c r="J66" s="913"/>
      <c r="K66" s="1082"/>
      <c r="L66" s="1082"/>
      <c r="M66" s="1083">
        <v>7.5</v>
      </c>
      <c r="N66" s="913">
        <v>7.5</v>
      </c>
      <c r="O66" s="913">
        <v>4</v>
      </c>
      <c r="P66" s="913"/>
      <c r="Q66" s="913"/>
      <c r="R66" s="1084"/>
    </row>
    <row r="67" spans="1:18" ht="24" customHeight="1" thickBot="1" x14ac:dyDescent="0.3">
      <c r="A67" s="299" t="s">
        <v>96</v>
      </c>
      <c r="B67" s="299" t="s">
        <v>100</v>
      </c>
      <c r="C67" s="915" t="s">
        <v>99</v>
      </c>
      <c r="D67" s="913">
        <f t="shared" ref="D67:D68" si="19">SUM(E67:K67,L67:R67)/2</f>
        <v>38</v>
      </c>
      <c r="E67" s="1085"/>
      <c r="F67" s="1086">
        <v>9.5</v>
      </c>
      <c r="G67" s="299">
        <v>9.5</v>
      </c>
      <c r="H67" s="299">
        <v>9.5</v>
      </c>
      <c r="I67" s="299">
        <v>9.5</v>
      </c>
      <c r="J67" s="299"/>
      <c r="K67" s="1085"/>
      <c r="L67" s="1087"/>
      <c r="M67" s="1088">
        <v>9.5</v>
      </c>
      <c r="N67" s="299">
        <v>9.5</v>
      </c>
      <c r="O67" s="299">
        <v>9.5</v>
      </c>
      <c r="P67" s="299">
        <v>9.5</v>
      </c>
      <c r="Q67" s="299"/>
      <c r="R67" s="1089"/>
    </row>
    <row r="68" spans="1:18" ht="24" customHeight="1" thickBot="1" x14ac:dyDescent="0.3">
      <c r="A68" s="299" t="s">
        <v>96</v>
      </c>
      <c r="B68" s="299" t="s">
        <v>100</v>
      </c>
      <c r="C68" s="915" t="s">
        <v>137</v>
      </c>
      <c r="D68" s="913">
        <f t="shared" si="19"/>
        <v>38</v>
      </c>
      <c r="E68" s="1085">
        <v>9.5</v>
      </c>
      <c r="F68" s="1088">
        <v>9.5</v>
      </c>
      <c r="G68" s="299"/>
      <c r="H68" s="299"/>
      <c r="I68" s="299"/>
      <c r="J68" s="299">
        <v>9.5</v>
      </c>
      <c r="K68" s="1085">
        <v>9.5</v>
      </c>
      <c r="L68" s="1085">
        <v>9.5</v>
      </c>
      <c r="M68" s="1086">
        <v>9.5</v>
      </c>
      <c r="N68" s="299"/>
      <c r="O68" s="299"/>
      <c r="P68" s="299"/>
      <c r="Q68" s="299">
        <v>9.5</v>
      </c>
      <c r="R68" s="1089">
        <v>9.5</v>
      </c>
    </row>
    <row r="69" spans="1:18" ht="24" customHeight="1" x14ac:dyDescent="0.3">
      <c r="A69" s="299"/>
      <c r="B69" s="916" t="s">
        <v>155</v>
      </c>
      <c r="C69" s="917" t="s">
        <v>140</v>
      </c>
      <c r="D69" s="901"/>
      <c r="E69" s="961"/>
      <c r="F69" s="963"/>
      <c r="G69" s="963"/>
      <c r="H69" s="963"/>
      <c r="I69" s="901"/>
      <c r="J69" s="901"/>
      <c r="K69" s="961"/>
      <c r="L69" s="961"/>
      <c r="M69" s="901"/>
      <c r="N69" s="901"/>
      <c r="O69" s="901"/>
      <c r="P69" s="901"/>
      <c r="Q69" s="901"/>
      <c r="R69" s="962"/>
    </row>
    <row r="70" spans="1:18" ht="24" customHeight="1" x14ac:dyDescent="0.3">
      <c r="A70" s="299"/>
      <c r="B70" s="918" t="s">
        <v>154</v>
      </c>
      <c r="C70" s="919" t="s">
        <v>141</v>
      </c>
      <c r="D70" s="901"/>
      <c r="E70" s="961"/>
      <c r="F70" s="963"/>
      <c r="G70" s="963"/>
      <c r="H70" s="963"/>
      <c r="I70" s="901"/>
      <c r="J70" s="901"/>
      <c r="K70" s="961"/>
      <c r="L70" s="961"/>
      <c r="M70" s="901"/>
      <c r="N70" s="901"/>
      <c r="O70" s="901"/>
      <c r="P70" s="901"/>
      <c r="Q70" s="901"/>
      <c r="R70" s="962"/>
    </row>
    <row r="71" spans="1:18" ht="24" customHeight="1" x14ac:dyDescent="0.3">
      <c r="A71" s="920"/>
      <c r="B71" s="920"/>
      <c r="C71" s="920"/>
      <c r="D71" s="317"/>
      <c r="E71" s="968">
        <f>SUM(E7:E17,E19:E23,E25:E26,E28:E30,E32:E36,E38:E40,E42:E42,E44:E44,E46:E52,E54:E55,E66:E70)</f>
        <v>81.5</v>
      </c>
      <c r="F71" s="968">
        <f t="shared" ref="F71:R71" si="20">SUM(F7:F17,F19:F23,F25:F26,F28:F30,F32:F36,F38:F40,F42:F42,F44:F44,F46:F52,F54:F55,F66:F70)</f>
        <v>161</v>
      </c>
      <c r="G71" s="968">
        <f t="shared" si="20"/>
        <v>136</v>
      </c>
      <c r="H71" s="968">
        <f t="shared" si="20"/>
        <v>130.5</v>
      </c>
      <c r="I71" s="968">
        <f t="shared" si="20"/>
        <v>141</v>
      </c>
      <c r="J71" s="968">
        <f t="shared" si="20"/>
        <v>133</v>
      </c>
      <c r="K71" s="968">
        <f t="shared" si="20"/>
        <v>105.5</v>
      </c>
      <c r="L71" s="968">
        <f t="shared" si="20"/>
        <v>97.5</v>
      </c>
      <c r="M71" s="968">
        <f t="shared" si="20"/>
        <v>153</v>
      </c>
      <c r="N71" s="968">
        <f t="shared" si="20"/>
        <v>152</v>
      </c>
      <c r="O71" s="968">
        <f t="shared" si="20"/>
        <v>138.5</v>
      </c>
      <c r="P71" s="968">
        <f t="shared" si="20"/>
        <v>133</v>
      </c>
      <c r="Q71" s="968">
        <f t="shared" si="20"/>
        <v>149</v>
      </c>
      <c r="R71" s="968">
        <f t="shared" si="20"/>
        <v>121.5</v>
      </c>
    </row>
    <row r="72" spans="1:18" ht="24" customHeight="1" x14ac:dyDescent="0.3">
      <c r="A72" s="921"/>
      <c r="B72" s="921"/>
      <c r="C72" s="921"/>
      <c r="D72" s="317"/>
      <c r="E72" s="969">
        <f>E71/8</f>
        <v>10.1875</v>
      </c>
      <c r="F72" s="969">
        <f t="shared" ref="F72:R72" si="21">F71/8</f>
        <v>20.125</v>
      </c>
      <c r="G72" s="969">
        <f t="shared" si="21"/>
        <v>17</v>
      </c>
      <c r="H72" s="969">
        <f t="shared" si="21"/>
        <v>16.3125</v>
      </c>
      <c r="I72" s="969">
        <f t="shared" si="21"/>
        <v>17.625</v>
      </c>
      <c r="J72" s="969">
        <f t="shared" si="21"/>
        <v>16.625</v>
      </c>
      <c r="K72" s="969">
        <f t="shared" si="21"/>
        <v>13.1875</v>
      </c>
      <c r="L72" s="969">
        <f t="shared" si="21"/>
        <v>12.1875</v>
      </c>
      <c r="M72" s="969">
        <f t="shared" si="21"/>
        <v>19.125</v>
      </c>
      <c r="N72" s="969">
        <f t="shared" si="21"/>
        <v>19</v>
      </c>
      <c r="O72" s="969">
        <f t="shared" si="21"/>
        <v>17.3125</v>
      </c>
      <c r="P72" s="969">
        <f t="shared" si="21"/>
        <v>16.625</v>
      </c>
      <c r="Q72" s="969">
        <f t="shared" si="21"/>
        <v>18.625</v>
      </c>
      <c r="R72" s="969">
        <f t="shared" si="21"/>
        <v>15.1875</v>
      </c>
    </row>
    <row r="73" spans="1:18" ht="24" customHeight="1" x14ac:dyDescent="0.3">
      <c r="A73" s="922"/>
      <c r="B73" s="922"/>
      <c r="C73" s="922"/>
      <c r="D73" s="321" t="s">
        <v>212</v>
      </c>
      <c r="E73" s="322" t="s">
        <v>315</v>
      </c>
      <c r="F73" s="323" t="s">
        <v>203</v>
      </c>
      <c r="G73" s="897"/>
      <c r="H73" s="321" t="s">
        <v>211</v>
      </c>
      <c r="I73" s="970"/>
      <c r="J73" s="325" t="s">
        <v>203</v>
      </c>
      <c r="K73" s="897"/>
      <c r="L73" s="321" t="s">
        <v>213</v>
      </c>
      <c r="M73" s="322" t="s">
        <v>74</v>
      </c>
      <c r="N73" s="323" t="s">
        <v>203</v>
      </c>
      <c r="O73" s="897"/>
      <c r="P73" s="321" t="s">
        <v>211</v>
      </c>
      <c r="Q73" s="970"/>
      <c r="R73" s="325" t="s">
        <v>203</v>
      </c>
    </row>
    <row r="74" spans="1:18" ht="18.649999999999999" customHeight="1" x14ac:dyDescent="0.3">
      <c r="A74" s="316"/>
      <c r="B74" s="316"/>
      <c r="C74" s="316"/>
      <c r="D74" s="326" t="s">
        <v>159</v>
      </c>
      <c r="E74" s="256">
        <v>27.5</v>
      </c>
      <c r="F74" s="347" t="str">
        <f>E74* 40 &amp; "hrs"</f>
        <v>1100hrs</v>
      </c>
      <c r="G74" s="897"/>
      <c r="H74" s="328" t="s">
        <v>240</v>
      </c>
      <c r="I74" s="329">
        <v>25.93</v>
      </c>
      <c r="J74" s="971" t="s">
        <v>247</v>
      </c>
      <c r="K74" s="897"/>
      <c r="L74" s="331" t="s">
        <v>159</v>
      </c>
      <c r="M74" s="332">
        <v>27.5</v>
      </c>
      <c r="N74" s="347" t="str">
        <f>M74* 40 &amp; "hrs"</f>
        <v>1100hrs</v>
      </c>
      <c r="O74" s="897"/>
      <c r="P74" s="334" t="s">
        <v>240</v>
      </c>
      <c r="Q74" s="335">
        <v>25.93</v>
      </c>
      <c r="R74" s="972" t="s">
        <v>247</v>
      </c>
    </row>
    <row r="75" spans="1:18" ht="24" customHeight="1" x14ac:dyDescent="0.3">
      <c r="A75" s="316"/>
      <c r="B75" s="316"/>
      <c r="C75" s="316"/>
      <c r="D75" s="337" t="s">
        <v>204</v>
      </c>
      <c r="E75" s="338">
        <f>SUM(E71:K71)/40</f>
        <v>22.212499999999999</v>
      </c>
      <c r="F75" s="973" t="str">
        <f>E75* 40 &amp; "hrs"</f>
        <v>888.5hrs</v>
      </c>
      <c r="G75" s="897"/>
      <c r="H75" s="340" t="s">
        <v>74</v>
      </c>
      <c r="I75" s="341">
        <f>SUM(E71:K71)/40</f>
        <v>22.212499999999999</v>
      </c>
      <c r="J75" s="342" t="str">
        <f>I75*40 &amp; "hrs"</f>
        <v>888.5hrs</v>
      </c>
      <c r="K75" s="897"/>
      <c r="L75" s="343" t="s">
        <v>204</v>
      </c>
      <c r="M75" s="354">
        <f>SUM(L71:R71)/40</f>
        <v>23.612500000000001</v>
      </c>
      <c r="N75" s="973" t="str">
        <f>M75* 40 &amp; "hrs"</f>
        <v>944.5hrs</v>
      </c>
      <c r="O75" s="897"/>
      <c r="P75" s="340" t="s">
        <v>74</v>
      </c>
      <c r="Q75" s="352">
        <f>SUM(L71:R71)/40</f>
        <v>23.612500000000001</v>
      </c>
      <c r="R75" s="353" t="str">
        <f>Q75*40 &amp; "hrs"</f>
        <v>944.5hrs</v>
      </c>
    </row>
    <row r="76" spans="1:18" ht="24" customHeight="1" x14ac:dyDescent="0.3">
      <c r="A76" s="316"/>
      <c r="B76" s="316"/>
      <c r="C76" s="316"/>
      <c r="D76" s="331" t="s">
        <v>188</v>
      </c>
      <c r="E76" s="332">
        <f>COUNTIFS(E7:K72, "T")*8/40</f>
        <v>2</v>
      </c>
      <c r="F76" s="974" t="str">
        <f>E76* 40 &amp; "hrs"</f>
        <v>80hrs</v>
      </c>
      <c r="G76" s="897"/>
      <c r="H76" s="334" t="s">
        <v>241</v>
      </c>
      <c r="I76" s="332">
        <v>29.07</v>
      </c>
      <c r="J76" s="972" t="s">
        <v>251</v>
      </c>
      <c r="K76" s="897"/>
      <c r="L76" s="348" t="s">
        <v>188</v>
      </c>
      <c r="M76" s="335">
        <f>COUNTIFS(L7:R72, "T")*8/40</f>
        <v>0.4</v>
      </c>
      <c r="N76" s="974" t="str">
        <f>M76* 40 &amp; "hrs"</f>
        <v>16hrs</v>
      </c>
      <c r="O76" s="897"/>
      <c r="P76" s="334" t="s">
        <v>241</v>
      </c>
      <c r="Q76" s="335">
        <v>29.07</v>
      </c>
      <c r="R76" s="972" t="s">
        <v>251</v>
      </c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24" customHeight="1" x14ac:dyDescent="0.3">
      <c r="A78" s="897"/>
      <c r="B78" s="897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  <row r="79" spans="1:18" ht="24" customHeight="1" x14ac:dyDescent="0.3">
      <c r="A79" s="897"/>
      <c r="B79" s="897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  <row r="81" ht="12.5" x14ac:dyDescent="0.25"/>
    <row r="82" ht="12.5" x14ac:dyDescent="0.25"/>
    <row r="83" ht="12.5" x14ac:dyDescent="0.25"/>
    <row r="84" ht="12.5" x14ac:dyDescent="0.25"/>
  </sheetData>
  <mergeCells count="5">
    <mergeCell ref="A1:R1"/>
    <mergeCell ref="A2:R2"/>
    <mergeCell ref="A3:R3"/>
    <mergeCell ref="E4:K4"/>
    <mergeCell ref="L4:R4"/>
  </mergeCells>
  <conditionalFormatting sqref="I75">
    <cfRule type="cellIs" dxfId="969" priority="10" operator="lessThan">
      <formula>25.93</formula>
    </cfRule>
    <cfRule type="cellIs" dxfId="968" priority="11" operator="greaterThan">
      <formula>29.07</formula>
    </cfRule>
    <cfRule type="cellIs" dxfId="967" priority="12" operator="between">
      <formula>25.93</formula>
      <formula>29.07</formula>
    </cfRule>
  </conditionalFormatting>
  <conditionalFormatting sqref="J75">
    <cfRule type="cellIs" dxfId="966" priority="7" operator="lessThan">
      <formula>1037.2</formula>
    </cfRule>
    <cfRule type="cellIs" dxfId="965" priority="8" operator="greaterThan">
      <formula>1162.8</formula>
    </cfRule>
    <cfRule type="cellIs" dxfId="964" priority="9" operator="between">
      <formula>1037.2</formula>
      <formula>1162.8</formula>
    </cfRule>
  </conditionalFormatting>
  <conditionalFormatting sqref="Q75">
    <cfRule type="cellIs" dxfId="963" priority="4" operator="lessThan">
      <formula>25.93</formula>
    </cfRule>
    <cfRule type="cellIs" dxfId="962" priority="5" operator="greaterThan">
      <formula>29.07</formula>
    </cfRule>
    <cfRule type="cellIs" dxfId="961" priority="6" operator="between">
      <formula>25.93</formula>
      <formula>29.07</formula>
    </cfRule>
  </conditionalFormatting>
  <conditionalFormatting sqref="R75">
    <cfRule type="cellIs" dxfId="960" priority="1" operator="lessThan">
      <formula>1037.2</formula>
    </cfRule>
    <cfRule type="cellIs" dxfId="959" priority="2" operator="greaterThan">
      <formula>1162.8</formula>
    </cfRule>
    <cfRule type="cellIs" dxfId="958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AE61-02D6-436E-A7BE-E31CDF2E91BE}">
  <sheetPr>
    <pageSetUpPr fitToPage="1"/>
  </sheetPr>
  <dimension ref="A1:U83"/>
  <sheetViews>
    <sheetView topLeftCell="A16" zoomScale="75" zoomScaleNormal="75" workbookViewId="0">
      <selection activeCell="N21" sqref="N21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46019</v>
      </c>
      <c r="F5" s="349">
        <v>46020</v>
      </c>
      <c r="G5" s="349">
        <v>46021</v>
      </c>
      <c r="H5" s="349">
        <v>46022</v>
      </c>
      <c r="I5" s="2410">
        <v>46023</v>
      </c>
      <c r="J5" s="349">
        <v>46024</v>
      </c>
      <c r="K5" s="349">
        <v>46025</v>
      </c>
      <c r="L5" s="349">
        <v>46026</v>
      </c>
      <c r="M5" s="349">
        <v>46027</v>
      </c>
      <c r="N5" s="349">
        <v>46028</v>
      </c>
      <c r="O5" s="349">
        <v>46029</v>
      </c>
      <c r="P5" s="349">
        <v>46030</v>
      </c>
      <c r="Q5" s="349">
        <v>46031</v>
      </c>
      <c r="R5" s="349">
        <v>46032</v>
      </c>
      <c r="T5" s="1756">
        <v>0.25</v>
      </c>
      <c r="U5" s="1752">
        <f>ROUNDDOWN(AVERAGE(E18:R18),0)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411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ROUNDDOWN(AVERAGE(E23:R23),0)</f>
        <v>4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35.5</v>
      </c>
      <c r="E7" s="961"/>
      <c r="F7" s="901">
        <v>7</v>
      </c>
      <c r="G7" s="901">
        <v>7</v>
      </c>
      <c r="H7" s="901">
        <v>7</v>
      </c>
      <c r="I7" s="2412">
        <v>8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ROUNDDOWN(AVERAGE(E25:R25),0)</f>
        <v>5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7" si="0">SUM(E8:K8,L8:R8)/2</f>
        <v>36</v>
      </c>
      <c r="E8" s="961"/>
      <c r="F8" s="901">
        <v>8</v>
      </c>
      <c r="G8" s="901">
        <v>8</v>
      </c>
      <c r="H8" s="963">
        <v>8</v>
      </c>
      <c r="I8" s="2412"/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ROUNDDOWN(AVERAGE(E29:R29),0)</f>
        <v>6</v>
      </c>
    </row>
    <row r="9" spans="1:21" ht="24" customHeight="1" x14ac:dyDescent="0.3">
      <c r="A9" s="2404" t="s">
        <v>138</v>
      </c>
      <c r="B9" s="299" t="s">
        <v>90</v>
      </c>
      <c r="C9" s="900" t="s">
        <v>89</v>
      </c>
      <c r="D9" s="901">
        <f t="shared" si="0"/>
        <v>0</v>
      </c>
      <c r="E9" s="961"/>
      <c r="F9" s="901"/>
      <c r="G9" s="901"/>
      <c r="H9" s="901"/>
      <c r="I9" s="2412"/>
      <c r="J9" s="901"/>
      <c r="K9" s="961"/>
      <c r="L9" s="961"/>
      <c r="M9" s="901"/>
      <c r="N9" s="901"/>
      <c r="O9" s="901"/>
      <c r="P9" s="901"/>
      <c r="Q9" s="901"/>
      <c r="R9" s="962"/>
      <c r="T9" s="1756">
        <v>0.41666666666666702</v>
      </c>
      <c r="U9" s="1752">
        <f>ROUNDDOWN(AVERAGE(E36:R36),0)</f>
        <v>9</v>
      </c>
    </row>
    <row r="10" spans="1:21" ht="24" customHeight="1" x14ac:dyDescent="0.25">
      <c r="A10" s="299" t="s">
        <v>13</v>
      </c>
      <c r="B10" s="299" t="s">
        <v>90</v>
      </c>
      <c r="C10" s="902" t="s">
        <v>344</v>
      </c>
      <c r="D10" s="901">
        <f t="shared" si="0"/>
        <v>36</v>
      </c>
      <c r="E10" s="961">
        <v>8</v>
      </c>
      <c r="F10" s="901">
        <v>8</v>
      </c>
      <c r="G10" s="901">
        <v>8</v>
      </c>
      <c r="H10" s="901"/>
      <c r="I10" s="2412"/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ROUNDDOWN(AVERAGE(E40:R40),0)</f>
        <v>10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0</v>
      </c>
      <c r="E11" s="2383" t="s">
        <v>104</v>
      </c>
      <c r="F11" s="1371" t="s">
        <v>104</v>
      </c>
      <c r="G11" s="901"/>
      <c r="H11" s="1371" t="s">
        <v>104</v>
      </c>
      <c r="I11" s="2412"/>
      <c r="J11" s="1371" t="s">
        <v>104</v>
      </c>
      <c r="K11" s="961"/>
      <c r="L11" s="1072"/>
      <c r="M11" s="1371" t="s">
        <v>104</v>
      </c>
      <c r="N11" s="1371" t="s">
        <v>104</v>
      </c>
      <c r="O11" s="1371" t="s">
        <v>104</v>
      </c>
      <c r="P11" s="901"/>
      <c r="Q11" s="1371" t="s">
        <v>104</v>
      </c>
      <c r="R11" s="2383" t="s">
        <v>104</v>
      </c>
      <c r="T11" s="1756">
        <v>0.5</v>
      </c>
      <c r="U11" s="1752">
        <f>ROUNDDOWN(AVERAGE(E42:R42),0)</f>
        <v>10</v>
      </c>
    </row>
    <row r="12" spans="1:21" ht="24" customHeight="1" x14ac:dyDescent="0.25">
      <c r="A12" s="299" t="s">
        <v>13</v>
      </c>
      <c r="B12" s="299" t="s">
        <v>90</v>
      </c>
      <c r="C12" s="1745" t="s">
        <v>388</v>
      </c>
      <c r="D12" s="901">
        <f t="shared" si="0"/>
        <v>8</v>
      </c>
      <c r="E12" s="961">
        <v>8</v>
      </c>
      <c r="F12" s="901"/>
      <c r="G12" s="901"/>
      <c r="H12" s="901"/>
      <c r="I12" s="2412"/>
      <c r="J12" s="901"/>
      <c r="K12" s="961"/>
      <c r="L12" s="1072"/>
      <c r="M12" s="901"/>
      <c r="N12" s="901"/>
      <c r="O12" s="901"/>
      <c r="P12" s="901"/>
      <c r="Q12" s="901"/>
      <c r="R12" s="962">
        <v>8</v>
      </c>
      <c r="T12" s="1757">
        <v>0.54166666666666696</v>
      </c>
      <c r="U12" s="1752">
        <f>ROUNDDOWN(AVERAGE(E44:R44),0)</f>
        <v>11</v>
      </c>
    </row>
    <row r="13" spans="1:21" ht="24" customHeight="1" x14ac:dyDescent="0.25">
      <c r="A13" s="966" t="s">
        <v>13</v>
      </c>
      <c r="B13" s="966" t="s">
        <v>90</v>
      </c>
      <c r="C13" s="967" t="s">
        <v>98</v>
      </c>
      <c r="D13" s="901">
        <f t="shared" si="0"/>
        <v>32</v>
      </c>
      <c r="E13" s="961"/>
      <c r="F13" s="901">
        <v>8</v>
      </c>
      <c r="G13" s="901">
        <v>8</v>
      </c>
      <c r="H13" s="901">
        <v>8</v>
      </c>
      <c r="I13" s="2412"/>
      <c r="J13" s="1079"/>
      <c r="K13" s="961"/>
      <c r="L13" s="1072"/>
      <c r="M13" s="901">
        <v>8</v>
      </c>
      <c r="N13" s="901">
        <v>8</v>
      </c>
      <c r="O13" s="901">
        <v>8</v>
      </c>
      <c r="P13" s="901">
        <v>8</v>
      </c>
      <c r="Q13" s="901">
        <v>8</v>
      </c>
      <c r="R13" s="962"/>
      <c r="T13" s="1757"/>
      <c r="U13" s="1752"/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351</v>
      </c>
      <c r="D14" s="1742">
        <f>SUM(E14:K14,L14:R14)/2</f>
        <v>12</v>
      </c>
      <c r="E14" s="1092"/>
      <c r="F14" s="1079"/>
      <c r="G14" s="1079"/>
      <c r="H14" s="1079"/>
      <c r="I14" s="2412">
        <v>8</v>
      </c>
      <c r="J14" s="1079"/>
      <c r="K14" s="1092">
        <v>8</v>
      </c>
      <c r="L14" s="1744">
        <v>8</v>
      </c>
      <c r="M14" s="1079"/>
      <c r="N14" s="1079"/>
      <c r="O14" s="1079"/>
      <c r="P14" s="1742"/>
      <c r="Q14" s="1079"/>
      <c r="R14" s="1092"/>
      <c r="T14" s="1756">
        <v>0.58333333333333304</v>
      </c>
      <c r="U14" s="1752">
        <f>ROUNDDOWN(AVERAGE(E50:R50),0)</f>
        <v>13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366</v>
      </c>
      <c r="D15" s="901">
        <f t="shared" si="0"/>
        <v>8</v>
      </c>
      <c r="E15" s="1092"/>
      <c r="F15" s="1079"/>
      <c r="G15" s="1079"/>
      <c r="H15" s="901"/>
      <c r="I15" s="2412"/>
      <c r="J15" s="1079"/>
      <c r="K15" s="1092">
        <v>8</v>
      </c>
      <c r="L15" s="1744">
        <v>8</v>
      </c>
      <c r="M15" s="901"/>
      <c r="N15" s="1079"/>
      <c r="O15" s="1079"/>
      <c r="P15" s="1079"/>
      <c r="Q15" s="1079"/>
      <c r="R15" s="1092"/>
      <c r="T15" s="1756"/>
      <c r="U15" s="1752"/>
    </row>
    <row r="16" spans="1:21" ht="24" customHeight="1" x14ac:dyDescent="0.25">
      <c r="A16" s="299" t="s">
        <v>13</v>
      </c>
      <c r="B16" s="299" t="s">
        <v>90</v>
      </c>
      <c r="C16" s="1828" t="s">
        <v>379</v>
      </c>
      <c r="D16" s="901">
        <f t="shared" si="0"/>
        <v>8</v>
      </c>
      <c r="E16" s="1092">
        <v>8</v>
      </c>
      <c r="F16" s="1079"/>
      <c r="G16" s="901"/>
      <c r="H16" s="1079"/>
      <c r="I16" s="2412"/>
      <c r="J16" s="1079"/>
      <c r="K16" s="1092"/>
      <c r="L16" s="1744"/>
      <c r="M16" s="1079"/>
      <c r="N16" s="1079"/>
      <c r="O16" s="1742"/>
      <c r="P16" s="1079"/>
      <c r="Q16" s="1079"/>
      <c r="R16" s="1092">
        <v>8</v>
      </c>
      <c r="T16" s="1757">
        <v>0.625</v>
      </c>
      <c r="U16" s="1752">
        <f>ROUNDDOWN(AVERAGE(E53:R53),0)</f>
        <v>11</v>
      </c>
    </row>
    <row r="17" spans="1:21" ht="24" customHeight="1" x14ac:dyDescent="0.3">
      <c r="A17" s="299" t="s">
        <v>13</v>
      </c>
      <c r="B17" s="299" t="s">
        <v>90</v>
      </c>
      <c r="C17" s="902" t="s">
        <v>106</v>
      </c>
      <c r="D17" s="901">
        <f t="shared" si="0"/>
        <v>12</v>
      </c>
      <c r="E17" s="961"/>
      <c r="F17" s="1079"/>
      <c r="G17" s="1079"/>
      <c r="H17" s="1079"/>
      <c r="I17" s="2412">
        <v>8</v>
      </c>
      <c r="J17" s="1079"/>
      <c r="K17" s="961">
        <v>8</v>
      </c>
      <c r="L17" s="1072"/>
      <c r="M17" s="1079"/>
      <c r="N17" s="1079"/>
      <c r="O17" s="1079"/>
      <c r="P17" s="1079"/>
      <c r="Q17" s="1079"/>
      <c r="R17" s="961">
        <v>8</v>
      </c>
      <c r="T17" s="1756">
        <v>0.66666666666666696</v>
      </c>
      <c r="U17" s="1752">
        <f>ROUNDDOWN(AVERAGE(E54:R54),0)</f>
        <v>10</v>
      </c>
    </row>
    <row r="18" spans="1:21" ht="24" customHeight="1" x14ac:dyDescent="0.25">
      <c r="A18" s="904"/>
      <c r="B18" s="904"/>
      <c r="C18" s="905" t="s">
        <v>122</v>
      </c>
      <c r="D18" s="906"/>
      <c r="E18" s="1069">
        <f t="shared" ref="E18:R18" si="1">COUNT(E7:E17)</f>
        <v>3</v>
      </c>
      <c r="F18" s="1069">
        <f t="shared" si="1"/>
        <v>4</v>
      </c>
      <c r="G18" s="1069">
        <f t="shared" si="1"/>
        <v>4</v>
      </c>
      <c r="H18" s="1069">
        <f t="shared" si="1"/>
        <v>3</v>
      </c>
      <c r="I18" s="2413">
        <f t="shared" si="1"/>
        <v>3</v>
      </c>
      <c r="J18" s="1069">
        <f t="shared" si="1"/>
        <v>3</v>
      </c>
      <c r="K18" s="1069">
        <f t="shared" si="1"/>
        <v>3</v>
      </c>
      <c r="L18" s="1069">
        <f t="shared" si="1"/>
        <v>2</v>
      </c>
      <c r="M18" s="1069">
        <f t="shared" si="1"/>
        <v>4</v>
      </c>
      <c r="N18" s="1069">
        <f t="shared" si="1"/>
        <v>4</v>
      </c>
      <c r="O18" s="1069">
        <f t="shared" si="1"/>
        <v>4</v>
      </c>
      <c r="P18" s="1069">
        <f t="shared" si="1"/>
        <v>4</v>
      </c>
      <c r="Q18" s="1069">
        <f t="shared" si="1"/>
        <v>3</v>
      </c>
      <c r="R18" s="1069">
        <f t="shared" si="1"/>
        <v>4</v>
      </c>
      <c r="T18" s="1757">
        <v>0.70833333333333404</v>
      </c>
      <c r="U18" s="1752">
        <f>ROUNDDOWN(AVERAGE(E55:R55),0)</f>
        <v>9</v>
      </c>
    </row>
    <row r="19" spans="1:21" ht="24" customHeight="1" x14ac:dyDescent="0.25">
      <c r="A19" s="299" t="s">
        <v>13</v>
      </c>
      <c r="B19" s="299" t="s">
        <v>14</v>
      </c>
      <c r="C19" s="902" t="s">
        <v>276</v>
      </c>
      <c r="D19" s="901">
        <f>SUM(E19:K19,L19:R19)/2</f>
        <v>40</v>
      </c>
      <c r="E19" s="1072"/>
      <c r="F19" s="1071">
        <v>8</v>
      </c>
      <c r="G19" s="1071"/>
      <c r="H19" s="1071">
        <v>8</v>
      </c>
      <c r="I19" s="2414">
        <v>8</v>
      </c>
      <c r="J19" s="1071">
        <v>8</v>
      </c>
      <c r="K19" s="1072">
        <v>8</v>
      </c>
      <c r="L19" s="1072">
        <v>8</v>
      </c>
      <c r="M19" s="901"/>
      <c r="N19" s="1071">
        <v>8</v>
      </c>
      <c r="O19" s="1071">
        <v>8</v>
      </c>
      <c r="P19" s="1071">
        <v>8</v>
      </c>
      <c r="Q19" s="1071">
        <v>8</v>
      </c>
      <c r="R19" s="1073"/>
      <c r="T19" s="1757"/>
      <c r="U19" s="1752"/>
    </row>
    <row r="20" spans="1:21" ht="24" customHeight="1" x14ac:dyDescent="0.3">
      <c r="A20" s="299" t="s">
        <v>13</v>
      </c>
      <c r="B20" s="299" t="s">
        <v>14</v>
      </c>
      <c r="C20" s="902" t="s">
        <v>359</v>
      </c>
      <c r="D20" s="901">
        <f t="shared" ref="D20:D21" si="2">SUM(E20:K20,L20:R20)/2</f>
        <v>12</v>
      </c>
      <c r="E20" s="1072"/>
      <c r="F20" s="1071"/>
      <c r="G20" s="1071"/>
      <c r="H20" s="1071"/>
      <c r="I20" s="2414">
        <v>8</v>
      </c>
      <c r="J20" s="1071"/>
      <c r="K20" s="1072">
        <v>8</v>
      </c>
      <c r="L20" s="1072"/>
      <c r="M20" s="901"/>
      <c r="N20" s="1071"/>
      <c r="O20" s="1071"/>
      <c r="P20" s="2327"/>
      <c r="Q20" s="1071"/>
      <c r="R20" s="1073">
        <v>8</v>
      </c>
      <c r="T20" s="1756">
        <v>0.75</v>
      </c>
      <c r="U20" s="1752">
        <f>ROUNDDOWN(AVERAGE(E57:R57),0)</f>
        <v>9</v>
      </c>
    </row>
    <row r="21" spans="1:21" ht="24" customHeight="1" x14ac:dyDescent="0.25">
      <c r="A21" s="299" t="s">
        <v>13</v>
      </c>
      <c r="B21" s="299" t="s">
        <v>14</v>
      </c>
      <c r="C21" s="902" t="s">
        <v>98</v>
      </c>
      <c r="D21" s="901">
        <f t="shared" si="2"/>
        <v>4</v>
      </c>
      <c r="E21" s="961"/>
      <c r="F21" s="1080"/>
      <c r="G21" s="1079"/>
      <c r="H21" s="1079"/>
      <c r="I21" s="2412"/>
      <c r="J21" s="901">
        <v>8</v>
      </c>
      <c r="K21" s="961"/>
      <c r="L21" s="961"/>
      <c r="M21" s="2327"/>
      <c r="N21" s="2327"/>
      <c r="O21" s="1079"/>
      <c r="P21" s="1079"/>
      <c r="Q21" s="1079"/>
      <c r="R21" s="962"/>
      <c r="T21" s="1757">
        <v>0.79166666666666696</v>
      </c>
      <c r="U21" s="1752">
        <f>ROUNDDOWN(AVERAGE(E58:R58),0)</f>
        <v>6</v>
      </c>
    </row>
    <row r="22" spans="1:21" ht="24" customHeight="1" x14ac:dyDescent="0.3">
      <c r="A22" s="2404" t="s">
        <v>138</v>
      </c>
      <c r="B22" s="299" t="s">
        <v>201</v>
      </c>
      <c r="C22" s="902" t="s">
        <v>107</v>
      </c>
      <c r="D22" s="901">
        <f>SUM(E22:K22,L22:R22)/2</f>
        <v>0</v>
      </c>
      <c r="E22" s="961"/>
      <c r="F22" s="901"/>
      <c r="G22" s="901"/>
      <c r="H22" s="901"/>
      <c r="I22" s="2412"/>
      <c r="J22" s="901"/>
      <c r="K22" s="961"/>
      <c r="L22" s="1072"/>
      <c r="M22" s="901"/>
      <c r="N22" s="901"/>
      <c r="O22" s="901"/>
      <c r="P22" s="901"/>
      <c r="Q22" s="901"/>
      <c r="R22" s="962"/>
      <c r="T22" s="1756">
        <v>0.83333333333333404</v>
      </c>
      <c r="U22" s="1752">
        <f>ROUNDDOWN(AVERAGE(E59:R59),0)</f>
        <v>4</v>
      </c>
    </row>
    <row r="23" spans="1:21" ht="24" customHeight="1" x14ac:dyDescent="0.25">
      <c r="A23" s="904"/>
      <c r="B23" s="904"/>
      <c r="C23" s="905" t="s">
        <v>123</v>
      </c>
      <c r="D23" s="906"/>
      <c r="E23" s="1069">
        <f t="shared" ref="E23:R23" si="3">COUNT(E7:E17,E19:E21)</f>
        <v>3</v>
      </c>
      <c r="F23" s="1069">
        <f t="shared" si="3"/>
        <v>5</v>
      </c>
      <c r="G23" s="1069">
        <f t="shared" si="3"/>
        <v>4</v>
      </c>
      <c r="H23" s="1069">
        <f t="shared" si="3"/>
        <v>4</v>
      </c>
      <c r="I23" s="2413">
        <f t="shared" si="3"/>
        <v>5</v>
      </c>
      <c r="J23" s="1069">
        <f t="shared" si="3"/>
        <v>5</v>
      </c>
      <c r="K23" s="1069">
        <f t="shared" si="3"/>
        <v>5</v>
      </c>
      <c r="L23" s="1069">
        <f t="shared" si="3"/>
        <v>3</v>
      </c>
      <c r="M23" s="1069">
        <f t="shared" si="3"/>
        <v>4</v>
      </c>
      <c r="N23" s="1069">
        <f t="shared" si="3"/>
        <v>5</v>
      </c>
      <c r="O23" s="1069">
        <f t="shared" si="3"/>
        <v>5</v>
      </c>
      <c r="P23" s="1069">
        <f t="shared" si="3"/>
        <v>5</v>
      </c>
      <c r="Q23" s="1069">
        <f t="shared" si="3"/>
        <v>4</v>
      </c>
      <c r="R23" s="1069">
        <f t="shared" si="3"/>
        <v>5</v>
      </c>
      <c r="T23" s="1757">
        <v>0.875</v>
      </c>
      <c r="U23" s="1752">
        <f>ROUNDDOWN(AVERAGE(E60:R60),0)</f>
        <v>4</v>
      </c>
    </row>
    <row r="24" spans="1:21" ht="24" customHeight="1" x14ac:dyDescent="0.3">
      <c r="A24" s="299" t="s">
        <v>13</v>
      </c>
      <c r="B24" s="299" t="s">
        <v>26</v>
      </c>
      <c r="C24" s="902" t="s">
        <v>341</v>
      </c>
      <c r="D24" s="901">
        <f>SUM(E24:K24,L24:R24)/2</f>
        <v>36</v>
      </c>
      <c r="E24" s="1090"/>
      <c r="F24" s="901">
        <v>8</v>
      </c>
      <c r="G24" s="901">
        <v>8</v>
      </c>
      <c r="H24" s="901">
        <v>8</v>
      </c>
      <c r="I24" s="2412"/>
      <c r="J24" s="901">
        <v>8</v>
      </c>
      <c r="K24" s="1070">
        <v>8</v>
      </c>
      <c r="L24" s="1070">
        <v>8</v>
      </c>
      <c r="M24" s="901"/>
      <c r="N24" s="901">
        <v>8</v>
      </c>
      <c r="O24" s="901">
        <v>8</v>
      </c>
      <c r="P24" s="901"/>
      <c r="Q24" s="901">
        <v>8</v>
      </c>
      <c r="R24" s="1070"/>
      <c r="T24" s="1758">
        <v>0.91666666666666696</v>
      </c>
      <c r="U24" s="1753">
        <f>ROUNDDOWN(AVERAGE('Master as of 2.17.25'!E61:R61), 0)</f>
        <v>4</v>
      </c>
    </row>
    <row r="25" spans="1:21" ht="24" customHeight="1" x14ac:dyDescent="0.25">
      <c r="A25" s="904"/>
      <c r="B25" s="904"/>
      <c r="C25" s="905" t="s">
        <v>120</v>
      </c>
      <c r="D25" s="906"/>
      <c r="E25" s="1069">
        <f t="shared" ref="E25:R25" si="4">COUNT(E7:E17,E19:E22,E24:E24)</f>
        <v>3</v>
      </c>
      <c r="F25" s="1069">
        <f t="shared" si="4"/>
        <v>6</v>
      </c>
      <c r="G25" s="1069">
        <f t="shared" si="4"/>
        <v>5</v>
      </c>
      <c r="H25" s="1069">
        <f t="shared" si="4"/>
        <v>5</v>
      </c>
      <c r="I25" s="2413">
        <f t="shared" si="4"/>
        <v>5</v>
      </c>
      <c r="J25" s="1069">
        <f t="shared" si="4"/>
        <v>6</v>
      </c>
      <c r="K25" s="1069">
        <f t="shared" si="4"/>
        <v>6</v>
      </c>
      <c r="L25" s="1069">
        <f t="shared" si="4"/>
        <v>4</v>
      </c>
      <c r="M25" s="1069">
        <f t="shared" si="4"/>
        <v>4</v>
      </c>
      <c r="N25" s="1069">
        <f t="shared" si="4"/>
        <v>6</v>
      </c>
      <c r="O25" s="1069">
        <f t="shared" si="4"/>
        <v>6</v>
      </c>
      <c r="P25" s="1069">
        <f t="shared" si="4"/>
        <v>5</v>
      </c>
      <c r="Q25" s="1069">
        <f t="shared" si="4"/>
        <v>5</v>
      </c>
      <c r="R25" s="1069">
        <f t="shared" si="4"/>
        <v>5</v>
      </c>
    </row>
    <row r="26" spans="1:21" ht="24" customHeight="1" x14ac:dyDescent="0.25">
      <c r="A26" s="299" t="s">
        <v>13</v>
      </c>
      <c r="B26" s="299" t="s">
        <v>30</v>
      </c>
      <c r="C26" s="902" t="s">
        <v>371</v>
      </c>
      <c r="D26" s="901">
        <f>SUM(E26:K26,L26:R26)/2</f>
        <v>32</v>
      </c>
      <c r="E26" s="1092"/>
      <c r="F26" s="901">
        <v>8</v>
      </c>
      <c r="G26" s="901">
        <v>8</v>
      </c>
      <c r="H26" s="901">
        <v>8</v>
      </c>
      <c r="I26" s="2412">
        <v>8</v>
      </c>
      <c r="J26" s="901"/>
      <c r="K26" s="1080"/>
      <c r="L26" s="1080"/>
      <c r="M26" s="901">
        <v>8</v>
      </c>
      <c r="N26" s="901"/>
      <c r="O26" s="901">
        <v>8</v>
      </c>
      <c r="P26" s="1071">
        <v>8</v>
      </c>
      <c r="Q26" s="901">
        <v>8</v>
      </c>
      <c r="R26" s="1092"/>
    </row>
    <row r="27" spans="1:21" ht="24" customHeight="1" x14ac:dyDescent="0.25">
      <c r="A27" s="299" t="s">
        <v>13</v>
      </c>
      <c r="B27" s="299" t="s">
        <v>30</v>
      </c>
      <c r="C27" s="902" t="s">
        <v>359</v>
      </c>
      <c r="D27" s="901">
        <f>SUM(E27:K27,L27:R27)/2</f>
        <v>8</v>
      </c>
      <c r="E27" s="1070"/>
      <c r="F27" s="901"/>
      <c r="G27" s="901"/>
      <c r="H27" s="901"/>
      <c r="I27" s="2412">
        <v>8</v>
      </c>
      <c r="J27" s="901"/>
      <c r="K27" s="1079"/>
      <c r="L27" s="1070"/>
      <c r="M27" s="901"/>
      <c r="N27" s="901"/>
      <c r="O27" s="901"/>
      <c r="P27" s="1071">
        <v>8</v>
      </c>
      <c r="Q27" s="901"/>
      <c r="R27" s="1079"/>
    </row>
    <row r="28" spans="1:21" ht="24" customHeight="1" x14ac:dyDescent="0.25">
      <c r="A28" s="299" t="s">
        <v>13</v>
      </c>
      <c r="B28" s="299" t="s">
        <v>30</v>
      </c>
      <c r="C28" s="902" t="s">
        <v>290</v>
      </c>
      <c r="D28" s="901">
        <f t="shared" ref="D28" si="5">SUM(E28:K28,L28:R28)/2</f>
        <v>16</v>
      </c>
      <c r="E28" s="961">
        <v>8</v>
      </c>
      <c r="F28" s="901"/>
      <c r="G28" s="901"/>
      <c r="H28" s="901"/>
      <c r="I28" s="2412"/>
      <c r="J28" s="901"/>
      <c r="K28" s="961">
        <v>8</v>
      </c>
      <c r="L28" s="961">
        <v>8</v>
      </c>
      <c r="M28" s="901"/>
      <c r="N28" s="901"/>
      <c r="O28" s="901"/>
      <c r="P28" s="901"/>
      <c r="Q28" s="901"/>
      <c r="R28" s="962">
        <v>8</v>
      </c>
    </row>
    <row r="29" spans="1:21" ht="24" customHeight="1" x14ac:dyDescent="0.25">
      <c r="A29" s="904"/>
      <c r="B29" s="904"/>
      <c r="C29" s="905" t="s">
        <v>119</v>
      </c>
      <c r="D29" s="906"/>
      <c r="E29" s="1069">
        <f t="shared" ref="E29:R29" si="6">COUNT(E7:E17,E19:E22,E24:E24,E26:E28)</f>
        <v>4</v>
      </c>
      <c r="F29" s="1069">
        <f t="shared" si="6"/>
        <v>7</v>
      </c>
      <c r="G29" s="1069">
        <f t="shared" si="6"/>
        <v>6</v>
      </c>
      <c r="H29" s="1069">
        <f t="shared" si="6"/>
        <v>6</v>
      </c>
      <c r="I29" s="2413">
        <f t="shared" si="6"/>
        <v>7</v>
      </c>
      <c r="J29" s="1069">
        <f t="shared" si="6"/>
        <v>6</v>
      </c>
      <c r="K29" s="1069">
        <f t="shared" si="6"/>
        <v>7</v>
      </c>
      <c r="L29" s="1069">
        <f t="shared" si="6"/>
        <v>5</v>
      </c>
      <c r="M29" s="1069">
        <f t="shared" si="6"/>
        <v>5</v>
      </c>
      <c r="N29" s="1069">
        <f t="shared" si="6"/>
        <v>6</v>
      </c>
      <c r="O29" s="1069">
        <f t="shared" si="6"/>
        <v>7</v>
      </c>
      <c r="P29" s="1069">
        <f t="shared" si="6"/>
        <v>7</v>
      </c>
      <c r="Q29" s="1069">
        <f t="shared" si="6"/>
        <v>6</v>
      </c>
      <c r="R29" s="1069">
        <f t="shared" si="6"/>
        <v>6</v>
      </c>
    </row>
    <row r="30" spans="1:21" ht="24" customHeight="1" x14ac:dyDescent="0.25">
      <c r="A30" s="299" t="s">
        <v>13</v>
      </c>
      <c r="B30" s="299" t="s">
        <v>91</v>
      </c>
      <c r="C30" s="902" t="s">
        <v>351</v>
      </c>
      <c r="D30" s="901">
        <f t="shared" ref="D30:D35" si="7">SUM(E30:K30,L30:R30)/2</f>
        <v>28</v>
      </c>
      <c r="E30" s="961"/>
      <c r="F30" s="901">
        <v>8</v>
      </c>
      <c r="G30" s="901">
        <v>8</v>
      </c>
      <c r="H30" s="901">
        <v>8</v>
      </c>
      <c r="I30" s="2412"/>
      <c r="J30" s="1371" t="s">
        <v>152</v>
      </c>
      <c r="K30" s="1080"/>
      <c r="L30" s="1080"/>
      <c r="M30" s="901">
        <v>8</v>
      </c>
      <c r="N30" s="901">
        <v>8</v>
      </c>
      <c r="O30" s="901">
        <v>8</v>
      </c>
      <c r="P30" s="901"/>
      <c r="Q30" s="901">
        <v>8</v>
      </c>
      <c r="R30" s="962"/>
    </row>
    <row r="31" spans="1:21" ht="24" customHeight="1" x14ac:dyDescent="0.25">
      <c r="A31" s="299" t="s">
        <v>13</v>
      </c>
      <c r="B31" s="299" t="s">
        <v>91</v>
      </c>
      <c r="C31" s="902" t="s">
        <v>388</v>
      </c>
      <c r="D31" s="901">
        <f t="shared" si="7"/>
        <v>32</v>
      </c>
      <c r="E31" s="1079"/>
      <c r="F31" s="901">
        <v>8</v>
      </c>
      <c r="G31" s="901">
        <v>8</v>
      </c>
      <c r="H31" s="901">
        <v>8</v>
      </c>
      <c r="I31" s="2412"/>
      <c r="J31" s="901">
        <v>8</v>
      </c>
      <c r="K31" s="1092"/>
      <c r="L31" s="1092"/>
      <c r="M31" s="901">
        <v>8</v>
      </c>
      <c r="N31" s="901">
        <v>8</v>
      </c>
      <c r="O31" s="901">
        <v>8</v>
      </c>
      <c r="P31" s="901"/>
      <c r="Q31" s="901">
        <v>8</v>
      </c>
      <c r="R31" s="1079"/>
    </row>
    <row r="32" spans="1:21" ht="24" customHeight="1" x14ac:dyDescent="0.25">
      <c r="A32" s="299" t="s">
        <v>13</v>
      </c>
      <c r="B32" s="299" t="s">
        <v>91</v>
      </c>
      <c r="C32" s="902" t="s">
        <v>235</v>
      </c>
      <c r="D32" s="901">
        <f>SUM(E32:K32,L32:R32)/2</f>
        <v>32</v>
      </c>
      <c r="E32" s="1079"/>
      <c r="F32" s="901"/>
      <c r="G32" s="901">
        <v>8</v>
      </c>
      <c r="H32" s="901">
        <v>8</v>
      </c>
      <c r="I32" s="2412">
        <v>8</v>
      </c>
      <c r="J32" s="901">
        <v>8</v>
      </c>
      <c r="K32" s="1070"/>
      <c r="L32" s="1070"/>
      <c r="M32" s="901">
        <v>8</v>
      </c>
      <c r="N32" s="901"/>
      <c r="O32" s="901">
        <v>8</v>
      </c>
      <c r="P32" s="901">
        <v>8</v>
      </c>
      <c r="Q32" s="901">
        <v>8</v>
      </c>
      <c r="R32" s="1079"/>
    </row>
    <row r="33" spans="1:18" ht="24" customHeight="1" x14ac:dyDescent="0.25">
      <c r="A33" s="299" t="s">
        <v>13</v>
      </c>
      <c r="B33" s="299" t="s">
        <v>91</v>
      </c>
      <c r="C33" s="902" t="s">
        <v>371</v>
      </c>
      <c r="D33" s="901">
        <f>SUM(E33:K33,L33:R33)/2</f>
        <v>8</v>
      </c>
      <c r="E33" s="1070"/>
      <c r="F33" s="1079"/>
      <c r="G33" s="1079"/>
      <c r="H33" s="1079"/>
      <c r="I33" s="2412"/>
      <c r="J33" s="901"/>
      <c r="K33" s="1070">
        <v>8</v>
      </c>
      <c r="L33" s="1070">
        <v>8</v>
      </c>
      <c r="M33" s="1079"/>
      <c r="N33" s="901"/>
      <c r="O33" s="1079"/>
      <c r="P33" s="1079"/>
      <c r="Q33" s="1079"/>
      <c r="R33" s="1070"/>
    </row>
    <row r="34" spans="1:18" ht="24" customHeight="1" x14ac:dyDescent="0.25">
      <c r="A34" s="299" t="s">
        <v>13</v>
      </c>
      <c r="B34" s="299" t="s">
        <v>91</v>
      </c>
      <c r="C34" s="902" t="s">
        <v>366</v>
      </c>
      <c r="D34" s="901">
        <f t="shared" si="7"/>
        <v>28</v>
      </c>
      <c r="E34" s="1092"/>
      <c r="F34" s="901">
        <v>8</v>
      </c>
      <c r="G34" s="901">
        <v>8</v>
      </c>
      <c r="H34" s="901"/>
      <c r="I34" s="2412"/>
      <c r="J34" s="901">
        <v>8</v>
      </c>
      <c r="K34" s="1080"/>
      <c r="L34" s="1080"/>
      <c r="M34" s="901"/>
      <c r="N34" s="901">
        <v>8</v>
      </c>
      <c r="O34" s="901">
        <v>8</v>
      </c>
      <c r="P34" s="901">
        <v>8</v>
      </c>
      <c r="Q34" s="901">
        <v>8</v>
      </c>
      <c r="R34" s="1092"/>
    </row>
    <row r="35" spans="1:18" ht="24" customHeight="1" x14ac:dyDescent="0.25">
      <c r="A35" s="299" t="s">
        <v>13</v>
      </c>
      <c r="B35" s="299" t="s">
        <v>91</v>
      </c>
      <c r="C35" s="902" t="s">
        <v>281</v>
      </c>
      <c r="D35" s="901">
        <f t="shared" si="7"/>
        <v>40</v>
      </c>
      <c r="E35" s="961">
        <v>8</v>
      </c>
      <c r="F35" s="901"/>
      <c r="G35" s="901">
        <v>8</v>
      </c>
      <c r="H35" s="901">
        <v>8</v>
      </c>
      <c r="I35" s="2412">
        <v>8</v>
      </c>
      <c r="J35" s="901">
        <v>8</v>
      </c>
      <c r="K35" s="961"/>
      <c r="L35" s="961"/>
      <c r="M35" s="901">
        <v>8</v>
      </c>
      <c r="N35" s="901">
        <v>8</v>
      </c>
      <c r="O35" s="901"/>
      <c r="P35" s="901">
        <v>8</v>
      </c>
      <c r="Q35" s="901">
        <v>8</v>
      </c>
      <c r="R35" s="962">
        <v>8</v>
      </c>
    </row>
    <row r="36" spans="1:18" ht="24" customHeight="1" x14ac:dyDescent="0.25">
      <c r="A36" s="904"/>
      <c r="B36" s="904"/>
      <c r="C36" s="905" t="s">
        <v>124</v>
      </c>
      <c r="D36" s="906"/>
      <c r="E36" s="1069">
        <f t="shared" ref="E36:R36" si="8">COUNT(E7:E17,E19:E22,E24:E24,E26:E28,E30:E35)</f>
        <v>5</v>
      </c>
      <c r="F36" s="1069">
        <f t="shared" si="8"/>
        <v>10</v>
      </c>
      <c r="G36" s="1069">
        <f t="shared" si="8"/>
        <v>11</v>
      </c>
      <c r="H36" s="1069">
        <f t="shared" si="8"/>
        <v>10</v>
      </c>
      <c r="I36" s="2413">
        <f t="shared" si="8"/>
        <v>9</v>
      </c>
      <c r="J36" s="1069">
        <f t="shared" si="8"/>
        <v>10</v>
      </c>
      <c r="K36" s="1069">
        <f t="shared" si="8"/>
        <v>8</v>
      </c>
      <c r="L36" s="1069">
        <f t="shared" si="8"/>
        <v>6</v>
      </c>
      <c r="M36" s="1069">
        <f t="shared" si="8"/>
        <v>9</v>
      </c>
      <c r="N36" s="1069">
        <f t="shared" si="8"/>
        <v>10</v>
      </c>
      <c r="O36" s="1069">
        <f t="shared" si="8"/>
        <v>11</v>
      </c>
      <c r="P36" s="1069">
        <f t="shared" si="8"/>
        <v>10</v>
      </c>
      <c r="Q36" s="1069">
        <f t="shared" si="8"/>
        <v>11</v>
      </c>
      <c r="R36" s="1069">
        <f t="shared" si="8"/>
        <v>7</v>
      </c>
    </row>
    <row r="37" spans="1:18" ht="24" customHeight="1" x14ac:dyDescent="0.25">
      <c r="A37" s="299" t="s">
        <v>13</v>
      </c>
      <c r="B37" s="299" t="s">
        <v>34</v>
      </c>
      <c r="C37" s="902" t="s">
        <v>379</v>
      </c>
      <c r="D37" s="901">
        <f>SUM(E37:K37,L37:R37)/2</f>
        <v>24</v>
      </c>
      <c r="E37" s="1079"/>
      <c r="F37" s="901">
        <v>8</v>
      </c>
      <c r="G37" s="901"/>
      <c r="H37" s="1371" t="s">
        <v>104</v>
      </c>
      <c r="I37" s="1371" t="s">
        <v>104</v>
      </c>
      <c r="J37" s="901">
        <v>8</v>
      </c>
      <c r="K37" s="1070"/>
      <c r="L37" s="1070"/>
      <c r="M37" s="901">
        <v>8</v>
      </c>
      <c r="N37" s="901">
        <v>8</v>
      </c>
      <c r="O37" s="901"/>
      <c r="P37" s="901">
        <v>8</v>
      </c>
      <c r="Q37" s="901">
        <v>8</v>
      </c>
      <c r="R37" s="1079"/>
    </row>
    <row r="38" spans="1:18" ht="24" customHeight="1" x14ac:dyDescent="0.25">
      <c r="A38" s="299" t="s">
        <v>13</v>
      </c>
      <c r="B38" s="299" t="s">
        <v>34</v>
      </c>
      <c r="C38" s="902" t="s">
        <v>235</v>
      </c>
      <c r="D38" s="901">
        <f t="shared" ref="D38" si="9">SUM(E38:K38,L38:R38)/2</f>
        <v>8</v>
      </c>
      <c r="E38" s="1070">
        <v>8</v>
      </c>
      <c r="F38" s="901"/>
      <c r="G38" s="1079"/>
      <c r="H38" s="1079"/>
      <c r="I38" s="2412"/>
      <c r="J38" s="1079"/>
      <c r="K38" s="1070"/>
      <c r="L38" s="1070"/>
      <c r="M38" s="1079"/>
      <c r="N38" s="901"/>
      <c r="O38" s="1079"/>
      <c r="P38" s="1079"/>
      <c r="Q38" s="1079"/>
      <c r="R38" s="1070">
        <v>8</v>
      </c>
    </row>
    <row r="39" spans="1:18" ht="24" customHeight="1" x14ac:dyDescent="0.25">
      <c r="A39" s="299" t="s">
        <v>13</v>
      </c>
      <c r="B39" s="299" t="s">
        <v>34</v>
      </c>
      <c r="C39" s="902" t="s">
        <v>389</v>
      </c>
      <c r="D39" s="901">
        <f>SUM(E39:K39,L39:R39)/2</f>
        <v>36</v>
      </c>
      <c r="E39" s="1070"/>
      <c r="F39" s="901">
        <v>8</v>
      </c>
      <c r="G39" s="901">
        <v>8</v>
      </c>
      <c r="H39" s="901"/>
      <c r="I39" s="2412"/>
      <c r="J39" s="901">
        <v>8</v>
      </c>
      <c r="K39" s="1070">
        <v>8</v>
      </c>
      <c r="L39" s="1070">
        <v>8</v>
      </c>
      <c r="M39" s="901">
        <v>8</v>
      </c>
      <c r="N39" s="901">
        <v>8</v>
      </c>
      <c r="O39" s="901"/>
      <c r="P39" s="901">
        <v>8</v>
      </c>
      <c r="Q39" s="901">
        <v>8</v>
      </c>
      <c r="R39" s="1070"/>
    </row>
    <row r="40" spans="1:18" ht="24" customHeight="1" x14ac:dyDescent="0.25">
      <c r="A40" s="904"/>
      <c r="B40" s="904"/>
      <c r="C40" s="905" t="s">
        <v>121</v>
      </c>
      <c r="D40" s="906"/>
      <c r="E40" s="1069">
        <f t="shared" ref="E40:R40" si="10">COUNT(E7:E17,E19:E22,E24:E24,E26:E28,E30:E35,E37:E39)</f>
        <v>6</v>
      </c>
      <c r="F40" s="1069">
        <f t="shared" si="10"/>
        <v>12</v>
      </c>
      <c r="G40" s="1069">
        <f t="shared" si="10"/>
        <v>12</v>
      </c>
      <c r="H40" s="1069">
        <f t="shared" si="10"/>
        <v>10</v>
      </c>
      <c r="I40" s="2413">
        <f t="shared" si="10"/>
        <v>9</v>
      </c>
      <c r="J40" s="1069">
        <f t="shared" si="10"/>
        <v>12</v>
      </c>
      <c r="K40" s="1069">
        <f t="shared" si="10"/>
        <v>9</v>
      </c>
      <c r="L40" s="1069">
        <f t="shared" si="10"/>
        <v>7</v>
      </c>
      <c r="M40" s="1069">
        <f t="shared" si="10"/>
        <v>11</v>
      </c>
      <c r="N40" s="1069">
        <f t="shared" si="10"/>
        <v>12</v>
      </c>
      <c r="O40" s="1069">
        <f t="shared" si="10"/>
        <v>11</v>
      </c>
      <c r="P40" s="1069">
        <f t="shared" si="10"/>
        <v>12</v>
      </c>
      <c r="Q40" s="1069">
        <f t="shared" si="10"/>
        <v>13</v>
      </c>
      <c r="R40" s="1069">
        <f t="shared" si="10"/>
        <v>8</v>
      </c>
    </row>
    <row r="41" spans="1:18" ht="24" customHeight="1" x14ac:dyDescent="0.25">
      <c r="A41" s="299" t="s">
        <v>13</v>
      </c>
      <c r="B41" s="299" t="s">
        <v>162</v>
      </c>
      <c r="C41" s="902" t="s">
        <v>369</v>
      </c>
      <c r="D41" s="901">
        <f t="shared" ref="D41" si="11">SUM(E41:K41,L41:R41)/2</f>
        <v>32</v>
      </c>
      <c r="E41" s="1741"/>
      <c r="F41" s="1071">
        <v>8</v>
      </c>
      <c r="G41" s="1071"/>
      <c r="H41" s="901">
        <v>8</v>
      </c>
      <c r="I41" s="2414"/>
      <c r="J41" s="1071">
        <v>8</v>
      </c>
      <c r="K41" s="1070">
        <v>8</v>
      </c>
      <c r="L41" s="1070">
        <v>8</v>
      </c>
      <c r="M41" s="901">
        <v>8</v>
      </c>
      <c r="N41" s="1071"/>
      <c r="O41" s="1071">
        <v>8</v>
      </c>
      <c r="P41" s="1071"/>
      <c r="Q41" s="1071">
        <v>8</v>
      </c>
      <c r="R41" s="1741"/>
    </row>
    <row r="42" spans="1:18" ht="24" customHeight="1" x14ac:dyDescent="0.25">
      <c r="A42" s="904"/>
      <c r="B42" s="904"/>
      <c r="C42" s="905" t="s">
        <v>139</v>
      </c>
      <c r="D42" s="906"/>
      <c r="E42" s="1069">
        <f t="shared" ref="E42:R42" si="12">COUNT(E7:E17,E19:E22,E24:E24,E26:E28,E30:E35,E37:E39,E41:E41)</f>
        <v>6</v>
      </c>
      <c r="F42" s="1069">
        <f t="shared" si="12"/>
        <v>13</v>
      </c>
      <c r="G42" s="1069">
        <f t="shared" si="12"/>
        <v>12</v>
      </c>
      <c r="H42" s="1069">
        <f t="shared" si="12"/>
        <v>11</v>
      </c>
      <c r="I42" s="2413">
        <f t="shared" si="12"/>
        <v>9</v>
      </c>
      <c r="J42" s="1069">
        <f t="shared" si="12"/>
        <v>13</v>
      </c>
      <c r="K42" s="1069">
        <f t="shared" si="12"/>
        <v>10</v>
      </c>
      <c r="L42" s="1069">
        <f t="shared" si="12"/>
        <v>8</v>
      </c>
      <c r="M42" s="1069">
        <f t="shared" si="12"/>
        <v>12</v>
      </c>
      <c r="N42" s="1069">
        <f t="shared" si="12"/>
        <v>12</v>
      </c>
      <c r="O42" s="1069">
        <f t="shared" si="12"/>
        <v>12</v>
      </c>
      <c r="P42" s="1069">
        <f t="shared" si="12"/>
        <v>12</v>
      </c>
      <c r="Q42" s="1069">
        <f t="shared" si="12"/>
        <v>14</v>
      </c>
      <c r="R42" s="1069">
        <f t="shared" si="12"/>
        <v>8</v>
      </c>
    </row>
    <row r="43" spans="1:18" ht="24" customHeight="1" x14ac:dyDescent="0.25">
      <c r="A43" s="299" t="s">
        <v>13</v>
      </c>
      <c r="B43" s="299" t="s">
        <v>103</v>
      </c>
      <c r="C43" s="902" t="s">
        <v>384</v>
      </c>
      <c r="D43" s="901">
        <f>SUM(E43:K43,L43:R43)/2</f>
        <v>36</v>
      </c>
      <c r="E43" s="1070"/>
      <c r="F43" s="901">
        <v>8</v>
      </c>
      <c r="G43" s="901">
        <v>8</v>
      </c>
      <c r="H43" s="901">
        <v>8</v>
      </c>
      <c r="I43" s="2412"/>
      <c r="J43" s="901"/>
      <c r="K43" s="1070">
        <v>8</v>
      </c>
      <c r="L43" s="1070">
        <v>8</v>
      </c>
      <c r="M43" s="901">
        <v>8</v>
      </c>
      <c r="N43" s="901">
        <v>8</v>
      </c>
      <c r="O43" s="901">
        <v>8</v>
      </c>
      <c r="P43" s="901"/>
      <c r="Q43" s="901">
        <v>8</v>
      </c>
      <c r="R43" s="1070"/>
    </row>
    <row r="44" spans="1:18" ht="24" customHeight="1" x14ac:dyDescent="0.25">
      <c r="A44" s="904"/>
      <c r="B44" s="904"/>
      <c r="C44" s="905" t="s">
        <v>125</v>
      </c>
      <c r="D44" s="906"/>
      <c r="E44" s="1069">
        <f t="shared" ref="E44:R44" si="13">COUNT(E7:E17,E19:E21,E24:E24,E26:E28,E30:E35,E37:E39,E41:E41,E43:E43)</f>
        <v>6</v>
      </c>
      <c r="F44" s="1069">
        <f t="shared" si="13"/>
        <v>14</v>
      </c>
      <c r="G44" s="1069">
        <f t="shared" si="13"/>
        <v>13</v>
      </c>
      <c r="H44" s="1069">
        <f t="shared" si="13"/>
        <v>12</v>
      </c>
      <c r="I44" s="2413">
        <f t="shared" si="13"/>
        <v>9</v>
      </c>
      <c r="J44" s="1069">
        <f t="shared" si="13"/>
        <v>13</v>
      </c>
      <c r="K44" s="1069">
        <f t="shared" si="13"/>
        <v>11</v>
      </c>
      <c r="L44" s="1069">
        <f t="shared" si="13"/>
        <v>9</v>
      </c>
      <c r="M44" s="1069">
        <f t="shared" si="13"/>
        <v>13</v>
      </c>
      <c r="N44" s="1069">
        <f t="shared" si="13"/>
        <v>13</v>
      </c>
      <c r="O44" s="1069">
        <f t="shared" si="13"/>
        <v>13</v>
      </c>
      <c r="P44" s="1069">
        <f t="shared" si="13"/>
        <v>12</v>
      </c>
      <c r="Q44" s="1069">
        <f t="shared" si="13"/>
        <v>15</v>
      </c>
      <c r="R44" s="1069">
        <f t="shared" si="13"/>
        <v>8</v>
      </c>
    </row>
    <row r="45" spans="1:18" ht="24" customHeight="1" x14ac:dyDescent="0.25">
      <c r="A45" s="299" t="s">
        <v>13</v>
      </c>
      <c r="B45" s="299" t="s">
        <v>39</v>
      </c>
      <c r="C45" s="902" t="s">
        <v>318</v>
      </c>
      <c r="D45" s="901">
        <f>SUM(E45:K45,L45:R45)/2</f>
        <v>40</v>
      </c>
      <c r="E45" s="961"/>
      <c r="F45" s="901">
        <v>8</v>
      </c>
      <c r="G45" s="901">
        <v>8</v>
      </c>
      <c r="H45" s="901">
        <v>8</v>
      </c>
      <c r="I45" s="2412">
        <v>8</v>
      </c>
      <c r="J45" s="901"/>
      <c r="K45" s="961">
        <v>8</v>
      </c>
      <c r="L45" s="961">
        <v>8</v>
      </c>
      <c r="M45" s="901"/>
      <c r="N45" s="901">
        <v>8</v>
      </c>
      <c r="O45" s="901">
        <v>8</v>
      </c>
      <c r="P45" s="901">
        <v>8</v>
      </c>
      <c r="Q45" s="901">
        <v>8</v>
      </c>
      <c r="R45" s="962"/>
    </row>
    <row r="46" spans="1:18" ht="24" customHeight="1" x14ac:dyDescent="0.25">
      <c r="A46" s="299" t="s">
        <v>13</v>
      </c>
      <c r="B46" s="299" t="s">
        <v>39</v>
      </c>
      <c r="C46" s="902" t="s">
        <v>374</v>
      </c>
      <c r="D46" s="901">
        <f t="shared" ref="D46:D49" si="14">SUM(E46:K46,L46:R46)/2</f>
        <v>40</v>
      </c>
      <c r="E46" s="961"/>
      <c r="F46" s="901">
        <v>8</v>
      </c>
      <c r="G46" s="901">
        <v>8</v>
      </c>
      <c r="H46" s="1094"/>
      <c r="I46" s="2412">
        <v>8</v>
      </c>
      <c r="J46" s="901">
        <v>8</v>
      </c>
      <c r="K46" s="1092">
        <v>8</v>
      </c>
      <c r="L46" s="1092">
        <v>8</v>
      </c>
      <c r="M46" s="901">
        <v>8</v>
      </c>
      <c r="N46" s="901">
        <v>8</v>
      </c>
      <c r="O46" s="901"/>
      <c r="P46" s="901">
        <v>8</v>
      </c>
      <c r="Q46" s="901">
        <v>8</v>
      </c>
      <c r="R46" s="962"/>
    </row>
    <row r="47" spans="1:18" s="1743" customFormat="1" ht="24" customHeight="1" x14ac:dyDescent="0.25">
      <c r="A47" s="299" t="s">
        <v>13</v>
      </c>
      <c r="B47" s="299" t="s">
        <v>39</v>
      </c>
      <c r="C47" s="902" t="s">
        <v>106</v>
      </c>
      <c r="D47" s="901">
        <f t="shared" si="14"/>
        <v>16</v>
      </c>
      <c r="E47" s="1961"/>
      <c r="F47" s="901">
        <v>8</v>
      </c>
      <c r="G47" s="901">
        <v>8</v>
      </c>
      <c r="H47" s="1079"/>
      <c r="I47" s="2412"/>
      <c r="J47" s="1079"/>
      <c r="K47" s="1080"/>
      <c r="L47" s="961"/>
      <c r="M47" s="901">
        <v>8</v>
      </c>
      <c r="N47" s="901">
        <v>8</v>
      </c>
      <c r="O47" s="1079"/>
      <c r="P47" s="1079"/>
      <c r="Q47" s="1079"/>
      <c r="R47" s="1080"/>
    </row>
    <row r="48" spans="1:18" ht="23.5" customHeight="1" x14ac:dyDescent="0.25">
      <c r="A48" s="299" t="s">
        <v>13</v>
      </c>
      <c r="B48" s="299" t="s">
        <v>39</v>
      </c>
      <c r="C48" s="902" t="s">
        <v>352</v>
      </c>
      <c r="D48" s="901">
        <f t="shared" si="14"/>
        <v>40</v>
      </c>
      <c r="E48" s="1070">
        <v>8</v>
      </c>
      <c r="F48" s="901"/>
      <c r="G48" s="901">
        <v>8</v>
      </c>
      <c r="H48" s="901">
        <v>8</v>
      </c>
      <c r="I48" s="2412">
        <v>8</v>
      </c>
      <c r="J48" s="901">
        <v>8</v>
      </c>
      <c r="K48" s="1070"/>
      <c r="L48" s="1070"/>
      <c r="M48" s="901">
        <v>8</v>
      </c>
      <c r="N48" s="901">
        <v>8</v>
      </c>
      <c r="O48" s="901">
        <v>8</v>
      </c>
      <c r="P48" s="901">
        <v>8</v>
      </c>
      <c r="Q48" s="901"/>
      <c r="R48" s="1070">
        <v>8</v>
      </c>
    </row>
    <row r="49" spans="1:18" ht="23.5" customHeight="1" x14ac:dyDescent="0.25">
      <c r="A49" s="299" t="s">
        <v>13</v>
      </c>
      <c r="B49" s="299" t="s">
        <v>362</v>
      </c>
      <c r="C49" s="902" t="s">
        <v>135</v>
      </c>
      <c r="D49" s="901">
        <f t="shared" si="14"/>
        <v>26.75</v>
      </c>
      <c r="E49" s="1070">
        <v>8</v>
      </c>
      <c r="F49" s="901">
        <v>7.5</v>
      </c>
      <c r="G49" s="901"/>
      <c r="H49" s="901"/>
      <c r="I49" s="2412"/>
      <c r="J49" s="901">
        <v>7.5</v>
      </c>
      <c r="K49" s="1070"/>
      <c r="L49" s="1070"/>
      <c r="M49" s="901">
        <v>7.5</v>
      </c>
      <c r="N49" s="901"/>
      <c r="O49" s="901"/>
      <c r="P49" s="901">
        <v>7.5</v>
      </c>
      <c r="Q49" s="901">
        <v>7.5</v>
      </c>
      <c r="R49" s="1070">
        <v>8</v>
      </c>
    </row>
    <row r="50" spans="1:18" ht="24" customHeight="1" x14ac:dyDescent="0.25">
      <c r="A50" s="904"/>
      <c r="B50" s="904"/>
      <c r="C50" s="905" t="s">
        <v>126</v>
      </c>
      <c r="D50" s="906"/>
      <c r="E50" s="1069">
        <f t="shared" ref="E50:R50" si="15">COUNT(E8:E17,E19:E21,E24:E24,E26:E28,E30:E35,E37:E39,E41:E41,E43:E43,E45:E49)</f>
        <v>8</v>
      </c>
      <c r="F50" s="1069">
        <f t="shared" si="15"/>
        <v>17</v>
      </c>
      <c r="G50" s="1069">
        <f t="shared" si="15"/>
        <v>16</v>
      </c>
      <c r="H50" s="1069">
        <f t="shared" si="15"/>
        <v>13</v>
      </c>
      <c r="I50" s="2413">
        <f t="shared" si="15"/>
        <v>11</v>
      </c>
      <c r="J50" s="1069">
        <f t="shared" si="15"/>
        <v>15</v>
      </c>
      <c r="K50" s="1069">
        <f t="shared" si="15"/>
        <v>13</v>
      </c>
      <c r="L50" s="1069">
        <f t="shared" si="15"/>
        <v>11</v>
      </c>
      <c r="M50" s="1069">
        <f t="shared" si="15"/>
        <v>16</v>
      </c>
      <c r="N50" s="1069">
        <f t="shared" si="15"/>
        <v>16</v>
      </c>
      <c r="O50" s="1069">
        <f t="shared" si="15"/>
        <v>14</v>
      </c>
      <c r="P50" s="1069">
        <f t="shared" si="15"/>
        <v>15</v>
      </c>
      <c r="Q50" s="1069">
        <f t="shared" si="15"/>
        <v>17</v>
      </c>
      <c r="R50" s="1069">
        <f t="shared" si="15"/>
        <v>10</v>
      </c>
    </row>
    <row r="51" spans="1:18" ht="24" customHeight="1" x14ac:dyDescent="0.25">
      <c r="A51" s="299" t="s">
        <v>13</v>
      </c>
      <c r="B51" s="299" t="s">
        <v>301</v>
      </c>
      <c r="C51" s="900" t="s">
        <v>106</v>
      </c>
      <c r="D51" s="901">
        <f>SUM(E51:K51,L51:R51)/2</f>
        <v>6</v>
      </c>
      <c r="E51" s="962"/>
      <c r="F51" s="1080"/>
      <c r="G51" s="1079"/>
      <c r="H51" s="963">
        <v>6</v>
      </c>
      <c r="I51" s="2412"/>
      <c r="J51" s="1079"/>
      <c r="K51" s="1081"/>
      <c r="L51" s="961"/>
      <c r="M51" s="1079"/>
      <c r="N51" s="1079"/>
      <c r="O51" s="901">
        <v>6</v>
      </c>
      <c r="P51" s="1079"/>
      <c r="Q51" s="1079"/>
      <c r="R51" s="1081"/>
    </row>
    <row r="52" spans="1:18" ht="24" customHeight="1" x14ac:dyDescent="0.25">
      <c r="A52" s="299" t="s">
        <v>13</v>
      </c>
      <c r="B52" s="299" t="s">
        <v>312</v>
      </c>
      <c r="C52" s="900" t="s">
        <v>106</v>
      </c>
      <c r="D52" s="901">
        <f>SUM(E52:K52,L52:R52)/2</f>
        <v>7.5</v>
      </c>
      <c r="E52" s="962"/>
      <c r="F52" s="1080"/>
      <c r="G52" s="1079"/>
      <c r="H52" s="1080"/>
      <c r="I52" s="2412"/>
      <c r="J52" s="901">
        <v>5</v>
      </c>
      <c r="K52" s="1081"/>
      <c r="L52" s="961"/>
      <c r="M52" s="1079"/>
      <c r="N52" s="1079"/>
      <c r="O52" s="1079"/>
      <c r="P52" s="901">
        <v>5</v>
      </c>
      <c r="Q52" s="901">
        <v>5</v>
      </c>
      <c r="R52" s="1081"/>
    </row>
    <row r="53" spans="1:18" ht="24" customHeight="1" x14ac:dyDescent="0.25">
      <c r="A53" s="904"/>
      <c r="B53" s="904"/>
      <c r="C53" s="911" t="s">
        <v>300</v>
      </c>
      <c r="D53" s="906"/>
      <c r="E53" s="1069">
        <f t="shared" ref="E53:R53" si="16">COUNT(E19:E21,E24,E26:E28,E30:E35,E37:E39,E41:E41,E43:E43,E45:E49)</f>
        <v>5</v>
      </c>
      <c r="F53" s="1069">
        <f t="shared" si="16"/>
        <v>14</v>
      </c>
      <c r="G53" s="1069">
        <f t="shared" si="16"/>
        <v>13</v>
      </c>
      <c r="H53" s="1069">
        <f t="shared" si="16"/>
        <v>11</v>
      </c>
      <c r="I53" s="2413">
        <f t="shared" si="16"/>
        <v>9</v>
      </c>
      <c r="J53" s="1069">
        <f t="shared" si="16"/>
        <v>13</v>
      </c>
      <c r="K53" s="1069">
        <f t="shared" si="16"/>
        <v>10</v>
      </c>
      <c r="L53" s="1069">
        <f t="shared" si="16"/>
        <v>9</v>
      </c>
      <c r="M53" s="1069">
        <f t="shared" si="16"/>
        <v>13</v>
      </c>
      <c r="N53" s="1069">
        <f t="shared" si="16"/>
        <v>13</v>
      </c>
      <c r="O53" s="1069">
        <f t="shared" si="16"/>
        <v>11</v>
      </c>
      <c r="P53" s="1069">
        <f t="shared" si="16"/>
        <v>12</v>
      </c>
      <c r="Q53" s="1069">
        <f t="shared" si="16"/>
        <v>15</v>
      </c>
      <c r="R53" s="1069">
        <f t="shared" si="16"/>
        <v>6</v>
      </c>
    </row>
    <row r="54" spans="1:18" ht="24" customHeight="1" x14ac:dyDescent="0.25">
      <c r="A54" s="904"/>
      <c r="B54" s="904"/>
      <c r="C54" s="912" t="s">
        <v>51</v>
      </c>
      <c r="D54" s="906"/>
      <c r="E54" s="1069">
        <f t="shared" ref="E54:R54" si="17">COUNT(E24,E26:E28,E30:E35,E37:E39,E41:E41,E43:E43,E45:E49,E51:E51)</f>
        <v>5</v>
      </c>
      <c r="F54" s="1069">
        <f t="shared" si="17"/>
        <v>13</v>
      </c>
      <c r="G54" s="1069">
        <f t="shared" si="17"/>
        <v>13</v>
      </c>
      <c r="H54" s="1069">
        <f t="shared" si="17"/>
        <v>11</v>
      </c>
      <c r="I54" s="2413">
        <f t="shared" si="17"/>
        <v>7</v>
      </c>
      <c r="J54" s="1069">
        <f t="shared" si="17"/>
        <v>11</v>
      </c>
      <c r="K54" s="1069">
        <f t="shared" si="17"/>
        <v>8</v>
      </c>
      <c r="L54" s="1069">
        <f t="shared" si="17"/>
        <v>8</v>
      </c>
      <c r="M54" s="1069">
        <f t="shared" si="17"/>
        <v>13</v>
      </c>
      <c r="N54" s="1069">
        <f t="shared" si="17"/>
        <v>12</v>
      </c>
      <c r="O54" s="1069">
        <f t="shared" si="17"/>
        <v>11</v>
      </c>
      <c r="P54" s="1069">
        <f t="shared" si="17"/>
        <v>11</v>
      </c>
      <c r="Q54" s="1069">
        <f t="shared" si="17"/>
        <v>14</v>
      </c>
      <c r="R54" s="1069">
        <f t="shared" si="17"/>
        <v>5</v>
      </c>
    </row>
    <row r="55" spans="1:18" ht="24" customHeight="1" x14ac:dyDescent="0.25">
      <c r="A55" s="904"/>
      <c r="B55" s="904"/>
      <c r="C55" s="912" t="s">
        <v>113</v>
      </c>
      <c r="D55" s="906"/>
      <c r="E55" s="1069">
        <f t="shared" ref="E55:R55" si="18">COUNT(E26:E28,E30:E35,E37:E39,E41:E41,E43:E43,E45:E49,E51:E52)</f>
        <v>5</v>
      </c>
      <c r="F55" s="1069">
        <f t="shared" si="18"/>
        <v>12</v>
      </c>
      <c r="G55" s="1069">
        <f t="shared" si="18"/>
        <v>12</v>
      </c>
      <c r="H55" s="1069">
        <f t="shared" si="18"/>
        <v>10</v>
      </c>
      <c r="I55" s="2413">
        <f t="shared" si="18"/>
        <v>7</v>
      </c>
      <c r="J55" s="1069">
        <f t="shared" si="18"/>
        <v>11</v>
      </c>
      <c r="K55" s="1069">
        <f t="shared" si="18"/>
        <v>7</v>
      </c>
      <c r="L55" s="1069">
        <f t="shared" si="18"/>
        <v>7</v>
      </c>
      <c r="M55" s="1069">
        <f t="shared" si="18"/>
        <v>13</v>
      </c>
      <c r="N55" s="1069">
        <f t="shared" si="18"/>
        <v>11</v>
      </c>
      <c r="O55" s="1069">
        <f t="shared" si="18"/>
        <v>10</v>
      </c>
      <c r="P55" s="1069">
        <f t="shared" si="18"/>
        <v>12</v>
      </c>
      <c r="Q55" s="1069">
        <f t="shared" si="18"/>
        <v>14</v>
      </c>
      <c r="R55" s="1069">
        <f t="shared" si="18"/>
        <v>5</v>
      </c>
    </row>
    <row r="56" spans="1:18" ht="24" customHeight="1" x14ac:dyDescent="0.25">
      <c r="A56" s="299" t="s">
        <v>13</v>
      </c>
      <c r="B56" s="299" t="s">
        <v>52</v>
      </c>
      <c r="C56" s="902" t="s">
        <v>377</v>
      </c>
      <c r="D56" s="901">
        <f t="shared" ref="D56" si="19">SUM(E56:K56,L56:R56)/2</f>
        <v>18</v>
      </c>
      <c r="E56" s="962">
        <v>8</v>
      </c>
      <c r="F56" s="963"/>
      <c r="G56" s="901">
        <v>5</v>
      </c>
      <c r="H56" s="963">
        <v>5</v>
      </c>
      <c r="I56" s="2412"/>
      <c r="J56" s="901"/>
      <c r="K56" s="961"/>
      <c r="L56" s="961"/>
      <c r="M56" s="901"/>
      <c r="N56" s="901">
        <v>5</v>
      </c>
      <c r="O56" s="901">
        <v>5</v>
      </c>
      <c r="P56" s="901"/>
      <c r="Q56" s="901"/>
      <c r="R56" s="961">
        <v>8</v>
      </c>
    </row>
    <row r="57" spans="1:18" ht="24" customHeight="1" x14ac:dyDescent="0.25">
      <c r="A57" s="904"/>
      <c r="B57" s="904"/>
      <c r="C57" s="912" t="s">
        <v>55</v>
      </c>
      <c r="D57" s="906"/>
      <c r="E57" s="1069">
        <f t="shared" ref="E57:R57" si="20">COUNT(E30:E35,E37:E39,E41:E41,E43:E43,E45:E49,E51:E52,E56:E56)</f>
        <v>5</v>
      </c>
      <c r="F57" s="1069">
        <f t="shared" si="20"/>
        <v>11</v>
      </c>
      <c r="G57" s="1069">
        <f t="shared" si="20"/>
        <v>12</v>
      </c>
      <c r="H57" s="1069">
        <f t="shared" si="20"/>
        <v>10</v>
      </c>
      <c r="I57" s="2413">
        <f t="shared" si="20"/>
        <v>5</v>
      </c>
      <c r="J57" s="1069">
        <f t="shared" si="20"/>
        <v>11</v>
      </c>
      <c r="K57" s="1069">
        <f t="shared" si="20"/>
        <v>6</v>
      </c>
      <c r="L57" s="1069">
        <f t="shared" si="20"/>
        <v>6</v>
      </c>
      <c r="M57" s="1069">
        <f t="shared" si="20"/>
        <v>12</v>
      </c>
      <c r="N57" s="1069">
        <f t="shared" si="20"/>
        <v>12</v>
      </c>
      <c r="O57" s="1069">
        <f t="shared" si="20"/>
        <v>10</v>
      </c>
      <c r="P57" s="1069">
        <f t="shared" si="20"/>
        <v>10</v>
      </c>
      <c r="Q57" s="1069">
        <f t="shared" si="20"/>
        <v>13</v>
      </c>
      <c r="R57" s="1069">
        <f t="shared" si="20"/>
        <v>5</v>
      </c>
    </row>
    <row r="58" spans="1:18" ht="24" customHeight="1" x14ac:dyDescent="0.25">
      <c r="A58" s="904"/>
      <c r="B58" s="904"/>
      <c r="C58" s="912" t="s">
        <v>105</v>
      </c>
      <c r="D58" s="906"/>
      <c r="E58" s="1069">
        <f t="shared" ref="E58:R58" si="21">COUNT(E37:E39,E41:E41,E43:E43,E45:E49,E51:E52,E56:E56)</f>
        <v>4</v>
      </c>
      <c r="F58" s="1069">
        <f t="shared" si="21"/>
        <v>8</v>
      </c>
      <c r="G58" s="1069">
        <f t="shared" si="21"/>
        <v>7</v>
      </c>
      <c r="H58" s="1069">
        <f t="shared" si="21"/>
        <v>6</v>
      </c>
      <c r="I58" s="2413">
        <f t="shared" si="21"/>
        <v>3</v>
      </c>
      <c r="J58" s="1069">
        <f t="shared" si="21"/>
        <v>7</v>
      </c>
      <c r="K58" s="1069">
        <f t="shared" si="21"/>
        <v>5</v>
      </c>
      <c r="L58" s="1069">
        <f t="shared" si="21"/>
        <v>5</v>
      </c>
      <c r="M58" s="1069">
        <f t="shared" si="21"/>
        <v>8</v>
      </c>
      <c r="N58" s="1069">
        <f t="shared" si="21"/>
        <v>8</v>
      </c>
      <c r="O58" s="1069">
        <f t="shared" si="21"/>
        <v>6</v>
      </c>
      <c r="P58" s="1069">
        <f t="shared" si="21"/>
        <v>7</v>
      </c>
      <c r="Q58" s="1069">
        <f t="shared" si="21"/>
        <v>8</v>
      </c>
      <c r="R58" s="1069">
        <f t="shared" si="21"/>
        <v>4</v>
      </c>
    </row>
    <row r="59" spans="1:18" ht="24" customHeight="1" x14ac:dyDescent="0.25">
      <c r="A59" s="904"/>
      <c r="B59" s="904"/>
      <c r="C59" s="912" t="s">
        <v>128</v>
      </c>
      <c r="D59" s="906"/>
      <c r="E59" s="1069">
        <f>COUNT(#REF!,E41:E41,E43:E43,E45:E49,E51:E52,E56:E56)</f>
        <v>3</v>
      </c>
      <c r="F59" s="1069">
        <f>COUNT(#REF!,F41:F41,F43:F43,F45:F49,F51:F52,F56:F56)</f>
        <v>6</v>
      </c>
      <c r="G59" s="1069">
        <f>COUNT(#REF!,G41:G41,G43:G43,G45:G49,G51:G52,G56:G56)</f>
        <v>6</v>
      </c>
      <c r="H59" s="1069">
        <f>COUNT(#REF!,H41:H41,H43:H43,H45:H49,H51:H52,H56:H56)</f>
        <v>6</v>
      </c>
      <c r="I59" s="2413">
        <f>COUNT(#REF!,I41:I41,I43:I43,I45:I49,I51:I52,I56:I56)</f>
        <v>3</v>
      </c>
      <c r="J59" s="1069">
        <f>COUNT(#REF!,J41:J41,J43:J43,J45:J49,J51:J52,J56:J56)</f>
        <v>5</v>
      </c>
      <c r="K59" s="1069">
        <f>COUNT(#REF!,K41:K41,K43:K43,K45:K49,K51:K52,K56:K56)</f>
        <v>4</v>
      </c>
      <c r="L59" s="1069">
        <f>COUNT(#REF!,L41:L41,L43:L43,L45:L49,L51:L52,L56:L56)</f>
        <v>4</v>
      </c>
      <c r="M59" s="1069">
        <f>COUNT(#REF!,M41:M41,M43:M43,M45:M49,M51:M52,M56:M56)</f>
        <v>6</v>
      </c>
      <c r="N59" s="1069">
        <f>COUNT(#REF!,N41:N41,N43:N43,N45:N49,N51:N52,N56:N56)</f>
        <v>6</v>
      </c>
      <c r="O59" s="1069">
        <f>COUNT(#REF!,O41:O41,O43:O43,O45:O49,O51:O52,O56:O56)</f>
        <v>6</v>
      </c>
      <c r="P59" s="1069">
        <f>COUNT(#REF!,P41:P41,P43:P43,P45:P49,P51:P52,P56:P56)</f>
        <v>5</v>
      </c>
      <c r="Q59" s="1069">
        <f>COUNT(#REF!,Q41:Q41,Q43:Q43,Q45:Q49,Q51:Q52,Q56:Q56)</f>
        <v>6</v>
      </c>
      <c r="R59" s="1069">
        <f>COUNT(#REF!,R41:R41,R43:R43,R45:R49,R51:R52,R56:R56)</f>
        <v>3</v>
      </c>
    </row>
    <row r="60" spans="1:18" ht="24" customHeight="1" x14ac:dyDescent="0.25">
      <c r="A60" s="904"/>
      <c r="B60" s="904"/>
      <c r="C60" s="912" t="s">
        <v>161</v>
      </c>
      <c r="D60" s="906"/>
      <c r="E60" s="1069">
        <f>COUNT(#REF!,E43:E43,E45:E49,E51:E52,E56:E56)</f>
        <v>3</v>
      </c>
      <c r="F60" s="1069">
        <f>COUNT(#REF!,F43:F43,F45:F49,F51:F52,F56:F56)</f>
        <v>5</v>
      </c>
      <c r="G60" s="1069">
        <f>COUNT(#REF!,G43:G43,G45:G49,G51:G52,G56:G56)</f>
        <v>6</v>
      </c>
      <c r="H60" s="1069">
        <f>COUNT(#REF!,H43:H43,H45:H49,H51:H52,H56:H56)</f>
        <v>5</v>
      </c>
      <c r="I60" s="2413">
        <f>COUNT(#REF!,I43:I43,I45:I49,I51:I52,I56:I56)</f>
        <v>3</v>
      </c>
      <c r="J60" s="1069">
        <f>COUNT(#REF!,J43:J43,J45:J49,J51:J52,J56:J56)</f>
        <v>4</v>
      </c>
      <c r="K60" s="1069">
        <f>COUNT(#REF!,K43:K43,K45:K49,K51:K52,K56:K56)</f>
        <v>3</v>
      </c>
      <c r="L60" s="1069">
        <f>COUNT(#REF!,L43:L43,L45:L49,L51:L52,L56:L56)</f>
        <v>3</v>
      </c>
      <c r="M60" s="1069">
        <f>COUNT(#REF!,M43:M43,M45:M49,M51:M52,M56:M56)</f>
        <v>5</v>
      </c>
      <c r="N60" s="1069">
        <f>COUNT(#REF!,N43:N43,N45:N49,N51:N52,N56:N56)</f>
        <v>6</v>
      </c>
      <c r="O60" s="1069">
        <f>COUNT(#REF!,O43:O43,O45:O49,O51:O52,O56:O56)</f>
        <v>5</v>
      </c>
      <c r="P60" s="1069">
        <f>COUNT(#REF!,P43:P43,P45:P49,P51:P52,P56:P56)</f>
        <v>5</v>
      </c>
      <c r="Q60" s="1069">
        <f>COUNT(#REF!,Q43:Q43,Q45:Q49,Q51:Q52,Q56:Q56)</f>
        <v>5</v>
      </c>
      <c r="R60" s="1069">
        <f>COUNT(#REF!,R43:R43,R45:R49,R51:R52,R56:R56)</f>
        <v>3</v>
      </c>
    </row>
    <row r="61" spans="1:18" ht="24" customHeight="1" x14ac:dyDescent="0.25">
      <c r="A61" s="904"/>
      <c r="B61" s="904"/>
      <c r="C61" s="912" t="s">
        <v>321</v>
      </c>
      <c r="D61" s="906"/>
      <c r="E61" s="1069">
        <f>COUNT(#REF!,#REF!,E45:E49,E51:E52,E56:E56)</f>
        <v>3</v>
      </c>
      <c r="F61" s="1069">
        <f>COUNT(#REF!,#REF!,F45:F49,F51:F52,F56:F56)</f>
        <v>4</v>
      </c>
      <c r="G61" s="1069">
        <f>COUNT(#REF!,#REF!,G45:G49,G51:G52,G56:G56)</f>
        <v>5</v>
      </c>
      <c r="H61" s="1069">
        <f>COUNT(#REF!,#REF!,H45:H49,H51:H52,H56:H56)</f>
        <v>4</v>
      </c>
      <c r="I61" s="2413">
        <f>COUNT(#REF!,#REF!,I45:I49,I51:I52,I56:I56)</f>
        <v>3</v>
      </c>
      <c r="J61" s="1069">
        <f>COUNT(#REF!,#REF!,J45:J49,J51:J52,J56:J56)</f>
        <v>4</v>
      </c>
      <c r="K61" s="1069">
        <f>COUNT(#REF!,#REF!,K45:K49,K51:K52,K56:K56)</f>
        <v>2</v>
      </c>
      <c r="L61" s="1069">
        <f>COUNT(#REF!,#REF!,L45:L49,L51:L52,L56:L56)</f>
        <v>2</v>
      </c>
      <c r="M61" s="1069">
        <f>COUNT(#REF!,#REF!,M45:M49,M51:M52,M56:M56)</f>
        <v>4</v>
      </c>
      <c r="N61" s="1069">
        <f>COUNT(#REF!,#REF!,N45:N49,N51:N52,N56:N56)</f>
        <v>5</v>
      </c>
      <c r="O61" s="1069">
        <f>COUNT(#REF!,#REF!,O45:O49,O51:O52,O56:O56)</f>
        <v>4</v>
      </c>
      <c r="P61" s="1069">
        <f>COUNT(#REF!,#REF!,P45:P49,P51:P52,P56:P56)</f>
        <v>5</v>
      </c>
      <c r="Q61" s="1069">
        <f>COUNT(#REF!,#REF!,Q45:Q49,Q51:Q52,Q56:Q56)</f>
        <v>4</v>
      </c>
      <c r="R61" s="1069">
        <f>COUNT(#REF!,#REF!,R45:R49,R51:R52,R56:R56)</f>
        <v>3</v>
      </c>
    </row>
    <row r="62" spans="1:18" ht="24" customHeight="1" x14ac:dyDescent="0.25">
      <c r="A62" s="904"/>
      <c r="B62" s="904"/>
      <c r="C62" s="912" t="s">
        <v>183</v>
      </c>
      <c r="D62" s="906"/>
      <c r="E62" s="1069">
        <f t="shared" ref="E62:R62" si="22">COUNT(E56:E56)</f>
        <v>1</v>
      </c>
      <c r="F62" s="1069">
        <f t="shared" si="22"/>
        <v>0</v>
      </c>
      <c r="G62" s="1069">
        <f t="shared" si="22"/>
        <v>1</v>
      </c>
      <c r="H62" s="1069">
        <f t="shared" si="22"/>
        <v>1</v>
      </c>
      <c r="I62" s="2413">
        <f t="shared" si="22"/>
        <v>0</v>
      </c>
      <c r="J62" s="1069">
        <f t="shared" si="22"/>
        <v>0</v>
      </c>
      <c r="K62" s="1069">
        <f t="shared" si="22"/>
        <v>0</v>
      </c>
      <c r="L62" s="1069">
        <f t="shared" si="22"/>
        <v>0</v>
      </c>
      <c r="M62" s="1069">
        <f t="shared" si="22"/>
        <v>0</v>
      </c>
      <c r="N62" s="1069">
        <f t="shared" si="22"/>
        <v>1</v>
      </c>
      <c r="O62" s="1069">
        <f t="shared" si="22"/>
        <v>1</v>
      </c>
      <c r="P62" s="1069">
        <f t="shared" si="22"/>
        <v>0</v>
      </c>
      <c r="Q62" s="1069">
        <f t="shared" si="22"/>
        <v>0</v>
      </c>
      <c r="R62" s="1069">
        <f t="shared" si="22"/>
        <v>1</v>
      </c>
    </row>
    <row r="63" spans="1:18" ht="24" customHeight="1" thickBot="1" x14ac:dyDescent="0.3">
      <c r="A63" s="299" t="s">
        <v>102</v>
      </c>
      <c r="B63" s="299"/>
      <c r="C63" s="900"/>
      <c r="D63" s="901"/>
      <c r="E63" s="962"/>
      <c r="F63" s="963"/>
      <c r="G63" s="963"/>
      <c r="H63" s="963"/>
      <c r="I63" s="2412"/>
      <c r="J63" s="901"/>
      <c r="K63" s="961"/>
      <c r="L63" s="961"/>
      <c r="M63" s="963"/>
      <c r="N63" s="901"/>
      <c r="O63" s="901"/>
      <c r="P63" s="901"/>
      <c r="Q63" s="901"/>
      <c r="R63" s="962"/>
    </row>
    <row r="64" spans="1:18" ht="24" customHeight="1" thickBot="1" x14ac:dyDescent="0.3">
      <c r="A64" s="913" t="s">
        <v>95</v>
      </c>
      <c r="B64" s="913" t="s">
        <v>101</v>
      </c>
      <c r="C64" s="914" t="s">
        <v>97</v>
      </c>
      <c r="D64" s="913">
        <f>SUM(E64:K64,L64:R64)/2</f>
        <v>19</v>
      </c>
      <c r="E64" s="1082"/>
      <c r="F64" s="1083">
        <v>7.5</v>
      </c>
      <c r="G64" s="1083">
        <v>7.5</v>
      </c>
      <c r="H64" s="1083">
        <v>4</v>
      </c>
      <c r="I64" s="2415"/>
      <c r="J64" s="913"/>
      <c r="K64" s="1082"/>
      <c r="L64" s="1082"/>
      <c r="M64" s="1083">
        <v>7.5</v>
      </c>
      <c r="N64" s="913">
        <v>7.5</v>
      </c>
      <c r="O64" s="913">
        <v>4</v>
      </c>
      <c r="P64" s="913"/>
      <c r="Q64" s="913"/>
      <c r="R64" s="1084"/>
    </row>
    <row r="65" spans="1:18" ht="24" customHeight="1" thickBot="1" x14ac:dyDescent="0.3">
      <c r="A65" s="299" t="s">
        <v>96</v>
      </c>
      <c r="B65" s="299" t="s">
        <v>100</v>
      </c>
      <c r="C65" s="915" t="s">
        <v>99</v>
      </c>
      <c r="D65" s="913">
        <f t="shared" ref="D65:D66" si="23">SUM(E65:K65,L65:R65)/2</f>
        <v>33.25</v>
      </c>
      <c r="E65" s="1085"/>
      <c r="F65" s="1086">
        <v>9.5</v>
      </c>
      <c r="G65" s="299">
        <v>9.5</v>
      </c>
      <c r="H65" s="299">
        <v>9.5</v>
      </c>
      <c r="I65" s="2416"/>
      <c r="J65" s="299"/>
      <c r="K65" s="1085"/>
      <c r="L65" s="1087"/>
      <c r="M65" s="1088">
        <v>9.5</v>
      </c>
      <c r="N65" s="299">
        <v>9.5</v>
      </c>
      <c r="O65" s="299">
        <v>9.5</v>
      </c>
      <c r="P65" s="299">
        <v>9.5</v>
      </c>
      <c r="Q65" s="299"/>
      <c r="R65" s="1089"/>
    </row>
    <row r="66" spans="1:18" ht="24" customHeight="1" thickBot="1" x14ac:dyDescent="0.3">
      <c r="A66" s="299" t="s">
        <v>96</v>
      </c>
      <c r="B66" s="299" t="s">
        <v>100</v>
      </c>
      <c r="C66" s="915" t="s">
        <v>137</v>
      </c>
      <c r="D66" s="913">
        <f t="shared" si="23"/>
        <v>38</v>
      </c>
      <c r="E66" s="1085">
        <v>9.5</v>
      </c>
      <c r="F66" s="2395"/>
      <c r="G66" s="299"/>
      <c r="H66" s="299"/>
      <c r="I66" s="966">
        <v>9.5</v>
      </c>
      <c r="J66" s="299">
        <v>9.5</v>
      </c>
      <c r="K66" s="1085">
        <v>9.5</v>
      </c>
      <c r="L66" s="1085">
        <v>9.5</v>
      </c>
      <c r="M66" s="2395"/>
      <c r="N66" s="966">
        <v>9.5</v>
      </c>
      <c r="O66" s="299"/>
      <c r="P66" s="299"/>
      <c r="Q66" s="299">
        <v>9.5</v>
      </c>
      <c r="R66" s="1089">
        <v>9.5</v>
      </c>
    </row>
    <row r="67" spans="1:18" ht="24" customHeight="1" x14ac:dyDescent="0.3">
      <c r="A67" s="299"/>
      <c r="B67" s="916" t="s">
        <v>155</v>
      </c>
      <c r="C67" s="917" t="s">
        <v>140</v>
      </c>
      <c r="D67" s="901"/>
      <c r="E67" s="961"/>
      <c r="F67" s="963"/>
      <c r="G67" s="963"/>
      <c r="H67" s="963"/>
      <c r="I67" s="2412"/>
      <c r="J67" s="901"/>
      <c r="K67" s="961"/>
      <c r="L67" s="961"/>
      <c r="M67" s="901"/>
      <c r="N67" s="901"/>
      <c r="O67" s="901"/>
      <c r="P67" s="901"/>
      <c r="Q67" s="901"/>
      <c r="R67" s="962"/>
    </row>
    <row r="68" spans="1:18" ht="24" customHeight="1" x14ac:dyDescent="0.3">
      <c r="A68" s="299"/>
      <c r="B68" s="918" t="s">
        <v>154</v>
      </c>
      <c r="C68" s="919" t="s">
        <v>141</v>
      </c>
      <c r="D68" s="901"/>
      <c r="E68" s="961"/>
      <c r="F68" s="963"/>
      <c r="G68" s="963"/>
      <c r="H68" s="963"/>
      <c r="I68" s="2412"/>
      <c r="J68" s="901"/>
      <c r="K68" s="961"/>
      <c r="L68" s="961"/>
      <c r="M68" s="901"/>
      <c r="N68" s="901"/>
      <c r="O68" s="901"/>
      <c r="P68" s="901"/>
      <c r="Q68" s="901"/>
      <c r="R68" s="962"/>
    </row>
    <row r="69" spans="1:18" ht="24" customHeight="1" x14ac:dyDescent="0.3">
      <c r="A69" s="920"/>
      <c r="B69" s="920"/>
      <c r="C69" s="920"/>
      <c r="D69" s="317"/>
      <c r="E69" s="968">
        <f t="shared" ref="E69:R69" si="24">SUM(E7:E17,E19:E22,E24:E24,E26:E28,E30:E35,E37:E39,E41:E41,E43:E43,E45:E49,E51:E52,E56:E56,E64:E68)</f>
        <v>81.5</v>
      </c>
      <c r="F69" s="968">
        <f t="shared" si="24"/>
        <v>159.5</v>
      </c>
      <c r="G69" s="968">
        <f t="shared" si="24"/>
        <v>157</v>
      </c>
      <c r="H69" s="968">
        <f t="shared" si="24"/>
        <v>135.5</v>
      </c>
      <c r="I69" s="968">
        <f t="shared" si="24"/>
        <v>105.5</v>
      </c>
      <c r="J69" s="968">
        <f t="shared" si="24"/>
        <v>141</v>
      </c>
      <c r="K69" s="968">
        <f t="shared" si="24"/>
        <v>113.5</v>
      </c>
      <c r="L69" s="968">
        <f t="shared" si="24"/>
        <v>97.5</v>
      </c>
      <c r="M69" s="968">
        <f t="shared" si="24"/>
        <v>151.5</v>
      </c>
      <c r="N69" s="968">
        <f t="shared" si="24"/>
        <v>166.5</v>
      </c>
      <c r="O69" s="968">
        <f t="shared" si="24"/>
        <v>143.5</v>
      </c>
      <c r="P69" s="968">
        <f t="shared" si="24"/>
        <v>141</v>
      </c>
      <c r="Q69" s="968">
        <f t="shared" si="24"/>
        <v>157</v>
      </c>
      <c r="R69" s="968">
        <f t="shared" si="24"/>
        <v>97.5</v>
      </c>
    </row>
    <row r="70" spans="1:18" ht="24" customHeight="1" x14ac:dyDescent="0.3">
      <c r="A70" s="921"/>
      <c r="B70" s="921"/>
      <c r="C70" s="921"/>
      <c r="D70" s="317"/>
      <c r="E70" s="969">
        <f>E69/8</f>
        <v>10.1875</v>
      </c>
      <c r="F70" s="969">
        <f t="shared" ref="F70:R70" si="25">F69/8</f>
        <v>19.9375</v>
      </c>
      <c r="G70" s="969">
        <f t="shared" si="25"/>
        <v>19.625</v>
      </c>
      <c r="H70" s="969">
        <f t="shared" si="25"/>
        <v>16.9375</v>
      </c>
      <c r="I70" s="969">
        <f t="shared" si="25"/>
        <v>13.1875</v>
      </c>
      <c r="J70" s="969">
        <f t="shared" si="25"/>
        <v>17.625</v>
      </c>
      <c r="K70" s="969">
        <f t="shared" si="25"/>
        <v>14.1875</v>
      </c>
      <c r="L70" s="969">
        <f t="shared" si="25"/>
        <v>12.1875</v>
      </c>
      <c r="M70" s="969">
        <f t="shared" si="25"/>
        <v>18.9375</v>
      </c>
      <c r="N70" s="969">
        <f t="shared" si="25"/>
        <v>20.8125</v>
      </c>
      <c r="O70" s="969">
        <f t="shared" si="25"/>
        <v>17.9375</v>
      </c>
      <c r="P70" s="969">
        <f t="shared" si="25"/>
        <v>17.625</v>
      </c>
      <c r="Q70" s="969">
        <f t="shared" si="25"/>
        <v>19.625</v>
      </c>
      <c r="R70" s="969">
        <f t="shared" si="25"/>
        <v>12.1875</v>
      </c>
    </row>
    <row r="71" spans="1:18" ht="24" customHeight="1" x14ac:dyDescent="0.3">
      <c r="A71" s="922"/>
      <c r="B71" s="922"/>
      <c r="C71" s="922"/>
      <c r="D71" s="321" t="s">
        <v>212</v>
      </c>
      <c r="E71" s="322" t="s">
        <v>315</v>
      </c>
      <c r="F71" s="323" t="s">
        <v>203</v>
      </c>
      <c r="G71" s="897"/>
      <c r="H71" s="321" t="s">
        <v>211</v>
      </c>
      <c r="I71" s="970"/>
      <c r="J71" s="325" t="s">
        <v>203</v>
      </c>
      <c r="K71" s="897"/>
      <c r="L71" s="321" t="s">
        <v>213</v>
      </c>
      <c r="M71" s="322" t="s">
        <v>74</v>
      </c>
      <c r="N71" s="323" t="s">
        <v>203</v>
      </c>
      <c r="O71" s="897"/>
      <c r="P71" s="321" t="s">
        <v>211</v>
      </c>
      <c r="Q71" s="970"/>
      <c r="R71" s="325" t="s">
        <v>203</v>
      </c>
    </row>
    <row r="72" spans="1:18" ht="24" customHeight="1" x14ac:dyDescent="0.3">
      <c r="A72" s="316"/>
      <c r="B72" s="316"/>
      <c r="C72" s="316"/>
      <c r="D72" s="326" t="s">
        <v>159</v>
      </c>
      <c r="E72" s="256">
        <v>27.5</v>
      </c>
      <c r="F72" s="347" t="str">
        <f>E72* 40 &amp; "hrs"</f>
        <v>1100hrs</v>
      </c>
      <c r="G72" s="897"/>
      <c r="H72" s="328" t="s">
        <v>240</v>
      </c>
      <c r="I72" s="329">
        <v>25.93</v>
      </c>
      <c r="J72" s="971" t="s">
        <v>247</v>
      </c>
      <c r="K72" s="897"/>
      <c r="L72" s="331" t="s">
        <v>159</v>
      </c>
      <c r="M72" s="332">
        <v>27.5</v>
      </c>
      <c r="N72" s="347" t="str">
        <f>M72* 40 &amp; "hrs"</f>
        <v>1100hrs</v>
      </c>
      <c r="O72" s="897"/>
      <c r="P72" s="334" t="s">
        <v>240</v>
      </c>
      <c r="Q72" s="335">
        <v>25.93</v>
      </c>
      <c r="R72" s="972" t="s">
        <v>247</v>
      </c>
    </row>
    <row r="73" spans="1:18" ht="18.649999999999999" customHeight="1" x14ac:dyDescent="0.3">
      <c r="A73" s="316"/>
      <c r="B73" s="316"/>
      <c r="C73" s="316"/>
      <c r="D73" s="337" t="s">
        <v>204</v>
      </c>
      <c r="E73" s="338">
        <f>SUM(E69:K69)/40</f>
        <v>22.337499999999999</v>
      </c>
      <c r="F73" s="973" t="str">
        <f>E73* 40 &amp; "hrs"</f>
        <v>893.5hrs</v>
      </c>
      <c r="G73" s="897"/>
      <c r="H73" s="340" t="s">
        <v>74</v>
      </c>
      <c r="I73" s="341">
        <f>SUM(E69:K69)/40</f>
        <v>22.337499999999999</v>
      </c>
      <c r="J73" s="342" t="str">
        <f>I73*40 &amp; "hrs"</f>
        <v>893.5hrs</v>
      </c>
      <c r="K73" s="897"/>
      <c r="L73" s="343" t="s">
        <v>204</v>
      </c>
      <c r="M73" s="354">
        <f>SUM(L69:R69)/40</f>
        <v>23.862500000000001</v>
      </c>
      <c r="N73" s="973" t="str">
        <f>M73* 40 &amp; "hrs"</f>
        <v>954.5hrs</v>
      </c>
      <c r="O73" s="897"/>
      <c r="P73" s="340" t="s">
        <v>74</v>
      </c>
      <c r="Q73" s="352">
        <f>SUM(L69:R69)/40</f>
        <v>23.862500000000001</v>
      </c>
      <c r="R73" s="353" t="str">
        <f>Q73*40 &amp; "hrs"</f>
        <v>954.5hrs</v>
      </c>
    </row>
    <row r="74" spans="1:18" ht="24" customHeight="1" x14ac:dyDescent="0.3">
      <c r="A74" s="316"/>
      <c r="B74" s="316"/>
      <c r="C74" s="316"/>
      <c r="D74" s="331" t="s">
        <v>188</v>
      </c>
      <c r="E74" s="332">
        <f>COUNTIFS(E7:K70, "T")*8/40</f>
        <v>0</v>
      </c>
      <c r="F74" s="974" t="str">
        <f>E74* 40 &amp; "hrs"</f>
        <v>0hrs</v>
      </c>
      <c r="G74" s="897"/>
      <c r="H74" s="334" t="s">
        <v>241</v>
      </c>
      <c r="I74" s="332">
        <v>29.07</v>
      </c>
      <c r="J74" s="972" t="s">
        <v>251</v>
      </c>
      <c r="K74" s="897"/>
      <c r="L74" s="348" t="s">
        <v>188</v>
      </c>
      <c r="M74" s="335">
        <f>COUNTIFS(L7:R70, "T")*8/40</f>
        <v>0</v>
      </c>
      <c r="N74" s="974" t="str">
        <f>M74* 40 &amp; "hrs"</f>
        <v>0hrs</v>
      </c>
      <c r="O74" s="897"/>
      <c r="P74" s="334" t="s">
        <v>241</v>
      </c>
      <c r="Q74" s="335">
        <v>29.07</v>
      </c>
      <c r="R74" s="972" t="s">
        <v>251</v>
      </c>
    </row>
    <row r="75" spans="1:18" ht="24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80" spans="1:18" ht="12.5" x14ac:dyDescent="0.25"/>
    <row r="81" ht="12.5" x14ac:dyDescent="0.25"/>
    <row r="82" ht="12.5" x14ac:dyDescent="0.25"/>
    <row r="83" ht="12.5" x14ac:dyDescent="0.25"/>
  </sheetData>
  <mergeCells count="5">
    <mergeCell ref="A1:R1"/>
    <mergeCell ref="A2:R2"/>
    <mergeCell ref="A3:R3"/>
    <mergeCell ref="E4:K4"/>
    <mergeCell ref="L4:R4"/>
  </mergeCells>
  <conditionalFormatting sqref="I73">
    <cfRule type="cellIs" dxfId="957" priority="10" operator="lessThan">
      <formula>25.93</formula>
    </cfRule>
    <cfRule type="cellIs" dxfId="956" priority="11" operator="greaterThan">
      <formula>29.07</formula>
    </cfRule>
    <cfRule type="cellIs" dxfId="955" priority="12" operator="between">
      <formula>25.93</formula>
      <formula>29.07</formula>
    </cfRule>
  </conditionalFormatting>
  <conditionalFormatting sqref="J73">
    <cfRule type="cellIs" dxfId="954" priority="7" operator="lessThan">
      <formula>1037.2</formula>
    </cfRule>
    <cfRule type="cellIs" dxfId="953" priority="8" operator="greaterThan">
      <formula>1162.8</formula>
    </cfRule>
    <cfRule type="cellIs" dxfId="952" priority="9" operator="between">
      <formula>1037.2</formula>
      <formula>1162.8</formula>
    </cfRule>
  </conditionalFormatting>
  <conditionalFormatting sqref="Q73">
    <cfRule type="cellIs" dxfId="951" priority="4" operator="lessThan">
      <formula>25.93</formula>
    </cfRule>
    <cfRule type="cellIs" dxfId="950" priority="5" operator="greaterThan">
      <formula>29.07</formula>
    </cfRule>
    <cfRule type="cellIs" dxfId="949" priority="6" operator="between">
      <formula>25.93</formula>
      <formula>29.07</formula>
    </cfRule>
  </conditionalFormatting>
  <conditionalFormatting sqref="R73">
    <cfRule type="cellIs" dxfId="948" priority="1" operator="lessThan">
      <formula>1037.2</formula>
    </cfRule>
    <cfRule type="cellIs" dxfId="947" priority="2" operator="greaterThan">
      <formula>1162.8</formula>
    </cfRule>
    <cfRule type="cellIs" dxfId="946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B18C-D96D-42E9-821E-387AF89DDFBC}">
  <sheetPr>
    <pageSetUpPr fitToPage="1"/>
  </sheetPr>
  <dimension ref="A1:U83"/>
  <sheetViews>
    <sheetView topLeftCell="A31" zoomScale="75" zoomScaleNormal="75" workbookViewId="0">
      <selection activeCell="P21" sqref="P21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46005</v>
      </c>
      <c r="F5" s="349">
        <v>46006</v>
      </c>
      <c r="G5" s="349">
        <v>46007</v>
      </c>
      <c r="H5" s="349">
        <v>46008</v>
      </c>
      <c r="I5" s="349">
        <v>46009</v>
      </c>
      <c r="J5" s="349">
        <v>46010</v>
      </c>
      <c r="K5" s="349">
        <v>46011</v>
      </c>
      <c r="L5" s="349">
        <v>46012</v>
      </c>
      <c r="M5" s="349">
        <v>46013</v>
      </c>
      <c r="N5" s="349">
        <v>46014</v>
      </c>
      <c r="O5" s="349">
        <v>46015</v>
      </c>
      <c r="P5" s="2398">
        <v>46016</v>
      </c>
      <c r="Q5" s="349">
        <v>46017</v>
      </c>
      <c r="R5" s="349">
        <v>46018</v>
      </c>
      <c r="T5" s="1756">
        <v>0.25</v>
      </c>
      <c r="U5" s="1752">
        <f>ROUNDDOWN(AVERAGE(E17:R17),0)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399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ROUNDDOWN(AVERAGE(E22:R22),0)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35.5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2400">
        <v>8</v>
      </c>
      <c r="Q7" s="901">
        <v>7</v>
      </c>
      <c r="R7" s="962"/>
      <c r="T7" s="1756">
        <v>0.33333333333333298</v>
      </c>
      <c r="U7" s="1752">
        <f>ROUNDDOWN(AVERAGE(E24:R24),0)</f>
        <v>6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6" si="0">SUM(E8:K8,L8:R8)/2</f>
        <v>32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2400"/>
      <c r="Q8" s="1371" t="s">
        <v>104</v>
      </c>
      <c r="R8" s="962"/>
      <c r="T8" s="1757">
        <v>0.375</v>
      </c>
      <c r="U8" s="1752">
        <f>ROUNDDOWN(AVERAGE(E28:R28),0)</f>
        <v>7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36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2400"/>
      <c r="Q9" s="901">
        <v>8</v>
      </c>
      <c r="R9" s="962"/>
      <c r="T9" s="1756">
        <v>0.41666666666666702</v>
      </c>
      <c r="U9" s="1752">
        <f>ROUNDDOWN(AVERAGE(E35:R35),0)</f>
        <v>9</v>
      </c>
    </row>
    <row r="10" spans="1:21" ht="24" customHeight="1" x14ac:dyDescent="0.25">
      <c r="A10" s="299" t="s">
        <v>13</v>
      </c>
      <c r="B10" s="299" t="s">
        <v>90</v>
      </c>
      <c r="C10" s="902" t="s">
        <v>344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2400">
        <v>8</v>
      </c>
      <c r="Q10" s="901"/>
      <c r="R10" s="961">
        <v>8</v>
      </c>
      <c r="T10" s="1757">
        <v>0.45833333333333298</v>
      </c>
      <c r="U10" s="1752">
        <f>ROUNDDOWN(AVERAGE(E39:R39),0)</f>
        <v>11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2400">
        <v>8</v>
      </c>
      <c r="Q11" s="901">
        <v>8</v>
      </c>
      <c r="R11" s="2383" t="s">
        <v>104</v>
      </c>
      <c r="T11" s="1756">
        <v>0.5</v>
      </c>
      <c r="U11" s="1752">
        <f>ROUNDDOWN(AVERAGE(E42:R42),0)</f>
        <v>12</v>
      </c>
    </row>
    <row r="12" spans="1:21" ht="24" customHeight="1" x14ac:dyDescent="0.25">
      <c r="A12" s="299" t="s">
        <v>13</v>
      </c>
      <c r="B12" s="299" t="s">
        <v>90</v>
      </c>
      <c r="C12" s="1745" t="s">
        <v>388</v>
      </c>
      <c r="D12" s="901">
        <f t="shared" si="0"/>
        <v>8</v>
      </c>
      <c r="E12" s="961">
        <v>8</v>
      </c>
      <c r="F12" s="901"/>
      <c r="G12" s="901"/>
      <c r="H12" s="901"/>
      <c r="I12" s="901"/>
      <c r="J12" s="901"/>
      <c r="K12" s="961"/>
      <c r="L12" s="1072"/>
      <c r="M12" s="901"/>
      <c r="N12" s="901"/>
      <c r="O12" s="901"/>
      <c r="P12" s="2400"/>
      <c r="Q12" s="901"/>
      <c r="R12" s="962">
        <v>8</v>
      </c>
      <c r="T12" s="1757">
        <v>0.54166666666666696</v>
      </c>
      <c r="U12" s="1752">
        <f>ROUNDDOWN(AVERAGE(E44:R44),0)</f>
        <v>12</v>
      </c>
    </row>
    <row r="13" spans="1:21" ht="24" customHeight="1" x14ac:dyDescent="0.25">
      <c r="A13" s="299" t="s">
        <v>13</v>
      </c>
      <c r="B13" s="299" t="s">
        <v>90</v>
      </c>
      <c r="C13" s="1828" t="s">
        <v>351</v>
      </c>
      <c r="D13" s="1742">
        <f>SUM(E13:K13,L13:R13)/2</f>
        <v>8</v>
      </c>
      <c r="E13" s="1092"/>
      <c r="F13" s="1079"/>
      <c r="G13" s="1079"/>
      <c r="H13" s="1079"/>
      <c r="I13" s="1742"/>
      <c r="J13" s="1079"/>
      <c r="K13" s="1092">
        <v>8</v>
      </c>
      <c r="L13" s="1744">
        <v>8</v>
      </c>
      <c r="M13" s="1079"/>
      <c r="N13" s="1079"/>
      <c r="O13" s="1079"/>
      <c r="P13" s="2400"/>
      <c r="Q13" s="1079"/>
      <c r="R13" s="1092"/>
      <c r="T13" s="1757"/>
      <c r="U13" s="1752"/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366</v>
      </c>
      <c r="D14" s="901">
        <f t="shared" si="0"/>
        <v>12</v>
      </c>
      <c r="E14" s="1092"/>
      <c r="F14" s="1371">
        <v>8</v>
      </c>
      <c r="G14" s="1079"/>
      <c r="H14" s="901"/>
      <c r="I14" s="1079"/>
      <c r="J14" s="1079"/>
      <c r="K14" s="1092">
        <v>8</v>
      </c>
      <c r="L14" s="1744">
        <v>8</v>
      </c>
      <c r="M14" s="901"/>
      <c r="N14" s="1079"/>
      <c r="O14" s="1079"/>
      <c r="P14" s="2400"/>
      <c r="Q14" s="1079"/>
      <c r="R14" s="1092"/>
      <c r="T14" s="1756">
        <v>0.58333333333333304</v>
      </c>
      <c r="U14" s="1752">
        <f>ROUNDDOWN(AVERAGE(E51:R51),0)</f>
        <v>15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379</v>
      </c>
      <c r="D15" s="901">
        <f t="shared" si="0"/>
        <v>8</v>
      </c>
      <c r="E15" s="1092">
        <v>8</v>
      </c>
      <c r="F15" s="1079"/>
      <c r="G15" s="901"/>
      <c r="H15" s="1079"/>
      <c r="I15" s="1079"/>
      <c r="J15" s="1079"/>
      <c r="K15" s="1092"/>
      <c r="L15" s="1744"/>
      <c r="M15" s="1079"/>
      <c r="N15" s="1079"/>
      <c r="O15" s="1742"/>
      <c r="P15" s="2400"/>
      <c r="Q15" s="1079"/>
      <c r="R15" s="1092">
        <v>8</v>
      </c>
      <c r="T15" s="1756"/>
      <c r="U15" s="1752"/>
    </row>
    <row r="16" spans="1:21" ht="24" customHeight="1" x14ac:dyDescent="0.25">
      <c r="A16" s="299" t="s">
        <v>13</v>
      </c>
      <c r="B16" s="299" t="s">
        <v>90</v>
      </c>
      <c r="C16" s="902" t="s">
        <v>106</v>
      </c>
      <c r="D16" s="901">
        <f t="shared" si="0"/>
        <v>8</v>
      </c>
      <c r="E16" s="961"/>
      <c r="F16" s="1079"/>
      <c r="G16" s="1079"/>
      <c r="H16" s="1079"/>
      <c r="I16" s="1079"/>
      <c r="J16" s="1079"/>
      <c r="K16" s="961">
        <v>8</v>
      </c>
      <c r="L16" s="1072"/>
      <c r="M16" s="1079"/>
      <c r="N16" s="1079"/>
      <c r="O16" s="1079"/>
      <c r="P16" s="2400"/>
      <c r="Q16" s="1079"/>
      <c r="R16" s="961">
        <v>8</v>
      </c>
      <c r="T16" s="1757">
        <v>0.625</v>
      </c>
      <c r="U16" s="1752">
        <f>ROUNDDOWN(AVERAGE(E54:R54),0)</f>
        <v>11</v>
      </c>
    </row>
    <row r="17" spans="1:21" ht="24" customHeight="1" x14ac:dyDescent="0.3">
      <c r="A17" s="904"/>
      <c r="B17" s="904"/>
      <c r="C17" s="905" t="s">
        <v>122</v>
      </c>
      <c r="D17" s="906"/>
      <c r="E17" s="1069">
        <f t="shared" ref="E17:R17" si="1">COUNT(E7:E16)</f>
        <v>4</v>
      </c>
      <c r="F17" s="1069">
        <f t="shared" si="1"/>
        <v>6</v>
      </c>
      <c r="G17" s="1069">
        <f t="shared" si="1"/>
        <v>4</v>
      </c>
      <c r="H17" s="1069">
        <f t="shared" si="1"/>
        <v>4</v>
      </c>
      <c r="I17" s="1069">
        <f t="shared" si="1"/>
        <v>5</v>
      </c>
      <c r="J17" s="1069">
        <f t="shared" si="1"/>
        <v>5</v>
      </c>
      <c r="K17" s="1069">
        <f t="shared" si="1"/>
        <v>3</v>
      </c>
      <c r="L17" s="1069">
        <f t="shared" si="1"/>
        <v>2</v>
      </c>
      <c r="M17" s="1069">
        <f t="shared" si="1"/>
        <v>5</v>
      </c>
      <c r="N17" s="1069">
        <f t="shared" si="1"/>
        <v>5</v>
      </c>
      <c r="O17" s="1069">
        <f t="shared" si="1"/>
        <v>5</v>
      </c>
      <c r="P17" s="2401">
        <f t="shared" si="1"/>
        <v>3</v>
      </c>
      <c r="Q17" s="1069">
        <f t="shared" si="1"/>
        <v>3</v>
      </c>
      <c r="R17" s="1069">
        <f t="shared" si="1"/>
        <v>4</v>
      </c>
      <c r="T17" s="1756">
        <v>0.66666666666666696</v>
      </c>
      <c r="U17" s="1752">
        <f>ROUNDDOWN(AVERAGE(E55:R55),0)</f>
        <v>10</v>
      </c>
    </row>
    <row r="18" spans="1:21" ht="24" customHeight="1" x14ac:dyDescent="0.25">
      <c r="A18" s="299" t="s">
        <v>13</v>
      </c>
      <c r="B18" s="299" t="s">
        <v>14</v>
      </c>
      <c r="C18" s="902" t="s">
        <v>276</v>
      </c>
      <c r="D18" s="901">
        <f>SUM(E18:K18,L18:R18)/2</f>
        <v>36</v>
      </c>
      <c r="E18" s="1072"/>
      <c r="F18" s="1071">
        <v>8</v>
      </c>
      <c r="G18" s="1071"/>
      <c r="H18" s="1071">
        <v>8</v>
      </c>
      <c r="I18" s="1071">
        <v>8</v>
      </c>
      <c r="J18" s="1071">
        <v>8</v>
      </c>
      <c r="K18" s="1072">
        <v>8</v>
      </c>
      <c r="L18" s="1072">
        <v>8</v>
      </c>
      <c r="M18" s="901"/>
      <c r="N18" s="1071">
        <v>8</v>
      </c>
      <c r="O18" s="1071">
        <v>8</v>
      </c>
      <c r="P18" s="2402"/>
      <c r="Q18" s="1071">
        <v>8</v>
      </c>
      <c r="R18" s="1073"/>
      <c r="T18" s="1757">
        <v>0.70833333333333404</v>
      </c>
      <c r="U18" s="1752">
        <f>ROUNDDOWN(AVERAGE(E56:R56),0)</f>
        <v>10</v>
      </c>
    </row>
    <row r="19" spans="1:21" ht="24" customHeight="1" x14ac:dyDescent="0.25">
      <c r="A19" s="299" t="s">
        <v>13</v>
      </c>
      <c r="B19" s="299" t="s">
        <v>14</v>
      </c>
      <c r="C19" s="902" t="s">
        <v>359</v>
      </c>
      <c r="D19" s="901">
        <f t="shared" ref="D19:D20" si="2">SUM(E19:K19,L19:R19)/2</f>
        <v>8</v>
      </c>
      <c r="E19" s="1072"/>
      <c r="F19" s="1071"/>
      <c r="G19" s="1071"/>
      <c r="H19" s="1071"/>
      <c r="I19" s="2327"/>
      <c r="J19" s="1071"/>
      <c r="K19" s="1072">
        <v>8</v>
      </c>
      <c r="L19" s="1072"/>
      <c r="M19" s="901"/>
      <c r="N19" s="1071"/>
      <c r="O19" s="1071"/>
      <c r="P19" s="2402"/>
      <c r="Q19" s="1071"/>
      <c r="R19" s="1073">
        <v>8</v>
      </c>
      <c r="T19" s="1757"/>
      <c r="U19" s="1752"/>
    </row>
    <row r="20" spans="1:21" ht="24" customHeight="1" x14ac:dyDescent="0.3">
      <c r="A20" s="299" t="s">
        <v>13</v>
      </c>
      <c r="B20" s="299" t="s">
        <v>14</v>
      </c>
      <c r="C20" s="902" t="s">
        <v>98</v>
      </c>
      <c r="D20" s="901">
        <f t="shared" si="2"/>
        <v>36</v>
      </c>
      <c r="E20" s="961"/>
      <c r="F20" s="963">
        <v>8</v>
      </c>
      <c r="G20" s="901">
        <v>8</v>
      </c>
      <c r="H20" s="901">
        <v>8</v>
      </c>
      <c r="I20" s="901">
        <v>8</v>
      </c>
      <c r="J20" s="901">
        <v>8</v>
      </c>
      <c r="K20" s="961"/>
      <c r="L20" s="961"/>
      <c r="M20" s="1071">
        <v>8</v>
      </c>
      <c r="N20" s="1071">
        <v>8</v>
      </c>
      <c r="O20" s="901">
        <v>8</v>
      </c>
      <c r="P20" s="2400"/>
      <c r="Q20" s="901">
        <v>8</v>
      </c>
      <c r="R20" s="962"/>
      <c r="T20" s="1756">
        <v>0.75</v>
      </c>
      <c r="U20" s="1752">
        <f>ROUNDDOWN(AVERAGE(E58:R58),0)</f>
        <v>9</v>
      </c>
    </row>
    <row r="21" spans="1:21" ht="24" customHeight="1" x14ac:dyDescent="0.25">
      <c r="A21" s="2409" t="s">
        <v>138</v>
      </c>
      <c r="B21" s="299" t="s">
        <v>201</v>
      </c>
      <c r="C21" s="902" t="s">
        <v>107</v>
      </c>
      <c r="D21" s="901">
        <f>SUM(E21:K21,L21:R21)/2</f>
        <v>0</v>
      </c>
      <c r="E21" s="961"/>
      <c r="F21" s="901"/>
      <c r="G21" s="901"/>
      <c r="H21" s="901"/>
      <c r="I21" s="901"/>
      <c r="J21" s="901"/>
      <c r="K21" s="961"/>
      <c r="L21" s="1072"/>
      <c r="M21" s="901"/>
      <c r="N21" s="901"/>
      <c r="O21" s="901"/>
      <c r="P21" s="2400"/>
      <c r="Q21" s="901"/>
      <c r="R21" s="962"/>
      <c r="T21" s="1757">
        <v>0.79166666666666696</v>
      </c>
      <c r="U21" s="1752">
        <f>ROUNDDOWN(AVERAGE(E59:R59),0)</f>
        <v>6</v>
      </c>
    </row>
    <row r="22" spans="1:21" ht="24" customHeight="1" x14ac:dyDescent="0.3">
      <c r="A22" s="904"/>
      <c r="B22" s="904"/>
      <c r="C22" s="905" t="s">
        <v>123</v>
      </c>
      <c r="D22" s="906"/>
      <c r="E22" s="1069">
        <f t="shared" ref="E22:R22" si="3">COUNT(E7:E16,E18:E20)</f>
        <v>4</v>
      </c>
      <c r="F22" s="1069">
        <f t="shared" si="3"/>
        <v>8</v>
      </c>
      <c r="G22" s="1069">
        <f t="shared" si="3"/>
        <v>5</v>
      </c>
      <c r="H22" s="1069">
        <f t="shared" si="3"/>
        <v>6</v>
      </c>
      <c r="I22" s="1069">
        <f t="shared" si="3"/>
        <v>7</v>
      </c>
      <c r="J22" s="1069">
        <f t="shared" si="3"/>
        <v>7</v>
      </c>
      <c r="K22" s="1069">
        <f t="shared" si="3"/>
        <v>5</v>
      </c>
      <c r="L22" s="1069">
        <f t="shared" si="3"/>
        <v>3</v>
      </c>
      <c r="M22" s="1069">
        <f t="shared" si="3"/>
        <v>6</v>
      </c>
      <c r="N22" s="1069">
        <f t="shared" si="3"/>
        <v>7</v>
      </c>
      <c r="O22" s="1069">
        <f t="shared" si="3"/>
        <v>7</v>
      </c>
      <c r="P22" s="2401">
        <f t="shared" si="3"/>
        <v>3</v>
      </c>
      <c r="Q22" s="1069">
        <f t="shared" si="3"/>
        <v>5</v>
      </c>
      <c r="R22" s="1069">
        <f t="shared" si="3"/>
        <v>5</v>
      </c>
      <c r="T22" s="1756">
        <v>0.83333333333333404</v>
      </c>
      <c r="U22" s="1752">
        <f>ROUNDDOWN(AVERAGE(E60:R60),0)</f>
        <v>5</v>
      </c>
    </row>
    <row r="23" spans="1:21" ht="24" customHeight="1" x14ac:dyDescent="0.25">
      <c r="A23" s="299" t="s">
        <v>13</v>
      </c>
      <c r="B23" s="299" t="s">
        <v>26</v>
      </c>
      <c r="C23" s="902" t="s">
        <v>341</v>
      </c>
      <c r="D23" s="901">
        <f>SUM(E23:K23,L23:R23)/2</f>
        <v>32</v>
      </c>
      <c r="E23" s="1090"/>
      <c r="F23" s="1371" t="s">
        <v>104</v>
      </c>
      <c r="G23" s="1371" t="s">
        <v>104</v>
      </c>
      <c r="H23" s="901">
        <v>8</v>
      </c>
      <c r="I23" s="901"/>
      <c r="J23" s="901">
        <v>8</v>
      </c>
      <c r="K23" s="1070">
        <v>8</v>
      </c>
      <c r="L23" s="1070">
        <v>8</v>
      </c>
      <c r="M23" s="901"/>
      <c r="N23" s="901">
        <v>8</v>
      </c>
      <c r="O23" s="901">
        <v>8</v>
      </c>
      <c r="P23" s="2400">
        <v>8</v>
      </c>
      <c r="Q23" s="901">
        <v>8</v>
      </c>
      <c r="R23" s="1070"/>
      <c r="T23" s="1757">
        <v>0.875</v>
      </c>
      <c r="U23" s="1752">
        <f>ROUNDDOWN(AVERAGE(E61:R61),0)</f>
        <v>4</v>
      </c>
    </row>
    <row r="24" spans="1:21" ht="24" customHeight="1" x14ac:dyDescent="0.3">
      <c r="A24" s="904"/>
      <c r="B24" s="904"/>
      <c r="C24" s="905" t="s">
        <v>120</v>
      </c>
      <c r="D24" s="906"/>
      <c r="E24" s="1069">
        <f t="shared" ref="E24:R24" si="4">COUNT(E7:E16,E18:E21,E23:E23)</f>
        <v>4</v>
      </c>
      <c r="F24" s="1069">
        <f t="shared" si="4"/>
        <v>8</v>
      </c>
      <c r="G24" s="1069">
        <f t="shared" si="4"/>
        <v>5</v>
      </c>
      <c r="H24" s="1069">
        <f t="shared" si="4"/>
        <v>7</v>
      </c>
      <c r="I24" s="1069">
        <f t="shared" si="4"/>
        <v>7</v>
      </c>
      <c r="J24" s="1069">
        <f t="shared" si="4"/>
        <v>8</v>
      </c>
      <c r="K24" s="1069">
        <f t="shared" si="4"/>
        <v>6</v>
      </c>
      <c r="L24" s="1069">
        <f t="shared" si="4"/>
        <v>4</v>
      </c>
      <c r="M24" s="1069">
        <f t="shared" si="4"/>
        <v>6</v>
      </c>
      <c r="N24" s="1069">
        <f t="shared" si="4"/>
        <v>8</v>
      </c>
      <c r="O24" s="1069">
        <f t="shared" si="4"/>
        <v>8</v>
      </c>
      <c r="P24" s="2401">
        <f t="shared" si="4"/>
        <v>4</v>
      </c>
      <c r="Q24" s="1069">
        <f t="shared" si="4"/>
        <v>6</v>
      </c>
      <c r="R24" s="1069">
        <f t="shared" si="4"/>
        <v>5</v>
      </c>
      <c r="T24" s="1758">
        <v>0.91666666666666696</v>
      </c>
      <c r="U24" s="1753">
        <f>ROUNDDOWN(AVERAGE('Master as of 2.17.25'!E61:R61), 0)</f>
        <v>4</v>
      </c>
    </row>
    <row r="25" spans="1:21" ht="24" customHeight="1" x14ac:dyDescent="0.25">
      <c r="A25" s="299" t="s">
        <v>13</v>
      </c>
      <c r="B25" s="299" t="s">
        <v>30</v>
      </c>
      <c r="C25" s="902" t="s">
        <v>371</v>
      </c>
      <c r="D25" s="901">
        <f>SUM(E25:K25,L25:R25)/2</f>
        <v>28</v>
      </c>
      <c r="E25" s="1092"/>
      <c r="F25" s="901">
        <v>8</v>
      </c>
      <c r="G25" s="901">
        <v>8</v>
      </c>
      <c r="H25" s="901">
        <v>8</v>
      </c>
      <c r="I25" s="901">
        <v>8</v>
      </c>
      <c r="J25" s="901"/>
      <c r="K25" s="1080"/>
      <c r="L25" s="1080"/>
      <c r="M25" s="901">
        <v>8</v>
      </c>
      <c r="N25" s="901"/>
      <c r="O25" s="901">
        <v>8</v>
      </c>
      <c r="P25" s="2402"/>
      <c r="Q25" s="901">
        <v>8</v>
      </c>
      <c r="R25" s="1092"/>
    </row>
    <row r="26" spans="1:21" ht="24" customHeight="1" x14ac:dyDescent="0.25">
      <c r="A26" s="299" t="s">
        <v>13</v>
      </c>
      <c r="B26" s="299" t="s">
        <v>30</v>
      </c>
      <c r="C26" s="902" t="s">
        <v>359</v>
      </c>
      <c r="D26" s="901">
        <f>SUM(E26:K26,L26:R26)/2</f>
        <v>4</v>
      </c>
      <c r="E26" s="1070"/>
      <c r="F26" s="901"/>
      <c r="G26" s="901"/>
      <c r="H26" s="901"/>
      <c r="I26" s="901">
        <v>8</v>
      </c>
      <c r="J26" s="901"/>
      <c r="K26" s="1079"/>
      <c r="L26" s="1070"/>
      <c r="M26" s="901"/>
      <c r="N26" s="901"/>
      <c r="O26" s="901"/>
      <c r="P26" s="2405" t="s">
        <v>152</v>
      </c>
      <c r="Q26" s="901"/>
      <c r="R26" s="1079"/>
    </row>
    <row r="27" spans="1:21" ht="24" customHeight="1" x14ac:dyDescent="0.25">
      <c r="A27" s="299" t="s">
        <v>13</v>
      </c>
      <c r="B27" s="299" t="s">
        <v>30</v>
      </c>
      <c r="C27" s="902" t="s">
        <v>290</v>
      </c>
      <c r="D27" s="901">
        <f t="shared" ref="D27" si="5">SUM(E27:K27,L27:R27)/2</f>
        <v>16</v>
      </c>
      <c r="E27" s="961">
        <v>8</v>
      </c>
      <c r="F27" s="901"/>
      <c r="G27" s="901"/>
      <c r="H27" s="901"/>
      <c r="I27" s="901"/>
      <c r="J27" s="901"/>
      <c r="K27" s="961">
        <v>8</v>
      </c>
      <c r="L27" s="961">
        <v>8</v>
      </c>
      <c r="M27" s="901"/>
      <c r="N27" s="901"/>
      <c r="O27" s="901"/>
      <c r="P27" s="2400"/>
      <c r="Q27" s="901"/>
      <c r="R27" s="962">
        <v>8</v>
      </c>
    </row>
    <row r="28" spans="1:21" ht="24" customHeight="1" x14ac:dyDescent="0.25">
      <c r="A28" s="904"/>
      <c r="B28" s="904"/>
      <c r="C28" s="905" t="s">
        <v>119</v>
      </c>
      <c r="D28" s="906"/>
      <c r="E28" s="1069">
        <f t="shared" ref="E28:R28" si="6">COUNT(E7:E16,E18:E21,E23:E23,E25:E27)</f>
        <v>5</v>
      </c>
      <c r="F28" s="1069">
        <f t="shared" si="6"/>
        <v>9</v>
      </c>
      <c r="G28" s="1069">
        <f t="shared" si="6"/>
        <v>6</v>
      </c>
      <c r="H28" s="1069">
        <f t="shared" si="6"/>
        <v>8</v>
      </c>
      <c r="I28" s="1069">
        <f t="shared" si="6"/>
        <v>9</v>
      </c>
      <c r="J28" s="1069">
        <f t="shared" si="6"/>
        <v>8</v>
      </c>
      <c r="K28" s="1069">
        <f t="shared" si="6"/>
        <v>7</v>
      </c>
      <c r="L28" s="1069">
        <f t="shared" si="6"/>
        <v>5</v>
      </c>
      <c r="M28" s="1069">
        <f t="shared" si="6"/>
        <v>7</v>
      </c>
      <c r="N28" s="1069">
        <f t="shared" si="6"/>
        <v>8</v>
      </c>
      <c r="O28" s="1069">
        <f t="shared" si="6"/>
        <v>9</v>
      </c>
      <c r="P28" s="2401">
        <f t="shared" si="6"/>
        <v>4</v>
      </c>
      <c r="Q28" s="1069">
        <f t="shared" si="6"/>
        <v>7</v>
      </c>
      <c r="R28" s="1069">
        <f t="shared" si="6"/>
        <v>6</v>
      </c>
    </row>
    <row r="29" spans="1:21" ht="24" customHeight="1" x14ac:dyDescent="0.25">
      <c r="A29" s="299" t="s">
        <v>13</v>
      </c>
      <c r="B29" s="299" t="s">
        <v>91</v>
      </c>
      <c r="C29" s="902" t="s">
        <v>351</v>
      </c>
      <c r="D29" s="901">
        <f t="shared" ref="D29:D34" si="7">SUM(E29:K29,L29:R29)/2</f>
        <v>32</v>
      </c>
      <c r="E29" s="961"/>
      <c r="F29" s="901">
        <v>8</v>
      </c>
      <c r="G29" s="901">
        <v>8</v>
      </c>
      <c r="H29" s="901">
        <v>8</v>
      </c>
      <c r="I29" s="901"/>
      <c r="J29" s="901">
        <v>8</v>
      </c>
      <c r="K29" s="1080"/>
      <c r="L29" s="1080"/>
      <c r="M29" s="901">
        <v>8</v>
      </c>
      <c r="N29" s="901">
        <v>8</v>
      </c>
      <c r="O29" s="901">
        <v>8</v>
      </c>
      <c r="P29" s="2400"/>
      <c r="Q29" s="901">
        <v>8</v>
      </c>
      <c r="R29" s="962"/>
    </row>
    <row r="30" spans="1:21" ht="24" customHeight="1" x14ac:dyDescent="0.25">
      <c r="A30" s="299" t="s">
        <v>13</v>
      </c>
      <c r="B30" s="299" t="s">
        <v>91</v>
      </c>
      <c r="C30" s="902" t="s">
        <v>388</v>
      </c>
      <c r="D30" s="901">
        <f t="shared" si="7"/>
        <v>32</v>
      </c>
      <c r="E30" s="1079"/>
      <c r="F30" s="901">
        <v>8</v>
      </c>
      <c r="G30" s="901">
        <v>8</v>
      </c>
      <c r="H30" s="901">
        <v>8</v>
      </c>
      <c r="I30" s="901"/>
      <c r="J30" s="901">
        <v>8</v>
      </c>
      <c r="K30" s="1092"/>
      <c r="L30" s="1092"/>
      <c r="M30" s="901">
        <v>8</v>
      </c>
      <c r="N30" s="901">
        <v>8</v>
      </c>
      <c r="O30" s="901">
        <v>8</v>
      </c>
      <c r="P30" s="2400">
        <v>8</v>
      </c>
      <c r="Q30" s="1371" t="s">
        <v>152</v>
      </c>
      <c r="R30" s="1079"/>
    </row>
    <row r="31" spans="1:21" ht="24" customHeight="1" x14ac:dyDescent="0.25">
      <c r="A31" s="299" t="s">
        <v>13</v>
      </c>
      <c r="B31" s="299" t="s">
        <v>91</v>
      </c>
      <c r="C31" s="902" t="s">
        <v>235</v>
      </c>
      <c r="D31" s="901">
        <f>SUM(E31:K31,L31:R31)/2</f>
        <v>28</v>
      </c>
      <c r="E31" s="1079"/>
      <c r="F31" s="901"/>
      <c r="G31" s="901">
        <v>8</v>
      </c>
      <c r="H31" s="901">
        <v>8</v>
      </c>
      <c r="I31" s="901">
        <v>8</v>
      </c>
      <c r="J31" s="901">
        <v>8</v>
      </c>
      <c r="K31" s="1070"/>
      <c r="L31" s="1070"/>
      <c r="M31" s="901">
        <v>8</v>
      </c>
      <c r="N31" s="901"/>
      <c r="O31" s="901">
        <v>8</v>
      </c>
      <c r="P31" s="2400"/>
      <c r="Q31" s="901">
        <v>8</v>
      </c>
      <c r="R31" s="1079"/>
    </row>
    <row r="32" spans="1:21" ht="24" customHeight="1" x14ac:dyDescent="0.25">
      <c r="A32" s="299" t="s">
        <v>13</v>
      </c>
      <c r="B32" s="299" t="s">
        <v>91</v>
      </c>
      <c r="C32" s="902" t="s">
        <v>371</v>
      </c>
      <c r="D32" s="901">
        <f>SUM(E32:K32,L32:R32)/2</f>
        <v>8</v>
      </c>
      <c r="E32" s="1070"/>
      <c r="F32" s="1079"/>
      <c r="G32" s="1079"/>
      <c r="H32" s="1079"/>
      <c r="I32" s="1079"/>
      <c r="J32" s="901"/>
      <c r="K32" s="1070">
        <v>8</v>
      </c>
      <c r="L32" s="1070">
        <v>8</v>
      </c>
      <c r="M32" s="1079"/>
      <c r="N32" s="901"/>
      <c r="O32" s="1079"/>
      <c r="P32" s="2400"/>
      <c r="Q32" s="1079"/>
      <c r="R32" s="1070"/>
    </row>
    <row r="33" spans="1:18" ht="24" customHeight="1" x14ac:dyDescent="0.25">
      <c r="A33" s="299" t="s">
        <v>13</v>
      </c>
      <c r="B33" s="299" t="s">
        <v>91</v>
      </c>
      <c r="C33" s="902" t="s">
        <v>366</v>
      </c>
      <c r="D33" s="901">
        <f t="shared" si="7"/>
        <v>28</v>
      </c>
      <c r="E33" s="1092"/>
      <c r="F33" s="1371"/>
      <c r="G33" s="901">
        <v>8</v>
      </c>
      <c r="H33" s="901"/>
      <c r="I33" s="901">
        <v>8</v>
      </c>
      <c r="J33" s="901">
        <v>8</v>
      </c>
      <c r="K33" s="1080"/>
      <c r="L33" s="1080"/>
      <c r="M33" s="901"/>
      <c r="N33" s="901">
        <v>8</v>
      </c>
      <c r="O33" s="901">
        <v>8</v>
      </c>
      <c r="P33" s="2400">
        <v>8</v>
      </c>
      <c r="Q33" s="901">
        <v>8</v>
      </c>
      <c r="R33" s="1092"/>
    </row>
    <row r="34" spans="1:18" ht="24" customHeight="1" x14ac:dyDescent="0.25">
      <c r="A34" s="299" t="s">
        <v>13</v>
      </c>
      <c r="B34" s="299" t="s">
        <v>91</v>
      </c>
      <c r="C34" s="902" t="s">
        <v>281</v>
      </c>
      <c r="D34" s="901">
        <f t="shared" si="7"/>
        <v>36</v>
      </c>
      <c r="E34" s="961">
        <v>8</v>
      </c>
      <c r="F34" s="901"/>
      <c r="G34" s="901">
        <v>8</v>
      </c>
      <c r="H34" s="901">
        <v>8</v>
      </c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/>
      <c r="P34" s="2400"/>
      <c r="Q34" s="901">
        <v>8</v>
      </c>
      <c r="R34" s="962">
        <v>8</v>
      </c>
    </row>
    <row r="35" spans="1:18" ht="24" customHeight="1" x14ac:dyDescent="0.25">
      <c r="A35" s="904"/>
      <c r="B35" s="904"/>
      <c r="C35" s="905" t="s">
        <v>124</v>
      </c>
      <c r="D35" s="906"/>
      <c r="E35" s="1069">
        <f t="shared" ref="E35:R35" si="8">COUNT(E7:E16,E18:E21,E23:E23,E25:E27,E29:E34)</f>
        <v>6</v>
      </c>
      <c r="F35" s="1069">
        <f t="shared" si="8"/>
        <v>11</v>
      </c>
      <c r="G35" s="1069">
        <f t="shared" si="8"/>
        <v>11</v>
      </c>
      <c r="H35" s="1069">
        <f t="shared" si="8"/>
        <v>12</v>
      </c>
      <c r="I35" s="1069">
        <f t="shared" si="8"/>
        <v>12</v>
      </c>
      <c r="J35" s="1069">
        <f t="shared" si="8"/>
        <v>13</v>
      </c>
      <c r="K35" s="1069">
        <f t="shared" si="8"/>
        <v>8</v>
      </c>
      <c r="L35" s="1069">
        <f t="shared" si="8"/>
        <v>6</v>
      </c>
      <c r="M35" s="1069">
        <f t="shared" si="8"/>
        <v>11</v>
      </c>
      <c r="N35" s="1069">
        <f t="shared" si="8"/>
        <v>12</v>
      </c>
      <c r="O35" s="1069">
        <f t="shared" si="8"/>
        <v>13</v>
      </c>
      <c r="P35" s="2401">
        <f t="shared" si="8"/>
        <v>6</v>
      </c>
      <c r="Q35" s="1069">
        <f t="shared" si="8"/>
        <v>11</v>
      </c>
      <c r="R35" s="1069">
        <f t="shared" si="8"/>
        <v>7</v>
      </c>
    </row>
    <row r="36" spans="1:18" ht="24" customHeight="1" x14ac:dyDescent="0.25">
      <c r="A36" s="299" t="s">
        <v>13</v>
      </c>
      <c r="B36" s="299" t="s">
        <v>34</v>
      </c>
      <c r="C36" s="902" t="s">
        <v>379</v>
      </c>
      <c r="D36" s="901">
        <f>SUM(E36:K36,L36:R36)/2</f>
        <v>32</v>
      </c>
      <c r="E36" s="1079"/>
      <c r="F36" s="901">
        <v>8</v>
      </c>
      <c r="G36" s="901"/>
      <c r="H36" s="901">
        <v>8</v>
      </c>
      <c r="I36" s="901">
        <v>8</v>
      </c>
      <c r="J36" s="901">
        <v>8</v>
      </c>
      <c r="K36" s="1070"/>
      <c r="L36" s="1070"/>
      <c r="M36" s="901">
        <v>8</v>
      </c>
      <c r="N36" s="901">
        <v>8</v>
      </c>
      <c r="O36" s="901"/>
      <c r="P36" s="2400">
        <v>8</v>
      </c>
      <c r="Q36" s="901">
        <v>8</v>
      </c>
      <c r="R36" s="1079"/>
    </row>
    <row r="37" spans="1:18" ht="24" customHeight="1" x14ac:dyDescent="0.25">
      <c r="A37" s="299" t="s">
        <v>13</v>
      </c>
      <c r="B37" s="299" t="s">
        <v>34</v>
      </c>
      <c r="C37" s="902" t="s">
        <v>235</v>
      </c>
      <c r="D37" s="901">
        <f t="shared" ref="D37" si="9">SUM(E37:K37,L37:R37)/2</f>
        <v>8</v>
      </c>
      <c r="E37" s="1070">
        <v>8</v>
      </c>
      <c r="F37" s="901"/>
      <c r="G37" s="1079"/>
      <c r="H37" s="1079"/>
      <c r="I37" s="1079"/>
      <c r="J37" s="1079"/>
      <c r="K37" s="1070"/>
      <c r="L37" s="1070"/>
      <c r="M37" s="1079"/>
      <c r="N37" s="901"/>
      <c r="O37" s="1079"/>
      <c r="P37" s="2400"/>
      <c r="Q37" s="1079"/>
      <c r="R37" s="1070">
        <v>8</v>
      </c>
    </row>
    <row r="38" spans="1:18" ht="24" customHeight="1" x14ac:dyDescent="0.25">
      <c r="A38" s="299" t="s">
        <v>13</v>
      </c>
      <c r="B38" s="299" t="s">
        <v>34</v>
      </c>
      <c r="C38" s="902" t="s">
        <v>389</v>
      </c>
      <c r="D38" s="901">
        <f>SUM(E38:K38,L38:R38)/2</f>
        <v>40</v>
      </c>
      <c r="E38" s="1070"/>
      <c r="F38" s="901">
        <v>8</v>
      </c>
      <c r="G38" s="901">
        <v>8</v>
      </c>
      <c r="H38" s="901"/>
      <c r="I38" s="901">
        <v>8</v>
      </c>
      <c r="J38" s="901">
        <v>8</v>
      </c>
      <c r="K38" s="1070">
        <v>8</v>
      </c>
      <c r="L38" s="1070">
        <v>8</v>
      </c>
      <c r="M38" s="901">
        <v>8</v>
      </c>
      <c r="N38" s="901">
        <v>8</v>
      </c>
      <c r="O38" s="901"/>
      <c r="P38" s="2400">
        <v>8</v>
      </c>
      <c r="Q38" s="901">
        <v>8</v>
      </c>
      <c r="R38" s="1070"/>
    </row>
    <row r="39" spans="1:18" ht="24" customHeight="1" x14ac:dyDescent="0.25">
      <c r="A39" s="904"/>
      <c r="B39" s="904"/>
      <c r="C39" s="905" t="s">
        <v>121</v>
      </c>
      <c r="D39" s="906"/>
      <c r="E39" s="1069">
        <f t="shared" ref="E39:R39" si="10">COUNT(E7:E16,E18:E21,E23:E23,E25:E27,E29:E34,E36:E38)</f>
        <v>7</v>
      </c>
      <c r="F39" s="1069">
        <f t="shared" si="10"/>
        <v>13</v>
      </c>
      <c r="G39" s="1069">
        <f t="shared" si="10"/>
        <v>12</v>
      </c>
      <c r="H39" s="1069">
        <f t="shared" si="10"/>
        <v>13</v>
      </c>
      <c r="I39" s="1069">
        <f t="shared" si="10"/>
        <v>14</v>
      </c>
      <c r="J39" s="1069">
        <f t="shared" si="10"/>
        <v>15</v>
      </c>
      <c r="K39" s="1069">
        <f t="shared" si="10"/>
        <v>9</v>
      </c>
      <c r="L39" s="1069">
        <f t="shared" si="10"/>
        <v>7</v>
      </c>
      <c r="M39" s="1069">
        <f t="shared" si="10"/>
        <v>13</v>
      </c>
      <c r="N39" s="1069">
        <f t="shared" si="10"/>
        <v>14</v>
      </c>
      <c r="O39" s="1069">
        <f t="shared" si="10"/>
        <v>13</v>
      </c>
      <c r="P39" s="2401">
        <f t="shared" si="10"/>
        <v>8</v>
      </c>
      <c r="Q39" s="1069">
        <f t="shared" si="10"/>
        <v>13</v>
      </c>
      <c r="R39" s="1069">
        <f t="shared" si="10"/>
        <v>8</v>
      </c>
    </row>
    <row r="40" spans="1:18" ht="24" customHeight="1" x14ac:dyDescent="0.25">
      <c r="A40" s="299" t="s">
        <v>13</v>
      </c>
      <c r="B40" s="299" t="s">
        <v>162</v>
      </c>
      <c r="C40" s="902"/>
      <c r="D40" s="901">
        <f t="shared" ref="D40:D41" si="11">SUM(E40:K40,L40:R40)/2</f>
        <v>0</v>
      </c>
      <c r="E40" s="1070"/>
      <c r="F40" s="901"/>
      <c r="G40" s="901"/>
      <c r="H40" s="901"/>
      <c r="I40" s="901"/>
      <c r="J40" s="901"/>
      <c r="K40" s="1070"/>
      <c r="L40" s="1070"/>
      <c r="M40" s="901"/>
      <c r="N40" s="901"/>
      <c r="O40" s="901"/>
      <c r="P40" s="2400"/>
      <c r="Q40" s="901"/>
      <c r="R40" s="1070"/>
    </row>
    <row r="41" spans="1:18" ht="24" customHeight="1" x14ac:dyDescent="0.25">
      <c r="A41" s="299" t="s">
        <v>13</v>
      </c>
      <c r="B41" s="299" t="s">
        <v>162</v>
      </c>
      <c r="C41" s="902" t="s">
        <v>369</v>
      </c>
      <c r="D41" s="901">
        <f t="shared" si="11"/>
        <v>36</v>
      </c>
      <c r="E41" s="1741"/>
      <c r="F41" s="1071">
        <v>8</v>
      </c>
      <c r="G41" s="1071"/>
      <c r="H41" s="901">
        <v>8</v>
      </c>
      <c r="I41" s="1071"/>
      <c r="J41" s="1071">
        <v>8</v>
      </c>
      <c r="K41" s="1070">
        <v>8</v>
      </c>
      <c r="L41" s="1070">
        <v>8</v>
      </c>
      <c r="M41" s="901">
        <v>8</v>
      </c>
      <c r="N41" s="1071"/>
      <c r="O41" s="1071">
        <v>8</v>
      </c>
      <c r="P41" s="2402">
        <v>8</v>
      </c>
      <c r="Q41" s="1071">
        <v>8</v>
      </c>
      <c r="R41" s="1741"/>
    </row>
    <row r="42" spans="1:18" ht="24" customHeight="1" x14ac:dyDescent="0.25">
      <c r="A42" s="904"/>
      <c r="B42" s="904"/>
      <c r="C42" s="905" t="s">
        <v>139</v>
      </c>
      <c r="D42" s="906"/>
      <c r="E42" s="1069">
        <f t="shared" ref="E42:R42" si="12">COUNT(E7:E16,E18:E21,E23:E23,E25:E27,E29:E34,E36:E38,E40:E41)</f>
        <v>7</v>
      </c>
      <c r="F42" s="1069">
        <f t="shared" si="12"/>
        <v>14</v>
      </c>
      <c r="G42" s="1069">
        <f t="shared" si="12"/>
        <v>12</v>
      </c>
      <c r="H42" s="1069">
        <f t="shared" si="12"/>
        <v>14</v>
      </c>
      <c r="I42" s="1069">
        <f t="shared" si="12"/>
        <v>14</v>
      </c>
      <c r="J42" s="1069">
        <f t="shared" si="12"/>
        <v>16</v>
      </c>
      <c r="K42" s="1069">
        <f t="shared" si="12"/>
        <v>10</v>
      </c>
      <c r="L42" s="1069">
        <f t="shared" si="12"/>
        <v>8</v>
      </c>
      <c r="M42" s="1069">
        <f t="shared" si="12"/>
        <v>14</v>
      </c>
      <c r="N42" s="1069">
        <f t="shared" si="12"/>
        <v>14</v>
      </c>
      <c r="O42" s="1069">
        <f t="shared" si="12"/>
        <v>14</v>
      </c>
      <c r="P42" s="2401">
        <f t="shared" si="12"/>
        <v>9</v>
      </c>
      <c r="Q42" s="1069">
        <f t="shared" si="12"/>
        <v>14</v>
      </c>
      <c r="R42" s="1069">
        <f t="shared" si="12"/>
        <v>8</v>
      </c>
    </row>
    <row r="43" spans="1:18" ht="24" customHeight="1" x14ac:dyDescent="0.25">
      <c r="A43" s="299" t="s">
        <v>13</v>
      </c>
      <c r="B43" s="299" t="s">
        <v>103</v>
      </c>
      <c r="C43" s="902" t="s">
        <v>384</v>
      </c>
      <c r="D43" s="901">
        <f>SUM(E43:K43,L43:R43)/2</f>
        <v>40</v>
      </c>
      <c r="E43" s="1070"/>
      <c r="F43" s="901">
        <v>8</v>
      </c>
      <c r="G43" s="901">
        <v>8</v>
      </c>
      <c r="H43" s="901">
        <v>8</v>
      </c>
      <c r="I43" s="901">
        <v>8</v>
      </c>
      <c r="J43" s="901"/>
      <c r="K43" s="1070">
        <v>8</v>
      </c>
      <c r="L43" s="1070">
        <v>8</v>
      </c>
      <c r="M43" s="901">
        <v>8</v>
      </c>
      <c r="N43" s="901">
        <v>8</v>
      </c>
      <c r="O43" s="1371" t="s">
        <v>152</v>
      </c>
      <c r="P43" s="2400">
        <v>8</v>
      </c>
      <c r="Q43" s="901">
        <v>8</v>
      </c>
      <c r="R43" s="1070"/>
    </row>
    <row r="44" spans="1:18" ht="24" customHeight="1" x14ac:dyDescent="0.25">
      <c r="A44" s="904"/>
      <c r="B44" s="904"/>
      <c r="C44" s="905" t="s">
        <v>125</v>
      </c>
      <c r="D44" s="906"/>
      <c r="E44" s="1069">
        <f t="shared" ref="E44:R44" si="13">COUNT(E7:E16,E18:E20,E23:E23,E25:E27,E29:E34,E36:E38,E40:E41,E43:E43)</f>
        <v>7</v>
      </c>
      <c r="F44" s="1069">
        <f t="shared" si="13"/>
        <v>15</v>
      </c>
      <c r="G44" s="1069">
        <f t="shared" si="13"/>
        <v>13</v>
      </c>
      <c r="H44" s="1069">
        <f t="shared" si="13"/>
        <v>15</v>
      </c>
      <c r="I44" s="1069">
        <f t="shared" si="13"/>
        <v>15</v>
      </c>
      <c r="J44" s="1069">
        <f t="shared" si="13"/>
        <v>16</v>
      </c>
      <c r="K44" s="1069">
        <f t="shared" si="13"/>
        <v>11</v>
      </c>
      <c r="L44" s="1069">
        <f t="shared" si="13"/>
        <v>9</v>
      </c>
      <c r="M44" s="1069">
        <f t="shared" si="13"/>
        <v>15</v>
      </c>
      <c r="N44" s="1069">
        <f t="shared" si="13"/>
        <v>15</v>
      </c>
      <c r="O44" s="1069">
        <f t="shared" si="13"/>
        <v>14</v>
      </c>
      <c r="P44" s="2401">
        <f t="shared" si="13"/>
        <v>10</v>
      </c>
      <c r="Q44" s="1069">
        <f t="shared" si="13"/>
        <v>15</v>
      </c>
      <c r="R44" s="1069">
        <f t="shared" si="13"/>
        <v>8</v>
      </c>
    </row>
    <row r="45" spans="1:18" ht="24" customHeight="1" x14ac:dyDescent="0.25">
      <c r="A45" s="299" t="s">
        <v>13</v>
      </c>
      <c r="B45" s="299" t="s">
        <v>39</v>
      </c>
      <c r="C45" s="902" t="s">
        <v>318</v>
      </c>
      <c r="D45" s="901">
        <f>SUM(E45:K45,L45:R45)/2</f>
        <v>40</v>
      </c>
      <c r="E45" s="961"/>
      <c r="F45" s="901">
        <v>8</v>
      </c>
      <c r="G45" s="901">
        <v>8</v>
      </c>
      <c r="H45" s="901">
        <v>8</v>
      </c>
      <c r="I45" s="901">
        <v>8</v>
      </c>
      <c r="J45" s="901"/>
      <c r="K45" s="961">
        <v>8</v>
      </c>
      <c r="L45" s="961">
        <v>8</v>
      </c>
      <c r="M45" s="901"/>
      <c r="N45" s="901">
        <v>8</v>
      </c>
      <c r="O45" s="901">
        <v>8</v>
      </c>
      <c r="P45" s="2400">
        <v>8</v>
      </c>
      <c r="Q45" s="901">
        <v>8</v>
      </c>
      <c r="R45" s="962"/>
    </row>
    <row r="46" spans="1:18" ht="24" customHeight="1" x14ac:dyDescent="0.25">
      <c r="A46" s="299" t="s">
        <v>13</v>
      </c>
      <c r="B46" s="299" t="s">
        <v>39</v>
      </c>
      <c r="C46" s="902" t="s">
        <v>370</v>
      </c>
      <c r="D46" s="901">
        <f t="shared" ref="D46:D50" si="14">SUM(E46:K46,L46:R46)/2</f>
        <v>24</v>
      </c>
      <c r="E46" s="961">
        <v>8</v>
      </c>
      <c r="F46" s="901"/>
      <c r="G46" s="901"/>
      <c r="H46" s="901"/>
      <c r="I46" s="901"/>
      <c r="J46" s="901">
        <v>8</v>
      </c>
      <c r="K46" s="961">
        <v>8</v>
      </c>
      <c r="L46" s="961">
        <v>8</v>
      </c>
      <c r="M46" s="901"/>
      <c r="N46" s="901"/>
      <c r="O46" s="901"/>
      <c r="P46" s="2400"/>
      <c r="Q46" s="901">
        <v>8</v>
      </c>
      <c r="R46" s="962">
        <v>8</v>
      </c>
    </row>
    <row r="47" spans="1:18" s="1743" customFormat="1" ht="24" customHeight="1" x14ac:dyDescent="0.25">
      <c r="A47" s="299" t="s">
        <v>13</v>
      </c>
      <c r="B47" s="299" t="s">
        <v>39</v>
      </c>
      <c r="C47" s="902" t="s">
        <v>374</v>
      </c>
      <c r="D47" s="901">
        <f t="shared" si="14"/>
        <v>36</v>
      </c>
      <c r="E47" s="961"/>
      <c r="F47" s="901">
        <v>8</v>
      </c>
      <c r="G47" s="901">
        <v>8</v>
      </c>
      <c r="H47" s="1094"/>
      <c r="I47" s="901">
        <v>8</v>
      </c>
      <c r="J47" s="901">
        <v>8</v>
      </c>
      <c r="K47" s="1092">
        <v>8</v>
      </c>
      <c r="L47" s="1092">
        <v>8</v>
      </c>
      <c r="M47" s="901">
        <v>8</v>
      </c>
      <c r="N47" s="901">
        <v>8</v>
      </c>
      <c r="O47" s="901"/>
      <c r="P47" s="2400"/>
      <c r="Q47" s="901">
        <v>8</v>
      </c>
      <c r="R47" s="962"/>
    </row>
    <row r="48" spans="1:18" ht="23.5" customHeight="1" x14ac:dyDescent="0.25">
      <c r="A48" s="299" t="s">
        <v>13</v>
      </c>
      <c r="B48" s="299" t="s">
        <v>39</v>
      </c>
      <c r="C48" s="902" t="s">
        <v>106</v>
      </c>
      <c r="D48" s="901">
        <f t="shared" si="14"/>
        <v>16</v>
      </c>
      <c r="E48" s="1961"/>
      <c r="F48" s="901">
        <v>8</v>
      </c>
      <c r="G48" s="901">
        <v>8</v>
      </c>
      <c r="H48" s="1079"/>
      <c r="I48" s="1079"/>
      <c r="J48" s="1079"/>
      <c r="K48" s="1080"/>
      <c r="L48" s="961"/>
      <c r="M48" s="901">
        <v>8</v>
      </c>
      <c r="N48" s="901">
        <v>8</v>
      </c>
      <c r="O48" s="1079"/>
      <c r="P48" s="2400"/>
      <c r="Q48" s="1079"/>
      <c r="R48" s="1080"/>
    </row>
    <row r="49" spans="1:18" ht="23.5" customHeight="1" x14ac:dyDescent="0.25">
      <c r="A49" s="299" t="s">
        <v>13</v>
      </c>
      <c r="B49" s="299" t="s">
        <v>39</v>
      </c>
      <c r="C49" s="902" t="s">
        <v>352</v>
      </c>
      <c r="D49" s="901">
        <f t="shared" si="14"/>
        <v>36</v>
      </c>
      <c r="E49" s="1070">
        <v>8</v>
      </c>
      <c r="F49" s="901"/>
      <c r="G49" s="901">
        <v>8</v>
      </c>
      <c r="H49" s="901">
        <v>8</v>
      </c>
      <c r="I49" s="901">
        <v>8</v>
      </c>
      <c r="J49" s="901">
        <v>8</v>
      </c>
      <c r="K49" s="1070"/>
      <c r="L49" s="1070"/>
      <c r="M49" s="901">
        <v>8</v>
      </c>
      <c r="N49" s="901">
        <v>8</v>
      </c>
      <c r="O49" s="901">
        <v>8</v>
      </c>
      <c r="P49" s="2400"/>
      <c r="Q49" s="901"/>
      <c r="R49" s="1070">
        <v>8</v>
      </c>
    </row>
    <row r="50" spans="1:18" ht="24" customHeight="1" x14ac:dyDescent="0.25">
      <c r="A50" s="299" t="s">
        <v>13</v>
      </c>
      <c r="B50" s="299" t="s">
        <v>362</v>
      </c>
      <c r="C50" s="902" t="s">
        <v>135</v>
      </c>
      <c r="D50" s="901">
        <f t="shared" si="14"/>
        <v>30.75</v>
      </c>
      <c r="E50" s="1070">
        <v>8</v>
      </c>
      <c r="F50" s="901">
        <v>7.5</v>
      </c>
      <c r="G50" s="901"/>
      <c r="H50" s="901"/>
      <c r="I50" s="901">
        <v>7.5</v>
      </c>
      <c r="J50" s="901">
        <v>7.5</v>
      </c>
      <c r="K50" s="1070"/>
      <c r="L50" s="1070"/>
      <c r="M50" s="901">
        <v>7.5</v>
      </c>
      <c r="N50" s="901"/>
      <c r="O50" s="901"/>
      <c r="P50" s="2400">
        <v>8</v>
      </c>
      <c r="Q50" s="901">
        <v>7.5</v>
      </c>
      <c r="R50" s="1070">
        <v>8</v>
      </c>
    </row>
    <row r="51" spans="1:18" ht="24" customHeight="1" x14ac:dyDescent="0.25">
      <c r="A51" s="904"/>
      <c r="B51" s="904"/>
      <c r="C51" s="905" t="s">
        <v>126</v>
      </c>
      <c r="D51" s="906"/>
      <c r="E51" s="1069">
        <f t="shared" ref="E51:R51" si="15">COUNT(E8:E16,E18:E20,E23:E23,E25:E27,E29:E34,E36:E38,E40:E41,E43:E43,E45:E50)</f>
        <v>10</v>
      </c>
      <c r="F51" s="1069">
        <f t="shared" si="15"/>
        <v>18</v>
      </c>
      <c r="G51" s="1069">
        <f t="shared" si="15"/>
        <v>16</v>
      </c>
      <c r="H51" s="1069">
        <f t="shared" si="15"/>
        <v>16</v>
      </c>
      <c r="I51" s="1069">
        <f t="shared" si="15"/>
        <v>18</v>
      </c>
      <c r="J51" s="1069">
        <f t="shared" si="15"/>
        <v>19</v>
      </c>
      <c r="K51" s="1069">
        <f t="shared" si="15"/>
        <v>14</v>
      </c>
      <c r="L51" s="1069">
        <f t="shared" si="15"/>
        <v>12</v>
      </c>
      <c r="M51" s="1069">
        <f t="shared" si="15"/>
        <v>18</v>
      </c>
      <c r="N51" s="1069">
        <f t="shared" si="15"/>
        <v>18</v>
      </c>
      <c r="O51" s="1069">
        <f t="shared" si="15"/>
        <v>15</v>
      </c>
      <c r="P51" s="2401">
        <f t="shared" si="15"/>
        <v>11</v>
      </c>
      <c r="Q51" s="1069">
        <f t="shared" si="15"/>
        <v>18</v>
      </c>
      <c r="R51" s="1069">
        <f t="shared" si="15"/>
        <v>11</v>
      </c>
    </row>
    <row r="52" spans="1:18" ht="24" customHeight="1" x14ac:dyDescent="0.25">
      <c r="A52" s="299" t="s">
        <v>13</v>
      </c>
      <c r="B52" s="299" t="s">
        <v>301</v>
      </c>
      <c r="C52" s="900" t="s">
        <v>106</v>
      </c>
      <c r="D52" s="901">
        <f>SUM(E52:K52,L52:R52)/2</f>
        <v>6</v>
      </c>
      <c r="E52" s="962"/>
      <c r="F52" s="1080"/>
      <c r="G52" s="1079"/>
      <c r="H52" s="963">
        <v>6</v>
      </c>
      <c r="I52" s="1079"/>
      <c r="J52" s="1079"/>
      <c r="K52" s="1081"/>
      <c r="L52" s="961"/>
      <c r="M52" s="1079"/>
      <c r="N52" s="1079"/>
      <c r="O52" s="901">
        <v>6</v>
      </c>
      <c r="P52" s="2400"/>
      <c r="Q52" s="1079"/>
      <c r="R52" s="1081"/>
    </row>
    <row r="53" spans="1:18" ht="24" customHeight="1" x14ac:dyDescent="0.25">
      <c r="A53" s="299" t="s">
        <v>13</v>
      </c>
      <c r="B53" s="299" t="s">
        <v>312</v>
      </c>
      <c r="C53" s="900" t="s">
        <v>106</v>
      </c>
      <c r="D53" s="901">
        <f>SUM(E53:K53,L53:R53)/2</f>
        <v>7.5</v>
      </c>
      <c r="E53" s="962"/>
      <c r="F53" s="1080"/>
      <c r="G53" s="1079"/>
      <c r="H53" s="1080"/>
      <c r="I53" s="901">
        <v>5</v>
      </c>
      <c r="J53" s="901">
        <v>5</v>
      </c>
      <c r="K53" s="1081"/>
      <c r="L53" s="961"/>
      <c r="M53" s="1079"/>
      <c r="N53" s="1079"/>
      <c r="O53" s="1079"/>
      <c r="P53" s="2400"/>
      <c r="Q53" s="901">
        <v>5</v>
      </c>
      <c r="R53" s="1081"/>
    </row>
    <row r="54" spans="1:18" ht="24" customHeight="1" x14ac:dyDescent="0.25">
      <c r="A54" s="904"/>
      <c r="B54" s="904"/>
      <c r="C54" s="911" t="s">
        <v>300</v>
      </c>
      <c r="D54" s="906"/>
      <c r="E54" s="1069">
        <f t="shared" ref="E54:R54" si="16">COUNT(E18:E20,E23,E25:E27,E29:E34,E36:E38,E40:E41,E43:E43,E45:E50)</f>
        <v>6</v>
      </c>
      <c r="F54" s="1069">
        <f t="shared" si="16"/>
        <v>13</v>
      </c>
      <c r="G54" s="1069">
        <f t="shared" si="16"/>
        <v>13</v>
      </c>
      <c r="H54" s="1069">
        <f t="shared" si="16"/>
        <v>13</v>
      </c>
      <c r="I54" s="1069">
        <f t="shared" si="16"/>
        <v>14</v>
      </c>
      <c r="J54" s="1069">
        <f t="shared" si="16"/>
        <v>15</v>
      </c>
      <c r="K54" s="1069">
        <f t="shared" si="16"/>
        <v>11</v>
      </c>
      <c r="L54" s="1069">
        <f t="shared" si="16"/>
        <v>10</v>
      </c>
      <c r="M54" s="1069">
        <f t="shared" si="16"/>
        <v>14</v>
      </c>
      <c r="N54" s="1069">
        <f t="shared" si="16"/>
        <v>14</v>
      </c>
      <c r="O54" s="1069">
        <f t="shared" si="16"/>
        <v>11</v>
      </c>
      <c r="P54" s="2401">
        <f t="shared" si="16"/>
        <v>9</v>
      </c>
      <c r="Q54" s="1069">
        <f t="shared" si="16"/>
        <v>16</v>
      </c>
      <c r="R54" s="1069">
        <f t="shared" si="16"/>
        <v>7</v>
      </c>
    </row>
    <row r="55" spans="1:18" ht="24" customHeight="1" x14ac:dyDescent="0.25">
      <c r="A55" s="904"/>
      <c r="B55" s="904"/>
      <c r="C55" s="912" t="s">
        <v>51</v>
      </c>
      <c r="D55" s="906"/>
      <c r="E55" s="1069">
        <f t="shared" ref="E55:R55" si="17">COUNT(E23,E25:E27,E29:E34,E36:E38,E40:E41,E43:E43,E45:E50,E52:E52)</f>
        <v>6</v>
      </c>
      <c r="F55" s="1069">
        <f t="shared" si="17"/>
        <v>11</v>
      </c>
      <c r="G55" s="1069">
        <f t="shared" si="17"/>
        <v>12</v>
      </c>
      <c r="H55" s="1069">
        <f t="shared" si="17"/>
        <v>12</v>
      </c>
      <c r="I55" s="1069">
        <f t="shared" si="17"/>
        <v>12</v>
      </c>
      <c r="J55" s="1069">
        <f t="shared" si="17"/>
        <v>13</v>
      </c>
      <c r="K55" s="1069">
        <f t="shared" si="17"/>
        <v>9</v>
      </c>
      <c r="L55" s="1069">
        <f t="shared" si="17"/>
        <v>9</v>
      </c>
      <c r="M55" s="1069">
        <f t="shared" si="17"/>
        <v>13</v>
      </c>
      <c r="N55" s="1069">
        <f t="shared" si="17"/>
        <v>12</v>
      </c>
      <c r="O55" s="1069">
        <f t="shared" si="17"/>
        <v>10</v>
      </c>
      <c r="P55" s="2401">
        <f t="shared" si="17"/>
        <v>9</v>
      </c>
      <c r="Q55" s="1069">
        <f t="shared" si="17"/>
        <v>14</v>
      </c>
      <c r="R55" s="1069">
        <f t="shared" si="17"/>
        <v>6</v>
      </c>
    </row>
    <row r="56" spans="1:18" ht="24" customHeight="1" x14ac:dyDescent="0.25">
      <c r="A56" s="904"/>
      <c r="B56" s="904"/>
      <c r="C56" s="912" t="s">
        <v>113</v>
      </c>
      <c r="D56" s="906"/>
      <c r="E56" s="1069">
        <f t="shared" ref="E56:R56" si="18">COUNT(E25:E27,E29:E34,E36:E38,E40:E41,E43:E43,E45:E50,E52:E53)</f>
        <v>6</v>
      </c>
      <c r="F56" s="1069">
        <f t="shared" si="18"/>
        <v>11</v>
      </c>
      <c r="G56" s="1069">
        <f t="shared" si="18"/>
        <v>12</v>
      </c>
      <c r="H56" s="1069">
        <f t="shared" si="18"/>
        <v>11</v>
      </c>
      <c r="I56" s="1069">
        <f t="shared" si="18"/>
        <v>13</v>
      </c>
      <c r="J56" s="1069">
        <f t="shared" si="18"/>
        <v>13</v>
      </c>
      <c r="K56" s="1069">
        <f t="shared" si="18"/>
        <v>8</v>
      </c>
      <c r="L56" s="1069">
        <f t="shared" si="18"/>
        <v>8</v>
      </c>
      <c r="M56" s="1069">
        <f t="shared" si="18"/>
        <v>13</v>
      </c>
      <c r="N56" s="1069">
        <f t="shared" si="18"/>
        <v>11</v>
      </c>
      <c r="O56" s="1069">
        <f t="shared" si="18"/>
        <v>9</v>
      </c>
      <c r="P56" s="2401">
        <f t="shared" si="18"/>
        <v>8</v>
      </c>
      <c r="Q56" s="1069">
        <f t="shared" si="18"/>
        <v>14</v>
      </c>
      <c r="R56" s="1069">
        <f t="shared" si="18"/>
        <v>6</v>
      </c>
    </row>
    <row r="57" spans="1:18" ht="24" customHeight="1" x14ac:dyDescent="0.25">
      <c r="A57" s="299" t="s">
        <v>13</v>
      </c>
      <c r="B57" s="299" t="s">
        <v>52</v>
      </c>
      <c r="C57" s="902" t="s">
        <v>377</v>
      </c>
      <c r="D57" s="901">
        <f t="shared" ref="D57" si="19">SUM(E57:K57,L57:R57)/2</f>
        <v>18</v>
      </c>
      <c r="E57" s="962">
        <v>8</v>
      </c>
      <c r="F57" s="963"/>
      <c r="G57" s="901">
        <v>5</v>
      </c>
      <c r="H57" s="963">
        <v>5</v>
      </c>
      <c r="I57" s="901"/>
      <c r="J57" s="901"/>
      <c r="K57" s="961"/>
      <c r="L57" s="961"/>
      <c r="M57" s="901"/>
      <c r="N57" s="901">
        <v>5</v>
      </c>
      <c r="O57" s="901">
        <v>5</v>
      </c>
      <c r="P57" s="2400"/>
      <c r="Q57" s="901"/>
      <c r="R57" s="961">
        <v>8</v>
      </c>
    </row>
    <row r="58" spans="1:18" ht="24" customHeight="1" x14ac:dyDescent="0.25">
      <c r="A58" s="904"/>
      <c r="B58" s="904"/>
      <c r="C58" s="912" t="s">
        <v>55</v>
      </c>
      <c r="D58" s="906"/>
      <c r="E58" s="1069">
        <f t="shared" ref="E58:R58" si="20">COUNT(E29:E34,E36:E38,E40:E41,E43:E43,E45:E50,E52:E53,E57:E57)</f>
        <v>6</v>
      </c>
      <c r="F58" s="1069">
        <f t="shared" si="20"/>
        <v>10</v>
      </c>
      <c r="G58" s="1069">
        <f t="shared" si="20"/>
        <v>12</v>
      </c>
      <c r="H58" s="1069">
        <f t="shared" si="20"/>
        <v>11</v>
      </c>
      <c r="I58" s="1069">
        <f t="shared" si="20"/>
        <v>11</v>
      </c>
      <c r="J58" s="1069">
        <f t="shared" si="20"/>
        <v>13</v>
      </c>
      <c r="K58" s="1069">
        <f t="shared" si="20"/>
        <v>7</v>
      </c>
      <c r="L58" s="1069">
        <f t="shared" si="20"/>
        <v>7</v>
      </c>
      <c r="M58" s="1069">
        <f t="shared" si="20"/>
        <v>12</v>
      </c>
      <c r="N58" s="1069">
        <f t="shared" si="20"/>
        <v>12</v>
      </c>
      <c r="O58" s="1069">
        <f t="shared" si="20"/>
        <v>9</v>
      </c>
      <c r="P58" s="2401">
        <f t="shared" si="20"/>
        <v>8</v>
      </c>
      <c r="Q58" s="1069">
        <f t="shared" si="20"/>
        <v>13</v>
      </c>
      <c r="R58" s="1069">
        <f t="shared" si="20"/>
        <v>6</v>
      </c>
    </row>
    <row r="59" spans="1:18" ht="24" customHeight="1" x14ac:dyDescent="0.25">
      <c r="A59" s="904"/>
      <c r="B59" s="904"/>
      <c r="C59" s="912" t="s">
        <v>105</v>
      </c>
      <c r="D59" s="906"/>
      <c r="E59" s="1069">
        <f t="shared" ref="E59:R59" si="21">COUNT(E36:E38,E40:E41,E43:E43,E45:E50,E52:E53,E57:E57)</f>
        <v>5</v>
      </c>
      <c r="F59" s="1069">
        <f t="shared" si="21"/>
        <v>8</v>
      </c>
      <c r="G59" s="1069">
        <f t="shared" si="21"/>
        <v>7</v>
      </c>
      <c r="H59" s="1069">
        <f t="shared" si="21"/>
        <v>7</v>
      </c>
      <c r="I59" s="1069">
        <f t="shared" si="21"/>
        <v>8</v>
      </c>
      <c r="J59" s="1069">
        <f t="shared" si="21"/>
        <v>8</v>
      </c>
      <c r="K59" s="1069">
        <f t="shared" si="21"/>
        <v>6</v>
      </c>
      <c r="L59" s="1069">
        <f t="shared" si="21"/>
        <v>6</v>
      </c>
      <c r="M59" s="1069">
        <f t="shared" si="21"/>
        <v>8</v>
      </c>
      <c r="N59" s="1069">
        <f t="shared" si="21"/>
        <v>8</v>
      </c>
      <c r="O59" s="1069">
        <f t="shared" si="21"/>
        <v>5</v>
      </c>
      <c r="P59" s="2401">
        <f t="shared" si="21"/>
        <v>6</v>
      </c>
      <c r="Q59" s="1069">
        <f t="shared" si="21"/>
        <v>9</v>
      </c>
      <c r="R59" s="1069">
        <f t="shared" si="21"/>
        <v>5</v>
      </c>
    </row>
    <row r="60" spans="1:18" ht="24" customHeight="1" x14ac:dyDescent="0.25">
      <c r="A60" s="904"/>
      <c r="B60" s="904"/>
      <c r="C60" s="912" t="s">
        <v>128</v>
      </c>
      <c r="D60" s="906"/>
      <c r="E60" s="1069">
        <f>COUNT(#REF!,E40:E41,E43:E43,E45:E50,E52:E53,E57:E57)</f>
        <v>4</v>
      </c>
      <c r="F60" s="1069">
        <f>COUNT(#REF!,F40:F41,F43:F43,F45:F50,F52:F53,F57:F57)</f>
        <v>6</v>
      </c>
      <c r="G60" s="1069">
        <f>COUNT(#REF!,G40:G41,G43:G43,G45:G50,G52:G53,G57:G57)</f>
        <v>6</v>
      </c>
      <c r="H60" s="1069">
        <f>COUNT(#REF!,H40:H41,H43:H43,H45:H50,H52:H53,H57:H57)</f>
        <v>6</v>
      </c>
      <c r="I60" s="1069">
        <f>COUNT(#REF!,I40:I41,I43:I43,I45:I50,I52:I53,I57:I57)</f>
        <v>6</v>
      </c>
      <c r="J60" s="1069">
        <f>COUNT(#REF!,J40:J41,J43:J43,J45:J50,J52:J53,J57:J57)</f>
        <v>6</v>
      </c>
      <c r="K60" s="1069">
        <f>COUNT(#REF!,K40:K41,K43:K43,K45:K50,K52:K53,K57:K57)</f>
        <v>5</v>
      </c>
      <c r="L60" s="1069">
        <f>COUNT(#REF!,L40:L41,L43:L43,L45:L50,L52:L53,L57:L57)</f>
        <v>5</v>
      </c>
      <c r="M60" s="1069">
        <f>COUNT(#REF!,M40:M41,M43:M43,M45:M50,M52:M53,M57:M57)</f>
        <v>6</v>
      </c>
      <c r="N60" s="1069">
        <f>COUNT(#REF!,N40:N41,N43:N43,N45:N50,N52:N53,N57:N57)</f>
        <v>6</v>
      </c>
      <c r="O60" s="1069">
        <f>COUNT(#REF!,O40:O41,O43:O43,O45:O50,O52:O53,O57:O57)</f>
        <v>5</v>
      </c>
      <c r="P60" s="2401">
        <f>COUNT(#REF!,P40:P41,P43:P43,P45:P50,P52:P53,P57:P57)</f>
        <v>4</v>
      </c>
      <c r="Q60" s="1069">
        <f>COUNT(#REF!,Q40:Q41,Q43:Q43,Q45:Q50,Q52:Q53,Q57:Q57)</f>
        <v>7</v>
      </c>
      <c r="R60" s="1069">
        <f>COUNT(#REF!,R40:R41,R43:R43,R45:R50,R52:R53,R57:R57)</f>
        <v>4</v>
      </c>
    </row>
    <row r="61" spans="1:18" ht="24" customHeight="1" x14ac:dyDescent="0.25">
      <c r="A61" s="904"/>
      <c r="B61" s="904"/>
      <c r="C61" s="912" t="s">
        <v>161</v>
      </c>
      <c r="D61" s="906"/>
      <c r="E61" s="1069">
        <f>COUNT(#REF!,E43:E43,E45:E50,E52:E53,E57:E57)</f>
        <v>4</v>
      </c>
      <c r="F61" s="1069">
        <f>COUNT(#REF!,F43:F43,F45:F50,F52:F53,F57:F57)</f>
        <v>5</v>
      </c>
      <c r="G61" s="1069">
        <f>COUNT(#REF!,G43:G43,G45:G50,G52:G53,G57:G57)</f>
        <v>6</v>
      </c>
      <c r="H61" s="1069">
        <f>COUNT(#REF!,H43:H43,H45:H50,H52:H53,H57:H57)</f>
        <v>5</v>
      </c>
      <c r="I61" s="1069">
        <f>COUNT(#REF!,I43:I43,I45:I50,I52:I53,I57:I57)</f>
        <v>6</v>
      </c>
      <c r="J61" s="1069">
        <f>COUNT(#REF!,J43:J43,J45:J50,J52:J53,J57:J57)</f>
        <v>5</v>
      </c>
      <c r="K61" s="1069">
        <f>COUNT(#REF!,K43:K43,K45:K50,K52:K53,K57:K57)</f>
        <v>4</v>
      </c>
      <c r="L61" s="1069">
        <f>COUNT(#REF!,L43:L43,L45:L50,L52:L53,L57:L57)</f>
        <v>4</v>
      </c>
      <c r="M61" s="1069">
        <f>COUNT(#REF!,M43:M43,M45:M50,M52:M53,M57:M57)</f>
        <v>5</v>
      </c>
      <c r="N61" s="1069">
        <f>COUNT(#REF!,N43:N43,N45:N50,N52:N53,N57:N57)</f>
        <v>6</v>
      </c>
      <c r="O61" s="1069">
        <f>COUNT(#REF!,O43:O43,O45:O50,O52:O53,O57:O57)</f>
        <v>4</v>
      </c>
      <c r="P61" s="2401">
        <f>COUNT(#REF!,P43:P43,P45:P50,P52:P53,P57:P57)</f>
        <v>3</v>
      </c>
      <c r="Q61" s="1069">
        <f>COUNT(#REF!,Q43:Q43,Q45:Q50,Q52:Q53,Q57:Q57)</f>
        <v>6</v>
      </c>
      <c r="R61" s="1069">
        <f>COUNT(#REF!,R43:R43,R45:R50,R52:R53,R57:R57)</f>
        <v>4</v>
      </c>
    </row>
    <row r="62" spans="1:18" ht="24" customHeight="1" x14ac:dyDescent="0.25">
      <c r="A62" s="904"/>
      <c r="B62" s="904"/>
      <c r="C62" s="912" t="s">
        <v>321</v>
      </c>
      <c r="D62" s="906"/>
      <c r="E62" s="1069">
        <f>COUNT(#REF!,#REF!,E45:E50,E52:E53,E57:E57)</f>
        <v>4</v>
      </c>
      <c r="F62" s="1069">
        <f>COUNT(#REF!,#REF!,F45:F50,F52:F53,F57:F57)</f>
        <v>4</v>
      </c>
      <c r="G62" s="1069">
        <f>COUNT(#REF!,#REF!,G45:G50,G52:G53,G57:G57)</f>
        <v>5</v>
      </c>
      <c r="H62" s="1069">
        <f>COUNT(#REF!,#REF!,H45:H50,H52:H53,H57:H57)</f>
        <v>4</v>
      </c>
      <c r="I62" s="1069">
        <f>COUNT(#REF!,#REF!,I45:I50,I52:I53,I57:I57)</f>
        <v>5</v>
      </c>
      <c r="J62" s="1069">
        <f>COUNT(#REF!,#REF!,J45:J50,J52:J53,J57:J57)</f>
        <v>5</v>
      </c>
      <c r="K62" s="1069">
        <f>COUNT(#REF!,#REF!,K45:K50,K52:K53,K57:K57)</f>
        <v>3</v>
      </c>
      <c r="L62" s="1069">
        <f>COUNT(#REF!,#REF!,L45:L50,L52:L53,L57:L57)</f>
        <v>3</v>
      </c>
      <c r="M62" s="1069">
        <f>COUNT(#REF!,#REF!,M45:M50,M52:M53,M57:M57)</f>
        <v>4</v>
      </c>
      <c r="N62" s="1069">
        <f>COUNT(#REF!,#REF!,N45:N50,N52:N53,N57:N57)</f>
        <v>5</v>
      </c>
      <c r="O62" s="1069">
        <f>COUNT(#REF!,#REF!,O45:O50,O52:O53,O57:O57)</f>
        <v>4</v>
      </c>
      <c r="P62" s="2401">
        <f>COUNT(#REF!,#REF!,P45:P50,P52:P53,P57:P57)</f>
        <v>2</v>
      </c>
      <c r="Q62" s="1069">
        <f>COUNT(#REF!,#REF!,Q45:Q50,Q52:Q53,Q57:Q57)</f>
        <v>5</v>
      </c>
      <c r="R62" s="1069">
        <f>COUNT(#REF!,#REF!,R45:R50,R52:R53,R57:R57)</f>
        <v>4</v>
      </c>
    </row>
    <row r="63" spans="1:18" ht="24" customHeight="1" x14ac:dyDescent="0.25">
      <c r="A63" s="904"/>
      <c r="B63" s="904"/>
      <c r="C63" s="912" t="s">
        <v>183</v>
      </c>
      <c r="D63" s="906"/>
      <c r="E63" s="1069">
        <f t="shared" ref="E63:R63" si="22">COUNT(E57:E57)</f>
        <v>1</v>
      </c>
      <c r="F63" s="1069">
        <f t="shared" si="22"/>
        <v>0</v>
      </c>
      <c r="G63" s="1069">
        <f t="shared" si="22"/>
        <v>1</v>
      </c>
      <c r="H63" s="1069">
        <f t="shared" si="22"/>
        <v>1</v>
      </c>
      <c r="I63" s="1069">
        <f t="shared" si="22"/>
        <v>0</v>
      </c>
      <c r="J63" s="1069">
        <f t="shared" si="22"/>
        <v>0</v>
      </c>
      <c r="K63" s="1069">
        <f t="shared" si="22"/>
        <v>0</v>
      </c>
      <c r="L63" s="1069">
        <f t="shared" si="22"/>
        <v>0</v>
      </c>
      <c r="M63" s="1069">
        <f t="shared" si="22"/>
        <v>0</v>
      </c>
      <c r="N63" s="1069">
        <f t="shared" si="22"/>
        <v>1</v>
      </c>
      <c r="O63" s="1069">
        <f t="shared" si="22"/>
        <v>1</v>
      </c>
      <c r="P63" s="2401">
        <f t="shared" si="22"/>
        <v>0</v>
      </c>
      <c r="Q63" s="1069">
        <f t="shared" si="22"/>
        <v>0</v>
      </c>
      <c r="R63" s="1069">
        <f t="shared" si="22"/>
        <v>1</v>
      </c>
    </row>
    <row r="64" spans="1:18" ht="24" customHeight="1" thickBot="1" x14ac:dyDescent="0.3">
      <c r="A64" s="299" t="s">
        <v>102</v>
      </c>
      <c r="B64" s="299"/>
      <c r="C64" s="900"/>
      <c r="D64" s="901"/>
      <c r="E64" s="962"/>
      <c r="F64" s="963"/>
      <c r="G64" s="963"/>
      <c r="H64" s="963"/>
      <c r="I64" s="901"/>
      <c r="J64" s="901"/>
      <c r="K64" s="961"/>
      <c r="L64" s="961"/>
      <c r="M64" s="963"/>
      <c r="N64" s="901"/>
      <c r="O64" s="901"/>
      <c r="P64" s="2400"/>
      <c r="Q64" s="901"/>
      <c r="R64" s="962"/>
    </row>
    <row r="65" spans="1:18" ht="24" customHeight="1" thickBot="1" x14ac:dyDescent="0.3">
      <c r="A65" s="913" t="s">
        <v>95</v>
      </c>
      <c r="B65" s="913" t="s">
        <v>101</v>
      </c>
      <c r="C65" s="914" t="s">
        <v>97</v>
      </c>
      <c r="D65" s="913">
        <f>SUM(E65:K65,L65:R65)/2</f>
        <v>19</v>
      </c>
      <c r="E65" s="1082"/>
      <c r="F65" s="1083">
        <v>7.5</v>
      </c>
      <c r="G65" s="1083">
        <v>7.5</v>
      </c>
      <c r="H65" s="1083">
        <v>4</v>
      </c>
      <c r="I65" s="913"/>
      <c r="J65" s="913"/>
      <c r="K65" s="1082"/>
      <c r="L65" s="1082"/>
      <c r="M65" s="1083">
        <v>7.5</v>
      </c>
      <c r="N65" s="913">
        <v>7.5</v>
      </c>
      <c r="O65" s="913">
        <v>4</v>
      </c>
      <c r="P65" s="2403"/>
      <c r="Q65" s="913"/>
      <c r="R65" s="1084"/>
    </row>
    <row r="66" spans="1:18" ht="24" customHeight="1" thickBot="1" x14ac:dyDescent="0.3">
      <c r="A66" s="2392" t="s">
        <v>138</v>
      </c>
      <c r="B66" s="299" t="s">
        <v>100</v>
      </c>
      <c r="C66" s="915" t="s">
        <v>99</v>
      </c>
      <c r="D66" s="913">
        <f t="shared" ref="D66:D67" si="23">SUM(E66:K66,L66:R66)/2</f>
        <v>38</v>
      </c>
      <c r="E66" s="1085"/>
      <c r="F66" s="1086">
        <v>9.5</v>
      </c>
      <c r="G66" s="299">
        <v>9.5</v>
      </c>
      <c r="H66" s="299">
        <v>9.5</v>
      </c>
      <c r="I66" s="299">
        <v>9.5</v>
      </c>
      <c r="J66" s="299"/>
      <c r="K66" s="1085"/>
      <c r="L66" s="1087"/>
      <c r="M66" s="1088">
        <v>9.5</v>
      </c>
      <c r="N66" s="299">
        <v>9.5</v>
      </c>
      <c r="O66" s="299">
        <v>9.5</v>
      </c>
      <c r="P66" s="2404">
        <v>9.5</v>
      </c>
      <c r="Q66" s="299"/>
      <c r="R66" s="1089"/>
    </row>
    <row r="67" spans="1:18" ht="24" customHeight="1" thickBot="1" x14ac:dyDescent="0.3">
      <c r="A67" s="299" t="s">
        <v>96</v>
      </c>
      <c r="B67" s="299" t="s">
        <v>100</v>
      </c>
      <c r="C67" s="915" t="s">
        <v>137</v>
      </c>
      <c r="D67" s="913">
        <f t="shared" si="23"/>
        <v>38</v>
      </c>
      <c r="E67" s="1085">
        <v>9.5</v>
      </c>
      <c r="F67" s="1088">
        <v>9.5</v>
      </c>
      <c r="G67" s="299"/>
      <c r="H67" s="299"/>
      <c r="I67" s="299"/>
      <c r="J67" s="299">
        <v>9.5</v>
      </c>
      <c r="K67" s="1085">
        <v>9.5</v>
      </c>
      <c r="L67" s="1085">
        <v>9.5</v>
      </c>
      <c r="M67" s="1086">
        <v>9.5</v>
      </c>
      <c r="N67" s="299"/>
      <c r="O67" s="299"/>
      <c r="P67" s="2404"/>
      <c r="Q67" s="299">
        <v>9.5</v>
      </c>
      <c r="R67" s="1089">
        <v>9.5</v>
      </c>
    </row>
    <row r="68" spans="1:18" ht="24" customHeight="1" x14ac:dyDescent="0.3">
      <c r="A68" s="299"/>
      <c r="B68" s="916" t="s">
        <v>155</v>
      </c>
      <c r="C68" s="917" t="s">
        <v>140</v>
      </c>
      <c r="D68" s="901"/>
      <c r="E68" s="961"/>
      <c r="F68" s="963"/>
      <c r="G68" s="963"/>
      <c r="H68" s="963"/>
      <c r="I68" s="901"/>
      <c r="J68" s="901"/>
      <c r="K68" s="961"/>
      <c r="L68" s="961"/>
      <c r="M68" s="901"/>
      <c r="N68" s="901"/>
      <c r="O68" s="901"/>
      <c r="P68" s="2400"/>
      <c r="Q68" s="901"/>
      <c r="R68" s="962"/>
    </row>
    <row r="69" spans="1:18" ht="24" customHeight="1" x14ac:dyDescent="0.3">
      <c r="A69" s="299"/>
      <c r="B69" s="918" t="s">
        <v>154</v>
      </c>
      <c r="C69" s="919" t="s">
        <v>141</v>
      </c>
      <c r="D69" s="901"/>
      <c r="E69" s="961"/>
      <c r="F69" s="963"/>
      <c r="G69" s="963"/>
      <c r="H69" s="963"/>
      <c r="I69" s="901"/>
      <c r="J69" s="901"/>
      <c r="K69" s="961"/>
      <c r="L69" s="961"/>
      <c r="M69" s="901"/>
      <c r="N69" s="901"/>
      <c r="O69" s="901"/>
      <c r="P69" s="2400"/>
      <c r="Q69" s="901"/>
      <c r="R69" s="962"/>
    </row>
    <row r="70" spans="1:18" ht="24" customHeight="1" x14ac:dyDescent="0.3">
      <c r="A70" s="920"/>
      <c r="B70" s="920"/>
      <c r="C70" s="920"/>
      <c r="D70" s="317"/>
      <c r="E70" s="968">
        <f t="shared" ref="E70:R70" si="24">SUM(E7:E16,E18:E21,E23:E23,E25:E27,E29:E34,E36:E38,E40:E41,E43:E43,E45:E50,E52:E53,E57:E57,E65:E69)</f>
        <v>97.5</v>
      </c>
      <c r="F70" s="968">
        <f t="shared" si="24"/>
        <v>177</v>
      </c>
      <c r="G70" s="968">
        <f t="shared" si="24"/>
        <v>157</v>
      </c>
      <c r="H70" s="968">
        <f t="shared" si="24"/>
        <v>159.5</v>
      </c>
      <c r="I70" s="968">
        <f t="shared" si="24"/>
        <v>165</v>
      </c>
      <c r="J70" s="968">
        <f t="shared" si="24"/>
        <v>173</v>
      </c>
      <c r="K70" s="968">
        <f t="shared" si="24"/>
        <v>121.5</v>
      </c>
      <c r="L70" s="968">
        <f t="shared" si="24"/>
        <v>105.5</v>
      </c>
      <c r="M70" s="968">
        <f t="shared" si="24"/>
        <v>177</v>
      </c>
      <c r="N70" s="968">
        <f t="shared" si="24"/>
        <v>173</v>
      </c>
      <c r="O70" s="968">
        <f t="shared" si="24"/>
        <v>151.5</v>
      </c>
      <c r="P70" s="2407">
        <f t="shared" si="24"/>
        <v>105.5</v>
      </c>
      <c r="Q70" s="968">
        <f t="shared" si="24"/>
        <v>165</v>
      </c>
      <c r="R70" s="968">
        <f t="shared" si="24"/>
        <v>105.5</v>
      </c>
    </row>
    <row r="71" spans="1:18" ht="24" customHeight="1" x14ac:dyDescent="0.3">
      <c r="A71" s="921"/>
      <c r="B71" s="921"/>
      <c r="C71" s="921"/>
      <c r="D71" s="317"/>
      <c r="E71" s="969">
        <f>E70/8</f>
        <v>12.1875</v>
      </c>
      <c r="F71" s="969">
        <f t="shared" ref="F71:R71" si="25">F70/8</f>
        <v>22.125</v>
      </c>
      <c r="G71" s="969">
        <f t="shared" si="25"/>
        <v>19.625</v>
      </c>
      <c r="H71" s="969">
        <f t="shared" si="25"/>
        <v>19.9375</v>
      </c>
      <c r="I71" s="969">
        <f t="shared" si="25"/>
        <v>20.625</v>
      </c>
      <c r="J71" s="969">
        <f t="shared" si="25"/>
        <v>21.625</v>
      </c>
      <c r="K71" s="969">
        <f t="shared" si="25"/>
        <v>15.1875</v>
      </c>
      <c r="L71" s="969">
        <f t="shared" si="25"/>
        <v>13.1875</v>
      </c>
      <c r="M71" s="969">
        <f t="shared" si="25"/>
        <v>22.125</v>
      </c>
      <c r="N71" s="969">
        <f t="shared" si="25"/>
        <v>21.625</v>
      </c>
      <c r="O71" s="969">
        <f t="shared" si="25"/>
        <v>18.9375</v>
      </c>
      <c r="P71" s="2408">
        <f t="shared" si="25"/>
        <v>13.1875</v>
      </c>
      <c r="Q71" s="969">
        <f t="shared" si="25"/>
        <v>20.625</v>
      </c>
      <c r="R71" s="969">
        <f t="shared" si="25"/>
        <v>13.1875</v>
      </c>
    </row>
    <row r="72" spans="1:18" ht="24" customHeight="1" x14ac:dyDescent="0.3">
      <c r="A72" s="922"/>
      <c r="B72" s="922"/>
      <c r="C72" s="922"/>
      <c r="D72" s="321" t="s">
        <v>212</v>
      </c>
      <c r="E72" s="322" t="s">
        <v>315</v>
      </c>
      <c r="F72" s="323" t="s">
        <v>203</v>
      </c>
      <c r="G72" s="897"/>
      <c r="H72" s="321" t="s">
        <v>211</v>
      </c>
      <c r="I72" s="970"/>
      <c r="J72" s="325" t="s">
        <v>203</v>
      </c>
      <c r="K72" s="897"/>
      <c r="L72" s="321" t="s">
        <v>213</v>
      </c>
      <c r="M72" s="322" t="s">
        <v>74</v>
      </c>
      <c r="N72" s="323" t="s">
        <v>203</v>
      </c>
      <c r="O72" s="897"/>
      <c r="P72" s="321" t="s">
        <v>211</v>
      </c>
      <c r="Q72" s="970"/>
      <c r="R72" s="325" t="s">
        <v>203</v>
      </c>
    </row>
    <row r="73" spans="1:18" ht="18.649999999999999" customHeight="1" x14ac:dyDescent="0.3">
      <c r="A73" s="316"/>
      <c r="B73" s="316"/>
      <c r="C73" s="316"/>
      <c r="D73" s="326" t="s">
        <v>159</v>
      </c>
      <c r="E73" s="256">
        <v>27.5</v>
      </c>
      <c r="F73" s="347" t="str">
        <f>E73* 40 &amp; "hrs"</f>
        <v>1100hrs</v>
      </c>
      <c r="G73" s="897"/>
      <c r="H73" s="328" t="s">
        <v>240</v>
      </c>
      <c r="I73" s="329">
        <v>25.93</v>
      </c>
      <c r="J73" s="971" t="s">
        <v>247</v>
      </c>
      <c r="K73" s="897"/>
      <c r="L73" s="331" t="s">
        <v>159</v>
      </c>
      <c r="M73" s="332">
        <v>27.5</v>
      </c>
      <c r="N73" s="347" t="str">
        <f>M73* 40 &amp; "hrs"</f>
        <v>1100hrs</v>
      </c>
      <c r="O73" s="897"/>
      <c r="P73" s="334" t="s">
        <v>240</v>
      </c>
      <c r="Q73" s="335">
        <v>25.93</v>
      </c>
      <c r="R73" s="972" t="s">
        <v>247</v>
      </c>
    </row>
    <row r="74" spans="1:18" ht="24" customHeight="1" x14ac:dyDescent="0.3">
      <c r="A74" s="316"/>
      <c r="B74" s="316"/>
      <c r="C74" s="316"/>
      <c r="D74" s="337" t="s">
        <v>204</v>
      </c>
      <c r="E74" s="338">
        <f>SUM(E70:K70)/40</f>
        <v>26.262499999999999</v>
      </c>
      <c r="F74" s="973" t="str">
        <f>E74* 40 &amp; "hrs"</f>
        <v>1050.5hrs</v>
      </c>
      <c r="G74" s="897"/>
      <c r="H74" s="340" t="s">
        <v>74</v>
      </c>
      <c r="I74" s="341">
        <f>SUM(E70:K70)/40</f>
        <v>26.262499999999999</v>
      </c>
      <c r="J74" s="342" t="str">
        <f>I74*40 &amp; "hrs"</f>
        <v>1050.5hrs</v>
      </c>
      <c r="K74" s="897"/>
      <c r="L74" s="343" t="s">
        <v>204</v>
      </c>
      <c r="M74" s="354">
        <f>SUM(L70:R70)/40</f>
        <v>24.574999999999999</v>
      </c>
      <c r="N74" s="973" t="str">
        <f>M74* 40 &amp; "hrs"</f>
        <v>983hrs</v>
      </c>
      <c r="O74" s="897"/>
      <c r="P74" s="340" t="s">
        <v>74</v>
      </c>
      <c r="Q74" s="352">
        <f>SUM(L70:R70)/40</f>
        <v>24.574999999999999</v>
      </c>
      <c r="R74" s="353" t="str">
        <f>Q74*40 &amp; "hrs"</f>
        <v>983hrs</v>
      </c>
    </row>
    <row r="75" spans="1:18" ht="24" customHeight="1" x14ac:dyDescent="0.3">
      <c r="A75" s="316"/>
      <c r="B75" s="316"/>
      <c r="C75" s="316"/>
      <c r="D75" s="331" t="s">
        <v>188</v>
      </c>
      <c r="E75" s="332">
        <f>COUNTIFS(E7:K71, "T")*8/40</f>
        <v>0</v>
      </c>
      <c r="F75" s="974" t="str">
        <f>E75* 40 &amp; "hrs"</f>
        <v>0hrs</v>
      </c>
      <c r="G75" s="897"/>
      <c r="H75" s="334" t="s">
        <v>241</v>
      </c>
      <c r="I75" s="332">
        <v>29.07</v>
      </c>
      <c r="J75" s="972" t="s">
        <v>251</v>
      </c>
      <c r="K75" s="897"/>
      <c r="L75" s="348" t="s">
        <v>188</v>
      </c>
      <c r="M75" s="335">
        <f>COUNTIFS(L7:R71, "T")*8/40</f>
        <v>0</v>
      </c>
      <c r="N75" s="974" t="str">
        <f>M75* 40 &amp; "hrs"</f>
        <v>0hrs</v>
      </c>
      <c r="O75" s="897"/>
      <c r="P75" s="334" t="s">
        <v>241</v>
      </c>
      <c r="Q75" s="335">
        <v>29.07</v>
      </c>
      <c r="R75" s="972" t="s">
        <v>251</v>
      </c>
    </row>
    <row r="76" spans="1:18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24" customHeight="1" x14ac:dyDescent="0.3">
      <c r="A78" s="897"/>
      <c r="B78" s="897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  <row r="80" spans="1:18" ht="12.5" x14ac:dyDescent="0.25"/>
    <row r="81" ht="12.5" x14ac:dyDescent="0.25"/>
    <row r="82" ht="12.5" x14ac:dyDescent="0.25"/>
    <row r="83" ht="12.5" x14ac:dyDescent="0.25"/>
  </sheetData>
  <mergeCells count="5">
    <mergeCell ref="A1:R1"/>
    <mergeCell ref="A2:R2"/>
    <mergeCell ref="A3:R3"/>
    <mergeCell ref="E4:K4"/>
    <mergeCell ref="L4:R4"/>
  </mergeCells>
  <conditionalFormatting sqref="I74">
    <cfRule type="cellIs" dxfId="945" priority="10" operator="lessThan">
      <formula>25.93</formula>
    </cfRule>
    <cfRule type="cellIs" dxfId="944" priority="11" operator="greaterThan">
      <formula>29.07</formula>
    </cfRule>
    <cfRule type="cellIs" dxfId="943" priority="12" operator="between">
      <formula>25.93</formula>
      <formula>29.07</formula>
    </cfRule>
  </conditionalFormatting>
  <conditionalFormatting sqref="J74">
    <cfRule type="cellIs" dxfId="942" priority="7" operator="lessThan">
      <formula>1037.2</formula>
    </cfRule>
    <cfRule type="cellIs" dxfId="941" priority="8" operator="greaterThan">
      <formula>1162.8</formula>
    </cfRule>
    <cfRule type="cellIs" dxfId="940" priority="9" operator="between">
      <formula>1037.2</formula>
      <formula>1162.8</formula>
    </cfRule>
  </conditionalFormatting>
  <conditionalFormatting sqref="Q74">
    <cfRule type="cellIs" dxfId="939" priority="4" operator="lessThan">
      <formula>25.93</formula>
    </cfRule>
    <cfRule type="cellIs" dxfId="938" priority="5" operator="greaterThan">
      <formula>29.07</formula>
    </cfRule>
    <cfRule type="cellIs" dxfId="937" priority="6" operator="between">
      <formula>25.93</formula>
      <formula>29.07</formula>
    </cfRule>
  </conditionalFormatting>
  <conditionalFormatting sqref="R74">
    <cfRule type="cellIs" dxfId="936" priority="1" operator="lessThan">
      <formula>1037.2</formula>
    </cfRule>
    <cfRule type="cellIs" dxfId="935" priority="2" operator="greaterThan">
      <formula>1162.8</formula>
    </cfRule>
    <cfRule type="cellIs" dxfId="934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4303-900A-4D92-8560-A345702AC1AF}">
  <sheetPr>
    <pageSetUpPr fitToPage="1"/>
  </sheetPr>
  <dimension ref="A1:U83"/>
  <sheetViews>
    <sheetView topLeftCell="A43" zoomScale="75" zoomScaleNormal="75" workbookViewId="0">
      <selection activeCell="P24" sqref="P24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45991</v>
      </c>
      <c r="F5" s="349">
        <v>45992</v>
      </c>
      <c r="G5" s="349">
        <v>45993</v>
      </c>
      <c r="H5" s="349">
        <v>45994</v>
      </c>
      <c r="I5" s="349">
        <v>45995</v>
      </c>
      <c r="J5" s="349">
        <v>45996</v>
      </c>
      <c r="K5" s="349">
        <v>45997</v>
      </c>
      <c r="L5" s="349">
        <v>45998</v>
      </c>
      <c r="M5" s="349">
        <v>45999</v>
      </c>
      <c r="N5" s="349">
        <v>46000</v>
      </c>
      <c r="O5" s="349">
        <v>46001</v>
      </c>
      <c r="P5" s="349">
        <v>46002</v>
      </c>
      <c r="Q5" s="349">
        <v>46003</v>
      </c>
      <c r="R5" s="349">
        <v>46004</v>
      </c>
      <c r="T5" s="1756">
        <v>0.25</v>
      </c>
      <c r="U5" s="1752">
        <f>ROUNDDOWN(AVERAGE(E17:R17),0)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ROUNDDOWN(AVERAGE(E22:R22),0)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ROUNDDOWN(AVERAGE(E24:R24),0)</f>
        <v>6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6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ROUNDDOWN(AVERAGE(E28:R28),0)</f>
        <v>7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ROUNDDOWN(AVERAGE(E35:R35),0)</f>
        <v>11</v>
      </c>
    </row>
    <row r="10" spans="1:21" ht="24" customHeight="1" x14ac:dyDescent="0.25">
      <c r="A10" s="966" t="s">
        <v>13</v>
      </c>
      <c r="B10" s="966" t="s">
        <v>90</v>
      </c>
      <c r="C10" s="967" t="s">
        <v>344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ROUNDDOWN(AVERAGE(E39:R39),0)</f>
        <v>12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ROUNDDOWN(AVERAGE(E41:R41),0)</f>
        <v>12</v>
      </c>
    </row>
    <row r="12" spans="1:21" ht="24" customHeight="1" x14ac:dyDescent="0.25">
      <c r="A12" s="299" t="s">
        <v>13</v>
      </c>
      <c r="B12" s="299" t="s">
        <v>90</v>
      </c>
      <c r="C12" s="1745" t="s">
        <v>388</v>
      </c>
      <c r="D12" s="901">
        <f t="shared" si="0"/>
        <v>8</v>
      </c>
      <c r="E12" s="961">
        <v>8</v>
      </c>
      <c r="F12" s="901"/>
      <c r="G12" s="901"/>
      <c r="H12" s="901"/>
      <c r="I12" s="901"/>
      <c r="J12" s="901"/>
      <c r="K12" s="961"/>
      <c r="L12" s="1072"/>
      <c r="M12" s="901"/>
      <c r="N12" s="901"/>
      <c r="O12" s="901"/>
      <c r="P12" s="901"/>
      <c r="Q12" s="901"/>
      <c r="R12" s="962">
        <v>8</v>
      </c>
      <c r="T12" s="1757">
        <v>0.54166666666666696</v>
      </c>
      <c r="U12" s="1752">
        <f>ROUNDDOWN(AVERAGE(E43:R43),0)</f>
        <v>13</v>
      </c>
    </row>
    <row r="13" spans="1:21" ht="24" customHeight="1" x14ac:dyDescent="0.25">
      <c r="A13" s="299" t="s">
        <v>13</v>
      </c>
      <c r="B13" s="299" t="s">
        <v>90</v>
      </c>
      <c r="C13" s="1828" t="s">
        <v>351</v>
      </c>
      <c r="D13" s="1742">
        <f>SUM(E13:K13,L13:R13)/2</f>
        <v>8</v>
      </c>
      <c r="E13" s="1092"/>
      <c r="F13" s="1079"/>
      <c r="G13" s="1079"/>
      <c r="H13" s="1079"/>
      <c r="I13" s="1742"/>
      <c r="J13" s="1079"/>
      <c r="K13" s="1092">
        <v>8</v>
      </c>
      <c r="L13" s="1744">
        <v>8</v>
      </c>
      <c r="M13" s="1079"/>
      <c r="N13" s="1079"/>
      <c r="O13" s="1079"/>
      <c r="P13" s="1742"/>
      <c r="Q13" s="1079"/>
      <c r="R13" s="1092"/>
      <c r="T13" s="1757"/>
      <c r="U13" s="1752"/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366</v>
      </c>
      <c r="D14" s="901">
        <f t="shared" si="0"/>
        <v>8</v>
      </c>
      <c r="E14" s="1092"/>
      <c r="F14" s="1079"/>
      <c r="G14" s="1079"/>
      <c r="H14" s="901"/>
      <c r="I14" s="1079"/>
      <c r="J14" s="1079"/>
      <c r="K14" s="1092">
        <v>8</v>
      </c>
      <c r="L14" s="1744">
        <v>8</v>
      </c>
      <c r="M14" s="901"/>
      <c r="N14" s="1079"/>
      <c r="O14" s="1079"/>
      <c r="P14" s="1079"/>
      <c r="Q14" s="1079"/>
      <c r="R14" s="1092"/>
      <c r="T14" s="1756">
        <v>0.58333333333333304</v>
      </c>
      <c r="U14" s="1752">
        <f>ROUNDDOWN(AVERAGE(E50:R50),0)</f>
        <v>15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379</v>
      </c>
      <c r="D15" s="901">
        <f t="shared" si="0"/>
        <v>8</v>
      </c>
      <c r="E15" s="1092">
        <v>8</v>
      </c>
      <c r="F15" s="1079"/>
      <c r="G15" s="901"/>
      <c r="H15" s="1079"/>
      <c r="I15" s="1079"/>
      <c r="J15" s="1079"/>
      <c r="K15" s="1092"/>
      <c r="L15" s="1744"/>
      <c r="M15" s="1079"/>
      <c r="N15" s="1079"/>
      <c r="O15" s="1742"/>
      <c r="P15" s="1079"/>
      <c r="Q15" s="1079"/>
      <c r="R15" s="1092">
        <v>8</v>
      </c>
      <c r="T15" s="1756"/>
      <c r="U15" s="1752"/>
    </row>
    <row r="16" spans="1:21" ht="24" customHeight="1" x14ac:dyDescent="0.25">
      <c r="A16" s="299" t="s">
        <v>13</v>
      </c>
      <c r="B16" s="299" t="s">
        <v>90</v>
      </c>
      <c r="C16" s="902" t="s">
        <v>106</v>
      </c>
      <c r="D16" s="901">
        <f t="shared" si="0"/>
        <v>8</v>
      </c>
      <c r="E16" s="961"/>
      <c r="F16" s="1079"/>
      <c r="G16" s="1079"/>
      <c r="H16" s="1079"/>
      <c r="I16" s="1079"/>
      <c r="J16" s="1079"/>
      <c r="K16" s="961">
        <v>8</v>
      </c>
      <c r="L16" s="1072"/>
      <c r="M16" s="1079"/>
      <c r="N16" s="1079"/>
      <c r="O16" s="1079"/>
      <c r="P16" s="1079"/>
      <c r="Q16" s="1079"/>
      <c r="R16" s="961">
        <v>8</v>
      </c>
      <c r="T16" s="1757">
        <v>0.625</v>
      </c>
      <c r="U16" s="1752">
        <f>ROUNDDOWN(AVERAGE(E53:R53),0)</f>
        <v>12</v>
      </c>
    </row>
    <row r="17" spans="1:21" ht="24" customHeight="1" x14ac:dyDescent="0.3">
      <c r="A17" s="904"/>
      <c r="B17" s="904"/>
      <c r="C17" s="905" t="s">
        <v>122</v>
      </c>
      <c r="D17" s="906"/>
      <c r="E17" s="1069">
        <f t="shared" ref="E17:R17" si="1">COUNT(E7:E16)</f>
        <v>4</v>
      </c>
      <c r="F17" s="1069">
        <f t="shared" si="1"/>
        <v>5</v>
      </c>
      <c r="G17" s="1069">
        <f t="shared" si="1"/>
        <v>4</v>
      </c>
      <c r="H17" s="1069">
        <f t="shared" si="1"/>
        <v>4</v>
      </c>
      <c r="I17" s="1069">
        <f t="shared" si="1"/>
        <v>5</v>
      </c>
      <c r="J17" s="1069">
        <f t="shared" si="1"/>
        <v>5</v>
      </c>
      <c r="K17" s="1069">
        <f t="shared" si="1"/>
        <v>3</v>
      </c>
      <c r="L17" s="1069">
        <f t="shared" si="1"/>
        <v>2</v>
      </c>
      <c r="M17" s="1069">
        <f t="shared" si="1"/>
        <v>5</v>
      </c>
      <c r="N17" s="1069">
        <f t="shared" si="1"/>
        <v>5</v>
      </c>
      <c r="O17" s="1069">
        <f t="shared" si="1"/>
        <v>5</v>
      </c>
      <c r="P17" s="1069">
        <f t="shared" si="1"/>
        <v>4</v>
      </c>
      <c r="Q17" s="1069">
        <f t="shared" si="1"/>
        <v>4</v>
      </c>
      <c r="R17" s="1069">
        <f t="shared" si="1"/>
        <v>5</v>
      </c>
      <c r="T17" s="1756">
        <v>0.66666666666666696</v>
      </c>
      <c r="U17" s="1752">
        <f>ROUNDDOWN(AVERAGE(E54:R54),0)</f>
        <v>10</v>
      </c>
    </row>
    <row r="18" spans="1:21" ht="24" customHeight="1" x14ac:dyDescent="0.25">
      <c r="A18" s="299" t="s">
        <v>13</v>
      </c>
      <c r="B18" s="299" t="s">
        <v>14</v>
      </c>
      <c r="C18" s="902" t="s">
        <v>276</v>
      </c>
      <c r="D18" s="901">
        <f>SUM(E18:K18,L18:R18)/2</f>
        <v>40</v>
      </c>
      <c r="E18" s="1072"/>
      <c r="F18" s="1071">
        <v>8</v>
      </c>
      <c r="G18" s="1071"/>
      <c r="H18" s="1071">
        <v>8</v>
      </c>
      <c r="I18" s="1071">
        <v>8</v>
      </c>
      <c r="J18" s="1071">
        <v>8</v>
      </c>
      <c r="K18" s="1072">
        <v>8</v>
      </c>
      <c r="L18" s="1072">
        <v>8</v>
      </c>
      <c r="M18" s="901"/>
      <c r="N18" s="1071">
        <v>8</v>
      </c>
      <c r="O18" s="1071">
        <v>8</v>
      </c>
      <c r="P18" s="1071">
        <v>8</v>
      </c>
      <c r="Q18" s="1071">
        <v>8</v>
      </c>
      <c r="R18" s="1073"/>
      <c r="T18" s="1757">
        <v>0.70833333333333404</v>
      </c>
      <c r="U18" s="1752">
        <f>ROUNDDOWN(AVERAGE(E55:R55),0)</f>
        <v>10</v>
      </c>
    </row>
    <row r="19" spans="1:21" ht="24" customHeight="1" x14ac:dyDescent="0.25">
      <c r="A19" s="299" t="s">
        <v>13</v>
      </c>
      <c r="B19" s="299" t="s">
        <v>14</v>
      </c>
      <c r="C19" s="902" t="s">
        <v>359</v>
      </c>
      <c r="D19" s="901">
        <f t="shared" ref="D19:D20" si="2">SUM(E19:K19,L19:R19)/2</f>
        <v>8</v>
      </c>
      <c r="E19" s="1072"/>
      <c r="F19" s="1071"/>
      <c r="G19" s="1071"/>
      <c r="H19" s="1071"/>
      <c r="I19" s="2327"/>
      <c r="J19" s="1071"/>
      <c r="K19" s="1072">
        <v>8</v>
      </c>
      <c r="L19" s="1072"/>
      <c r="M19" s="901"/>
      <c r="N19" s="1071"/>
      <c r="O19" s="1071"/>
      <c r="P19" s="2327"/>
      <c r="Q19" s="1071"/>
      <c r="R19" s="1073">
        <v>8</v>
      </c>
      <c r="T19" s="1757"/>
      <c r="U19" s="1752"/>
    </row>
    <row r="20" spans="1:21" ht="24" customHeight="1" x14ac:dyDescent="0.3">
      <c r="A20" s="299" t="s">
        <v>13</v>
      </c>
      <c r="B20" s="299" t="s">
        <v>14</v>
      </c>
      <c r="C20" s="902" t="s">
        <v>98</v>
      </c>
      <c r="D20" s="901">
        <f t="shared" si="2"/>
        <v>40</v>
      </c>
      <c r="E20" s="961"/>
      <c r="F20" s="963">
        <v>8</v>
      </c>
      <c r="G20" s="901">
        <v>8</v>
      </c>
      <c r="H20" s="901">
        <v>8</v>
      </c>
      <c r="I20" s="901">
        <v>8</v>
      </c>
      <c r="J20" s="901">
        <v>8</v>
      </c>
      <c r="K20" s="961"/>
      <c r="L20" s="961"/>
      <c r="M20" s="1071">
        <v>8</v>
      </c>
      <c r="N20" s="1071">
        <v>8</v>
      </c>
      <c r="O20" s="901">
        <v>8</v>
      </c>
      <c r="P20" s="901">
        <v>8</v>
      </c>
      <c r="Q20" s="901">
        <v>8</v>
      </c>
      <c r="R20" s="962"/>
      <c r="T20" s="1756">
        <v>0.75</v>
      </c>
      <c r="U20" s="1752">
        <f>ROUNDDOWN(AVERAGE(E57:R57),0)</f>
        <v>9</v>
      </c>
    </row>
    <row r="21" spans="1:21" ht="24" customHeight="1" x14ac:dyDescent="0.25">
      <c r="A21" s="299" t="s">
        <v>13</v>
      </c>
      <c r="B21" s="299" t="s">
        <v>201</v>
      </c>
      <c r="C21" s="902" t="s">
        <v>107</v>
      </c>
      <c r="D21" s="901">
        <f>SUM(E21:K21,L21:R21)/2</f>
        <v>17.5</v>
      </c>
      <c r="E21" s="961">
        <v>5</v>
      </c>
      <c r="F21" s="901"/>
      <c r="G21" s="901">
        <v>5</v>
      </c>
      <c r="H21" s="901">
        <v>5</v>
      </c>
      <c r="I21" s="901"/>
      <c r="J21" s="901"/>
      <c r="K21" s="961"/>
      <c r="L21" s="1072">
        <v>5</v>
      </c>
      <c r="M21" s="901">
        <v>5</v>
      </c>
      <c r="N21" s="901">
        <v>5</v>
      </c>
      <c r="O21" s="1371">
        <v>5</v>
      </c>
      <c r="P21" s="1371"/>
      <c r="Q21" s="901"/>
      <c r="R21" s="962"/>
      <c r="T21" s="1757">
        <v>0.79166666666666696</v>
      </c>
      <c r="U21" s="1752">
        <f>ROUNDDOWN(AVERAGE(E58:R58),0)</f>
        <v>6</v>
      </c>
    </row>
    <row r="22" spans="1:21" ht="24" customHeight="1" x14ac:dyDescent="0.3">
      <c r="A22" s="904"/>
      <c r="B22" s="904"/>
      <c r="C22" s="905" t="s">
        <v>123</v>
      </c>
      <c r="D22" s="906"/>
      <c r="E22" s="1069">
        <f t="shared" ref="E22:R22" si="3">COUNT(E7:E16,E18:E20)</f>
        <v>4</v>
      </c>
      <c r="F22" s="1069">
        <f t="shared" si="3"/>
        <v>7</v>
      </c>
      <c r="G22" s="1069">
        <f t="shared" si="3"/>
        <v>5</v>
      </c>
      <c r="H22" s="1069">
        <f t="shared" si="3"/>
        <v>6</v>
      </c>
      <c r="I22" s="1069">
        <f t="shared" si="3"/>
        <v>7</v>
      </c>
      <c r="J22" s="1069">
        <f t="shared" si="3"/>
        <v>7</v>
      </c>
      <c r="K22" s="1069">
        <f t="shared" si="3"/>
        <v>5</v>
      </c>
      <c r="L22" s="1069">
        <f t="shared" si="3"/>
        <v>3</v>
      </c>
      <c r="M22" s="1069">
        <f t="shared" si="3"/>
        <v>6</v>
      </c>
      <c r="N22" s="1069">
        <f t="shared" si="3"/>
        <v>7</v>
      </c>
      <c r="O22" s="1069">
        <f t="shared" si="3"/>
        <v>7</v>
      </c>
      <c r="P22" s="1069">
        <f t="shared" si="3"/>
        <v>6</v>
      </c>
      <c r="Q22" s="1069">
        <f t="shared" si="3"/>
        <v>6</v>
      </c>
      <c r="R22" s="1069">
        <f t="shared" si="3"/>
        <v>6</v>
      </c>
      <c r="T22" s="1756">
        <v>0.83333333333333404</v>
      </c>
      <c r="U22" s="1752">
        <f>ROUNDDOWN(AVERAGE(E59:R59),0)</f>
        <v>5</v>
      </c>
    </row>
    <row r="23" spans="1:21" ht="24" customHeight="1" x14ac:dyDescent="0.25">
      <c r="A23" s="299" t="s">
        <v>13</v>
      </c>
      <c r="B23" s="299" t="s">
        <v>26</v>
      </c>
      <c r="C23" s="902" t="s">
        <v>341</v>
      </c>
      <c r="D23" s="901">
        <f>SUM(E23:K23,L23:R23)/2</f>
        <v>32</v>
      </c>
      <c r="E23" s="1090"/>
      <c r="F23" s="901">
        <v>8</v>
      </c>
      <c r="G23" s="901">
        <v>8</v>
      </c>
      <c r="H23" s="901">
        <v>8</v>
      </c>
      <c r="I23" s="901"/>
      <c r="J23" s="901">
        <v>8</v>
      </c>
      <c r="K23" s="1070">
        <v>8</v>
      </c>
      <c r="L23" s="1070">
        <v>8</v>
      </c>
      <c r="M23" s="901"/>
      <c r="N23" s="901">
        <v>8</v>
      </c>
      <c r="O23" s="901">
        <v>8</v>
      </c>
      <c r="P23" s="901"/>
      <c r="Q23" s="1371" t="s">
        <v>104</v>
      </c>
      <c r="R23" s="1070"/>
      <c r="T23" s="1757">
        <v>0.875</v>
      </c>
      <c r="U23" s="1752">
        <f>ROUNDDOWN(AVERAGE(E60:R60),0)</f>
        <v>4</v>
      </c>
    </row>
    <row r="24" spans="1:21" ht="24" customHeight="1" x14ac:dyDescent="0.3">
      <c r="A24" s="904"/>
      <c r="B24" s="904"/>
      <c r="C24" s="905" t="s">
        <v>120</v>
      </c>
      <c r="D24" s="906"/>
      <c r="E24" s="1069">
        <f t="shared" ref="E24:R24" si="4">COUNT(E7:E16,E18:E21,E23:E23)</f>
        <v>5</v>
      </c>
      <c r="F24" s="1069">
        <f t="shared" si="4"/>
        <v>8</v>
      </c>
      <c r="G24" s="1069">
        <f t="shared" si="4"/>
        <v>7</v>
      </c>
      <c r="H24" s="1069">
        <f t="shared" si="4"/>
        <v>8</v>
      </c>
      <c r="I24" s="1069">
        <f t="shared" si="4"/>
        <v>7</v>
      </c>
      <c r="J24" s="1069">
        <f t="shared" si="4"/>
        <v>8</v>
      </c>
      <c r="K24" s="1069">
        <f t="shared" si="4"/>
        <v>6</v>
      </c>
      <c r="L24" s="1069">
        <f t="shared" si="4"/>
        <v>5</v>
      </c>
      <c r="M24" s="1069">
        <f t="shared" si="4"/>
        <v>7</v>
      </c>
      <c r="N24" s="1069">
        <f t="shared" si="4"/>
        <v>9</v>
      </c>
      <c r="O24" s="1069">
        <f t="shared" si="4"/>
        <v>9</v>
      </c>
      <c r="P24" s="1069">
        <f t="shared" si="4"/>
        <v>6</v>
      </c>
      <c r="Q24" s="1069">
        <f t="shared" si="4"/>
        <v>6</v>
      </c>
      <c r="R24" s="1069">
        <f t="shared" si="4"/>
        <v>6</v>
      </c>
      <c r="T24" s="1758">
        <v>0.91666666666666696</v>
      </c>
      <c r="U24" s="1753">
        <f>ROUNDDOWN(AVERAGE('Master as of 2.17.25'!E61:R61), 0)</f>
        <v>4</v>
      </c>
    </row>
    <row r="25" spans="1:21" ht="24" customHeight="1" x14ac:dyDescent="0.25">
      <c r="A25" s="299" t="s">
        <v>13</v>
      </c>
      <c r="B25" s="299" t="s">
        <v>30</v>
      </c>
      <c r="C25" s="902" t="s">
        <v>371</v>
      </c>
      <c r="D25" s="901">
        <f>SUM(E25:K25,L25:R25)/2</f>
        <v>32</v>
      </c>
      <c r="E25" s="1092"/>
      <c r="F25" s="901">
        <v>8</v>
      </c>
      <c r="G25" s="901">
        <v>8</v>
      </c>
      <c r="H25" s="901">
        <v>8</v>
      </c>
      <c r="I25" s="901">
        <v>8</v>
      </c>
      <c r="J25" s="901"/>
      <c r="K25" s="1080"/>
      <c r="L25" s="1080"/>
      <c r="M25" s="901">
        <v>8</v>
      </c>
      <c r="N25" s="901"/>
      <c r="O25" s="901">
        <v>8</v>
      </c>
      <c r="P25" s="1071">
        <v>8</v>
      </c>
      <c r="Q25" s="901">
        <v>8</v>
      </c>
      <c r="R25" s="1092"/>
    </row>
    <row r="26" spans="1:21" ht="24" customHeight="1" x14ac:dyDescent="0.25">
      <c r="A26" s="299" t="s">
        <v>13</v>
      </c>
      <c r="B26" s="299" t="s">
        <v>30</v>
      </c>
      <c r="C26" s="902" t="s">
        <v>359</v>
      </c>
      <c r="D26" s="901">
        <f>SUM(E26:K26,L26:R26)/2</f>
        <v>8</v>
      </c>
      <c r="E26" s="1070"/>
      <c r="F26" s="901"/>
      <c r="G26" s="901"/>
      <c r="H26" s="901"/>
      <c r="I26" s="901">
        <v>8</v>
      </c>
      <c r="J26" s="901"/>
      <c r="K26" s="1079"/>
      <c r="L26" s="1070"/>
      <c r="M26" s="901"/>
      <c r="N26" s="901"/>
      <c r="O26" s="901"/>
      <c r="P26" s="1071">
        <v>8</v>
      </c>
      <c r="Q26" s="901"/>
      <c r="R26" s="1079"/>
    </row>
    <row r="27" spans="1:21" ht="24" customHeight="1" x14ac:dyDescent="0.25">
      <c r="A27" s="299" t="s">
        <v>13</v>
      </c>
      <c r="B27" s="299" t="s">
        <v>30</v>
      </c>
      <c r="C27" s="902" t="s">
        <v>290</v>
      </c>
      <c r="D27" s="901">
        <f t="shared" ref="D27" si="5">SUM(E27:K27,L27:R27)/2</f>
        <v>12</v>
      </c>
      <c r="E27" s="2383" t="s">
        <v>104</v>
      </c>
      <c r="F27" s="901"/>
      <c r="G27" s="901"/>
      <c r="H27" s="901"/>
      <c r="I27" s="901"/>
      <c r="J27" s="901"/>
      <c r="K27" s="961">
        <v>8</v>
      </c>
      <c r="L27" s="961">
        <v>8</v>
      </c>
      <c r="M27" s="901"/>
      <c r="N27" s="901"/>
      <c r="O27" s="901"/>
      <c r="P27" s="901"/>
      <c r="Q27" s="901"/>
      <c r="R27" s="962">
        <v>8</v>
      </c>
    </row>
    <row r="28" spans="1:21" ht="24" customHeight="1" x14ac:dyDescent="0.25">
      <c r="A28" s="904"/>
      <c r="B28" s="904"/>
      <c r="C28" s="905" t="s">
        <v>119</v>
      </c>
      <c r="D28" s="906"/>
      <c r="E28" s="1069">
        <f t="shared" ref="E28:R28" si="6">COUNT(E7:E16,E18:E21,E23:E23,E25:E27)</f>
        <v>5</v>
      </c>
      <c r="F28" s="1069">
        <f t="shared" si="6"/>
        <v>9</v>
      </c>
      <c r="G28" s="1069">
        <f t="shared" si="6"/>
        <v>8</v>
      </c>
      <c r="H28" s="1069">
        <f t="shared" si="6"/>
        <v>9</v>
      </c>
      <c r="I28" s="1069">
        <f t="shared" si="6"/>
        <v>9</v>
      </c>
      <c r="J28" s="1069">
        <f t="shared" si="6"/>
        <v>8</v>
      </c>
      <c r="K28" s="1069">
        <f t="shared" si="6"/>
        <v>7</v>
      </c>
      <c r="L28" s="1069">
        <f t="shared" si="6"/>
        <v>6</v>
      </c>
      <c r="M28" s="1069">
        <f t="shared" si="6"/>
        <v>8</v>
      </c>
      <c r="N28" s="1069">
        <f t="shared" si="6"/>
        <v>9</v>
      </c>
      <c r="O28" s="1069">
        <f t="shared" si="6"/>
        <v>10</v>
      </c>
      <c r="P28" s="1069">
        <f t="shared" si="6"/>
        <v>8</v>
      </c>
      <c r="Q28" s="1069">
        <f t="shared" si="6"/>
        <v>7</v>
      </c>
      <c r="R28" s="1069">
        <f t="shared" si="6"/>
        <v>7</v>
      </c>
    </row>
    <row r="29" spans="1:21" ht="24" customHeight="1" x14ac:dyDescent="0.25">
      <c r="A29" s="299" t="s">
        <v>13</v>
      </c>
      <c r="B29" s="299" t="s">
        <v>91</v>
      </c>
      <c r="C29" s="902" t="s">
        <v>351</v>
      </c>
      <c r="D29" s="901">
        <f t="shared" ref="D29:D34" si="7">SUM(E29:K29,L29:R29)/2</f>
        <v>32</v>
      </c>
      <c r="E29" s="961"/>
      <c r="F29" s="901">
        <v>8</v>
      </c>
      <c r="G29" s="901">
        <v>8</v>
      </c>
      <c r="H29" s="901">
        <v>8</v>
      </c>
      <c r="I29" s="901"/>
      <c r="J29" s="901">
        <v>8</v>
      </c>
      <c r="K29" s="1080"/>
      <c r="L29" s="1080"/>
      <c r="M29" s="901">
        <v>8</v>
      </c>
      <c r="N29" s="901">
        <v>8</v>
      </c>
      <c r="O29" s="901">
        <v>8</v>
      </c>
      <c r="P29" s="901"/>
      <c r="Q29" s="901">
        <v>8</v>
      </c>
      <c r="R29" s="962"/>
    </row>
    <row r="30" spans="1:21" ht="24" customHeight="1" x14ac:dyDescent="0.25">
      <c r="A30" s="299" t="s">
        <v>13</v>
      </c>
      <c r="B30" s="299" t="s">
        <v>91</v>
      </c>
      <c r="C30" s="902" t="s">
        <v>388</v>
      </c>
      <c r="D30" s="901">
        <f t="shared" si="7"/>
        <v>32</v>
      </c>
      <c r="E30" s="1079"/>
      <c r="F30" s="901">
        <v>8</v>
      </c>
      <c r="G30" s="901">
        <v>8</v>
      </c>
      <c r="H30" s="901">
        <v>8</v>
      </c>
      <c r="I30" s="901"/>
      <c r="J30" s="901">
        <v>8</v>
      </c>
      <c r="K30" s="1092"/>
      <c r="L30" s="1092"/>
      <c r="M30" s="901">
        <v>8</v>
      </c>
      <c r="N30" s="901">
        <v>8</v>
      </c>
      <c r="O30" s="901">
        <v>8</v>
      </c>
      <c r="P30" s="901"/>
      <c r="Q30" s="901">
        <v>8</v>
      </c>
      <c r="R30" s="1079"/>
    </row>
    <row r="31" spans="1:21" ht="24" customHeight="1" x14ac:dyDescent="0.25">
      <c r="A31" s="299" t="s">
        <v>13</v>
      </c>
      <c r="B31" s="299" t="s">
        <v>91</v>
      </c>
      <c r="C31" s="902" t="s">
        <v>235</v>
      </c>
      <c r="D31" s="901">
        <f>SUM(E31:K31,L31:R31)/2</f>
        <v>32</v>
      </c>
      <c r="E31" s="1079"/>
      <c r="F31" s="901"/>
      <c r="G31" s="901">
        <v>8</v>
      </c>
      <c r="H31" s="901">
        <v>8</v>
      </c>
      <c r="I31" s="901">
        <v>8</v>
      </c>
      <c r="J31" s="901">
        <v>8</v>
      </c>
      <c r="K31" s="1070"/>
      <c r="L31" s="1070"/>
      <c r="M31" s="901">
        <v>8</v>
      </c>
      <c r="N31" s="901"/>
      <c r="O31" s="901">
        <v>8</v>
      </c>
      <c r="P31" s="901">
        <v>8</v>
      </c>
      <c r="Q31" s="901">
        <v>8</v>
      </c>
      <c r="R31" s="1079"/>
    </row>
    <row r="32" spans="1:21" ht="24" customHeight="1" x14ac:dyDescent="0.25">
      <c r="A32" s="299" t="s">
        <v>13</v>
      </c>
      <c r="B32" s="299" t="s">
        <v>91</v>
      </c>
      <c r="C32" s="902" t="s">
        <v>371</v>
      </c>
      <c r="D32" s="901">
        <f>SUM(E32:K32,L32:R32)/2</f>
        <v>8</v>
      </c>
      <c r="E32" s="1070"/>
      <c r="F32" s="1079"/>
      <c r="G32" s="1079"/>
      <c r="H32" s="1079"/>
      <c r="I32" s="1079"/>
      <c r="J32" s="901"/>
      <c r="K32" s="1070">
        <v>8</v>
      </c>
      <c r="L32" s="1070">
        <v>8</v>
      </c>
      <c r="M32" s="1079"/>
      <c r="N32" s="901"/>
      <c r="O32" s="1079"/>
      <c r="P32" s="1079"/>
      <c r="Q32" s="1079"/>
      <c r="R32" s="1070"/>
    </row>
    <row r="33" spans="1:18" ht="24" customHeight="1" x14ac:dyDescent="0.25">
      <c r="A33" s="299" t="s">
        <v>13</v>
      </c>
      <c r="B33" s="299" t="s">
        <v>91</v>
      </c>
      <c r="C33" s="902" t="s">
        <v>366</v>
      </c>
      <c r="D33" s="901">
        <f t="shared" si="7"/>
        <v>32</v>
      </c>
      <c r="E33" s="1092"/>
      <c r="F33" s="901">
        <v>8</v>
      </c>
      <c r="G33" s="901">
        <v>8</v>
      </c>
      <c r="H33" s="901"/>
      <c r="I33" s="901">
        <v>8</v>
      </c>
      <c r="J33" s="901">
        <v>8</v>
      </c>
      <c r="K33" s="1080"/>
      <c r="L33" s="1080"/>
      <c r="M33" s="901"/>
      <c r="N33" s="901">
        <v>8</v>
      </c>
      <c r="O33" s="901">
        <v>8</v>
      </c>
      <c r="P33" s="901">
        <v>8</v>
      </c>
      <c r="Q33" s="901">
        <v>8</v>
      </c>
      <c r="R33" s="1092"/>
    </row>
    <row r="34" spans="1:18" ht="24" customHeight="1" x14ac:dyDescent="0.25">
      <c r="A34" s="299" t="s">
        <v>13</v>
      </c>
      <c r="B34" s="299" t="s">
        <v>91</v>
      </c>
      <c r="C34" s="902" t="s">
        <v>281</v>
      </c>
      <c r="D34" s="901">
        <f t="shared" si="7"/>
        <v>40</v>
      </c>
      <c r="E34" s="961">
        <v>8</v>
      </c>
      <c r="F34" s="901"/>
      <c r="G34" s="901">
        <v>8</v>
      </c>
      <c r="H34" s="901">
        <v>8</v>
      </c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/>
      <c r="P34" s="901">
        <v>8</v>
      </c>
      <c r="Q34" s="901">
        <v>8</v>
      </c>
      <c r="R34" s="962">
        <v>8</v>
      </c>
    </row>
    <row r="35" spans="1:18" ht="24" customHeight="1" x14ac:dyDescent="0.25">
      <c r="A35" s="904"/>
      <c r="B35" s="904"/>
      <c r="C35" s="905" t="s">
        <v>124</v>
      </c>
      <c r="D35" s="906"/>
      <c r="E35" s="1069">
        <f t="shared" ref="E35:R35" si="8">COUNT(E7:E16,E18:E21,E23:E23,E25:E27,E29:E34)</f>
        <v>6</v>
      </c>
      <c r="F35" s="1069">
        <f t="shared" si="8"/>
        <v>12</v>
      </c>
      <c r="G35" s="1069">
        <f t="shared" si="8"/>
        <v>13</v>
      </c>
      <c r="H35" s="1069">
        <f t="shared" si="8"/>
        <v>13</v>
      </c>
      <c r="I35" s="1069">
        <f t="shared" si="8"/>
        <v>12</v>
      </c>
      <c r="J35" s="1069">
        <f t="shared" si="8"/>
        <v>13</v>
      </c>
      <c r="K35" s="1069">
        <f t="shared" si="8"/>
        <v>8</v>
      </c>
      <c r="L35" s="1069">
        <f t="shared" si="8"/>
        <v>7</v>
      </c>
      <c r="M35" s="1069">
        <f t="shared" si="8"/>
        <v>12</v>
      </c>
      <c r="N35" s="1069">
        <f t="shared" si="8"/>
        <v>13</v>
      </c>
      <c r="O35" s="1069">
        <f t="shared" si="8"/>
        <v>14</v>
      </c>
      <c r="P35" s="1069">
        <f t="shared" si="8"/>
        <v>11</v>
      </c>
      <c r="Q35" s="1069">
        <f t="shared" si="8"/>
        <v>12</v>
      </c>
      <c r="R35" s="1069">
        <f t="shared" si="8"/>
        <v>8</v>
      </c>
    </row>
    <row r="36" spans="1:18" ht="24" customHeight="1" x14ac:dyDescent="0.25">
      <c r="A36" s="299" t="s">
        <v>13</v>
      </c>
      <c r="B36" s="299" t="s">
        <v>34</v>
      </c>
      <c r="C36" s="902" t="s">
        <v>379</v>
      </c>
      <c r="D36" s="901">
        <f>SUM(E36:K36,L36:R36)/2</f>
        <v>32</v>
      </c>
      <c r="E36" s="1079"/>
      <c r="F36" s="901">
        <v>8</v>
      </c>
      <c r="G36" s="901"/>
      <c r="H36" s="901">
        <v>8</v>
      </c>
      <c r="I36" s="901">
        <v>8</v>
      </c>
      <c r="J36" s="901">
        <v>8</v>
      </c>
      <c r="K36" s="1070"/>
      <c r="L36" s="1070"/>
      <c r="M36" s="901">
        <v>8</v>
      </c>
      <c r="N36" s="901">
        <v>8</v>
      </c>
      <c r="O36" s="901"/>
      <c r="P36" s="901">
        <v>8</v>
      </c>
      <c r="Q36" s="901">
        <v>8</v>
      </c>
      <c r="R36" s="1079"/>
    </row>
    <row r="37" spans="1:18" ht="24" customHeight="1" x14ac:dyDescent="0.25">
      <c r="A37" s="299" t="s">
        <v>13</v>
      </c>
      <c r="B37" s="299" t="s">
        <v>34</v>
      </c>
      <c r="C37" s="902" t="s">
        <v>235</v>
      </c>
      <c r="D37" s="901">
        <f t="shared" ref="D37" si="9">SUM(E37:K37,L37:R37)/2</f>
        <v>8</v>
      </c>
      <c r="E37" s="1070">
        <v>8</v>
      </c>
      <c r="F37" s="901"/>
      <c r="G37" s="1079"/>
      <c r="H37" s="1079"/>
      <c r="I37" s="1079"/>
      <c r="J37" s="1079"/>
      <c r="K37" s="1070"/>
      <c r="L37" s="1070"/>
      <c r="M37" s="1079"/>
      <c r="N37" s="901"/>
      <c r="O37" s="1079"/>
      <c r="P37" s="1079"/>
      <c r="Q37" s="1079"/>
      <c r="R37" s="1070">
        <v>8</v>
      </c>
    </row>
    <row r="38" spans="1:18" ht="24" customHeight="1" x14ac:dyDescent="0.25">
      <c r="A38" s="299" t="s">
        <v>13</v>
      </c>
      <c r="B38" s="299" t="s">
        <v>34</v>
      </c>
      <c r="C38" s="902" t="s">
        <v>381</v>
      </c>
      <c r="D38" s="901">
        <f>SUM(E38:K38,L38:R38)/2</f>
        <v>40</v>
      </c>
      <c r="E38" s="1070"/>
      <c r="F38" s="901">
        <v>8</v>
      </c>
      <c r="G38" s="901">
        <v>8</v>
      </c>
      <c r="H38" s="901"/>
      <c r="I38" s="901">
        <v>8</v>
      </c>
      <c r="J38" s="901">
        <v>8</v>
      </c>
      <c r="K38" s="1070">
        <v>8</v>
      </c>
      <c r="L38" s="1070">
        <v>8</v>
      </c>
      <c r="M38" s="901">
        <v>8</v>
      </c>
      <c r="N38" s="901">
        <v>8</v>
      </c>
      <c r="O38" s="901"/>
      <c r="P38" s="901">
        <v>8</v>
      </c>
      <c r="Q38" s="901">
        <v>8</v>
      </c>
      <c r="R38" s="1070"/>
    </row>
    <row r="39" spans="1:18" ht="24" customHeight="1" x14ac:dyDescent="0.25">
      <c r="A39" s="904"/>
      <c r="B39" s="904"/>
      <c r="C39" s="905" t="s">
        <v>121</v>
      </c>
      <c r="D39" s="906"/>
      <c r="E39" s="1069">
        <f t="shared" ref="E39:R39" si="10">COUNT(E7:E16,E18:E21,E23:E23,E25:E27,E29:E34,E36:E38)</f>
        <v>7</v>
      </c>
      <c r="F39" s="1069">
        <f t="shared" si="10"/>
        <v>14</v>
      </c>
      <c r="G39" s="1069">
        <f t="shared" si="10"/>
        <v>14</v>
      </c>
      <c r="H39" s="1069">
        <f t="shared" si="10"/>
        <v>14</v>
      </c>
      <c r="I39" s="1069">
        <f t="shared" si="10"/>
        <v>14</v>
      </c>
      <c r="J39" s="1069">
        <f t="shared" si="10"/>
        <v>15</v>
      </c>
      <c r="K39" s="1069">
        <f t="shared" si="10"/>
        <v>9</v>
      </c>
      <c r="L39" s="1069">
        <f t="shared" si="10"/>
        <v>8</v>
      </c>
      <c r="M39" s="1069">
        <f t="shared" si="10"/>
        <v>14</v>
      </c>
      <c r="N39" s="1069">
        <f t="shared" si="10"/>
        <v>15</v>
      </c>
      <c r="O39" s="1069">
        <f t="shared" si="10"/>
        <v>14</v>
      </c>
      <c r="P39" s="1069">
        <f t="shared" si="10"/>
        <v>13</v>
      </c>
      <c r="Q39" s="1069">
        <f t="shared" si="10"/>
        <v>14</v>
      </c>
      <c r="R39" s="1069">
        <f t="shared" si="10"/>
        <v>9</v>
      </c>
    </row>
    <row r="40" spans="1:18" ht="24" customHeight="1" x14ac:dyDescent="0.25">
      <c r="A40" s="299" t="s">
        <v>13</v>
      </c>
      <c r="B40" s="299" t="s">
        <v>162</v>
      </c>
      <c r="C40" s="902" t="s">
        <v>369</v>
      </c>
      <c r="D40" s="901">
        <f t="shared" ref="D40" si="11">SUM(E40:K40,L40:R40)/2</f>
        <v>28</v>
      </c>
      <c r="E40" s="1741"/>
      <c r="F40" s="1071">
        <v>8</v>
      </c>
      <c r="G40" s="1071"/>
      <c r="H40" s="901">
        <v>8</v>
      </c>
      <c r="I40" s="1071"/>
      <c r="J40" s="2405" t="s">
        <v>104</v>
      </c>
      <c r="K40" s="1070">
        <v>8</v>
      </c>
      <c r="L40" s="1070">
        <v>8</v>
      </c>
      <c r="M40" s="901">
        <v>8</v>
      </c>
      <c r="N40" s="1071"/>
      <c r="O40" s="1071">
        <v>8</v>
      </c>
      <c r="P40" s="1071"/>
      <c r="Q40" s="1071">
        <v>8</v>
      </c>
      <c r="R40" s="1741"/>
    </row>
    <row r="41" spans="1:18" ht="24" customHeight="1" x14ac:dyDescent="0.25">
      <c r="A41" s="904"/>
      <c r="B41" s="904"/>
      <c r="C41" s="905" t="s">
        <v>139</v>
      </c>
      <c r="D41" s="906"/>
      <c r="E41" s="1069">
        <f t="shared" ref="E41:R41" si="12">COUNT(E7:E16,E18:E21,E23:E23,E25:E27,E29:E34,E36:E38,E40:E40)</f>
        <v>7</v>
      </c>
      <c r="F41" s="1069">
        <f t="shared" si="12"/>
        <v>15</v>
      </c>
      <c r="G41" s="1069">
        <f t="shared" si="12"/>
        <v>14</v>
      </c>
      <c r="H41" s="1069">
        <f t="shared" si="12"/>
        <v>15</v>
      </c>
      <c r="I41" s="1069">
        <f t="shared" si="12"/>
        <v>14</v>
      </c>
      <c r="J41" s="1069">
        <f t="shared" si="12"/>
        <v>15</v>
      </c>
      <c r="K41" s="1069">
        <f t="shared" si="12"/>
        <v>10</v>
      </c>
      <c r="L41" s="1069">
        <f t="shared" si="12"/>
        <v>9</v>
      </c>
      <c r="M41" s="1069">
        <f t="shared" si="12"/>
        <v>15</v>
      </c>
      <c r="N41" s="1069">
        <f t="shared" si="12"/>
        <v>15</v>
      </c>
      <c r="O41" s="1069">
        <f t="shared" si="12"/>
        <v>15</v>
      </c>
      <c r="P41" s="1069">
        <f t="shared" si="12"/>
        <v>13</v>
      </c>
      <c r="Q41" s="1069">
        <f t="shared" si="12"/>
        <v>15</v>
      </c>
      <c r="R41" s="1069">
        <f t="shared" si="12"/>
        <v>9</v>
      </c>
    </row>
    <row r="42" spans="1:18" ht="24" customHeight="1" x14ac:dyDescent="0.25">
      <c r="A42" s="299" t="s">
        <v>13</v>
      </c>
      <c r="B42" s="299" t="s">
        <v>103</v>
      </c>
      <c r="C42" s="902" t="s">
        <v>384</v>
      </c>
      <c r="D42" s="901">
        <f>SUM(E42:K42,L42:R42)/2</f>
        <v>40</v>
      </c>
      <c r="E42" s="1070"/>
      <c r="F42" s="901">
        <v>8</v>
      </c>
      <c r="G42" s="901">
        <v>8</v>
      </c>
      <c r="H42" s="901">
        <v>8</v>
      </c>
      <c r="I42" s="901">
        <v>8</v>
      </c>
      <c r="J42" s="901"/>
      <c r="K42" s="1070">
        <v>8</v>
      </c>
      <c r="L42" s="1070">
        <v>8</v>
      </c>
      <c r="M42" s="901">
        <v>8</v>
      </c>
      <c r="N42" s="901">
        <v>8</v>
      </c>
      <c r="O42" s="901">
        <v>8</v>
      </c>
      <c r="P42" s="901"/>
      <c r="Q42" s="901">
        <v>8</v>
      </c>
      <c r="R42" s="1070"/>
    </row>
    <row r="43" spans="1:18" ht="24" customHeight="1" x14ac:dyDescent="0.25">
      <c r="A43" s="904"/>
      <c r="B43" s="904"/>
      <c r="C43" s="905" t="s">
        <v>125</v>
      </c>
      <c r="D43" s="906"/>
      <c r="E43" s="1069">
        <f t="shared" ref="E43:R43" si="13">COUNT(E7:E16,E18:E20,E23:E23,E25:E27,E29:E34,E36:E38,E40:E40,E42:E42)</f>
        <v>6</v>
      </c>
      <c r="F43" s="1069">
        <f t="shared" si="13"/>
        <v>16</v>
      </c>
      <c r="G43" s="1069">
        <f t="shared" si="13"/>
        <v>14</v>
      </c>
      <c r="H43" s="1069">
        <f t="shared" si="13"/>
        <v>15</v>
      </c>
      <c r="I43" s="1069">
        <f t="shared" si="13"/>
        <v>15</v>
      </c>
      <c r="J43" s="1069">
        <f t="shared" si="13"/>
        <v>15</v>
      </c>
      <c r="K43" s="1069">
        <f t="shared" si="13"/>
        <v>11</v>
      </c>
      <c r="L43" s="1069">
        <f t="shared" si="13"/>
        <v>9</v>
      </c>
      <c r="M43" s="1069">
        <f t="shared" si="13"/>
        <v>15</v>
      </c>
      <c r="N43" s="1069">
        <f t="shared" si="13"/>
        <v>15</v>
      </c>
      <c r="O43" s="1069">
        <f t="shared" si="13"/>
        <v>15</v>
      </c>
      <c r="P43" s="1069">
        <f t="shared" si="13"/>
        <v>13</v>
      </c>
      <c r="Q43" s="1069">
        <f t="shared" si="13"/>
        <v>16</v>
      </c>
      <c r="R43" s="1069">
        <f t="shared" si="13"/>
        <v>9</v>
      </c>
    </row>
    <row r="44" spans="1:18" ht="24" customHeight="1" x14ac:dyDescent="0.25">
      <c r="A44" s="299" t="s">
        <v>13</v>
      </c>
      <c r="B44" s="299" t="s">
        <v>39</v>
      </c>
      <c r="C44" s="902" t="s">
        <v>318</v>
      </c>
      <c r="D44" s="901">
        <f>SUM(E44:K44,L44:R44)/2</f>
        <v>40</v>
      </c>
      <c r="E44" s="961"/>
      <c r="F44" s="901">
        <v>8</v>
      </c>
      <c r="G44" s="901">
        <v>8</v>
      </c>
      <c r="H44" s="901">
        <v>8</v>
      </c>
      <c r="I44" s="901">
        <v>8</v>
      </c>
      <c r="J44" s="901"/>
      <c r="K44" s="961">
        <v>8</v>
      </c>
      <c r="L44" s="961">
        <v>8</v>
      </c>
      <c r="M44" s="901"/>
      <c r="N44" s="901">
        <v>8</v>
      </c>
      <c r="O44" s="901">
        <v>8</v>
      </c>
      <c r="P44" s="901">
        <v>8</v>
      </c>
      <c r="Q44" s="901">
        <v>8</v>
      </c>
      <c r="R44" s="962"/>
    </row>
    <row r="45" spans="1:18" ht="24" customHeight="1" x14ac:dyDescent="0.25">
      <c r="A45" s="299" t="s">
        <v>13</v>
      </c>
      <c r="B45" s="299" t="s">
        <v>39</v>
      </c>
      <c r="C45" s="902" t="s">
        <v>370</v>
      </c>
      <c r="D45" s="901">
        <f t="shared" ref="D45:D49" si="14">SUM(E45:K45,L45:R45)/2</f>
        <v>24</v>
      </c>
      <c r="E45" s="961">
        <v>8</v>
      </c>
      <c r="F45" s="901"/>
      <c r="G45" s="901"/>
      <c r="H45" s="901"/>
      <c r="I45" s="901"/>
      <c r="J45" s="901">
        <v>8</v>
      </c>
      <c r="K45" s="961">
        <v>8</v>
      </c>
      <c r="L45" s="961">
        <v>8</v>
      </c>
      <c r="M45" s="901"/>
      <c r="N45" s="901"/>
      <c r="O45" s="901"/>
      <c r="P45" s="901"/>
      <c r="Q45" s="901">
        <v>8</v>
      </c>
      <c r="R45" s="962">
        <v>8</v>
      </c>
    </row>
    <row r="46" spans="1:18" ht="24" customHeight="1" x14ac:dyDescent="0.25">
      <c r="A46" s="299" t="s">
        <v>13</v>
      </c>
      <c r="B46" s="299" t="s">
        <v>39</v>
      </c>
      <c r="C46" s="902" t="s">
        <v>374</v>
      </c>
      <c r="D46" s="901">
        <f t="shared" si="14"/>
        <v>40</v>
      </c>
      <c r="E46" s="961"/>
      <c r="F46" s="901">
        <v>8</v>
      </c>
      <c r="G46" s="901">
        <v>8</v>
      </c>
      <c r="H46" s="2406">
        <v>8</v>
      </c>
      <c r="I46" s="1371"/>
      <c r="J46" s="901">
        <v>8</v>
      </c>
      <c r="K46" s="1092">
        <v>8</v>
      </c>
      <c r="L46" s="1092">
        <v>8</v>
      </c>
      <c r="M46" s="901">
        <v>8</v>
      </c>
      <c r="N46" s="901">
        <v>8</v>
      </c>
      <c r="O46" s="901"/>
      <c r="P46" s="901">
        <v>8</v>
      </c>
      <c r="Q46" s="901">
        <v>8</v>
      </c>
      <c r="R46" s="962"/>
    </row>
    <row r="47" spans="1:18" s="1743" customFormat="1" ht="24" customHeight="1" x14ac:dyDescent="0.25">
      <c r="A47" s="299" t="s">
        <v>13</v>
      </c>
      <c r="B47" s="299" t="s">
        <v>39</v>
      </c>
      <c r="C47" s="902" t="s">
        <v>106</v>
      </c>
      <c r="D47" s="901">
        <f t="shared" si="14"/>
        <v>16</v>
      </c>
      <c r="E47" s="1961"/>
      <c r="F47" s="901">
        <v>8</v>
      </c>
      <c r="G47" s="901">
        <v>8</v>
      </c>
      <c r="H47" s="1079"/>
      <c r="I47" s="1079"/>
      <c r="J47" s="1079"/>
      <c r="K47" s="1080"/>
      <c r="L47" s="961"/>
      <c r="M47" s="901">
        <v>8</v>
      </c>
      <c r="N47" s="901">
        <v>8</v>
      </c>
      <c r="O47" s="1079"/>
      <c r="P47" s="1079"/>
      <c r="Q47" s="1079"/>
      <c r="R47" s="1080"/>
    </row>
    <row r="48" spans="1:18" ht="23.5" customHeight="1" x14ac:dyDescent="0.25">
      <c r="A48" s="299" t="s">
        <v>13</v>
      </c>
      <c r="B48" s="299" t="s">
        <v>39</v>
      </c>
      <c r="C48" s="902" t="s">
        <v>352</v>
      </c>
      <c r="D48" s="901">
        <f t="shared" si="14"/>
        <v>40</v>
      </c>
      <c r="E48" s="1070">
        <v>8</v>
      </c>
      <c r="F48" s="901"/>
      <c r="G48" s="901">
        <v>8</v>
      </c>
      <c r="H48" s="901">
        <v>8</v>
      </c>
      <c r="I48" s="901">
        <v>8</v>
      </c>
      <c r="J48" s="901">
        <v>8</v>
      </c>
      <c r="K48" s="1070"/>
      <c r="L48" s="1070"/>
      <c r="M48" s="901">
        <v>8</v>
      </c>
      <c r="N48" s="901">
        <v>8</v>
      </c>
      <c r="O48" s="901">
        <v>8</v>
      </c>
      <c r="P48" s="901">
        <v>8</v>
      </c>
      <c r="Q48" s="901"/>
      <c r="R48" s="1070">
        <v>8</v>
      </c>
    </row>
    <row r="49" spans="1:18" ht="23.5" customHeight="1" x14ac:dyDescent="0.25">
      <c r="A49" s="299" t="s">
        <v>13</v>
      </c>
      <c r="B49" s="299" t="s">
        <v>362</v>
      </c>
      <c r="C49" s="902" t="s">
        <v>135</v>
      </c>
      <c r="D49" s="901">
        <f t="shared" si="14"/>
        <v>30.5</v>
      </c>
      <c r="E49" s="1070">
        <v>8</v>
      </c>
      <c r="F49" s="901">
        <v>7.5</v>
      </c>
      <c r="G49" s="901"/>
      <c r="H49" s="901"/>
      <c r="I49" s="901">
        <v>7.5</v>
      </c>
      <c r="J49" s="901">
        <v>7.5</v>
      </c>
      <c r="K49" s="1070"/>
      <c r="L49" s="1070"/>
      <c r="M49" s="901">
        <v>7.5</v>
      </c>
      <c r="N49" s="901"/>
      <c r="O49" s="901"/>
      <c r="P49" s="901">
        <v>7.5</v>
      </c>
      <c r="Q49" s="901">
        <v>7.5</v>
      </c>
      <c r="R49" s="1070">
        <v>8</v>
      </c>
    </row>
    <row r="50" spans="1:18" ht="24" customHeight="1" x14ac:dyDescent="0.25">
      <c r="A50" s="904"/>
      <c r="B50" s="904"/>
      <c r="C50" s="905" t="s">
        <v>126</v>
      </c>
      <c r="D50" s="906"/>
      <c r="E50" s="1069">
        <f t="shared" ref="E50:R50" si="15">COUNT(E8:E16,E18:E20,E23:E23,E25:E27,E29:E34,E36:E38,E40:E40,E42:E42,E44:E49)</f>
        <v>9</v>
      </c>
      <c r="F50" s="1069">
        <f t="shared" si="15"/>
        <v>19</v>
      </c>
      <c r="G50" s="1069">
        <f t="shared" si="15"/>
        <v>17</v>
      </c>
      <c r="H50" s="1069">
        <f t="shared" si="15"/>
        <v>17</v>
      </c>
      <c r="I50" s="1069">
        <f t="shared" si="15"/>
        <v>17</v>
      </c>
      <c r="J50" s="1069">
        <f t="shared" si="15"/>
        <v>18</v>
      </c>
      <c r="K50" s="1069">
        <f t="shared" si="15"/>
        <v>14</v>
      </c>
      <c r="L50" s="1069">
        <f t="shared" si="15"/>
        <v>12</v>
      </c>
      <c r="M50" s="1069">
        <f t="shared" si="15"/>
        <v>18</v>
      </c>
      <c r="N50" s="1069">
        <f t="shared" si="15"/>
        <v>18</v>
      </c>
      <c r="O50" s="1069">
        <f t="shared" si="15"/>
        <v>16</v>
      </c>
      <c r="P50" s="1069">
        <f t="shared" si="15"/>
        <v>16</v>
      </c>
      <c r="Q50" s="1069">
        <f t="shared" si="15"/>
        <v>19</v>
      </c>
      <c r="R50" s="1069">
        <f t="shared" si="15"/>
        <v>12</v>
      </c>
    </row>
    <row r="51" spans="1:18" ht="24" customHeight="1" x14ac:dyDescent="0.25">
      <c r="A51" s="299" t="s">
        <v>13</v>
      </c>
      <c r="B51" s="299" t="s">
        <v>301</v>
      </c>
      <c r="C51" s="900" t="s">
        <v>106</v>
      </c>
      <c r="D51" s="901">
        <f>SUM(E51:K51,L51:R51)/2</f>
        <v>6</v>
      </c>
      <c r="E51" s="962"/>
      <c r="F51" s="1080"/>
      <c r="G51" s="1079"/>
      <c r="H51" s="963">
        <v>6</v>
      </c>
      <c r="I51" s="1079"/>
      <c r="J51" s="1079"/>
      <c r="K51" s="1081"/>
      <c r="L51" s="961"/>
      <c r="M51" s="1079"/>
      <c r="N51" s="1079"/>
      <c r="O51" s="901">
        <v>6</v>
      </c>
      <c r="P51" s="1079"/>
      <c r="Q51" s="1079"/>
      <c r="R51" s="1081"/>
    </row>
    <row r="52" spans="1:18" ht="24" customHeight="1" x14ac:dyDescent="0.25">
      <c r="A52" s="299" t="s">
        <v>13</v>
      </c>
      <c r="B52" s="299" t="s">
        <v>312</v>
      </c>
      <c r="C52" s="900" t="s">
        <v>106</v>
      </c>
      <c r="D52" s="901">
        <f>SUM(E52:K52,L52:R52)/2</f>
        <v>10</v>
      </c>
      <c r="E52" s="962"/>
      <c r="F52" s="1080"/>
      <c r="G52" s="1079"/>
      <c r="H52" s="1080"/>
      <c r="I52" s="901">
        <v>5</v>
      </c>
      <c r="J52" s="901">
        <v>5</v>
      </c>
      <c r="K52" s="1081"/>
      <c r="L52" s="961"/>
      <c r="M52" s="1079"/>
      <c r="N52" s="1079"/>
      <c r="O52" s="1079"/>
      <c r="P52" s="901">
        <v>5</v>
      </c>
      <c r="Q52" s="901">
        <v>5</v>
      </c>
      <c r="R52" s="1081"/>
    </row>
    <row r="53" spans="1:18" ht="24" customHeight="1" x14ac:dyDescent="0.25">
      <c r="A53" s="904"/>
      <c r="B53" s="904"/>
      <c r="C53" s="911" t="s">
        <v>300</v>
      </c>
      <c r="D53" s="906"/>
      <c r="E53" s="1069">
        <f t="shared" ref="E53:R53" si="16">COUNT(E18:E20,E23,E25:E27,E29:E34,E36:E38,E40:E40,E42:E42,E44:E49)</f>
        <v>5</v>
      </c>
      <c r="F53" s="1069">
        <f t="shared" si="16"/>
        <v>15</v>
      </c>
      <c r="G53" s="1069">
        <f t="shared" si="16"/>
        <v>14</v>
      </c>
      <c r="H53" s="1069">
        <f t="shared" si="16"/>
        <v>14</v>
      </c>
      <c r="I53" s="1069">
        <f t="shared" si="16"/>
        <v>13</v>
      </c>
      <c r="J53" s="1069">
        <f t="shared" si="16"/>
        <v>14</v>
      </c>
      <c r="K53" s="1069">
        <f t="shared" si="16"/>
        <v>11</v>
      </c>
      <c r="L53" s="1069">
        <f t="shared" si="16"/>
        <v>10</v>
      </c>
      <c r="M53" s="1069">
        <f t="shared" si="16"/>
        <v>14</v>
      </c>
      <c r="N53" s="1069">
        <f t="shared" si="16"/>
        <v>14</v>
      </c>
      <c r="O53" s="1069">
        <f t="shared" si="16"/>
        <v>12</v>
      </c>
      <c r="P53" s="1069">
        <f t="shared" si="16"/>
        <v>13</v>
      </c>
      <c r="Q53" s="1069">
        <f t="shared" si="16"/>
        <v>16</v>
      </c>
      <c r="R53" s="1069">
        <f t="shared" si="16"/>
        <v>7</v>
      </c>
    </row>
    <row r="54" spans="1:18" ht="24" customHeight="1" x14ac:dyDescent="0.25">
      <c r="A54" s="904"/>
      <c r="B54" s="904"/>
      <c r="C54" s="912" t="s">
        <v>51</v>
      </c>
      <c r="D54" s="906"/>
      <c r="E54" s="1069">
        <f t="shared" ref="E54:R54" si="17">COUNT(E23,E25:E27,E29:E34,E36:E38,E40:E40,E42:E42,E44:E49,E51:E51)</f>
        <v>5</v>
      </c>
      <c r="F54" s="1069">
        <f t="shared" si="17"/>
        <v>13</v>
      </c>
      <c r="G54" s="1069">
        <f t="shared" si="17"/>
        <v>13</v>
      </c>
      <c r="H54" s="1069">
        <f t="shared" si="17"/>
        <v>13</v>
      </c>
      <c r="I54" s="1069">
        <f t="shared" si="17"/>
        <v>11</v>
      </c>
      <c r="J54" s="1069">
        <f t="shared" si="17"/>
        <v>12</v>
      </c>
      <c r="K54" s="1069">
        <f t="shared" si="17"/>
        <v>9</v>
      </c>
      <c r="L54" s="1069">
        <f t="shared" si="17"/>
        <v>9</v>
      </c>
      <c r="M54" s="1069">
        <f t="shared" si="17"/>
        <v>13</v>
      </c>
      <c r="N54" s="1069">
        <f t="shared" si="17"/>
        <v>12</v>
      </c>
      <c r="O54" s="1069">
        <f t="shared" si="17"/>
        <v>11</v>
      </c>
      <c r="P54" s="1069">
        <f t="shared" si="17"/>
        <v>11</v>
      </c>
      <c r="Q54" s="1069">
        <f t="shared" si="17"/>
        <v>14</v>
      </c>
      <c r="R54" s="1069">
        <f t="shared" si="17"/>
        <v>6</v>
      </c>
    </row>
    <row r="55" spans="1:18" ht="24" customHeight="1" x14ac:dyDescent="0.25">
      <c r="A55" s="904"/>
      <c r="B55" s="904"/>
      <c r="C55" s="912" t="s">
        <v>113</v>
      </c>
      <c r="D55" s="906"/>
      <c r="E55" s="1069">
        <f t="shared" ref="E55:R55" si="18">COUNT(E25:E27,E29:E34,E36:E38,E40:E40,E42:E42,E44:E49,E51:E52)</f>
        <v>5</v>
      </c>
      <c r="F55" s="1069">
        <f t="shared" si="18"/>
        <v>12</v>
      </c>
      <c r="G55" s="1069">
        <f t="shared" si="18"/>
        <v>12</v>
      </c>
      <c r="H55" s="1069">
        <f t="shared" si="18"/>
        <v>12</v>
      </c>
      <c r="I55" s="1069">
        <f t="shared" si="18"/>
        <v>12</v>
      </c>
      <c r="J55" s="1069">
        <f t="shared" si="18"/>
        <v>12</v>
      </c>
      <c r="K55" s="1069">
        <f t="shared" si="18"/>
        <v>8</v>
      </c>
      <c r="L55" s="1069">
        <f t="shared" si="18"/>
        <v>8</v>
      </c>
      <c r="M55" s="1069">
        <f t="shared" si="18"/>
        <v>13</v>
      </c>
      <c r="N55" s="1069">
        <f t="shared" si="18"/>
        <v>11</v>
      </c>
      <c r="O55" s="1069">
        <f t="shared" si="18"/>
        <v>10</v>
      </c>
      <c r="P55" s="1069">
        <f t="shared" si="18"/>
        <v>12</v>
      </c>
      <c r="Q55" s="1069">
        <f t="shared" si="18"/>
        <v>15</v>
      </c>
      <c r="R55" s="1069">
        <f t="shared" si="18"/>
        <v>6</v>
      </c>
    </row>
    <row r="56" spans="1:18" ht="24" customHeight="1" x14ac:dyDescent="0.25">
      <c r="A56" s="299" t="s">
        <v>13</v>
      </c>
      <c r="B56" s="299" t="s">
        <v>52</v>
      </c>
      <c r="C56" s="902" t="s">
        <v>377</v>
      </c>
      <c r="D56" s="901">
        <f t="shared" ref="D56" si="19">SUM(E56:K56,L56:R56)/2</f>
        <v>13</v>
      </c>
      <c r="E56" s="962">
        <v>8</v>
      </c>
      <c r="F56" s="963"/>
      <c r="G56" s="1371" t="s">
        <v>104</v>
      </c>
      <c r="H56" s="2383" t="s">
        <v>104</v>
      </c>
      <c r="I56" s="901"/>
      <c r="J56" s="901"/>
      <c r="K56" s="961"/>
      <c r="L56" s="961"/>
      <c r="M56" s="901"/>
      <c r="N56" s="901">
        <v>5</v>
      </c>
      <c r="O56" s="901">
        <v>5</v>
      </c>
      <c r="P56" s="901"/>
      <c r="Q56" s="901"/>
      <c r="R56" s="961">
        <v>8</v>
      </c>
    </row>
    <row r="57" spans="1:18" ht="24" customHeight="1" x14ac:dyDescent="0.25">
      <c r="A57" s="904"/>
      <c r="B57" s="904"/>
      <c r="C57" s="912" t="s">
        <v>55</v>
      </c>
      <c r="D57" s="906"/>
      <c r="E57" s="1069">
        <f t="shared" ref="E57:R57" si="20">COUNT(E29:E34,E36:E38,E40:E40,E42:E42,E44:E49,E51:E52,E56:E56)</f>
        <v>6</v>
      </c>
      <c r="F57" s="1069">
        <f t="shared" si="20"/>
        <v>11</v>
      </c>
      <c r="G57" s="1069">
        <f t="shared" si="20"/>
        <v>11</v>
      </c>
      <c r="H57" s="1069">
        <f t="shared" si="20"/>
        <v>11</v>
      </c>
      <c r="I57" s="1069">
        <f t="shared" si="20"/>
        <v>10</v>
      </c>
      <c r="J57" s="1069">
        <f t="shared" si="20"/>
        <v>12</v>
      </c>
      <c r="K57" s="1069">
        <f t="shared" si="20"/>
        <v>7</v>
      </c>
      <c r="L57" s="1069">
        <f t="shared" si="20"/>
        <v>7</v>
      </c>
      <c r="M57" s="1069">
        <f t="shared" si="20"/>
        <v>12</v>
      </c>
      <c r="N57" s="1069">
        <f t="shared" si="20"/>
        <v>12</v>
      </c>
      <c r="O57" s="1069">
        <f t="shared" si="20"/>
        <v>10</v>
      </c>
      <c r="P57" s="1069">
        <f t="shared" si="20"/>
        <v>10</v>
      </c>
      <c r="Q57" s="1069">
        <f t="shared" si="20"/>
        <v>14</v>
      </c>
      <c r="R57" s="1069">
        <f t="shared" si="20"/>
        <v>6</v>
      </c>
    </row>
    <row r="58" spans="1:18" ht="24" customHeight="1" x14ac:dyDescent="0.25">
      <c r="A58" s="904"/>
      <c r="B58" s="904"/>
      <c r="C58" s="912" t="s">
        <v>105</v>
      </c>
      <c r="D58" s="906"/>
      <c r="E58" s="1069">
        <f t="shared" ref="E58:R58" si="21">COUNT(E36:E38,E40:E40,E42:E42,E44:E49,E51:E52,E56:E56)</f>
        <v>5</v>
      </c>
      <c r="F58" s="1069">
        <f t="shared" si="21"/>
        <v>8</v>
      </c>
      <c r="G58" s="1069">
        <f t="shared" si="21"/>
        <v>6</v>
      </c>
      <c r="H58" s="1069">
        <f t="shared" si="21"/>
        <v>7</v>
      </c>
      <c r="I58" s="1069">
        <f t="shared" si="21"/>
        <v>7</v>
      </c>
      <c r="J58" s="1069">
        <f t="shared" si="21"/>
        <v>7</v>
      </c>
      <c r="K58" s="1069">
        <f t="shared" si="21"/>
        <v>6</v>
      </c>
      <c r="L58" s="1069">
        <f t="shared" si="21"/>
        <v>6</v>
      </c>
      <c r="M58" s="1069">
        <f t="shared" si="21"/>
        <v>8</v>
      </c>
      <c r="N58" s="1069">
        <f t="shared" si="21"/>
        <v>8</v>
      </c>
      <c r="O58" s="1069">
        <f t="shared" si="21"/>
        <v>6</v>
      </c>
      <c r="P58" s="1069">
        <f t="shared" si="21"/>
        <v>7</v>
      </c>
      <c r="Q58" s="1069">
        <f t="shared" si="21"/>
        <v>9</v>
      </c>
      <c r="R58" s="1069">
        <f t="shared" si="21"/>
        <v>5</v>
      </c>
    </row>
    <row r="59" spans="1:18" ht="24" customHeight="1" x14ac:dyDescent="0.25">
      <c r="A59" s="904"/>
      <c r="B59" s="904"/>
      <c r="C59" s="912" t="s">
        <v>128</v>
      </c>
      <c r="D59" s="906"/>
      <c r="E59" s="1069">
        <f>COUNT(#REF!,E40:E40,E42:E42,E44:E49,E51:E52,E56:E56)</f>
        <v>4</v>
      </c>
      <c r="F59" s="1069">
        <f>COUNT(#REF!,F40:F40,F42:F42,F44:F49,F51:F52,F56:F56)</f>
        <v>6</v>
      </c>
      <c r="G59" s="1069">
        <f>COUNT(#REF!,G40:G40,G42:G42,G44:G49,G51:G52,G56:G56)</f>
        <v>5</v>
      </c>
      <c r="H59" s="1069">
        <f>COUNT(#REF!,H40:H40,H42:H42,H44:H49,H51:H52,H56:H56)</f>
        <v>6</v>
      </c>
      <c r="I59" s="1069">
        <f>COUNT(#REF!,I40:I40,I42:I42,I44:I49,I51:I52,I56:I56)</f>
        <v>5</v>
      </c>
      <c r="J59" s="1069">
        <f>COUNT(#REF!,J40:J40,J42:J42,J44:J49,J51:J52,J56:J56)</f>
        <v>5</v>
      </c>
      <c r="K59" s="1069">
        <f>COUNT(#REF!,K40:K40,K42:K42,K44:K49,K51:K52,K56:K56)</f>
        <v>5</v>
      </c>
      <c r="L59" s="1069">
        <f>COUNT(#REF!,L40:L40,L42:L42,L44:L49,L51:L52,L56:L56)</f>
        <v>5</v>
      </c>
      <c r="M59" s="1069">
        <f>COUNT(#REF!,M40:M40,M42:M42,M44:M49,M51:M52,M56:M56)</f>
        <v>6</v>
      </c>
      <c r="N59" s="1069">
        <f>COUNT(#REF!,N40:N40,N42:N42,N44:N49,N51:N52,N56:N56)</f>
        <v>6</v>
      </c>
      <c r="O59" s="1069">
        <f>COUNT(#REF!,O40:O40,O42:O42,O44:O49,O51:O52,O56:O56)</f>
        <v>6</v>
      </c>
      <c r="P59" s="1069">
        <f>COUNT(#REF!,P40:P40,P42:P42,P44:P49,P51:P52,P56:P56)</f>
        <v>5</v>
      </c>
      <c r="Q59" s="1069">
        <f>COUNT(#REF!,Q40:Q40,Q42:Q42,Q44:Q49,Q51:Q52,Q56:Q56)</f>
        <v>7</v>
      </c>
      <c r="R59" s="1069">
        <f>COUNT(#REF!,R40:R40,R42:R42,R44:R49,R51:R52,R56:R56)</f>
        <v>4</v>
      </c>
    </row>
    <row r="60" spans="1:18" ht="24" customHeight="1" x14ac:dyDescent="0.25">
      <c r="A60" s="904"/>
      <c r="B60" s="904"/>
      <c r="C60" s="912" t="s">
        <v>161</v>
      </c>
      <c r="D60" s="906"/>
      <c r="E60" s="1069">
        <f>COUNT(#REF!,E42:E42,E44:E49,E51:E52,E56:E56)</f>
        <v>4</v>
      </c>
      <c r="F60" s="1069">
        <f>COUNT(#REF!,F42:F42,F44:F49,F51:F52,F56:F56)</f>
        <v>5</v>
      </c>
      <c r="G60" s="1069">
        <f>COUNT(#REF!,G42:G42,G44:G49,G51:G52,G56:G56)</f>
        <v>5</v>
      </c>
      <c r="H60" s="1069">
        <f>COUNT(#REF!,H42:H42,H44:H49,H51:H52,H56:H56)</f>
        <v>5</v>
      </c>
      <c r="I60" s="1069">
        <f>COUNT(#REF!,I42:I42,I44:I49,I51:I52,I56:I56)</f>
        <v>5</v>
      </c>
      <c r="J60" s="1069">
        <f>COUNT(#REF!,J42:J42,J44:J49,J51:J52,J56:J56)</f>
        <v>5</v>
      </c>
      <c r="K60" s="1069">
        <f>COUNT(#REF!,K42:K42,K44:K49,K51:K52,K56:K56)</f>
        <v>4</v>
      </c>
      <c r="L60" s="1069">
        <f>COUNT(#REF!,L42:L42,L44:L49,L51:L52,L56:L56)</f>
        <v>4</v>
      </c>
      <c r="M60" s="1069">
        <f>COUNT(#REF!,M42:M42,M44:M49,M51:M52,M56:M56)</f>
        <v>5</v>
      </c>
      <c r="N60" s="1069">
        <f>COUNT(#REF!,N42:N42,N44:N49,N51:N52,N56:N56)</f>
        <v>6</v>
      </c>
      <c r="O60" s="1069">
        <f>COUNT(#REF!,O42:O42,O44:O49,O51:O52,O56:O56)</f>
        <v>5</v>
      </c>
      <c r="P60" s="1069">
        <f>COUNT(#REF!,P42:P42,P44:P49,P51:P52,P56:P56)</f>
        <v>5</v>
      </c>
      <c r="Q60" s="1069">
        <f>COUNT(#REF!,Q42:Q42,Q44:Q49,Q51:Q52,Q56:Q56)</f>
        <v>6</v>
      </c>
      <c r="R60" s="1069">
        <f>COUNT(#REF!,R42:R42,R44:R49,R51:R52,R56:R56)</f>
        <v>4</v>
      </c>
    </row>
    <row r="61" spans="1:18" ht="24" customHeight="1" x14ac:dyDescent="0.25">
      <c r="A61" s="904"/>
      <c r="B61" s="904"/>
      <c r="C61" s="912" t="s">
        <v>321</v>
      </c>
      <c r="D61" s="906"/>
      <c r="E61" s="1069">
        <f>COUNT(#REF!,#REF!,E44:E49,E51:E52,E56:E56)</f>
        <v>4</v>
      </c>
      <c r="F61" s="1069">
        <f>COUNT(#REF!,#REF!,F44:F49,F51:F52,F56:F56)</f>
        <v>4</v>
      </c>
      <c r="G61" s="1069">
        <f>COUNT(#REF!,#REF!,G44:G49,G51:G52,G56:G56)</f>
        <v>4</v>
      </c>
      <c r="H61" s="1069">
        <f>COUNT(#REF!,#REF!,H44:H49,H51:H52,H56:H56)</f>
        <v>4</v>
      </c>
      <c r="I61" s="1069">
        <f>COUNT(#REF!,#REF!,I44:I49,I51:I52,I56:I56)</f>
        <v>4</v>
      </c>
      <c r="J61" s="1069">
        <f>COUNT(#REF!,#REF!,J44:J49,J51:J52,J56:J56)</f>
        <v>5</v>
      </c>
      <c r="K61" s="1069">
        <f>COUNT(#REF!,#REF!,K44:K49,K51:K52,K56:K56)</f>
        <v>3</v>
      </c>
      <c r="L61" s="1069">
        <f>COUNT(#REF!,#REF!,L44:L49,L51:L52,L56:L56)</f>
        <v>3</v>
      </c>
      <c r="M61" s="1069">
        <f>COUNT(#REF!,#REF!,M44:M49,M51:M52,M56:M56)</f>
        <v>4</v>
      </c>
      <c r="N61" s="1069">
        <f>COUNT(#REF!,#REF!,N44:N49,N51:N52,N56:N56)</f>
        <v>5</v>
      </c>
      <c r="O61" s="1069">
        <f>COUNT(#REF!,#REF!,O44:O49,O51:O52,O56:O56)</f>
        <v>4</v>
      </c>
      <c r="P61" s="1069">
        <f>COUNT(#REF!,#REF!,P44:P49,P51:P52,P56:P56)</f>
        <v>5</v>
      </c>
      <c r="Q61" s="1069">
        <f>COUNT(#REF!,#REF!,Q44:Q49,Q51:Q52,Q56:Q56)</f>
        <v>5</v>
      </c>
      <c r="R61" s="1069">
        <f>COUNT(#REF!,#REF!,R44:R49,R51:R52,R56:R56)</f>
        <v>4</v>
      </c>
    </row>
    <row r="62" spans="1:18" ht="24" customHeight="1" x14ac:dyDescent="0.25">
      <c r="A62" s="904"/>
      <c r="B62" s="904"/>
      <c r="C62" s="912" t="s">
        <v>183</v>
      </c>
      <c r="D62" s="906"/>
      <c r="E62" s="1069">
        <f t="shared" ref="E62:R62" si="22">COUNT(E56:E56)</f>
        <v>1</v>
      </c>
      <c r="F62" s="1069">
        <f t="shared" si="22"/>
        <v>0</v>
      </c>
      <c r="G62" s="1069">
        <f t="shared" si="22"/>
        <v>0</v>
      </c>
      <c r="H62" s="1069">
        <f t="shared" si="22"/>
        <v>0</v>
      </c>
      <c r="I62" s="1069">
        <f t="shared" si="22"/>
        <v>0</v>
      </c>
      <c r="J62" s="1069">
        <f t="shared" si="22"/>
        <v>0</v>
      </c>
      <c r="K62" s="1069">
        <f t="shared" si="22"/>
        <v>0</v>
      </c>
      <c r="L62" s="1069">
        <f t="shared" si="22"/>
        <v>0</v>
      </c>
      <c r="M62" s="1069">
        <f t="shared" si="22"/>
        <v>0</v>
      </c>
      <c r="N62" s="1069">
        <f t="shared" si="22"/>
        <v>1</v>
      </c>
      <c r="O62" s="1069">
        <f t="shared" si="22"/>
        <v>1</v>
      </c>
      <c r="P62" s="1069">
        <f t="shared" si="22"/>
        <v>0</v>
      </c>
      <c r="Q62" s="1069">
        <f t="shared" si="22"/>
        <v>0</v>
      </c>
      <c r="R62" s="1069">
        <f t="shared" si="22"/>
        <v>1</v>
      </c>
    </row>
    <row r="63" spans="1:18" ht="24" customHeight="1" thickBot="1" x14ac:dyDescent="0.3">
      <c r="A63" s="299" t="s">
        <v>102</v>
      </c>
      <c r="B63" s="299"/>
      <c r="C63" s="900"/>
      <c r="D63" s="901"/>
      <c r="E63" s="962"/>
      <c r="F63" s="963"/>
      <c r="G63" s="963"/>
      <c r="H63" s="963"/>
      <c r="I63" s="901"/>
      <c r="J63" s="901"/>
      <c r="K63" s="961"/>
      <c r="L63" s="961"/>
      <c r="M63" s="963"/>
      <c r="N63" s="901"/>
      <c r="O63" s="901"/>
      <c r="P63" s="901"/>
      <c r="Q63" s="901"/>
      <c r="R63" s="962"/>
    </row>
    <row r="64" spans="1:18" ht="24" customHeight="1" thickBot="1" x14ac:dyDescent="0.3">
      <c r="A64" s="913" t="s">
        <v>95</v>
      </c>
      <c r="B64" s="913" t="s">
        <v>101</v>
      </c>
      <c r="C64" s="914" t="s">
        <v>97</v>
      </c>
      <c r="D64" s="913">
        <f>SUM(E64:K64,L64:R64)/2</f>
        <v>19</v>
      </c>
      <c r="E64" s="1082"/>
      <c r="F64" s="1083">
        <v>7.5</v>
      </c>
      <c r="G64" s="1083">
        <v>7.5</v>
      </c>
      <c r="H64" s="1083">
        <v>4</v>
      </c>
      <c r="I64" s="913"/>
      <c r="J64" s="913"/>
      <c r="K64" s="1082"/>
      <c r="L64" s="1082"/>
      <c r="M64" s="1083">
        <v>7.5</v>
      </c>
      <c r="N64" s="913">
        <v>7.5</v>
      </c>
      <c r="O64" s="913">
        <v>4</v>
      </c>
      <c r="P64" s="913"/>
      <c r="Q64" s="913"/>
      <c r="R64" s="1084"/>
    </row>
    <row r="65" spans="1:18" ht="24" customHeight="1" thickBot="1" x14ac:dyDescent="0.3">
      <c r="A65" s="2392" t="s">
        <v>138</v>
      </c>
      <c r="B65" s="299" t="s">
        <v>100</v>
      </c>
      <c r="C65" s="915" t="s">
        <v>99</v>
      </c>
      <c r="D65" s="913">
        <f t="shared" ref="D65:D66" si="23">SUM(E65:K65,L65:R65)/2</f>
        <v>38</v>
      </c>
      <c r="E65" s="1085"/>
      <c r="F65" s="1086">
        <v>9.5</v>
      </c>
      <c r="G65" s="299">
        <v>9.5</v>
      </c>
      <c r="H65" s="299">
        <v>9.5</v>
      </c>
      <c r="I65" s="299">
        <v>9.5</v>
      </c>
      <c r="J65" s="299"/>
      <c r="K65" s="1085"/>
      <c r="L65" s="1087"/>
      <c r="M65" s="1088">
        <v>9.5</v>
      </c>
      <c r="N65" s="299">
        <v>9.5</v>
      </c>
      <c r="O65" s="299">
        <v>9.5</v>
      </c>
      <c r="P65" s="299">
        <v>9.5</v>
      </c>
      <c r="Q65" s="299"/>
      <c r="R65" s="1089"/>
    </row>
    <row r="66" spans="1:18" ht="24" customHeight="1" thickBot="1" x14ac:dyDescent="0.3">
      <c r="A66" s="299" t="s">
        <v>96</v>
      </c>
      <c r="B66" s="299" t="s">
        <v>100</v>
      </c>
      <c r="C66" s="915" t="s">
        <v>137</v>
      </c>
      <c r="D66" s="913">
        <f t="shared" si="23"/>
        <v>38</v>
      </c>
      <c r="E66" s="1085">
        <v>9.5</v>
      </c>
      <c r="F66" s="1088">
        <v>9.5</v>
      </c>
      <c r="G66" s="299"/>
      <c r="H66" s="299"/>
      <c r="I66" s="299"/>
      <c r="J66" s="299">
        <v>9.5</v>
      </c>
      <c r="K66" s="1085">
        <v>9.5</v>
      </c>
      <c r="L66" s="1085">
        <v>9.5</v>
      </c>
      <c r="M66" s="1086">
        <v>9.5</v>
      </c>
      <c r="N66" s="299"/>
      <c r="O66" s="299"/>
      <c r="P66" s="299"/>
      <c r="Q66" s="299">
        <v>9.5</v>
      </c>
      <c r="R66" s="1089">
        <v>9.5</v>
      </c>
    </row>
    <row r="67" spans="1:18" ht="24" customHeight="1" x14ac:dyDescent="0.3">
      <c r="A67" s="299"/>
      <c r="B67" s="916" t="s">
        <v>155</v>
      </c>
      <c r="C67" s="917" t="s">
        <v>140</v>
      </c>
      <c r="D67" s="901"/>
      <c r="E67" s="961"/>
      <c r="F67" s="963"/>
      <c r="G67" s="963"/>
      <c r="H67" s="963"/>
      <c r="I67" s="901"/>
      <c r="J67" s="901"/>
      <c r="K67" s="961"/>
      <c r="L67" s="961"/>
      <c r="M67" s="901"/>
      <c r="N67" s="901"/>
      <c r="O67" s="901"/>
      <c r="P67" s="901"/>
      <c r="Q67" s="901"/>
      <c r="R67" s="962"/>
    </row>
    <row r="68" spans="1:18" ht="24" customHeight="1" x14ac:dyDescent="0.3">
      <c r="A68" s="299"/>
      <c r="B68" s="918" t="s">
        <v>154</v>
      </c>
      <c r="C68" s="919" t="s">
        <v>141</v>
      </c>
      <c r="D68" s="901"/>
      <c r="E68" s="961"/>
      <c r="F68" s="963"/>
      <c r="G68" s="963"/>
      <c r="H68" s="963"/>
      <c r="I68" s="901"/>
      <c r="J68" s="901"/>
      <c r="K68" s="961"/>
      <c r="L68" s="961"/>
      <c r="M68" s="901"/>
      <c r="N68" s="901"/>
      <c r="O68" s="901"/>
      <c r="P68" s="901"/>
      <c r="Q68" s="901"/>
      <c r="R68" s="962"/>
    </row>
    <row r="69" spans="1:18" ht="24" customHeight="1" x14ac:dyDescent="0.3">
      <c r="A69" s="920"/>
      <c r="B69" s="920"/>
      <c r="C69" s="920"/>
      <c r="D69" s="317"/>
      <c r="E69" s="968">
        <f t="shared" ref="E69:R69" si="24">SUM(E7:E16,E18:E21,E23:E23,E25:E27,E29:E34,E36:E38,E40:E40,E42:E42,E44:E49,E51:E52,E56:E56,E64:E68)</f>
        <v>94.5</v>
      </c>
      <c r="F69" s="968">
        <f t="shared" si="24"/>
        <v>185</v>
      </c>
      <c r="G69" s="968">
        <f t="shared" si="24"/>
        <v>165</v>
      </c>
      <c r="H69" s="968">
        <f t="shared" si="24"/>
        <v>167.5</v>
      </c>
      <c r="I69" s="968">
        <f t="shared" si="24"/>
        <v>157</v>
      </c>
      <c r="J69" s="968">
        <f t="shared" si="24"/>
        <v>165</v>
      </c>
      <c r="K69" s="968">
        <f t="shared" si="24"/>
        <v>121.5</v>
      </c>
      <c r="L69" s="968">
        <f t="shared" si="24"/>
        <v>110.5</v>
      </c>
      <c r="M69" s="968">
        <f t="shared" si="24"/>
        <v>182</v>
      </c>
      <c r="N69" s="968">
        <f t="shared" si="24"/>
        <v>178</v>
      </c>
      <c r="O69" s="968">
        <f t="shared" si="24"/>
        <v>164.5</v>
      </c>
      <c r="P69" s="968">
        <f t="shared" si="24"/>
        <v>149</v>
      </c>
      <c r="Q69" s="968">
        <f t="shared" si="24"/>
        <v>173</v>
      </c>
      <c r="R69" s="968">
        <f t="shared" si="24"/>
        <v>113.5</v>
      </c>
    </row>
    <row r="70" spans="1:18" ht="24" customHeight="1" x14ac:dyDescent="0.3">
      <c r="A70" s="921"/>
      <c r="B70" s="921"/>
      <c r="C70" s="921"/>
      <c r="D70" s="317"/>
      <c r="E70" s="969">
        <f>E69/8</f>
        <v>11.8125</v>
      </c>
      <c r="F70" s="969">
        <f t="shared" ref="F70:R70" si="25">F69/8</f>
        <v>23.125</v>
      </c>
      <c r="G70" s="969">
        <f t="shared" si="25"/>
        <v>20.625</v>
      </c>
      <c r="H70" s="969">
        <f t="shared" si="25"/>
        <v>20.9375</v>
      </c>
      <c r="I70" s="969">
        <f t="shared" si="25"/>
        <v>19.625</v>
      </c>
      <c r="J70" s="969">
        <f t="shared" si="25"/>
        <v>20.625</v>
      </c>
      <c r="K70" s="969">
        <f t="shared" si="25"/>
        <v>15.1875</v>
      </c>
      <c r="L70" s="969">
        <f t="shared" si="25"/>
        <v>13.8125</v>
      </c>
      <c r="M70" s="969">
        <f t="shared" si="25"/>
        <v>22.75</v>
      </c>
      <c r="N70" s="969">
        <f t="shared" si="25"/>
        <v>22.25</v>
      </c>
      <c r="O70" s="969">
        <f t="shared" si="25"/>
        <v>20.5625</v>
      </c>
      <c r="P70" s="969">
        <f t="shared" si="25"/>
        <v>18.625</v>
      </c>
      <c r="Q70" s="969">
        <f t="shared" si="25"/>
        <v>21.625</v>
      </c>
      <c r="R70" s="969">
        <f t="shared" si="25"/>
        <v>14.1875</v>
      </c>
    </row>
    <row r="71" spans="1:18" ht="24" customHeight="1" x14ac:dyDescent="0.3">
      <c r="A71" s="922"/>
      <c r="B71" s="922"/>
      <c r="C71" s="922"/>
      <c r="D71" s="321" t="s">
        <v>212</v>
      </c>
      <c r="E71" s="322" t="s">
        <v>315</v>
      </c>
      <c r="F71" s="323" t="s">
        <v>203</v>
      </c>
      <c r="G71" s="897"/>
      <c r="H71" s="321" t="s">
        <v>211</v>
      </c>
      <c r="I71" s="970"/>
      <c r="J71" s="325" t="s">
        <v>203</v>
      </c>
      <c r="K71" s="897"/>
      <c r="L71" s="321" t="s">
        <v>213</v>
      </c>
      <c r="M71" s="322" t="s">
        <v>74</v>
      </c>
      <c r="N71" s="323" t="s">
        <v>203</v>
      </c>
      <c r="O71" s="897"/>
      <c r="P71" s="321" t="s">
        <v>211</v>
      </c>
      <c r="Q71" s="970"/>
      <c r="R71" s="325" t="s">
        <v>203</v>
      </c>
    </row>
    <row r="72" spans="1:18" ht="24" customHeight="1" x14ac:dyDescent="0.3">
      <c r="A72" s="316"/>
      <c r="B72" s="316"/>
      <c r="C72" s="316"/>
      <c r="D72" s="326" t="s">
        <v>159</v>
      </c>
      <c r="E72" s="256">
        <v>27.5</v>
      </c>
      <c r="F72" s="347" t="str">
        <f>E72* 40 &amp; "hrs"</f>
        <v>1100hrs</v>
      </c>
      <c r="G72" s="897"/>
      <c r="H72" s="328" t="s">
        <v>240</v>
      </c>
      <c r="I72" s="329">
        <v>25.93</v>
      </c>
      <c r="J72" s="971" t="s">
        <v>247</v>
      </c>
      <c r="K72" s="897"/>
      <c r="L72" s="331" t="s">
        <v>159</v>
      </c>
      <c r="M72" s="332">
        <v>27.5</v>
      </c>
      <c r="N72" s="347" t="str">
        <f>M72* 40 &amp; "hrs"</f>
        <v>1100hrs</v>
      </c>
      <c r="O72" s="897"/>
      <c r="P72" s="334" t="s">
        <v>240</v>
      </c>
      <c r="Q72" s="335">
        <v>25.93</v>
      </c>
      <c r="R72" s="972" t="s">
        <v>247</v>
      </c>
    </row>
    <row r="73" spans="1:18" ht="18.649999999999999" customHeight="1" x14ac:dyDescent="0.3">
      <c r="A73" s="316"/>
      <c r="B73" s="316"/>
      <c r="C73" s="316"/>
      <c r="D73" s="337" t="s">
        <v>204</v>
      </c>
      <c r="E73" s="338">
        <f>SUM(E69:K69)/40</f>
        <v>26.387499999999999</v>
      </c>
      <c r="F73" s="973" t="str">
        <f>E73* 40 &amp; "hrs"</f>
        <v>1055.5hrs</v>
      </c>
      <c r="G73" s="897"/>
      <c r="H73" s="340" t="s">
        <v>74</v>
      </c>
      <c r="I73" s="341">
        <f>SUM(E69:K69)/40</f>
        <v>26.387499999999999</v>
      </c>
      <c r="J73" s="342" t="str">
        <f>I73*40 &amp; "hrs"</f>
        <v>1055.5hrs</v>
      </c>
      <c r="K73" s="897"/>
      <c r="L73" s="343" t="s">
        <v>204</v>
      </c>
      <c r="M73" s="354">
        <f>SUM(L69:R69)/40</f>
        <v>26.762499999999999</v>
      </c>
      <c r="N73" s="973" t="str">
        <f>M73* 40 &amp; "hrs"</f>
        <v>1070.5hrs</v>
      </c>
      <c r="O73" s="897"/>
      <c r="P73" s="340" t="s">
        <v>74</v>
      </c>
      <c r="Q73" s="352">
        <f>SUM(L69:R69)/40</f>
        <v>26.762499999999999</v>
      </c>
      <c r="R73" s="353" t="str">
        <f>Q73*40 &amp; "hrs"</f>
        <v>1070.5hrs</v>
      </c>
    </row>
    <row r="74" spans="1:18" ht="24" customHeight="1" x14ac:dyDescent="0.3">
      <c r="A74" s="316"/>
      <c r="B74" s="316"/>
      <c r="C74" s="316"/>
      <c r="D74" s="331" t="s">
        <v>188</v>
      </c>
      <c r="E74" s="332">
        <f>COUNTIFS(E7:K70, "T")*8/40</f>
        <v>0</v>
      </c>
      <c r="F74" s="974" t="str">
        <f>E74* 40 &amp; "hrs"</f>
        <v>0hrs</v>
      </c>
      <c r="G74" s="897"/>
      <c r="H74" s="334" t="s">
        <v>241</v>
      </c>
      <c r="I74" s="332">
        <v>29.07</v>
      </c>
      <c r="J74" s="972" t="s">
        <v>251</v>
      </c>
      <c r="K74" s="897"/>
      <c r="L74" s="348" t="s">
        <v>188</v>
      </c>
      <c r="M74" s="335">
        <f>COUNTIFS(L7:R70, "T")*8/40</f>
        <v>0</v>
      </c>
      <c r="N74" s="974" t="str">
        <f>M74* 40 &amp; "hrs"</f>
        <v>0hrs</v>
      </c>
      <c r="O74" s="897"/>
      <c r="P74" s="334" t="s">
        <v>241</v>
      </c>
      <c r="Q74" s="335">
        <v>29.07</v>
      </c>
      <c r="R74" s="972" t="s">
        <v>251</v>
      </c>
    </row>
    <row r="75" spans="1:18" ht="24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80" spans="1:18" ht="12.5" x14ac:dyDescent="0.25"/>
    <row r="81" ht="12.5" x14ac:dyDescent="0.25"/>
    <row r="82" ht="12.5" x14ac:dyDescent="0.25"/>
    <row r="83" ht="12.5" x14ac:dyDescent="0.25"/>
  </sheetData>
  <mergeCells count="5">
    <mergeCell ref="A1:R1"/>
    <mergeCell ref="A2:R2"/>
    <mergeCell ref="A3:R3"/>
    <mergeCell ref="E4:K4"/>
    <mergeCell ref="L4:R4"/>
  </mergeCells>
  <conditionalFormatting sqref="I73">
    <cfRule type="cellIs" dxfId="933" priority="10" operator="lessThan">
      <formula>25.93</formula>
    </cfRule>
    <cfRule type="cellIs" dxfId="932" priority="11" operator="greaterThan">
      <formula>29.07</formula>
    </cfRule>
    <cfRule type="cellIs" dxfId="931" priority="12" operator="between">
      <formula>25.93</formula>
      <formula>29.07</formula>
    </cfRule>
  </conditionalFormatting>
  <conditionalFormatting sqref="J73">
    <cfRule type="cellIs" dxfId="930" priority="7" operator="lessThan">
      <formula>1037.2</formula>
    </cfRule>
    <cfRule type="cellIs" dxfId="929" priority="8" operator="greaterThan">
      <formula>1162.8</formula>
    </cfRule>
    <cfRule type="cellIs" dxfId="928" priority="9" operator="between">
      <formula>1037.2</formula>
      <formula>1162.8</formula>
    </cfRule>
  </conditionalFormatting>
  <conditionalFormatting sqref="Q73">
    <cfRule type="cellIs" dxfId="927" priority="4" operator="lessThan">
      <formula>25.93</formula>
    </cfRule>
    <cfRule type="cellIs" dxfId="926" priority="5" operator="greaterThan">
      <formula>29.07</formula>
    </cfRule>
    <cfRule type="cellIs" dxfId="925" priority="6" operator="between">
      <formula>25.93</formula>
      <formula>29.07</formula>
    </cfRule>
  </conditionalFormatting>
  <conditionalFormatting sqref="R73">
    <cfRule type="cellIs" dxfId="924" priority="1" operator="lessThan">
      <formula>1037.2</formula>
    </cfRule>
    <cfRule type="cellIs" dxfId="923" priority="2" operator="greaterThan">
      <formula>1162.8</formula>
    </cfRule>
    <cfRule type="cellIs" dxfId="922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A941-BC24-456B-867A-5A420E383FF5}">
  <sheetPr>
    <pageSetUpPr fitToPage="1"/>
  </sheetPr>
  <dimension ref="A1:U83"/>
  <sheetViews>
    <sheetView topLeftCell="A36" zoomScale="75" zoomScaleNormal="75" workbookViewId="0">
      <selection activeCell="N14" sqref="N14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45977</v>
      </c>
      <c r="F5" s="349">
        <v>45978</v>
      </c>
      <c r="G5" s="349">
        <v>45979</v>
      </c>
      <c r="H5" s="349">
        <v>45980</v>
      </c>
      <c r="I5" s="349">
        <v>45981</v>
      </c>
      <c r="J5" s="349">
        <v>45982</v>
      </c>
      <c r="K5" s="349">
        <v>45983</v>
      </c>
      <c r="L5" s="349">
        <v>45984</v>
      </c>
      <c r="M5" s="349">
        <v>45985</v>
      </c>
      <c r="N5" s="349">
        <v>45986</v>
      </c>
      <c r="O5" s="349">
        <v>45987</v>
      </c>
      <c r="P5" s="2398" t="s">
        <v>147</v>
      </c>
      <c r="Q5" s="349">
        <v>45989</v>
      </c>
      <c r="R5" s="349">
        <v>45990</v>
      </c>
      <c r="T5" s="1756">
        <v>0.25</v>
      </c>
      <c r="U5" s="1752">
        <f>ROUNDDOWN(AVERAGE(E18:R18),0)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399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ROUNDDOWN(AVERAGE(E23:R23),0)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31.5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2400"/>
      <c r="Q7" s="901">
        <v>7</v>
      </c>
      <c r="R7" s="962"/>
      <c r="T7" s="1756">
        <v>0.33333333333333298</v>
      </c>
      <c r="U7" s="1752">
        <f>ROUNDDOWN(AVERAGE(E25:R25),0)</f>
        <v>6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7" si="0">SUM(E8:K8,L8:R8)/2</f>
        <v>32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2400"/>
      <c r="Q8" s="1371" t="s">
        <v>104</v>
      </c>
      <c r="R8" s="962"/>
      <c r="T8" s="1757">
        <v>0.375</v>
      </c>
      <c r="U8" s="1752">
        <f>ROUNDDOWN(AVERAGE(E29:R29),0)</f>
        <v>6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36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2400"/>
      <c r="Q9" s="901">
        <v>8</v>
      </c>
      <c r="R9" s="962"/>
      <c r="T9" s="1756">
        <v>0.41666666666666702</v>
      </c>
      <c r="U9" s="1752">
        <f>ROUNDDOWN(AVERAGE(E37:R37),0)</f>
        <v>9</v>
      </c>
    </row>
    <row r="10" spans="1:21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2400">
        <v>8</v>
      </c>
      <c r="Q10" s="901"/>
      <c r="R10" s="961">
        <v>8</v>
      </c>
      <c r="T10" s="1757">
        <v>0.45833333333333298</v>
      </c>
      <c r="U10" s="1752">
        <f>ROUNDDOWN(AVERAGE(E41:R41),0)</f>
        <v>11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1371" t="s">
        <v>152</v>
      </c>
      <c r="O11" s="901">
        <v>8</v>
      </c>
      <c r="P11" s="1371">
        <v>8</v>
      </c>
      <c r="Q11" s="901">
        <v>8</v>
      </c>
      <c r="R11" s="962">
        <v>8</v>
      </c>
      <c r="T11" s="1756">
        <v>0.5</v>
      </c>
      <c r="U11" s="1752">
        <f>ROUNDDOWN(AVERAGE(E45:R45),0)</f>
        <v>12</v>
      </c>
    </row>
    <row r="12" spans="1:21" ht="24" customHeight="1" x14ac:dyDescent="0.25">
      <c r="A12" s="299" t="s">
        <v>13</v>
      </c>
      <c r="B12" s="299" t="s">
        <v>90</v>
      </c>
      <c r="C12" s="902" t="s">
        <v>344</v>
      </c>
      <c r="D12" s="901">
        <f t="shared" si="0"/>
        <v>8</v>
      </c>
      <c r="E12" s="961">
        <v>8</v>
      </c>
      <c r="F12" s="1079"/>
      <c r="G12" s="1079"/>
      <c r="H12" s="901"/>
      <c r="I12" s="1079"/>
      <c r="J12" s="1079"/>
      <c r="K12" s="961"/>
      <c r="L12" s="1072"/>
      <c r="M12" s="1079"/>
      <c r="N12" s="1079"/>
      <c r="O12" s="1079"/>
      <c r="P12" s="2400"/>
      <c r="Q12" s="901"/>
      <c r="R12" s="962">
        <v>8</v>
      </c>
      <c r="T12" s="1757">
        <v>0.54166666666666696</v>
      </c>
      <c r="U12" s="1752">
        <f>ROUNDDOWN(AVERAGE(E47:R47),0)</f>
        <v>12</v>
      </c>
    </row>
    <row r="13" spans="1:21" ht="24" customHeight="1" x14ac:dyDescent="0.25">
      <c r="A13" s="908" t="s">
        <v>328</v>
      </c>
      <c r="B13" s="908" t="s">
        <v>90</v>
      </c>
      <c r="C13" s="2397" t="s">
        <v>388</v>
      </c>
      <c r="D13" s="901">
        <f t="shared" si="0"/>
        <v>0</v>
      </c>
      <c r="E13" s="961"/>
      <c r="F13" s="901"/>
      <c r="G13" s="901"/>
      <c r="H13" s="901"/>
      <c r="I13" s="901"/>
      <c r="J13" s="901"/>
      <c r="K13" s="961"/>
      <c r="L13" s="1072"/>
      <c r="M13" s="901"/>
      <c r="N13" s="901"/>
      <c r="O13" s="901"/>
      <c r="P13" s="2400"/>
      <c r="Q13" s="901"/>
      <c r="R13" s="962"/>
      <c r="T13" s="1757"/>
      <c r="U13" s="1752"/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351</v>
      </c>
      <c r="D14" s="1742">
        <f>SUM(E14:K14,L14:R14)/2</f>
        <v>8</v>
      </c>
      <c r="E14" s="1092"/>
      <c r="F14" s="1079"/>
      <c r="G14" s="1079"/>
      <c r="H14" s="1079"/>
      <c r="I14" s="1742"/>
      <c r="J14" s="1079"/>
      <c r="K14" s="1092">
        <v>8</v>
      </c>
      <c r="L14" s="1744">
        <v>8</v>
      </c>
      <c r="M14" s="1079"/>
      <c r="N14" s="1079"/>
      <c r="O14" s="1079"/>
      <c r="P14" s="2400"/>
      <c r="Q14" s="1079"/>
      <c r="R14" s="1092"/>
      <c r="T14" s="1756">
        <v>0.58333333333333304</v>
      </c>
      <c r="U14" s="1752">
        <f>ROUNDDOWN(AVERAGE(E54:R54),0)</f>
        <v>15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366</v>
      </c>
      <c r="D15" s="901">
        <f t="shared" si="0"/>
        <v>0</v>
      </c>
      <c r="E15" s="1092"/>
      <c r="F15" s="1079"/>
      <c r="G15" s="1079"/>
      <c r="H15" s="901"/>
      <c r="I15" s="1079"/>
      <c r="J15" s="1079"/>
      <c r="K15" s="2383" t="s">
        <v>104</v>
      </c>
      <c r="L15" s="2389" t="s">
        <v>104</v>
      </c>
      <c r="M15" s="901"/>
      <c r="N15" s="1079"/>
      <c r="O15" s="1079"/>
      <c r="P15" s="2400"/>
      <c r="Q15" s="1079"/>
      <c r="R15" s="1092"/>
      <c r="T15" s="1756"/>
      <c r="U15" s="1752"/>
    </row>
    <row r="16" spans="1:21" ht="24" customHeight="1" x14ac:dyDescent="0.25">
      <c r="A16" s="299" t="s">
        <v>13</v>
      </c>
      <c r="B16" s="299" t="s">
        <v>90</v>
      </c>
      <c r="C16" s="1828" t="s">
        <v>379</v>
      </c>
      <c r="D16" s="901">
        <f t="shared" si="0"/>
        <v>8</v>
      </c>
      <c r="E16" s="1092">
        <v>8</v>
      </c>
      <c r="F16" s="1079"/>
      <c r="G16" s="901"/>
      <c r="H16" s="1079"/>
      <c r="I16" s="1079"/>
      <c r="J16" s="1079"/>
      <c r="K16" s="1092"/>
      <c r="L16" s="1744"/>
      <c r="M16" s="1079"/>
      <c r="N16" s="1079"/>
      <c r="O16" s="1742"/>
      <c r="P16" s="2400"/>
      <c r="Q16" s="1079"/>
      <c r="R16" s="1092">
        <v>8</v>
      </c>
      <c r="T16" s="1757">
        <v>0.625</v>
      </c>
      <c r="U16" s="1752">
        <f>ROUNDDOWN(AVERAGE(E57:R57),0)</f>
        <v>12</v>
      </c>
    </row>
    <row r="17" spans="1:21" ht="24" customHeight="1" x14ac:dyDescent="0.3">
      <c r="A17" s="299" t="s">
        <v>13</v>
      </c>
      <c r="B17" s="299" t="s">
        <v>90</v>
      </c>
      <c r="C17" s="902" t="s">
        <v>106</v>
      </c>
      <c r="D17" s="901">
        <f t="shared" si="0"/>
        <v>8</v>
      </c>
      <c r="E17" s="961"/>
      <c r="F17" s="1079"/>
      <c r="G17" s="1079"/>
      <c r="H17" s="1079"/>
      <c r="I17" s="1079"/>
      <c r="J17" s="1079"/>
      <c r="K17" s="961">
        <v>8</v>
      </c>
      <c r="L17" s="1072"/>
      <c r="M17" s="1079"/>
      <c r="N17" s="1079"/>
      <c r="O17" s="1079"/>
      <c r="P17" s="2400"/>
      <c r="Q17" s="1079"/>
      <c r="R17" s="961">
        <v>8</v>
      </c>
      <c r="T17" s="1756">
        <v>0.66666666666666696</v>
      </c>
      <c r="U17" s="1752">
        <f>ROUNDDOWN(AVERAGE(E58:R58),0)</f>
        <v>10</v>
      </c>
    </row>
    <row r="18" spans="1:21" ht="24" customHeight="1" x14ac:dyDescent="0.25">
      <c r="A18" s="904"/>
      <c r="B18" s="904"/>
      <c r="C18" s="905" t="s">
        <v>122</v>
      </c>
      <c r="D18" s="906"/>
      <c r="E18" s="1069">
        <f t="shared" ref="E18:R18" si="1">COUNT(E7:E17)</f>
        <v>4</v>
      </c>
      <c r="F18" s="1069">
        <f>COUNT(F7:F17)</f>
        <v>5</v>
      </c>
      <c r="G18" s="1069">
        <f t="shared" si="1"/>
        <v>4</v>
      </c>
      <c r="H18" s="1069">
        <f t="shared" si="1"/>
        <v>4</v>
      </c>
      <c r="I18" s="1069">
        <f t="shared" si="1"/>
        <v>5</v>
      </c>
      <c r="J18" s="1069">
        <f t="shared" si="1"/>
        <v>5</v>
      </c>
      <c r="K18" s="1069">
        <f t="shared" si="1"/>
        <v>2</v>
      </c>
      <c r="L18" s="1069">
        <f t="shared" si="1"/>
        <v>1</v>
      </c>
      <c r="M18" s="1069">
        <f t="shared" si="1"/>
        <v>5</v>
      </c>
      <c r="N18" s="1069">
        <f t="shared" si="1"/>
        <v>4</v>
      </c>
      <c r="O18" s="1069">
        <f t="shared" si="1"/>
        <v>5</v>
      </c>
      <c r="P18" s="2401">
        <f t="shared" si="1"/>
        <v>2</v>
      </c>
      <c r="Q18" s="1069">
        <f t="shared" si="1"/>
        <v>3</v>
      </c>
      <c r="R18" s="1069">
        <f t="shared" si="1"/>
        <v>5</v>
      </c>
      <c r="T18" s="1757">
        <v>0.70833333333333404</v>
      </c>
      <c r="U18" s="1752">
        <f>ROUNDDOWN(AVERAGE(E59:R59),0)</f>
        <v>10</v>
      </c>
    </row>
    <row r="19" spans="1:21" ht="24" customHeight="1" x14ac:dyDescent="0.25">
      <c r="A19" s="299" t="s">
        <v>13</v>
      </c>
      <c r="B19" s="299" t="s">
        <v>14</v>
      </c>
      <c r="C19" s="902" t="s">
        <v>276</v>
      </c>
      <c r="D19" s="901">
        <f>SUM(E19:K19,L19:R19)/2</f>
        <v>28</v>
      </c>
      <c r="E19" s="1072"/>
      <c r="F19" s="1071">
        <v>8</v>
      </c>
      <c r="G19" s="1071"/>
      <c r="H19" s="1071">
        <v>8</v>
      </c>
      <c r="I19" s="1071">
        <v>8</v>
      </c>
      <c r="J19" s="2405" t="s">
        <v>104</v>
      </c>
      <c r="K19" s="2389" t="s">
        <v>104</v>
      </c>
      <c r="L19" s="2389" t="s">
        <v>104</v>
      </c>
      <c r="M19" s="901"/>
      <c r="N19" s="1071">
        <v>8</v>
      </c>
      <c r="O19" s="1071">
        <v>8</v>
      </c>
      <c r="P19" s="2402">
        <v>8</v>
      </c>
      <c r="Q19" s="1071">
        <v>8</v>
      </c>
      <c r="R19" s="1073"/>
      <c r="T19" s="1757"/>
      <c r="U19" s="1752"/>
    </row>
    <row r="20" spans="1:21" ht="24" customHeight="1" x14ac:dyDescent="0.3">
      <c r="A20" s="299" t="s">
        <v>13</v>
      </c>
      <c r="B20" s="299" t="s">
        <v>14</v>
      </c>
      <c r="C20" s="902" t="s">
        <v>359</v>
      </c>
      <c r="D20" s="901">
        <f t="shared" ref="D20:D21" si="2">SUM(E20:K20,L20:R20)/2</f>
        <v>8</v>
      </c>
      <c r="E20" s="1072"/>
      <c r="F20" s="1071"/>
      <c r="G20" s="1071"/>
      <c r="H20" s="1071"/>
      <c r="I20" s="2327"/>
      <c r="J20" s="1071"/>
      <c r="K20" s="1072">
        <v>8</v>
      </c>
      <c r="L20" s="1072"/>
      <c r="M20" s="901"/>
      <c r="N20" s="1071"/>
      <c r="O20" s="1071"/>
      <c r="P20" s="2402"/>
      <c r="Q20" s="1071"/>
      <c r="R20" s="1073">
        <v>8</v>
      </c>
      <c r="T20" s="1756">
        <v>0.75</v>
      </c>
      <c r="U20" s="1752">
        <f>ROUNDDOWN(AVERAGE(E61:R61),0)</f>
        <v>10</v>
      </c>
    </row>
    <row r="21" spans="1:21" ht="24" customHeight="1" x14ac:dyDescent="0.25">
      <c r="A21" s="299" t="s">
        <v>13</v>
      </c>
      <c r="B21" s="299" t="s">
        <v>14</v>
      </c>
      <c r="C21" s="902" t="s">
        <v>98</v>
      </c>
      <c r="D21" s="901">
        <f t="shared" si="2"/>
        <v>36</v>
      </c>
      <c r="E21" s="961"/>
      <c r="F21" s="963">
        <v>8</v>
      </c>
      <c r="G21" s="901">
        <v>8</v>
      </c>
      <c r="H21" s="901">
        <v>8</v>
      </c>
      <c r="I21" s="901">
        <v>8</v>
      </c>
      <c r="J21" s="901">
        <v>8</v>
      </c>
      <c r="K21" s="961"/>
      <c r="L21" s="961"/>
      <c r="M21" s="1071">
        <v>8</v>
      </c>
      <c r="N21" s="1071">
        <v>8</v>
      </c>
      <c r="O21" s="901">
        <v>8</v>
      </c>
      <c r="P21" s="2400"/>
      <c r="Q21" s="901">
        <v>8</v>
      </c>
      <c r="R21" s="962"/>
      <c r="T21" s="1757">
        <v>0.79166666666666696</v>
      </c>
      <c r="U21" s="1752">
        <f>ROUNDDOWN(AVERAGE(E62:R62),0)</f>
        <v>7</v>
      </c>
    </row>
    <row r="22" spans="1:21" ht="24" customHeight="1" x14ac:dyDescent="0.3">
      <c r="A22" s="299" t="s">
        <v>13</v>
      </c>
      <c r="B22" s="299" t="s">
        <v>201</v>
      </c>
      <c r="C22" s="902" t="s">
        <v>107</v>
      </c>
      <c r="D22" s="901">
        <f>SUM(E22:K22,L22:R22)/2</f>
        <v>15</v>
      </c>
      <c r="E22" s="961">
        <v>5</v>
      </c>
      <c r="F22" s="901"/>
      <c r="G22" s="901">
        <v>5</v>
      </c>
      <c r="H22" s="901">
        <v>5</v>
      </c>
      <c r="I22" s="901"/>
      <c r="J22" s="901"/>
      <c r="K22" s="961"/>
      <c r="L22" s="1072">
        <v>5</v>
      </c>
      <c r="M22" s="901">
        <v>5</v>
      </c>
      <c r="N22" s="901">
        <v>5</v>
      </c>
      <c r="O22" s="901"/>
      <c r="P22" s="2400"/>
      <c r="Q22" s="901"/>
      <c r="R22" s="962"/>
      <c r="T22" s="1756">
        <v>0.83333333333333404</v>
      </c>
      <c r="U22" s="1752">
        <f>ROUNDDOWN(AVERAGE(E63:R63),0)</f>
        <v>5</v>
      </c>
    </row>
    <row r="23" spans="1:21" ht="24" customHeight="1" x14ac:dyDescent="0.25">
      <c r="A23" s="904"/>
      <c r="B23" s="904"/>
      <c r="C23" s="905" t="s">
        <v>123</v>
      </c>
      <c r="D23" s="906"/>
      <c r="E23" s="1069">
        <f t="shared" ref="E23:R23" si="3">COUNT(E7:E17,E19:E21)</f>
        <v>4</v>
      </c>
      <c r="F23" s="1069">
        <f t="shared" si="3"/>
        <v>7</v>
      </c>
      <c r="G23" s="1069">
        <f t="shared" si="3"/>
        <v>5</v>
      </c>
      <c r="H23" s="1069">
        <f t="shared" si="3"/>
        <v>6</v>
      </c>
      <c r="I23" s="1069">
        <f t="shared" si="3"/>
        <v>7</v>
      </c>
      <c r="J23" s="1069">
        <f t="shared" si="3"/>
        <v>6</v>
      </c>
      <c r="K23" s="1069">
        <f t="shared" si="3"/>
        <v>3</v>
      </c>
      <c r="L23" s="1069">
        <f t="shared" si="3"/>
        <v>1</v>
      </c>
      <c r="M23" s="1069">
        <f t="shared" si="3"/>
        <v>6</v>
      </c>
      <c r="N23" s="1069">
        <f t="shared" si="3"/>
        <v>6</v>
      </c>
      <c r="O23" s="1069">
        <f t="shared" si="3"/>
        <v>7</v>
      </c>
      <c r="P23" s="2401">
        <f t="shared" si="3"/>
        <v>3</v>
      </c>
      <c r="Q23" s="1069">
        <f t="shared" si="3"/>
        <v>5</v>
      </c>
      <c r="R23" s="1069">
        <f t="shared" si="3"/>
        <v>6</v>
      </c>
      <c r="T23" s="1757">
        <v>0.875</v>
      </c>
      <c r="U23" s="1752">
        <f>ROUNDDOWN(AVERAGE(E64:R64),0)</f>
        <v>4</v>
      </c>
    </row>
    <row r="24" spans="1:21" ht="24" customHeight="1" x14ac:dyDescent="0.3">
      <c r="A24" s="299" t="s">
        <v>13</v>
      </c>
      <c r="B24" s="299" t="s">
        <v>26</v>
      </c>
      <c r="C24" s="902" t="s">
        <v>341</v>
      </c>
      <c r="D24" s="901">
        <f>SUM(E24:K24,L24:R24)/2</f>
        <v>28</v>
      </c>
      <c r="E24" s="1090"/>
      <c r="F24" s="901">
        <v>8</v>
      </c>
      <c r="G24" s="901">
        <v>8</v>
      </c>
      <c r="H24" s="901">
        <v>8</v>
      </c>
      <c r="I24" s="901"/>
      <c r="J24" s="901">
        <v>8</v>
      </c>
      <c r="K24" s="1070">
        <v>8</v>
      </c>
      <c r="L24" s="1070">
        <v>8</v>
      </c>
      <c r="M24" s="901"/>
      <c r="N24" s="1371" t="s">
        <v>104</v>
      </c>
      <c r="O24" s="1371" t="s">
        <v>104</v>
      </c>
      <c r="P24" s="2400"/>
      <c r="Q24" s="901">
        <v>8</v>
      </c>
      <c r="R24" s="1070"/>
      <c r="T24" s="1758">
        <v>0.91666666666666696</v>
      </c>
      <c r="U24" s="1753">
        <f>ROUNDDOWN(AVERAGE('Master as of 2.17.25'!E61:R61), 0)</f>
        <v>4</v>
      </c>
    </row>
    <row r="25" spans="1:21" ht="24" customHeight="1" x14ac:dyDescent="0.25">
      <c r="A25" s="904"/>
      <c r="B25" s="904"/>
      <c r="C25" s="905" t="s">
        <v>120</v>
      </c>
      <c r="D25" s="906"/>
      <c r="E25" s="1069">
        <f t="shared" ref="E25:R25" si="4">COUNT(E7:E17,E19:E22,E24:E24)</f>
        <v>5</v>
      </c>
      <c r="F25" s="1069">
        <f t="shared" si="4"/>
        <v>8</v>
      </c>
      <c r="G25" s="1069">
        <f t="shared" si="4"/>
        <v>7</v>
      </c>
      <c r="H25" s="1069">
        <f t="shared" si="4"/>
        <v>8</v>
      </c>
      <c r="I25" s="1069">
        <f t="shared" si="4"/>
        <v>7</v>
      </c>
      <c r="J25" s="1069">
        <f t="shared" si="4"/>
        <v>7</v>
      </c>
      <c r="K25" s="1069">
        <f t="shared" si="4"/>
        <v>4</v>
      </c>
      <c r="L25" s="1069">
        <f t="shared" si="4"/>
        <v>3</v>
      </c>
      <c r="M25" s="1069">
        <f t="shared" si="4"/>
        <v>7</v>
      </c>
      <c r="N25" s="1069">
        <f t="shared" si="4"/>
        <v>7</v>
      </c>
      <c r="O25" s="1069">
        <f t="shared" si="4"/>
        <v>7</v>
      </c>
      <c r="P25" s="2401">
        <f t="shared" si="4"/>
        <v>3</v>
      </c>
      <c r="Q25" s="1069">
        <f t="shared" si="4"/>
        <v>6</v>
      </c>
      <c r="R25" s="1069">
        <f t="shared" si="4"/>
        <v>6</v>
      </c>
    </row>
    <row r="26" spans="1:21" ht="24" customHeight="1" x14ac:dyDescent="0.25">
      <c r="A26" s="299" t="s">
        <v>13</v>
      </c>
      <c r="B26" s="299" t="s">
        <v>30</v>
      </c>
      <c r="C26" s="902" t="s">
        <v>371</v>
      </c>
      <c r="D26" s="901">
        <f>SUM(E26:K26,L26:R26)/2</f>
        <v>32</v>
      </c>
      <c r="E26" s="1092"/>
      <c r="F26" s="901">
        <v>8</v>
      </c>
      <c r="G26" s="901">
        <v>8</v>
      </c>
      <c r="H26" s="901">
        <v>8</v>
      </c>
      <c r="I26" s="901">
        <v>8</v>
      </c>
      <c r="J26" s="901"/>
      <c r="K26" s="1080"/>
      <c r="L26" s="1080"/>
      <c r="M26" s="901">
        <v>8</v>
      </c>
      <c r="N26" s="901"/>
      <c r="O26" s="901">
        <v>8</v>
      </c>
      <c r="P26" s="2402">
        <v>8</v>
      </c>
      <c r="Q26" s="901">
        <v>8</v>
      </c>
      <c r="R26" s="1092"/>
    </row>
    <row r="27" spans="1:21" ht="24" customHeight="1" x14ac:dyDescent="0.25">
      <c r="A27" s="299" t="s">
        <v>13</v>
      </c>
      <c r="B27" s="299" t="s">
        <v>30</v>
      </c>
      <c r="C27" s="902" t="s">
        <v>359</v>
      </c>
      <c r="D27" s="901">
        <f>SUM(E27:K27,L27:R27)/2</f>
        <v>4</v>
      </c>
      <c r="E27" s="1070"/>
      <c r="F27" s="901"/>
      <c r="G27" s="901"/>
      <c r="H27" s="901"/>
      <c r="I27" s="901">
        <v>8</v>
      </c>
      <c r="J27" s="901"/>
      <c r="K27" s="1079"/>
      <c r="L27" s="1070"/>
      <c r="M27" s="901"/>
      <c r="N27" s="901"/>
      <c r="O27" s="901"/>
      <c r="P27" s="2402"/>
      <c r="Q27" s="901"/>
      <c r="R27" s="1079"/>
    </row>
    <row r="28" spans="1:21" ht="24" customHeight="1" x14ac:dyDescent="0.25">
      <c r="A28" s="299" t="s">
        <v>13</v>
      </c>
      <c r="B28" s="299" t="s">
        <v>30</v>
      </c>
      <c r="C28" s="902" t="s">
        <v>290</v>
      </c>
      <c r="D28" s="901">
        <f t="shared" ref="D28" si="5">SUM(E28:K28,L28:R28)/2</f>
        <v>12</v>
      </c>
      <c r="E28" s="961">
        <v>8</v>
      </c>
      <c r="F28" s="901"/>
      <c r="G28" s="901"/>
      <c r="H28" s="901"/>
      <c r="I28" s="901"/>
      <c r="J28" s="901"/>
      <c r="K28" s="961">
        <v>8</v>
      </c>
      <c r="L28" s="961">
        <v>8</v>
      </c>
      <c r="M28" s="901"/>
      <c r="N28" s="901"/>
      <c r="O28" s="901"/>
      <c r="P28" s="2400"/>
      <c r="Q28" s="901"/>
      <c r="R28" s="2383" t="s">
        <v>104</v>
      </c>
    </row>
    <row r="29" spans="1:21" ht="24" customHeight="1" x14ac:dyDescent="0.25">
      <c r="A29" s="904"/>
      <c r="B29" s="904"/>
      <c r="C29" s="905" t="s">
        <v>119</v>
      </c>
      <c r="D29" s="906"/>
      <c r="E29" s="1069">
        <f t="shared" ref="E29:R29" si="6">COUNT(E7:E17,E19:E22,E24:E24,E26:E28)</f>
        <v>6</v>
      </c>
      <c r="F29" s="1069">
        <f t="shared" si="6"/>
        <v>9</v>
      </c>
      <c r="G29" s="1069">
        <f t="shared" si="6"/>
        <v>8</v>
      </c>
      <c r="H29" s="1069">
        <f t="shared" si="6"/>
        <v>9</v>
      </c>
      <c r="I29" s="1069">
        <f t="shared" si="6"/>
        <v>9</v>
      </c>
      <c r="J29" s="1069">
        <f t="shared" si="6"/>
        <v>7</v>
      </c>
      <c r="K29" s="1069">
        <f t="shared" si="6"/>
        <v>5</v>
      </c>
      <c r="L29" s="1069">
        <f t="shared" si="6"/>
        <v>4</v>
      </c>
      <c r="M29" s="1069">
        <f t="shared" si="6"/>
        <v>8</v>
      </c>
      <c r="N29" s="1069">
        <f t="shared" si="6"/>
        <v>7</v>
      </c>
      <c r="O29" s="1069">
        <f t="shared" si="6"/>
        <v>8</v>
      </c>
      <c r="P29" s="2401">
        <f t="shared" si="6"/>
        <v>4</v>
      </c>
      <c r="Q29" s="1069">
        <f t="shared" si="6"/>
        <v>7</v>
      </c>
      <c r="R29" s="1069">
        <f t="shared" si="6"/>
        <v>6</v>
      </c>
    </row>
    <row r="30" spans="1:21" ht="24" customHeight="1" x14ac:dyDescent="0.25">
      <c r="A30" s="299" t="s">
        <v>13</v>
      </c>
      <c r="B30" s="299" t="s">
        <v>91</v>
      </c>
      <c r="C30" s="902" t="s">
        <v>351</v>
      </c>
      <c r="D30" s="901">
        <f t="shared" ref="D30:D36" si="7">SUM(E30:K30,L30:R30)/2</f>
        <v>32</v>
      </c>
      <c r="E30" s="961"/>
      <c r="F30" s="901">
        <v>8</v>
      </c>
      <c r="G30" s="901">
        <v>8</v>
      </c>
      <c r="H30" s="901">
        <v>8</v>
      </c>
      <c r="I30" s="901"/>
      <c r="J30" s="901">
        <v>8</v>
      </c>
      <c r="K30" s="1080"/>
      <c r="L30" s="1080"/>
      <c r="M30" s="1371" t="s">
        <v>152</v>
      </c>
      <c r="N30" s="901">
        <v>8</v>
      </c>
      <c r="O30" s="901">
        <v>8</v>
      </c>
      <c r="P30" s="1371">
        <v>8</v>
      </c>
      <c r="Q30" s="901">
        <v>8</v>
      </c>
      <c r="R30" s="962"/>
    </row>
    <row r="31" spans="1:21" ht="24" customHeight="1" x14ac:dyDescent="0.25">
      <c r="A31" s="908" t="s">
        <v>328</v>
      </c>
      <c r="B31" s="908" t="s">
        <v>91</v>
      </c>
      <c r="C31" s="909" t="s">
        <v>388</v>
      </c>
      <c r="D31" s="901">
        <f t="shared" si="7"/>
        <v>0</v>
      </c>
      <c r="E31" s="1079"/>
      <c r="F31" s="901"/>
      <c r="G31" s="901"/>
      <c r="H31" s="901"/>
      <c r="I31" s="901"/>
      <c r="J31" s="901"/>
      <c r="K31" s="1092"/>
      <c r="L31" s="1092"/>
      <c r="M31" s="901"/>
      <c r="N31" s="901"/>
      <c r="O31" s="901"/>
      <c r="P31" s="2400"/>
      <c r="Q31" s="901"/>
      <c r="R31" s="1079"/>
    </row>
    <row r="32" spans="1:21" ht="24" customHeight="1" x14ac:dyDescent="0.25">
      <c r="A32" s="299" t="s">
        <v>13</v>
      </c>
      <c r="B32" s="299" t="s">
        <v>91</v>
      </c>
      <c r="C32" s="902" t="s">
        <v>235</v>
      </c>
      <c r="D32" s="901">
        <f>SUM(E32:K32,L32:R32)/2</f>
        <v>32</v>
      </c>
      <c r="E32" s="1079"/>
      <c r="F32" s="901"/>
      <c r="G32" s="901">
        <v>8</v>
      </c>
      <c r="H32" s="901">
        <v>8</v>
      </c>
      <c r="I32" s="901">
        <v>8</v>
      </c>
      <c r="J32" s="901">
        <v>8</v>
      </c>
      <c r="K32" s="1070"/>
      <c r="L32" s="1070"/>
      <c r="M32" s="901">
        <v>8</v>
      </c>
      <c r="N32" s="901"/>
      <c r="O32" s="901">
        <v>8</v>
      </c>
      <c r="P32" s="2400">
        <v>8</v>
      </c>
      <c r="Q32" s="901">
        <v>8</v>
      </c>
      <c r="R32" s="1079"/>
    </row>
    <row r="33" spans="1:18" ht="24" customHeight="1" x14ac:dyDescent="0.25">
      <c r="A33" s="299" t="s">
        <v>13</v>
      </c>
      <c r="B33" s="299" t="s">
        <v>91</v>
      </c>
      <c r="C33" s="902" t="s">
        <v>371</v>
      </c>
      <c r="D33" s="901">
        <f>SUM(E33:K33,L33:R33)/2</f>
        <v>8</v>
      </c>
      <c r="E33" s="1070"/>
      <c r="F33" s="1079"/>
      <c r="G33" s="1079"/>
      <c r="H33" s="1079"/>
      <c r="I33" s="1079"/>
      <c r="J33" s="901"/>
      <c r="K33" s="1070">
        <v>8</v>
      </c>
      <c r="L33" s="1070">
        <v>8</v>
      </c>
      <c r="M33" s="1079"/>
      <c r="N33" s="901"/>
      <c r="O33" s="1079"/>
      <c r="P33" s="2400"/>
      <c r="Q33" s="1079"/>
      <c r="R33" s="1070"/>
    </row>
    <row r="34" spans="1:18" ht="24" customHeight="1" x14ac:dyDescent="0.25">
      <c r="A34" s="299" t="s">
        <v>13</v>
      </c>
      <c r="B34" s="299" t="s">
        <v>91</v>
      </c>
      <c r="C34" s="900" t="s">
        <v>344</v>
      </c>
      <c r="D34" s="901">
        <f t="shared" si="7"/>
        <v>28</v>
      </c>
      <c r="E34" s="1080"/>
      <c r="F34" s="901">
        <v>8</v>
      </c>
      <c r="G34" s="901">
        <v>8</v>
      </c>
      <c r="H34" s="901"/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>
        <v>8</v>
      </c>
      <c r="P34" s="2400"/>
      <c r="Q34" s="901"/>
      <c r="R34" s="1080"/>
    </row>
    <row r="35" spans="1:18" ht="24" customHeight="1" x14ac:dyDescent="0.25">
      <c r="A35" s="299" t="s">
        <v>13</v>
      </c>
      <c r="B35" s="299" t="s">
        <v>91</v>
      </c>
      <c r="C35" s="902" t="s">
        <v>366</v>
      </c>
      <c r="D35" s="901">
        <f t="shared" si="7"/>
        <v>20</v>
      </c>
      <c r="E35" s="1092"/>
      <c r="F35" s="901">
        <v>8</v>
      </c>
      <c r="G35" s="901">
        <v>8</v>
      </c>
      <c r="H35" s="901"/>
      <c r="I35" s="1371" t="s">
        <v>104</v>
      </c>
      <c r="J35" s="1371" t="s">
        <v>104</v>
      </c>
      <c r="K35" s="1080"/>
      <c r="L35" s="1080"/>
      <c r="M35" s="901"/>
      <c r="N35" s="901">
        <v>8</v>
      </c>
      <c r="O35" s="901">
        <v>8</v>
      </c>
      <c r="P35" s="2400"/>
      <c r="Q35" s="901">
        <v>8</v>
      </c>
      <c r="R35" s="1092"/>
    </row>
    <row r="36" spans="1:18" ht="24" customHeight="1" x14ac:dyDescent="0.25">
      <c r="A36" s="299" t="s">
        <v>13</v>
      </c>
      <c r="B36" s="299" t="s">
        <v>91</v>
      </c>
      <c r="C36" s="902" t="s">
        <v>281</v>
      </c>
      <c r="D36" s="901">
        <f t="shared" si="7"/>
        <v>40</v>
      </c>
      <c r="E36" s="961">
        <v>8</v>
      </c>
      <c r="F36" s="901"/>
      <c r="G36" s="901">
        <v>8</v>
      </c>
      <c r="H36" s="901">
        <v>8</v>
      </c>
      <c r="I36" s="901">
        <v>8</v>
      </c>
      <c r="J36" s="901">
        <v>8</v>
      </c>
      <c r="K36" s="961"/>
      <c r="L36" s="961"/>
      <c r="M36" s="901">
        <v>8</v>
      </c>
      <c r="N36" s="901">
        <v>8</v>
      </c>
      <c r="O36" s="901"/>
      <c r="P36" s="2400">
        <v>8</v>
      </c>
      <c r="Q36" s="901">
        <v>8</v>
      </c>
      <c r="R36" s="962">
        <v>8</v>
      </c>
    </row>
    <row r="37" spans="1:18" ht="24" customHeight="1" x14ac:dyDescent="0.25">
      <c r="A37" s="904"/>
      <c r="B37" s="904"/>
      <c r="C37" s="905" t="s">
        <v>124</v>
      </c>
      <c r="D37" s="906"/>
      <c r="E37" s="1069">
        <f t="shared" ref="E37:R37" si="8">COUNT(E7:E17,E19:E22,E24:E24,E26:E28,E30:E36)</f>
        <v>7</v>
      </c>
      <c r="F37" s="1069">
        <f t="shared" si="8"/>
        <v>12</v>
      </c>
      <c r="G37" s="1069">
        <f>COUNT(G7:G17,G19:G22,G24:G24,G26:G28,G30:G36)</f>
        <v>13</v>
      </c>
      <c r="H37" s="1069">
        <f t="shared" si="8"/>
        <v>12</v>
      </c>
      <c r="I37" s="1069">
        <f t="shared" si="8"/>
        <v>12</v>
      </c>
      <c r="J37" s="1069">
        <f t="shared" si="8"/>
        <v>11</v>
      </c>
      <c r="K37" s="1069">
        <f t="shared" si="8"/>
        <v>6</v>
      </c>
      <c r="L37" s="1069">
        <f t="shared" si="8"/>
        <v>5</v>
      </c>
      <c r="M37" s="1069">
        <f t="shared" si="8"/>
        <v>11</v>
      </c>
      <c r="N37" s="1069">
        <f t="shared" si="8"/>
        <v>11</v>
      </c>
      <c r="O37" s="1069">
        <f t="shared" si="8"/>
        <v>12</v>
      </c>
      <c r="P37" s="2401">
        <f t="shared" si="8"/>
        <v>7</v>
      </c>
      <c r="Q37" s="1069">
        <f t="shared" si="8"/>
        <v>11</v>
      </c>
      <c r="R37" s="1069">
        <f t="shared" si="8"/>
        <v>7</v>
      </c>
    </row>
    <row r="38" spans="1:18" ht="24" customHeight="1" x14ac:dyDescent="0.25">
      <c r="A38" s="299" t="s">
        <v>13</v>
      </c>
      <c r="B38" s="299" t="s">
        <v>34</v>
      </c>
      <c r="C38" s="902" t="s">
        <v>379</v>
      </c>
      <c r="D38" s="901">
        <f>SUM(E38:K38,L38:R38)/2</f>
        <v>32</v>
      </c>
      <c r="E38" s="1079"/>
      <c r="F38" s="901">
        <v>8</v>
      </c>
      <c r="G38" s="901"/>
      <c r="H38" s="901">
        <v>8</v>
      </c>
      <c r="I38" s="901">
        <v>8</v>
      </c>
      <c r="J38" s="901">
        <v>8</v>
      </c>
      <c r="K38" s="1070"/>
      <c r="L38" s="1070"/>
      <c r="M38" s="901">
        <v>8</v>
      </c>
      <c r="N38" s="901">
        <v>8</v>
      </c>
      <c r="O38" s="901"/>
      <c r="P38" s="2400">
        <v>8</v>
      </c>
      <c r="Q38" s="901">
        <v>8</v>
      </c>
      <c r="R38" s="1079"/>
    </row>
    <row r="39" spans="1:18" ht="24" customHeight="1" x14ac:dyDescent="0.25">
      <c r="A39" s="299" t="s">
        <v>13</v>
      </c>
      <c r="B39" s="299" t="s">
        <v>34</v>
      </c>
      <c r="C39" s="902" t="s">
        <v>235</v>
      </c>
      <c r="D39" s="901">
        <f t="shared" ref="D39" si="9">SUM(E39:K39,L39:R39)/2</f>
        <v>8</v>
      </c>
      <c r="E39" s="1070">
        <v>8</v>
      </c>
      <c r="F39" s="901"/>
      <c r="G39" s="1079"/>
      <c r="H39" s="1079"/>
      <c r="I39" s="1079"/>
      <c r="J39" s="1079"/>
      <c r="K39" s="1070"/>
      <c r="L39" s="1070"/>
      <c r="M39" s="1079"/>
      <c r="N39" s="901"/>
      <c r="O39" s="1079"/>
      <c r="P39" s="2400"/>
      <c r="Q39" s="1079"/>
      <c r="R39" s="1070">
        <v>8</v>
      </c>
    </row>
    <row r="40" spans="1:18" ht="24" customHeight="1" x14ac:dyDescent="0.25">
      <c r="A40" s="299" t="s">
        <v>13</v>
      </c>
      <c r="B40" s="299" t="s">
        <v>34</v>
      </c>
      <c r="C40" s="902" t="s">
        <v>381</v>
      </c>
      <c r="D40" s="901">
        <f>SUM(E40:K40,L40:R40)/2</f>
        <v>36</v>
      </c>
      <c r="E40" s="1070"/>
      <c r="F40" s="901">
        <v>8</v>
      </c>
      <c r="G40" s="901">
        <v>8</v>
      </c>
      <c r="H40" s="901"/>
      <c r="I40" s="901">
        <v>8</v>
      </c>
      <c r="J40" s="901">
        <v>8</v>
      </c>
      <c r="K40" s="1070">
        <v>8</v>
      </c>
      <c r="L40" s="1070">
        <v>8</v>
      </c>
      <c r="M40" s="901">
        <v>8</v>
      </c>
      <c r="N40" s="901">
        <v>8</v>
      </c>
      <c r="O40" s="901"/>
      <c r="P40" s="2400"/>
      <c r="Q40" s="901">
        <v>8</v>
      </c>
      <c r="R40" s="1070"/>
    </row>
    <row r="41" spans="1:18" ht="24" customHeight="1" x14ac:dyDescent="0.25">
      <c r="A41" s="904"/>
      <c r="B41" s="904"/>
      <c r="C41" s="905" t="s">
        <v>121</v>
      </c>
      <c r="D41" s="906"/>
      <c r="E41" s="1069">
        <f t="shared" ref="E41:R41" si="10">COUNT(E7:E17,E19:E22,E24:E24,E26:E28,E30:E36,E38:E40)</f>
        <v>8</v>
      </c>
      <c r="F41" s="1069">
        <f t="shared" si="10"/>
        <v>14</v>
      </c>
      <c r="G41" s="1069">
        <f t="shared" si="10"/>
        <v>14</v>
      </c>
      <c r="H41" s="1069">
        <f t="shared" si="10"/>
        <v>13</v>
      </c>
      <c r="I41" s="1069">
        <f t="shared" si="10"/>
        <v>14</v>
      </c>
      <c r="J41" s="1069">
        <f t="shared" si="10"/>
        <v>13</v>
      </c>
      <c r="K41" s="1069">
        <f t="shared" si="10"/>
        <v>7</v>
      </c>
      <c r="L41" s="1069">
        <f t="shared" si="10"/>
        <v>6</v>
      </c>
      <c r="M41" s="1069">
        <f t="shared" si="10"/>
        <v>13</v>
      </c>
      <c r="N41" s="1069">
        <f t="shared" si="10"/>
        <v>13</v>
      </c>
      <c r="O41" s="1069">
        <f t="shared" si="10"/>
        <v>12</v>
      </c>
      <c r="P41" s="2401">
        <f t="shared" si="10"/>
        <v>8</v>
      </c>
      <c r="Q41" s="1069">
        <f t="shared" si="10"/>
        <v>13</v>
      </c>
      <c r="R41" s="1069">
        <f t="shared" si="10"/>
        <v>8</v>
      </c>
    </row>
    <row r="42" spans="1:18" ht="24" customHeight="1" x14ac:dyDescent="0.25">
      <c r="A42" s="299" t="s">
        <v>13</v>
      </c>
      <c r="B42" s="299" t="s">
        <v>383</v>
      </c>
      <c r="C42" s="902" t="s">
        <v>334</v>
      </c>
      <c r="D42" s="901">
        <f t="shared" ref="D42:D44" si="11">SUM(E42:K42,L42:R42)/2</f>
        <v>3.25</v>
      </c>
      <c r="E42" s="1070"/>
      <c r="F42" s="901"/>
      <c r="G42" s="901"/>
      <c r="H42" s="901"/>
      <c r="I42" s="901">
        <v>6.5</v>
      </c>
      <c r="J42" s="901"/>
      <c r="K42" s="2396"/>
      <c r="L42" s="1070"/>
      <c r="M42" s="901"/>
      <c r="N42" s="901"/>
      <c r="O42" s="901"/>
      <c r="P42" s="2400"/>
      <c r="Q42" s="901"/>
      <c r="R42" s="1070"/>
    </row>
    <row r="43" spans="1:18" ht="24" customHeight="1" x14ac:dyDescent="0.25">
      <c r="A43" s="299" t="s">
        <v>13</v>
      </c>
      <c r="B43" s="299" t="s">
        <v>162</v>
      </c>
      <c r="C43" s="902" t="s">
        <v>334</v>
      </c>
      <c r="D43" s="901">
        <f t="shared" si="11"/>
        <v>28</v>
      </c>
      <c r="E43" s="1070">
        <v>8</v>
      </c>
      <c r="F43" s="901"/>
      <c r="G43" s="901"/>
      <c r="H43" s="901">
        <v>8</v>
      </c>
      <c r="I43" s="901"/>
      <c r="J43" s="901"/>
      <c r="K43" s="1070">
        <v>8</v>
      </c>
      <c r="L43" s="1070">
        <v>8</v>
      </c>
      <c r="M43" s="901"/>
      <c r="N43" s="901"/>
      <c r="O43" s="901">
        <v>8</v>
      </c>
      <c r="P43" s="2400">
        <v>8</v>
      </c>
      <c r="Q43" s="901"/>
      <c r="R43" s="1070">
        <v>8</v>
      </c>
    </row>
    <row r="44" spans="1:18" ht="24" customHeight="1" x14ac:dyDescent="0.25">
      <c r="A44" s="299" t="s">
        <v>13</v>
      </c>
      <c r="B44" s="299" t="s">
        <v>162</v>
      </c>
      <c r="C44" s="902" t="s">
        <v>369</v>
      </c>
      <c r="D44" s="901">
        <f t="shared" si="11"/>
        <v>32</v>
      </c>
      <c r="E44" s="1741"/>
      <c r="F44" s="1071">
        <v>8</v>
      </c>
      <c r="G44" s="1071"/>
      <c r="H44" s="901">
        <v>8</v>
      </c>
      <c r="I44" s="1071"/>
      <c r="J44" s="1071">
        <v>8</v>
      </c>
      <c r="K44" s="1070">
        <v>8</v>
      </c>
      <c r="L44" s="1070">
        <v>8</v>
      </c>
      <c r="M44" s="901">
        <v>8</v>
      </c>
      <c r="N44" s="1071"/>
      <c r="O44" s="1071">
        <v>8</v>
      </c>
      <c r="P44" s="2402"/>
      <c r="Q44" s="1071">
        <v>8</v>
      </c>
      <c r="R44" s="1741"/>
    </row>
    <row r="45" spans="1:18" ht="24" customHeight="1" x14ac:dyDescent="0.25">
      <c r="A45" s="904"/>
      <c r="B45" s="904"/>
      <c r="C45" s="905" t="s">
        <v>139</v>
      </c>
      <c r="D45" s="906"/>
      <c r="E45" s="1069">
        <f>COUNT(E7:E17,E19:E22,E24:E24,E26:E28,E30:E36,E38:E40,E42:E44)</f>
        <v>9</v>
      </c>
      <c r="F45" s="1069">
        <f t="shared" ref="F45:R45" si="12">COUNT(F7:F17,F19:F22,F24:F24,F26:F28,F30:F36,F38:F40,F42:F44)</f>
        <v>15</v>
      </c>
      <c r="G45" s="1069">
        <f t="shared" si="12"/>
        <v>14</v>
      </c>
      <c r="H45" s="1069">
        <f t="shared" si="12"/>
        <v>15</v>
      </c>
      <c r="I45" s="1069">
        <f t="shared" si="12"/>
        <v>15</v>
      </c>
      <c r="J45" s="1069">
        <f t="shared" si="12"/>
        <v>14</v>
      </c>
      <c r="K45" s="1069">
        <f t="shared" si="12"/>
        <v>9</v>
      </c>
      <c r="L45" s="1069">
        <f t="shared" si="12"/>
        <v>8</v>
      </c>
      <c r="M45" s="1069">
        <f t="shared" si="12"/>
        <v>14</v>
      </c>
      <c r="N45" s="1069">
        <f t="shared" si="12"/>
        <v>13</v>
      </c>
      <c r="O45" s="1069">
        <f t="shared" si="12"/>
        <v>14</v>
      </c>
      <c r="P45" s="2401">
        <f t="shared" si="12"/>
        <v>9</v>
      </c>
      <c r="Q45" s="1069">
        <f t="shared" si="12"/>
        <v>14</v>
      </c>
      <c r="R45" s="1069">
        <f t="shared" si="12"/>
        <v>9</v>
      </c>
    </row>
    <row r="46" spans="1:18" ht="24" customHeight="1" x14ac:dyDescent="0.25">
      <c r="A46" s="299" t="s">
        <v>13</v>
      </c>
      <c r="B46" s="299" t="s">
        <v>103</v>
      </c>
      <c r="C46" s="902" t="s">
        <v>384</v>
      </c>
      <c r="D46" s="901">
        <f>SUM(E46:K46,L46:R46)/2</f>
        <v>40</v>
      </c>
      <c r="E46" s="1070"/>
      <c r="F46" s="901">
        <v>8</v>
      </c>
      <c r="G46" s="901">
        <v>8</v>
      </c>
      <c r="H46" s="901">
        <v>8</v>
      </c>
      <c r="I46" s="901">
        <v>8</v>
      </c>
      <c r="J46" s="901"/>
      <c r="K46" s="1070">
        <v>8</v>
      </c>
      <c r="L46" s="1070">
        <v>8</v>
      </c>
      <c r="M46" s="901">
        <v>8</v>
      </c>
      <c r="N46" s="901">
        <v>8</v>
      </c>
      <c r="O46" s="901">
        <v>8</v>
      </c>
      <c r="P46" s="2400"/>
      <c r="Q46" s="901">
        <v>8</v>
      </c>
      <c r="R46" s="1070"/>
    </row>
    <row r="47" spans="1:18" s="1743" customFormat="1" ht="24" customHeight="1" x14ac:dyDescent="0.25">
      <c r="A47" s="904"/>
      <c r="B47" s="904"/>
      <c r="C47" s="905" t="s">
        <v>125</v>
      </c>
      <c r="D47" s="906"/>
      <c r="E47" s="1069">
        <f>COUNT(E7:E17,E19:E21,E24:E24,E26:E28,E30:E36,E38:E40,E42:E44,E46:E46)</f>
        <v>8</v>
      </c>
      <c r="F47" s="1069">
        <f t="shared" ref="F47:R47" si="13">COUNT(F7:F17,F19:F21,F24:F24,F26:F28,F30:F36,F38:F40,F42:F44,F46:F46)</f>
        <v>16</v>
      </c>
      <c r="G47" s="1069">
        <f t="shared" si="13"/>
        <v>14</v>
      </c>
      <c r="H47" s="1069">
        <f t="shared" si="13"/>
        <v>15</v>
      </c>
      <c r="I47" s="1069">
        <f t="shared" si="13"/>
        <v>16</v>
      </c>
      <c r="J47" s="1069">
        <f t="shared" si="13"/>
        <v>14</v>
      </c>
      <c r="K47" s="1069">
        <f t="shared" si="13"/>
        <v>10</v>
      </c>
      <c r="L47" s="1069">
        <f t="shared" si="13"/>
        <v>8</v>
      </c>
      <c r="M47" s="1069">
        <f t="shared" si="13"/>
        <v>14</v>
      </c>
      <c r="N47" s="1069">
        <f t="shared" si="13"/>
        <v>13</v>
      </c>
      <c r="O47" s="1069">
        <f t="shared" si="13"/>
        <v>15</v>
      </c>
      <c r="P47" s="2401">
        <f t="shared" si="13"/>
        <v>9</v>
      </c>
      <c r="Q47" s="1069">
        <f t="shared" si="13"/>
        <v>15</v>
      </c>
      <c r="R47" s="1069">
        <f t="shared" si="13"/>
        <v>9</v>
      </c>
    </row>
    <row r="48" spans="1:18" ht="23.5" customHeight="1" x14ac:dyDescent="0.25">
      <c r="A48" s="299" t="s">
        <v>13</v>
      </c>
      <c r="B48" s="299" t="s">
        <v>39</v>
      </c>
      <c r="C48" s="902" t="s">
        <v>318</v>
      </c>
      <c r="D48" s="901">
        <f>SUM(E48:K48,L48:R48)/2</f>
        <v>36</v>
      </c>
      <c r="E48" s="961"/>
      <c r="F48" s="901">
        <v>8</v>
      </c>
      <c r="G48" s="901">
        <v>8</v>
      </c>
      <c r="H48" s="901">
        <v>8</v>
      </c>
      <c r="I48" s="901">
        <v>8</v>
      </c>
      <c r="J48" s="901"/>
      <c r="K48" s="961">
        <v>8</v>
      </c>
      <c r="L48" s="961">
        <v>8</v>
      </c>
      <c r="M48" s="901"/>
      <c r="N48" s="901">
        <v>8</v>
      </c>
      <c r="O48" s="901">
        <v>8</v>
      </c>
      <c r="P48" s="2400"/>
      <c r="Q48" s="901">
        <v>8</v>
      </c>
      <c r="R48" s="962"/>
    </row>
    <row r="49" spans="1:18" ht="23.5" customHeight="1" x14ac:dyDescent="0.25">
      <c r="A49" s="299" t="s">
        <v>13</v>
      </c>
      <c r="B49" s="299" t="s">
        <v>39</v>
      </c>
      <c r="C49" s="902" t="s">
        <v>370</v>
      </c>
      <c r="D49" s="901">
        <f t="shared" ref="D49:D53" si="14">SUM(E49:K49,L49:R49)/2</f>
        <v>24</v>
      </c>
      <c r="E49" s="961">
        <v>8</v>
      </c>
      <c r="F49" s="901"/>
      <c r="G49" s="901"/>
      <c r="H49" s="901"/>
      <c r="I49" s="901"/>
      <c r="J49" s="901">
        <v>8</v>
      </c>
      <c r="K49" s="961">
        <v>8</v>
      </c>
      <c r="L49" s="961">
        <v>8</v>
      </c>
      <c r="M49" s="901"/>
      <c r="N49" s="901"/>
      <c r="O49" s="901"/>
      <c r="P49" s="2400"/>
      <c r="Q49" s="901">
        <v>8</v>
      </c>
      <c r="R49" s="962">
        <v>8</v>
      </c>
    </row>
    <row r="50" spans="1:18" ht="24" customHeight="1" x14ac:dyDescent="0.25">
      <c r="A50" s="299" t="s">
        <v>13</v>
      </c>
      <c r="B50" s="299" t="s">
        <v>39</v>
      </c>
      <c r="C50" s="902" t="s">
        <v>374</v>
      </c>
      <c r="D50" s="901">
        <f t="shared" si="14"/>
        <v>40</v>
      </c>
      <c r="E50" s="961"/>
      <c r="F50" s="901">
        <v>8</v>
      </c>
      <c r="G50" s="901">
        <v>8</v>
      </c>
      <c r="H50" s="1094"/>
      <c r="I50" s="901">
        <v>8</v>
      </c>
      <c r="J50" s="901">
        <v>8</v>
      </c>
      <c r="K50" s="1092">
        <v>8</v>
      </c>
      <c r="L50" s="1092">
        <v>8</v>
      </c>
      <c r="M50" s="901">
        <v>8</v>
      </c>
      <c r="N50" s="901">
        <v>8</v>
      </c>
      <c r="O50" s="901"/>
      <c r="P50" s="2400">
        <v>8</v>
      </c>
      <c r="Q50" s="901">
        <v>8</v>
      </c>
      <c r="R50" s="962"/>
    </row>
    <row r="51" spans="1:18" ht="24" customHeight="1" x14ac:dyDescent="0.25">
      <c r="A51" s="299" t="s">
        <v>13</v>
      </c>
      <c r="B51" s="299" t="s">
        <v>39</v>
      </c>
      <c r="C51" s="902" t="s">
        <v>106</v>
      </c>
      <c r="D51" s="901">
        <f t="shared" si="14"/>
        <v>16</v>
      </c>
      <c r="E51" s="1961"/>
      <c r="F51" s="901">
        <v>8</v>
      </c>
      <c r="G51" s="901">
        <v>8</v>
      </c>
      <c r="H51" s="1079"/>
      <c r="I51" s="1079"/>
      <c r="J51" s="1079"/>
      <c r="K51" s="1080"/>
      <c r="L51" s="961"/>
      <c r="M51" s="901">
        <v>8</v>
      </c>
      <c r="N51" s="901">
        <v>8</v>
      </c>
      <c r="O51" s="1079"/>
      <c r="P51" s="2400"/>
      <c r="Q51" s="1079"/>
      <c r="R51" s="1080"/>
    </row>
    <row r="52" spans="1:18" ht="24" customHeight="1" x14ac:dyDescent="0.25">
      <c r="A52" s="299" t="s">
        <v>13</v>
      </c>
      <c r="B52" s="299" t="s">
        <v>39</v>
      </c>
      <c r="C52" s="902" t="s">
        <v>352</v>
      </c>
      <c r="D52" s="901">
        <f t="shared" si="14"/>
        <v>40</v>
      </c>
      <c r="E52" s="1070">
        <v>8</v>
      </c>
      <c r="F52" s="901"/>
      <c r="G52" s="901">
        <v>8</v>
      </c>
      <c r="H52" s="901">
        <v>8</v>
      </c>
      <c r="I52" s="901">
        <v>8</v>
      </c>
      <c r="J52" s="901">
        <v>8</v>
      </c>
      <c r="K52" s="1070"/>
      <c r="L52" s="1070"/>
      <c r="M52" s="901">
        <v>8</v>
      </c>
      <c r="N52" s="901">
        <v>8</v>
      </c>
      <c r="O52" s="901">
        <v>8</v>
      </c>
      <c r="P52" s="2400">
        <v>8</v>
      </c>
      <c r="Q52" s="901"/>
      <c r="R52" s="1070">
        <v>8</v>
      </c>
    </row>
    <row r="53" spans="1:18" ht="24" customHeight="1" x14ac:dyDescent="0.25">
      <c r="A53" s="299" t="s">
        <v>13</v>
      </c>
      <c r="B53" s="299" t="s">
        <v>362</v>
      </c>
      <c r="C53" s="902" t="s">
        <v>135</v>
      </c>
      <c r="D53" s="901">
        <f t="shared" si="14"/>
        <v>26.75</v>
      </c>
      <c r="E53" s="1070">
        <v>8</v>
      </c>
      <c r="F53" s="901">
        <v>7.5</v>
      </c>
      <c r="G53" s="901"/>
      <c r="H53" s="901"/>
      <c r="I53" s="901">
        <v>7.5</v>
      </c>
      <c r="J53" s="901">
        <v>7.5</v>
      </c>
      <c r="K53" s="1070"/>
      <c r="L53" s="1070"/>
      <c r="M53" s="901">
        <v>7.5</v>
      </c>
      <c r="N53" s="901"/>
      <c r="O53" s="901"/>
      <c r="P53" s="2400"/>
      <c r="Q53" s="901">
        <v>7.5</v>
      </c>
      <c r="R53" s="1070">
        <v>8</v>
      </c>
    </row>
    <row r="54" spans="1:18" ht="24" customHeight="1" x14ac:dyDescent="0.25">
      <c r="A54" s="904"/>
      <c r="B54" s="904"/>
      <c r="C54" s="905" t="s">
        <v>126</v>
      </c>
      <c r="D54" s="906"/>
      <c r="E54" s="1069">
        <f t="shared" ref="E54:R54" si="15">COUNT(E8:E17,E19:E21,E24:E24,E26:E28,E30:E36,E38:E40,E42:E44,E46:E46,E48:E53)</f>
        <v>11</v>
      </c>
      <c r="F54" s="1069">
        <f t="shared" si="15"/>
        <v>19</v>
      </c>
      <c r="G54" s="1069">
        <f t="shared" si="15"/>
        <v>17</v>
      </c>
      <c r="H54" s="1069">
        <f t="shared" si="15"/>
        <v>16</v>
      </c>
      <c r="I54" s="1069">
        <f t="shared" si="15"/>
        <v>19</v>
      </c>
      <c r="J54" s="1069">
        <f t="shared" si="15"/>
        <v>17</v>
      </c>
      <c r="K54" s="1069">
        <f t="shared" si="15"/>
        <v>13</v>
      </c>
      <c r="L54" s="1069">
        <f t="shared" si="15"/>
        <v>11</v>
      </c>
      <c r="M54" s="1069">
        <f t="shared" si="15"/>
        <v>17</v>
      </c>
      <c r="N54" s="1069">
        <f t="shared" si="15"/>
        <v>16</v>
      </c>
      <c r="O54" s="1069">
        <f t="shared" si="15"/>
        <v>16</v>
      </c>
      <c r="P54" s="2401">
        <f t="shared" si="15"/>
        <v>11</v>
      </c>
      <c r="Q54" s="1069">
        <f t="shared" si="15"/>
        <v>18</v>
      </c>
      <c r="R54" s="1069">
        <f t="shared" si="15"/>
        <v>12</v>
      </c>
    </row>
    <row r="55" spans="1:18" ht="24" customHeight="1" x14ac:dyDescent="0.25">
      <c r="A55" s="299" t="s">
        <v>13</v>
      </c>
      <c r="B55" s="299" t="s">
        <v>301</v>
      </c>
      <c r="C55" s="900" t="s">
        <v>106</v>
      </c>
      <c r="D55" s="901">
        <f>SUM(E55:K55,L55:R55)/2</f>
        <v>6</v>
      </c>
      <c r="E55" s="962"/>
      <c r="F55" s="1080"/>
      <c r="G55" s="1079"/>
      <c r="H55" s="963">
        <v>6</v>
      </c>
      <c r="I55" s="1079"/>
      <c r="J55" s="1079"/>
      <c r="K55" s="1081"/>
      <c r="L55" s="961"/>
      <c r="M55" s="1079"/>
      <c r="N55" s="1079"/>
      <c r="O55" s="901">
        <v>6</v>
      </c>
      <c r="P55" s="2400"/>
      <c r="Q55" s="1079"/>
      <c r="R55" s="1081"/>
    </row>
    <row r="56" spans="1:18" ht="24" customHeight="1" x14ac:dyDescent="0.25">
      <c r="A56" s="299" t="s">
        <v>13</v>
      </c>
      <c r="B56" s="299" t="s">
        <v>312</v>
      </c>
      <c r="C56" s="900" t="s">
        <v>106</v>
      </c>
      <c r="D56" s="901">
        <f>SUM(E56:K56,L56:R56)/2</f>
        <v>7.5</v>
      </c>
      <c r="E56" s="962"/>
      <c r="F56" s="1080"/>
      <c r="G56" s="1079"/>
      <c r="H56" s="1080"/>
      <c r="I56" s="901">
        <v>5</v>
      </c>
      <c r="J56" s="901">
        <v>5</v>
      </c>
      <c r="K56" s="1081"/>
      <c r="L56" s="961"/>
      <c r="M56" s="1079"/>
      <c r="N56" s="1079"/>
      <c r="O56" s="1079"/>
      <c r="P56" s="2400"/>
      <c r="Q56" s="901">
        <v>5</v>
      </c>
      <c r="R56" s="1081"/>
    </row>
    <row r="57" spans="1:18" ht="24" customHeight="1" x14ac:dyDescent="0.25">
      <c r="A57" s="904"/>
      <c r="B57" s="904"/>
      <c r="C57" s="911" t="s">
        <v>300</v>
      </c>
      <c r="D57" s="906"/>
      <c r="E57" s="1069">
        <f t="shared" ref="E57:R57" si="16">COUNT(E19:E21,E24,E26:E28,E30:E36,E38:E40,E42:E44,E46:E46,E48:E53)</f>
        <v>7</v>
      </c>
      <c r="F57" s="1069">
        <f t="shared" si="16"/>
        <v>15</v>
      </c>
      <c r="G57" s="1069">
        <f t="shared" si="16"/>
        <v>14</v>
      </c>
      <c r="H57" s="1069">
        <f t="shared" si="16"/>
        <v>13</v>
      </c>
      <c r="I57" s="1069">
        <f>COUNT(I19:I21,I24,I26:I28,I30:I36,I38:I40,I42:I44,I46:I46,I48:I53)</f>
        <v>15</v>
      </c>
      <c r="J57" s="1069">
        <f t="shared" si="16"/>
        <v>13</v>
      </c>
      <c r="K57" s="1069">
        <f t="shared" si="16"/>
        <v>11</v>
      </c>
      <c r="L57" s="1069">
        <f t="shared" si="16"/>
        <v>10</v>
      </c>
      <c r="M57" s="1069">
        <f t="shared" si="16"/>
        <v>13</v>
      </c>
      <c r="N57" s="1069">
        <f t="shared" si="16"/>
        <v>13</v>
      </c>
      <c r="O57" s="1069">
        <f t="shared" si="16"/>
        <v>12</v>
      </c>
      <c r="P57" s="2401">
        <f t="shared" si="16"/>
        <v>9</v>
      </c>
      <c r="Q57" s="1069">
        <f t="shared" si="16"/>
        <v>16</v>
      </c>
      <c r="R57" s="1069">
        <f t="shared" si="16"/>
        <v>7</v>
      </c>
    </row>
    <row r="58" spans="1:18" ht="24" customHeight="1" x14ac:dyDescent="0.25">
      <c r="A58" s="904"/>
      <c r="B58" s="904"/>
      <c r="C58" s="912" t="s">
        <v>51</v>
      </c>
      <c r="D58" s="906"/>
      <c r="E58" s="1069">
        <f t="shared" ref="E58:R58" si="17">COUNT(E24,E26:E28,E30:E36,E38:E40,E42:E44,E46:E46,E48:E53,E55:E55)</f>
        <v>7</v>
      </c>
      <c r="F58" s="1069">
        <f t="shared" si="17"/>
        <v>13</v>
      </c>
      <c r="G58" s="1069">
        <f t="shared" si="17"/>
        <v>13</v>
      </c>
      <c r="H58" s="1069">
        <f t="shared" si="17"/>
        <v>12</v>
      </c>
      <c r="I58" s="1069">
        <f t="shared" si="17"/>
        <v>13</v>
      </c>
      <c r="J58" s="1069">
        <f t="shared" si="17"/>
        <v>12</v>
      </c>
      <c r="K58" s="1069">
        <f t="shared" si="17"/>
        <v>10</v>
      </c>
      <c r="L58" s="1069">
        <f t="shared" si="17"/>
        <v>10</v>
      </c>
      <c r="M58" s="1069">
        <f t="shared" si="17"/>
        <v>12</v>
      </c>
      <c r="N58" s="1069">
        <f t="shared" si="17"/>
        <v>11</v>
      </c>
      <c r="O58" s="1069">
        <f t="shared" si="17"/>
        <v>11</v>
      </c>
      <c r="P58" s="2401">
        <f t="shared" si="17"/>
        <v>8</v>
      </c>
      <c r="Q58" s="1069">
        <f t="shared" si="17"/>
        <v>14</v>
      </c>
      <c r="R58" s="1069">
        <f t="shared" si="17"/>
        <v>6</v>
      </c>
    </row>
    <row r="59" spans="1:18" ht="24" customHeight="1" x14ac:dyDescent="0.25">
      <c r="A59" s="904"/>
      <c r="B59" s="904"/>
      <c r="C59" s="912" t="s">
        <v>113</v>
      </c>
      <c r="D59" s="906"/>
      <c r="E59" s="1069">
        <f t="shared" ref="E59:R59" si="18">COUNT(E26:E28,E30:E36,E38:E40,E42:E44,E46:E46,E48:E53,E55:E56)</f>
        <v>7</v>
      </c>
      <c r="F59" s="1069">
        <f t="shared" si="18"/>
        <v>12</v>
      </c>
      <c r="G59" s="1069">
        <f t="shared" si="18"/>
        <v>12</v>
      </c>
      <c r="H59" s="1069">
        <f t="shared" si="18"/>
        <v>11</v>
      </c>
      <c r="I59" s="1069">
        <f t="shared" si="18"/>
        <v>14</v>
      </c>
      <c r="J59" s="1069">
        <f t="shared" si="18"/>
        <v>12</v>
      </c>
      <c r="K59" s="1069">
        <f t="shared" si="18"/>
        <v>9</v>
      </c>
      <c r="L59" s="1069">
        <f t="shared" si="18"/>
        <v>9</v>
      </c>
      <c r="M59" s="1069">
        <f t="shared" si="18"/>
        <v>12</v>
      </c>
      <c r="N59" s="1069">
        <f t="shared" si="18"/>
        <v>11</v>
      </c>
      <c r="O59" s="1069">
        <f t="shared" si="18"/>
        <v>11</v>
      </c>
      <c r="P59" s="2401">
        <f t="shared" si="18"/>
        <v>8</v>
      </c>
      <c r="Q59" s="1069">
        <f t="shared" si="18"/>
        <v>14</v>
      </c>
      <c r="R59" s="1069">
        <f t="shared" si="18"/>
        <v>6</v>
      </c>
    </row>
    <row r="60" spans="1:18" ht="24" customHeight="1" x14ac:dyDescent="0.25">
      <c r="A60" s="299" t="s">
        <v>13</v>
      </c>
      <c r="B60" s="299" t="s">
        <v>52</v>
      </c>
      <c r="C60" s="902" t="s">
        <v>377</v>
      </c>
      <c r="D60" s="901">
        <f t="shared" ref="D60" si="19">SUM(E60:K60,L60:R60)/2</f>
        <v>13</v>
      </c>
      <c r="E60" s="962">
        <v>8</v>
      </c>
      <c r="F60" s="963"/>
      <c r="G60" s="1371" t="s">
        <v>104</v>
      </c>
      <c r="H60" s="2383" t="s">
        <v>104</v>
      </c>
      <c r="I60" s="901"/>
      <c r="J60" s="901"/>
      <c r="K60" s="961"/>
      <c r="L60" s="961"/>
      <c r="M60" s="901"/>
      <c r="N60" s="901">
        <v>5</v>
      </c>
      <c r="O60" s="901">
        <v>5</v>
      </c>
      <c r="P60" s="2400"/>
      <c r="Q60" s="901"/>
      <c r="R60" s="961">
        <v>8</v>
      </c>
    </row>
    <row r="61" spans="1:18" ht="24" customHeight="1" x14ac:dyDescent="0.25">
      <c r="A61" s="904"/>
      <c r="B61" s="904"/>
      <c r="C61" s="912" t="s">
        <v>55</v>
      </c>
      <c r="D61" s="906"/>
      <c r="E61" s="1069">
        <f t="shared" ref="E61:R61" si="20">COUNT(E30:E36,E38:E40,E42:E44,E46:E46,E48:E53,E55:E56,E60:E60)</f>
        <v>7</v>
      </c>
      <c r="F61" s="1069">
        <f t="shared" si="20"/>
        <v>11</v>
      </c>
      <c r="G61" s="1069">
        <f t="shared" si="20"/>
        <v>11</v>
      </c>
      <c r="H61" s="1069">
        <f t="shared" si="20"/>
        <v>10</v>
      </c>
      <c r="I61" s="1069">
        <f t="shared" si="20"/>
        <v>12</v>
      </c>
      <c r="J61" s="1069">
        <f t="shared" si="20"/>
        <v>12</v>
      </c>
      <c r="K61" s="1069">
        <f t="shared" si="20"/>
        <v>8</v>
      </c>
      <c r="L61" s="1069">
        <f t="shared" si="20"/>
        <v>8</v>
      </c>
      <c r="M61" s="1069">
        <f t="shared" si="20"/>
        <v>11</v>
      </c>
      <c r="N61" s="1069">
        <f t="shared" si="20"/>
        <v>12</v>
      </c>
      <c r="O61" s="1069">
        <f t="shared" si="20"/>
        <v>11</v>
      </c>
      <c r="P61" s="2401">
        <f t="shared" si="20"/>
        <v>7</v>
      </c>
      <c r="Q61" s="1069">
        <f t="shared" si="20"/>
        <v>13</v>
      </c>
      <c r="R61" s="1069">
        <f t="shared" si="20"/>
        <v>7</v>
      </c>
    </row>
    <row r="62" spans="1:18" ht="24" customHeight="1" x14ac:dyDescent="0.25">
      <c r="A62" s="904"/>
      <c r="B62" s="904"/>
      <c r="C62" s="912" t="s">
        <v>105</v>
      </c>
      <c r="D62" s="906"/>
      <c r="E62" s="1069">
        <f t="shared" ref="E62:R62" si="21">COUNT(E38:E40,E42:E44,E46:E46,E48:E53,E55:E56,E60:E60)</f>
        <v>6</v>
      </c>
      <c r="F62" s="1069">
        <f t="shared" si="21"/>
        <v>8</v>
      </c>
      <c r="G62" s="1069">
        <f>COUNT(G38:G40,G42:G44,G46:G46,G48:G53,G55:G56,G60:G60)</f>
        <v>6</v>
      </c>
      <c r="H62" s="1069">
        <f t="shared" si="21"/>
        <v>7</v>
      </c>
      <c r="I62" s="1069">
        <f t="shared" si="21"/>
        <v>9</v>
      </c>
      <c r="J62" s="1069">
        <f t="shared" si="21"/>
        <v>8</v>
      </c>
      <c r="K62" s="1069">
        <f t="shared" si="21"/>
        <v>7</v>
      </c>
      <c r="L62" s="1069">
        <f t="shared" si="21"/>
        <v>7</v>
      </c>
      <c r="M62" s="1069">
        <f t="shared" si="21"/>
        <v>8</v>
      </c>
      <c r="N62" s="1069">
        <f t="shared" si="21"/>
        <v>8</v>
      </c>
      <c r="O62" s="1069">
        <f t="shared" si="21"/>
        <v>7</v>
      </c>
      <c r="P62" s="2401">
        <f t="shared" si="21"/>
        <v>4</v>
      </c>
      <c r="Q62" s="1069">
        <f t="shared" si="21"/>
        <v>9</v>
      </c>
      <c r="R62" s="1069">
        <f t="shared" si="21"/>
        <v>6</v>
      </c>
    </row>
    <row r="63" spans="1:18" ht="24" customHeight="1" x14ac:dyDescent="0.25">
      <c r="A63" s="904"/>
      <c r="B63" s="904"/>
      <c r="C63" s="912" t="s">
        <v>128</v>
      </c>
      <c r="D63" s="906"/>
      <c r="E63" s="1069">
        <f>COUNT(#REF!,E43:E44,E46:E46,E48:E53,E55:E56,E60:E60)</f>
        <v>5</v>
      </c>
      <c r="F63" s="1069">
        <f>COUNT(#REF!,F43:F44,F46:F46,F48:F53,F55:F56,F60:F60)</f>
        <v>6</v>
      </c>
      <c r="G63" s="1069">
        <f>COUNT(#REF!,G43:G44,G46:G46,G48:G53,G55:G56,G60:G60)</f>
        <v>5</v>
      </c>
      <c r="H63" s="1069">
        <f>COUNT(#REF!,H43:H44,H46:H46,H48:H53,H55:H56,H60:H60)</f>
        <v>6</v>
      </c>
      <c r="I63" s="1069">
        <f>COUNT(#REF!,I43:I44,I46:I46,I48:I53,I55:I56,I60:I60)</f>
        <v>6</v>
      </c>
      <c r="J63" s="1069">
        <f>COUNT(#REF!,J43:J44,J46:J46,J48:J53,J55:J56,J60:J60)</f>
        <v>6</v>
      </c>
      <c r="K63" s="1069">
        <f>COUNT(#REF!,K43:K44,K46:K46,K48:K53,K55:K56,K60:K60)</f>
        <v>6</v>
      </c>
      <c r="L63" s="1069">
        <f>COUNT(#REF!,L43:L44,L46:L46,L48:L53,L55:L56,L60:L60)</f>
        <v>6</v>
      </c>
      <c r="M63" s="1069">
        <f>COUNT(#REF!,M43:M44,M46:M46,M48:M53,M55:M56,M60:M60)</f>
        <v>6</v>
      </c>
      <c r="N63" s="1069">
        <f>COUNT(#REF!,N43:N44,N46:N46,N48:N53,N55:N56,N60:N60)</f>
        <v>6</v>
      </c>
      <c r="O63" s="1069">
        <f>COUNT(#REF!,O43:O44,O46:O46,O48:O53,O55:O56,O60:O60)</f>
        <v>7</v>
      </c>
      <c r="P63" s="2401">
        <f>COUNT(#REF!,P43:P44,P46:P46,P48:P53,P55:P56,P60:P60)</f>
        <v>3</v>
      </c>
      <c r="Q63" s="1069">
        <f>COUNT(#REF!,Q43:Q44,Q46:Q46,Q48:Q53,Q55:Q56,Q60:Q60)</f>
        <v>7</v>
      </c>
      <c r="R63" s="1069">
        <f>COUNT(#REF!,R43:R44,R46:R46,R48:R53,R55:R56,R60:R60)</f>
        <v>5</v>
      </c>
    </row>
    <row r="64" spans="1:18" ht="24" customHeight="1" x14ac:dyDescent="0.25">
      <c r="A64" s="904"/>
      <c r="B64" s="904"/>
      <c r="C64" s="912" t="s">
        <v>161</v>
      </c>
      <c r="D64" s="906"/>
      <c r="E64" s="1069">
        <f>COUNT(#REF!,E46:E46,E48:E53,E55:E56,E60:E60)</f>
        <v>4</v>
      </c>
      <c r="F64" s="1069">
        <f>COUNT(#REF!,F46:F46,F48:F53,F55:F56,F60:F60)</f>
        <v>5</v>
      </c>
      <c r="G64" s="1069">
        <f>COUNT(#REF!,G46:G46,G48:G53,G55:G56,G60:G60)</f>
        <v>5</v>
      </c>
      <c r="H64" s="1069">
        <f>COUNT(#REF!,H46:H46,H48:H53,H55:H56,H60:H60)</f>
        <v>4</v>
      </c>
      <c r="I64" s="1069">
        <f>COUNT(#REF!,I46:I46,I48:I53,I55:I56,I60:I60)</f>
        <v>6</v>
      </c>
      <c r="J64" s="1069">
        <f>COUNT(#REF!,J46:J46,J48:J53,J55:J56,J60:J60)</f>
        <v>5</v>
      </c>
      <c r="K64" s="1069">
        <f>COUNT(#REF!,K46:K46,K48:K53,K55:K56,K60:K60)</f>
        <v>4</v>
      </c>
      <c r="L64" s="1069">
        <f>COUNT(#REF!,L46:L46,L48:L53,L55:L56,L60:L60)</f>
        <v>4</v>
      </c>
      <c r="M64" s="1069">
        <f>COUNT(#REF!,M46:M46,M48:M53,M55:M56,M60:M60)</f>
        <v>5</v>
      </c>
      <c r="N64" s="1069">
        <f>COUNT(#REF!,N46:N46,N48:N53,N55:N56,N60:N60)</f>
        <v>6</v>
      </c>
      <c r="O64" s="1069">
        <f>COUNT(#REF!,O46:O46,O48:O53,O55:O56,O60:O60)</f>
        <v>5</v>
      </c>
      <c r="P64" s="2401">
        <f>COUNT(#REF!,P46:P46,P48:P53,P55:P56,P60:P60)</f>
        <v>2</v>
      </c>
      <c r="Q64" s="1069">
        <f>COUNT(#REF!,Q46:Q46,Q48:Q53,Q55:Q56,Q60:Q60)</f>
        <v>6</v>
      </c>
      <c r="R64" s="1069">
        <f>COUNT(#REF!,R46:R46,R48:R53,R55:R56,R60:R60)</f>
        <v>4</v>
      </c>
    </row>
    <row r="65" spans="1:18" ht="24" customHeight="1" x14ac:dyDescent="0.25">
      <c r="A65" s="904"/>
      <c r="B65" s="904"/>
      <c r="C65" s="912" t="s">
        <v>321</v>
      </c>
      <c r="D65" s="906"/>
      <c r="E65" s="1069">
        <f>COUNT(#REF!,#REF!,E48:E53,E55:E56,E60:E60)</f>
        <v>4</v>
      </c>
      <c r="F65" s="1069">
        <f>COUNT(#REF!,#REF!,F48:F53,F55:F56,F60:F60)</f>
        <v>4</v>
      </c>
      <c r="G65" s="1069">
        <f>COUNT(#REF!,#REF!,G48:G53,G55:G56,G60:G60)</f>
        <v>4</v>
      </c>
      <c r="H65" s="1069">
        <f>COUNT(#REF!,#REF!,H48:H53,H55:H56,H60:H60)</f>
        <v>3</v>
      </c>
      <c r="I65" s="1069">
        <f>COUNT(#REF!,#REF!,I48:I53,I55:I56,I60:I60)</f>
        <v>5</v>
      </c>
      <c r="J65" s="1069">
        <f>COUNT(#REF!,#REF!,J48:J53,J55:J56,J60:J60)</f>
        <v>5</v>
      </c>
      <c r="K65" s="1069">
        <f>COUNT(#REF!,#REF!,K48:K53,K55:K56,K60:K60)</f>
        <v>3</v>
      </c>
      <c r="L65" s="1069">
        <f>COUNT(#REF!,#REF!,L48:L53,L55:L56,L60:L60)</f>
        <v>3</v>
      </c>
      <c r="M65" s="1069">
        <f>COUNT(#REF!,#REF!,M48:M53,M55:M56,M60:M60)</f>
        <v>4</v>
      </c>
      <c r="N65" s="1069">
        <f>COUNT(#REF!,#REF!,N48:N53,N55:N56,N60:N60)</f>
        <v>5</v>
      </c>
      <c r="O65" s="1069">
        <f>COUNT(#REF!,#REF!,O48:O53,O55:O56,O60:O60)</f>
        <v>4</v>
      </c>
      <c r="P65" s="2401">
        <f>COUNT(#REF!,#REF!,P48:P53,P55:P56,P60:P60)</f>
        <v>2</v>
      </c>
      <c r="Q65" s="1069">
        <f>COUNT(#REF!,#REF!,Q48:Q53,Q55:Q56,Q60:Q60)</f>
        <v>5</v>
      </c>
      <c r="R65" s="1069">
        <f>COUNT(#REF!,#REF!,R48:R53,R55:R56,R60:R60)</f>
        <v>4</v>
      </c>
    </row>
    <row r="66" spans="1:18" ht="24" customHeight="1" x14ac:dyDescent="0.25">
      <c r="A66" s="904"/>
      <c r="B66" s="904"/>
      <c r="C66" s="912" t="s">
        <v>183</v>
      </c>
      <c r="D66" s="906"/>
      <c r="E66" s="1069">
        <f t="shared" ref="E66:R66" si="22">COUNT(E60:E60)</f>
        <v>1</v>
      </c>
      <c r="F66" s="1069">
        <f t="shared" si="22"/>
        <v>0</v>
      </c>
      <c r="G66" s="1069">
        <f t="shared" si="22"/>
        <v>0</v>
      </c>
      <c r="H66" s="1069">
        <f t="shared" si="22"/>
        <v>0</v>
      </c>
      <c r="I66" s="1069">
        <f t="shared" si="22"/>
        <v>0</v>
      </c>
      <c r="J66" s="1069">
        <f t="shared" si="22"/>
        <v>0</v>
      </c>
      <c r="K66" s="1069">
        <f t="shared" si="22"/>
        <v>0</v>
      </c>
      <c r="L66" s="1069">
        <f t="shared" si="22"/>
        <v>0</v>
      </c>
      <c r="M66" s="1069">
        <f t="shared" si="22"/>
        <v>0</v>
      </c>
      <c r="N66" s="1069">
        <f t="shared" si="22"/>
        <v>1</v>
      </c>
      <c r="O66" s="1069">
        <f t="shared" si="22"/>
        <v>1</v>
      </c>
      <c r="P66" s="2401">
        <f t="shared" si="22"/>
        <v>0</v>
      </c>
      <c r="Q66" s="1069">
        <f t="shared" si="22"/>
        <v>0</v>
      </c>
      <c r="R66" s="1069">
        <f t="shared" si="22"/>
        <v>1</v>
      </c>
    </row>
    <row r="67" spans="1:18" ht="24" customHeight="1" thickBot="1" x14ac:dyDescent="0.3">
      <c r="A67" s="299" t="s">
        <v>102</v>
      </c>
      <c r="B67" s="299"/>
      <c r="C67" s="900"/>
      <c r="D67" s="901"/>
      <c r="E67" s="962"/>
      <c r="F67" s="963"/>
      <c r="G67" s="963"/>
      <c r="H67" s="963"/>
      <c r="I67" s="901"/>
      <c r="J67" s="901"/>
      <c r="K67" s="961"/>
      <c r="L67" s="961"/>
      <c r="M67" s="963"/>
      <c r="N67" s="901"/>
      <c r="O67" s="901"/>
      <c r="P67" s="2400"/>
      <c r="Q67" s="901"/>
      <c r="R67" s="962"/>
    </row>
    <row r="68" spans="1:18" ht="24" customHeight="1" thickBot="1" x14ac:dyDescent="0.3">
      <c r="A68" s="913" t="s">
        <v>95</v>
      </c>
      <c r="B68" s="913" t="s">
        <v>101</v>
      </c>
      <c r="C68" s="914" t="s">
        <v>97</v>
      </c>
      <c r="D68" s="913">
        <f>SUM(E68:K68,L68:R68)/2</f>
        <v>19</v>
      </c>
      <c r="E68" s="1082"/>
      <c r="F68" s="1083">
        <v>7.5</v>
      </c>
      <c r="G68" s="1083">
        <v>7.5</v>
      </c>
      <c r="H68" s="1083">
        <v>4</v>
      </c>
      <c r="I68" s="913"/>
      <c r="J68" s="913"/>
      <c r="K68" s="1082"/>
      <c r="L68" s="1082"/>
      <c r="M68" s="1083">
        <v>7.5</v>
      </c>
      <c r="N68" s="913">
        <v>7.5</v>
      </c>
      <c r="O68" s="913">
        <v>4</v>
      </c>
      <c r="P68" s="2403"/>
      <c r="Q68" s="913"/>
      <c r="R68" s="1084"/>
    </row>
    <row r="69" spans="1:18" ht="24" customHeight="1" thickBot="1" x14ac:dyDescent="0.3">
      <c r="A69" s="2392" t="s">
        <v>138</v>
      </c>
      <c r="B69" s="299" t="s">
        <v>100</v>
      </c>
      <c r="C69" s="915" t="s">
        <v>99</v>
      </c>
      <c r="D69" s="913">
        <f t="shared" ref="D69:D70" si="23">SUM(E69:K69,L69:R69)/2</f>
        <v>33.25</v>
      </c>
      <c r="E69" s="1085"/>
      <c r="F69" s="1086">
        <v>9.5</v>
      </c>
      <c r="G69" s="299">
        <v>9.5</v>
      </c>
      <c r="H69" s="299">
        <v>9.5</v>
      </c>
      <c r="I69" s="299">
        <v>9.5</v>
      </c>
      <c r="J69" s="299"/>
      <c r="K69" s="1085"/>
      <c r="L69" s="1087"/>
      <c r="M69" s="1088">
        <v>9.5</v>
      </c>
      <c r="N69" s="299">
        <v>9.5</v>
      </c>
      <c r="O69" s="299">
        <v>9.5</v>
      </c>
      <c r="P69" s="2404"/>
      <c r="Q69" s="299"/>
      <c r="R69" s="1089"/>
    </row>
    <row r="70" spans="1:18" ht="24" customHeight="1" thickBot="1" x14ac:dyDescent="0.3">
      <c r="A70" s="299" t="s">
        <v>96</v>
      </c>
      <c r="B70" s="299" t="s">
        <v>100</v>
      </c>
      <c r="C70" s="915" t="s">
        <v>137</v>
      </c>
      <c r="D70" s="913">
        <f t="shared" si="23"/>
        <v>38</v>
      </c>
      <c r="E70" s="1085">
        <v>9.5</v>
      </c>
      <c r="F70" s="1088">
        <v>9.5</v>
      </c>
      <c r="G70" s="299"/>
      <c r="H70" s="299"/>
      <c r="I70" s="299"/>
      <c r="J70" s="299">
        <v>9.5</v>
      </c>
      <c r="K70" s="1085">
        <v>9.5</v>
      </c>
      <c r="L70" s="1085">
        <v>9.5</v>
      </c>
      <c r="M70" s="2395" t="s">
        <v>152</v>
      </c>
      <c r="N70" s="299"/>
      <c r="O70" s="299"/>
      <c r="P70" s="966">
        <v>9.5</v>
      </c>
      <c r="Q70" s="299">
        <v>9.5</v>
      </c>
      <c r="R70" s="1089">
        <v>9.5</v>
      </c>
    </row>
    <row r="71" spans="1:18" ht="24" customHeight="1" x14ac:dyDescent="0.3">
      <c r="A71" s="299"/>
      <c r="B71" s="916" t="s">
        <v>155</v>
      </c>
      <c r="C71" s="917" t="s">
        <v>140</v>
      </c>
      <c r="D71" s="901"/>
      <c r="E71" s="961"/>
      <c r="F71" s="963"/>
      <c r="G71" s="963"/>
      <c r="H71" s="963"/>
      <c r="I71" s="901"/>
      <c r="J71" s="901"/>
      <c r="K71" s="961"/>
      <c r="L71" s="961"/>
      <c r="M71" s="901"/>
      <c r="N71" s="901"/>
      <c r="O71" s="901"/>
      <c r="P71" s="2400"/>
      <c r="Q71" s="901"/>
      <c r="R71" s="962"/>
    </row>
    <row r="72" spans="1:18" ht="24" customHeight="1" x14ac:dyDescent="0.3">
      <c r="A72" s="299"/>
      <c r="B72" s="918" t="s">
        <v>154</v>
      </c>
      <c r="C72" s="919" t="s">
        <v>141</v>
      </c>
      <c r="D72" s="901"/>
      <c r="E72" s="961"/>
      <c r="F72" s="963"/>
      <c r="G72" s="963"/>
      <c r="H72" s="963"/>
      <c r="I72" s="901"/>
      <c r="J72" s="901"/>
      <c r="K72" s="961"/>
      <c r="L72" s="961"/>
      <c r="M72" s="901"/>
      <c r="N72" s="901"/>
      <c r="O72" s="901"/>
      <c r="P72" s="2400"/>
      <c r="Q72" s="901"/>
      <c r="R72" s="962"/>
    </row>
    <row r="73" spans="1:18" ht="18.649999999999999" customHeight="1" x14ac:dyDescent="0.3">
      <c r="A73" s="920"/>
      <c r="B73" s="920"/>
      <c r="C73" s="920"/>
      <c r="D73" s="317"/>
      <c r="E73" s="968">
        <f>SUM(E7:E17,E19:E22,E24:E24,E26:E28,E30:E36,E38:E40,E42:E44,E46:E46,E48:E53,E55:E56,E60:E60,E68:E72)</f>
        <v>110.5</v>
      </c>
      <c r="F73" s="968">
        <f t="shared" ref="F73:R73" si="24">SUM(F7:F17,F19:F22,F24:F24,F26:F28,F30:F36,F38:F40,F42:F44,F46:F46,F48:F53,F55:F56,F60:F60,F68:F72)</f>
        <v>185</v>
      </c>
      <c r="G73" s="968">
        <f t="shared" si="24"/>
        <v>165</v>
      </c>
      <c r="H73" s="968">
        <f t="shared" si="24"/>
        <v>159.5</v>
      </c>
      <c r="I73" s="968">
        <f t="shared" si="24"/>
        <v>171.5</v>
      </c>
      <c r="J73" s="968">
        <f t="shared" si="24"/>
        <v>157</v>
      </c>
      <c r="K73" s="968">
        <f t="shared" si="24"/>
        <v>113.5</v>
      </c>
      <c r="L73" s="968">
        <f t="shared" si="24"/>
        <v>102.5</v>
      </c>
      <c r="M73" s="968">
        <f t="shared" si="24"/>
        <v>164.5</v>
      </c>
      <c r="N73" s="968">
        <f t="shared" si="24"/>
        <v>162</v>
      </c>
      <c r="O73" s="968">
        <f t="shared" si="24"/>
        <v>159.5</v>
      </c>
      <c r="P73" s="968">
        <f t="shared" si="24"/>
        <v>97.5</v>
      </c>
      <c r="Q73" s="968">
        <f t="shared" si="24"/>
        <v>165</v>
      </c>
      <c r="R73" s="968">
        <f t="shared" si="24"/>
        <v>113.5</v>
      </c>
    </row>
    <row r="74" spans="1:18" ht="24" customHeight="1" x14ac:dyDescent="0.3">
      <c r="A74" s="921"/>
      <c r="B74" s="921"/>
      <c r="C74" s="921"/>
      <c r="D74" s="317"/>
      <c r="E74" s="969">
        <f>E73/8</f>
        <v>13.8125</v>
      </c>
      <c r="F74" s="969">
        <f t="shared" ref="F74:R74" si="25">F73/8</f>
        <v>23.125</v>
      </c>
      <c r="G74" s="969">
        <f t="shared" si="25"/>
        <v>20.625</v>
      </c>
      <c r="H74" s="969">
        <f t="shared" si="25"/>
        <v>19.9375</v>
      </c>
      <c r="I74" s="969">
        <f t="shared" si="25"/>
        <v>21.4375</v>
      </c>
      <c r="J74" s="969">
        <f t="shared" si="25"/>
        <v>19.625</v>
      </c>
      <c r="K74" s="969">
        <f t="shared" si="25"/>
        <v>14.1875</v>
      </c>
      <c r="L74" s="969">
        <f t="shared" si="25"/>
        <v>12.8125</v>
      </c>
      <c r="M74" s="969">
        <f t="shared" si="25"/>
        <v>20.5625</v>
      </c>
      <c r="N74" s="969">
        <f t="shared" si="25"/>
        <v>20.25</v>
      </c>
      <c r="O74" s="969">
        <f t="shared" si="25"/>
        <v>19.9375</v>
      </c>
      <c r="P74" s="969">
        <f t="shared" si="25"/>
        <v>12.1875</v>
      </c>
      <c r="Q74" s="969">
        <f t="shared" si="25"/>
        <v>20.625</v>
      </c>
      <c r="R74" s="969">
        <f t="shared" si="25"/>
        <v>14.1875</v>
      </c>
    </row>
    <row r="75" spans="1:18" ht="24" customHeight="1" x14ac:dyDescent="0.3">
      <c r="A75" s="922"/>
      <c r="B75" s="922"/>
      <c r="C75" s="922"/>
      <c r="D75" s="321" t="s">
        <v>212</v>
      </c>
      <c r="E75" s="322" t="s">
        <v>315</v>
      </c>
      <c r="F75" s="323" t="s">
        <v>203</v>
      </c>
      <c r="G75" s="897"/>
      <c r="H75" s="321" t="s">
        <v>211</v>
      </c>
      <c r="I75" s="970"/>
      <c r="J75" s="325" t="s">
        <v>203</v>
      </c>
      <c r="K75" s="897"/>
      <c r="L75" s="321" t="s">
        <v>213</v>
      </c>
      <c r="M75" s="322" t="s">
        <v>74</v>
      </c>
      <c r="N75" s="323" t="s">
        <v>203</v>
      </c>
      <c r="O75" s="897"/>
      <c r="P75" s="321" t="s">
        <v>211</v>
      </c>
      <c r="Q75" s="970"/>
      <c r="R75" s="325" t="s">
        <v>203</v>
      </c>
    </row>
    <row r="76" spans="1:18" ht="24" customHeight="1" x14ac:dyDescent="0.3">
      <c r="A76" s="316"/>
      <c r="B76" s="316"/>
      <c r="C76" s="316"/>
      <c r="D76" s="326" t="s">
        <v>159</v>
      </c>
      <c r="E76" s="256">
        <v>27.5</v>
      </c>
      <c r="F76" s="347" t="str">
        <f>E76* 40 &amp; "hrs"</f>
        <v>1100hrs</v>
      </c>
      <c r="G76" s="897"/>
      <c r="H76" s="328" t="s">
        <v>240</v>
      </c>
      <c r="I76" s="329">
        <v>25.93</v>
      </c>
      <c r="J76" s="971" t="s">
        <v>247</v>
      </c>
      <c r="K76" s="897"/>
      <c r="L76" s="331" t="s">
        <v>159</v>
      </c>
      <c r="M76" s="332">
        <v>27.5</v>
      </c>
      <c r="N76" s="347" t="str">
        <f>M76* 40 &amp; "hrs"</f>
        <v>1100hrs</v>
      </c>
      <c r="O76" s="897"/>
      <c r="P76" s="334" t="s">
        <v>240</v>
      </c>
      <c r="Q76" s="335">
        <v>25.93</v>
      </c>
      <c r="R76" s="972" t="s">
        <v>247</v>
      </c>
    </row>
    <row r="77" spans="1:18" ht="24" customHeight="1" x14ac:dyDescent="0.3">
      <c r="A77" s="316"/>
      <c r="B77" s="316"/>
      <c r="C77" s="316"/>
      <c r="D77" s="337" t="s">
        <v>204</v>
      </c>
      <c r="E77" s="338">
        <f>SUM(E73:K73)/40</f>
        <v>26.55</v>
      </c>
      <c r="F77" s="973" t="str">
        <f>E77* 40 &amp; "hrs"</f>
        <v>1062hrs</v>
      </c>
      <c r="G77" s="897"/>
      <c r="H77" s="340" t="s">
        <v>74</v>
      </c>
      <c r="I77" s="341">
        <f>SUM(E73:K73)/40</f>
        <v>26.55</v>
      </c>
      <c r="J77" s="342" t="str">
        <f>I77*40 &amp; "hrs"</f>
        <v>1062hrs</v>
      </c>
      <c r="K77" s="897"/>
      <c r="L77" s="343" t="s">
        <v>204</v>
      </c>
      <c r="M77" s="354">
        <f>SUM(L73:R73)/40</f>
        <v>24.112500000000001</v>
      </c>
      <c r="N77" s="973" t="str">
        <f>M77* 40 &amp; "hrs"</f>
        <v>964.5hrs</v>
      </c>
      <c r="O77" s="897"/>
      <c r="P77" s="340" t="s">
        <v>74</v>
      </c>
      <c r="Q77" s="352">
        <f>SUM(L73:R73)/40</f>
        <v>24.112500000000001</v>
      </c>
      <c r="R77" s="353" t="str">
        <f>Q77*40 &amp; "hrs"</f>
        <v>964.5hrs</v>
      </c>
    </row>
    <row r="78" spans="1:18" ht="24" customHeight="1" x14ac:dyDescent="0.3">
      <c r="A78" s="316"/>
      <c r="B78" s="316"/>
      <c r="C78" s="316"/>
      <c r="D78" s="331" t="s">
        <v>188</v>
      </c>
      <c r="E78" s="332">
        <f>COUNTIFS(E7:K74, "T")*8/40</f>
        <v>0</v>
      </c>
      <c r="F78" s="974" t="str">
        <f>E78* 40 &amp; "hrs"</f>
        <v>0hrs</v>
      </c>
      <c r="G78" s="897"/>
      <c r="H78" s="334" t="s">
        <v>241</v>
      </c>
      <c r="I78" s="332">
        <v>29.07</v>
      </c>
      <c r="J78" s="972" t="s">
        <v>251</v>
      </c>
      <c r="K78" s="897"/>
      <c r="L78" s="348" t="s">
        <v>188</v>
      </c>
      <c r="M78" s="335">
        <f>COUNTIFS(L7:R74, "T")*8/40</f>
        <v>0</v>
      </c>
      <c r="N78" s="974" t="str">
        <f>M78* 40 &amp; "hrs"</f>
        <v>0hrs</v>
      </c>
      <c r="O78" s="897"/>
      <c r="P78" s="334" t="s">
        <v>241</v>
      </c>
      <c r="Q78" s="335">
        <v>29.07</v>
      </c>
      <c r="R78" s="972" t="s">
        <v>251</v>
      </c>
    </row>
    <row r="79" spans="1:18" ht="24" customHeight="1" x14ac:dyDescent="0.3">
      <c r="A79" s="897"/>
      <c r="B79" s="897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  <row r="80" spans="1:18" ht="13" x14ac:dyDescent="0.3">
      <c r="A80" s="897"/>
      <c r="B80" s="897"/>
      <c r="C80" s="897"/>
      <c r="D80" s="897"/>
      <c r="E80" s="897"/>
      <c r="F80" s="897"/>
      <c r="G80" s="897"/>
      <c r="H80" s="897"/>
      <c r="I80" s="897"/>
      <c r="J80" s="897"/>
      <c r="K80" s="897"/>
      <c r="L80" s="897"/>
      <c r="M80" s="897"/>
      <c r="N80" s="897"/>
      <c r="O80" s="897"/>
      <c r="P80" s="897"/>
      <c r="Q80" s="897"/>
      <c r="R80" s="897"/>
    </row>
    <row r="81" spans="1:18" ht="13" x14ac:dyDescent="0.3">
      <c r="A81" s="897"/>
      <c r="B81" s="897"/>
      <c r="C81" s="897"/>
      <c r="D81" s="897"/>
      <c r="E81" s="897"/>
      <c r="F81" s="897"/>
      <c r="G81" s="897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897"/>
    </row>
    <row r="82" spans="1:18" ht="12.5" x14ac:dyDescent="0.25"/>
    <row r="83" spans="1:18" ht="12.5" x14ac:dyDescent="0.25"/>
  </sheetData>
  <mergeCells count="5">
    <mergeCell ref="A1:R1"/>
    <mergeCell ref="A2:R2"/>
    <mergeCell ref="A3:R3"/>
    <mergeCell ref="E4:K4"/>
    <mergeCell ref="L4:R4"/>
  </mergeCells>
  <conditionalFormatting sqref="I77">
    <cfRule type="cellIs" dxfId="921" priority="10" operator="lessThan">
      <formula>25.93</formula>
    </cfRule>
    <cfRule type="cellIs" dxfId="920" priority="11" operator="greaterThan">
      <formula>29.07</formula>
    </cfRule>
    <cfRule type="cellIs" dxfId="919" priority="12" operator="between">
      <formula>25.93</formula>
      <formula>29.07</formula>
    </cfRule>
  </conditionalFormatting>
  <conditionalFormatting sqref="J77">
    <cfRule type="cellIs" dxfId="918" priority="7" operator="lessThan">
      <formula>1037.2</formula>
    </cfRule>
    <cfRule type="cellIs" dxfId="917" priority="8" operator="greaterThan">
      <formula>1162.8</formula>
    </cfRule>
    <cfRule type="cellIs" dxfId="916" priority="9" operator="between">
      <formula>1037.2</formula>
      <formula>1162.8</formula>
    </cfRule>
  </conditionalFormatting>
  <conditionalFormatting sqref="Q77">
    <cfRule type="cellIs" dxfId="915" priority="4" operator="lessThan">
      <formula>25.93</formula>
    </cfRule>
    <cfRule type="cellIs" dxfId="914" priority="5" operator="greaterThan">
      <formula>29.07</formula>
    </cfRule>
    <cfRule type="cellIs" dxfId="913" priority="6" operator="between">
      <formula>25.93</formula>
      <formula>29.07</formula>
    </cfRule>
  </conditionalFormatting>
  <conditionalFormatting sqref="R77">
    <cfRule type="cellIs" dxfId="912" priority="1" operator="lessThan">
      <formula>1037.2</formula>
    </cfRule>
    <cfRule type="cellIs" dxfId="911" priority="2" operator="greaterThan">
      <formula>1162.8</formula>
    </cfRule>
    <cfRule type="cellIs" dxfId="910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DD70-C0E7-46F8-898A-9AB256588031}">
  <sheetPr>
    <pageSetUpPr fitToPage="1"/>
  </sheetPr>
  <dimension ref="A1:U83"/>
  <sheetViews>
    <sheetView topLeftCell="A10" zoomScale="75" zoomScaleNormal="75" workbookViewId="0">
      <selection activeCell="Q30" sqref="Q30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45963</v>
      </c>
      <c r="F5" s="349">
        <v>45964</v>
      </c>
      <c r="G5" s="349">
        <v>45965</v>
      </c>
      <c r="H5" s="349">
        <v>45966</v>
      </c>
      <c r="I5" s="349">
        <v>45967</v>
      </c>
      <c r="J5" s="349">
        <v>45968</v>
      </c>
      <c r="K5" s="349">
        <v>45969</v>
      </c>
      <c r="L5" s="349">
        <v>45970</v>
      </c>
      <c r="M5" s="349">
        <v>45971</v>
      </c>
      <c r="N5" s="349">
        <v>45972</v>
      </c>
      <c r="O5" s="349">
        <v>45973</v>
      </c>
      <c r="P5" s="349">
        <v>45974</v>
      </c>
      <c r="Q5" s="349">
        <v>45975</v>
      </c>
      <c r="R5" s="349">
        <v>45976</v>
      </c>
      <c r="T5" s="1756">
        <v>0.25</v>
      </c>
      <c r="U5" s="1752">
        <f>ROUNDDOWN(AVERAGE(E18:R18),0)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ROUNDDOWN(AVERAGE(E23:R23),0)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ROUNDDOWN(AVERAGE(E25:R25),0)</f>
        <v>6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7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ROUNDDOWN(AVERAGE(E29:R29),0)</f>
        <v>7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28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1371" t="s">
        <v>104</v>
      </c>
      <c r="N9" s="901">
        <v>8</v>
      </c>
      <c r="O9" s="901">
        <v>8</v>
      </c>
      <c r="P9" s="1371" t="s">
        <v>104</v>
      </c>
      <c r="Q9" s="1371" t="s">
        <v>104</v>
      </c>
      <c r="R9" s="962"/>
      <c r="T9" s="1756">
        <v>0.41666666666666702</v>
      </c>
      <c r="U9" s="1752">
        <f>ROUNDDOWN(AVERAGE(E37:R37),0)</f>
        <v>10</v>
      </c>
    </row>
    <row r="10" spans="1:21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ROUNDDOWN(AVERAGE(E41:R41),0)</f>
        <v>12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ROUNDDOWN(AVERAGE(E45:R45),0)</f>
        <v>13</v>
      </c>
    </row>
    <row r="12" spans="1:21" ht="24" customHeight="1" x14ac:dyDescent="0.25">
      <c r="A12" s="299" t="s">
        <v>13</v>
      </c>
      <c r="B12" s="299" t="s">
        <v>90</v>
      </c>
      <c r="C12" s="902" t="s">
        <v>344</v>
      </c>
      <c r="D12" s="901">
        <f t="shared" si="0"/>
        <v>8</v>
      </c>
      <c r="E12" s="961">
        <v>8</v>
      </c>
      <c r="F12" s="1079"/>
      <c r="G12" s="1079"/>
      <c r="H12" s="901"/>
      <c r="I12" s="1079"/>
      <c r="J12" s="1079"/>
      <c r="K12" s="961"/>
      <c r="L12" s="1072"/>
      <c r="M12" s="1079"/>
      <c r="N12" s="1079"/>
      <c r="O12" s="1079"/>
      <c r="P12" s="1079"/>
      <c r="Q12" s="901"/>
      <c r="R12" s="962">
        <v>8</v>
      </c>
      <c r="T12" s="1757">
        <v>0.54166666666666696</v>
      </c>
      <c r="U12" s="1752">
        <f>ROUNDDOWN(AVERAGE(E47:R47),0)</f>
        <v>13</v>
      </c>
    </row>
    <row r="13" spans="1:21" ht="24" customHeight="1" x14ac:dyDescent="0.25">
      <c r="A13" s="908" t="s">
        <v>328</v>
      </c>
      <c r="B13" s="908" t="s">
        <v>90</v>
      </c>
      <c r="C13" s="2397" t="s">
        <v>387</v>
      </c>
      <c r="D13" s="901">
        <f t="shared" si="0"/>
        <v>0</v>
      </c>
      <c r="E13" s="961"/>
      <c r="F13" s="901"/>
      <c r="G13" s="901"/>
      <c r="H13" s="901"/>
      <c r="I13" s="901"/>
      <c r="J13" s="901"/>
      <c r="K13" s="961"/>
      <c r="L13" s="1072"/>
      <c r="M13" s="901"/>
      <c r="N13" s="901"/>
      <c r="O13" s="901"/>
      <c r="P13" s="901"/>
      <c r="Q13" s="901"/>
      <c r="R13" s="962"/>
      <c r="T13" s="1757"/>
      <c r="U13" s="1752"/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351</v>
      </c>
      <c r="D14" s="1742">
        <f>SUM(E14:K14,L14:R14)/2</f>
        <v>12</v>
      </c>
      <c r="E14" s="1092"/>
      <c r="F14" s="1079"/>
      <c r="G14" s="1079"/>
      <c r="H14" s="1079"/>
      <c r="I14" s="1742"/>
      <c r="J14" s="1079"/>
      <c r="K14" s="1092">
        <v>8</v>
      </c>
      <c r="L14" s="1744">
        <v>8</v>
      </c>
      <c r="M14" s="1079"/>
      <c r="N14" s="1079"/>
      <c r="O14" s="1079"/>
      <c r="P14" s="1742"/>
      <c r="Q14" s="1371">
        <v>8</v>
      </c>
      <c r="R14" s="1092"/>
      <c r="T14" s="1756">
        <v>0.58333333333333304</v>
      </c>
      <c r="U14" s="1752">
        <f>ROUNDDOWN(AVERAGE(E54:R54),0)</f>
        <v>16</v>
      </c>
    </row>
    <row r="15" spans="1:21" s="1743" customFormat="1" ht="24" customHeight="1" x14ac:dyDescent="0.3">
      <c r="A15" s="299" t="s">
        <v>13</v>
      </c>
      <c r="B15" s="299" t="s">
        <v>90</v>
      </c>
      <c r="C15" s="1828" t="s">
        <v>366</v>
      </c>
      <c r="D15" s="901">
        <f t="shared" si="0"/>
        <v>8</v>
      </c>
      <c r="E15" s="1092"/>
      <c r="F15" s="1079"/>
      <c r="G15" s="1079"/>
      <c r="H15" s="901"/>
      <c r="I15" s="1079"/>
      <c r="J15" s="1079"/>
      <c r="K15" s="1092">
        <v>8</v>
      </c>
      <c r="L15" s="1744">
        <v>8</v>
      </c>
      <c r="M15" s="901"/>
      <c r="N15" s="1079"/>
      <c r="O15" s="1079"/>
      <c r="P15" s="1079"/>
      <c r="Q15" s="1079"/>
      <c r="R15" s="1092"/>
      <c r="T15" s="1756"/>
      <c r="U15" s="1752"/>
    </row>
    <row r="16" spans="1:21" ht="24" customHeight="1" x14ac:dyDescent="0.25">
      <c r="A16" s="299" t="s">
        <v>13</v>
      </c>
      <c r="B16" s="299" t="s">
        <v>90</v>
      </c>
      <c r="C16" s="1828" t="s">
        <v>379</v>
      </c>
      <c r="D16" s="901">
        <f t="shared" si="0"/>
        <v>8</v>
      </c>
      <c r="E16" s="1092">
        <v>8</v>
      </c>
      <c r="F16" s="1079"/>
      <c r="G16" s="901"/>
      <c r="H16" s="1079"/>
      <c r="I16" s="1079"/>
      <c r="J16" s="1079"/>
      <c r="K16" s="1092"/>
      <c r="L16" s="1744"/>
      <c r="M16" s="1079"/>
      <c r="N16" s="1079"/>
      <c r="O16" s="1742"/>
      <c r="P16" s="1079"/>
      <c r="Q16" s="1079"/>
      <c r="R16" s="1092">
        <v>8</v>
      </c>
      <c r="T16" s="1757">
        <v>0.625</v>
      </c>
      <c r="U16" s="1752">
        <f>ROUNDDOWN(AVERAGE(E57:R57),0)</f>
        <v>12</v>
      </c>
    </row>
    <row r="17" spans="1:21" ht="24" customHeight="1" x14ac:dyDescent="0.3">
      <c r="A17" s="299" t="s">
        <v>13</v>
      </c>
      <c r="B17" s="299" t="s">
        <v>90</v>
      </c>
      <c r="C17" s="902" t="s">
        <v>106</v>
      </c>
      <c r="D17" s="901">
        <f t="shared" si="0"/>
        <v>8</v>
      </c>
      <c r="E17" s="961"/>
      <c r="F17" s="1079"/>
      <c r="G17" s="1079"/>
      <c r="H17" s="1079"/>
      <c r="I17" s="1079"/>
      <c r="J17" s="1079"/>
      <c r="K17" s="961">
        <v>8</v>
      </c>
      <c r="L17" s="1072"/>
      <c r="M17" s="1079"/>
      <c r="N17" s="1079"/>
      <c r="O17" s="1079"/>
      <c r="P17" s="1079"/>
      <c r="Q17" s="1079"/>
      <c r="R17" s="961">
        <v>8</v>
      </c>
      <c r="T17" s="1756">
        <v>0.66666666666666696</v>
      </c>
      <c r="U17" s="1752">
        <f>ROUNDDOWN(AVERAGE(E58:R58),0)</f>
        <v>11</v>
      </c>
    </row>
    <row r="18" spans="1:21" ht="24" customHeight="1" x14ac:dyDescent="0.25">
      <c r="A18" s="904"/>
      <c r="B18" s="904"/>
      <c r="C18" s="905" t="s">
        <v>122</v>
      </c>
      <c r="D18" s="906"/>
      <c r="E18" s="1069">
        <f t="shared" ref="E18:R18" si="1">COUNT(E7:E17)</f>
        <v>4</v>
      </c>
      <c r="F18" s="1069">
        <f>COUNT(F7:F17)</f>
        <v>5</v>
      </c>
      <c r="G18" s="1069">
        <f t="shared" si="1"/>
        <v>4</v>
      </c>
      <c r="H18" s="1069">
        <f t="shared" si="1"/>
        <v>4</v>
      </c>
      <c r="I18" s="1069">
        <f t="shared" si="1"/>
        <v>5</v>
      </c>
      <c r="J18" s="1069">
        <f t="shared" si="1"/>
        <v>5</v>
      </c>
      <c r="K18" s="1069">
        <f t="shared" si="1"/>
        <v>3</v>
      </c>
      <c r="L18" s="1069">
        <f t="shared" si="1"/>
        <v>2</v>
      </c>
      <c r="M18" s="1069">
        <f t="shared" si="1"/>
        <v>4</v>
      </c>
      <c r="N18" s="1069">
        <f t="shared" si="1"/>
        <v>5</v>
      </c>
      <c r="O18" s="1069">
        <f t="shared" si="1"/>
        <v>5</v>
      </c>
      <c r="P18" s="1069">
        <f t="shared" si="1"/>
        <v>3</v>
      </c>
      <c r="Q18" s="1069">
        <f t="shared" si="1"/>
        <v>4</v>
      </c>
      <c r="R18" s="1069">
        <f t="shared" si="1"/>
        <v>5</v>
      </c>
      <c r="T18" s="1757">
        <v>0.70833333333333404</v>
      </c>
      <c r="U18" s="1752">
        <f>ROUNDDOWN(AVERAGE(E59:R59),0)</f>
        <v>10</v>
      </c>
    </row>
    <row r="19" spans="1:21" ht="24" customHeight="1" x14ac:dyDescent="0.25">
      <c r="A19" s="299" t="s">
        <v>13</v>
      </c>
      <c r="B19" s="299" t="s">
        <v>14</v>
      </c>
      <c r="C19" s="902" t="s">
        <v>276</v>
      </c>
      <c r="D19" s="901">
        <f>SUM(E19:K19,L19:R19)/2</f>
        <v>40</v>
      </c>
      <c r="E19" s="1072"/>
      <c r="F19" s="1071">
        <v>8</v>
      </c>
      <c r="G19" s="1071"/>
      <c r="H19" s="1071">
        <v>8</v>
      </c>
      <c r="I19" s="1071">
        <v>8</v>
      </c>
      <c r="J19" s="1071">
        <v>8</v>
      </c>
      <c r="K19" s="1072">
        <v>8</v>
      </c>
      <c r="L19" s="1072">
        <v>8</v>
      </c>
      <c r="M19" s="901"/>
      <c r="N19" s="1071">
        <v>8</v>
      </c>
      <c r="O19" s="1071">
        <v>8</v>
      </c>
      <c r="P19" s="1071">
        <v>8</v>
      </c>
      <c r="Q19" s="1071">
        <v>8</v>
      </c>
      <c r="R19" s="1073"/>
      <c r="T19" s="1757"/>
      <c r="U19" s="1752"/>
    </row>
    <row r="20" spans="1:21" ht="24" customHeight="1" x14ac:dyDescent="0.3">
      <c r="A20" s="299" t="s">
        <v>13</v>
      </c>
      <c r="B20" s="299" t="s">
        <v>14</v>
      </c>
      <c r="C20" s="902" t="s">
        <v>359</v>
      </c>
      <c r="D20" s="901">
        <f t="shared" ref="D20:D21" si="2">SUM(E20:K20,L20:R20)/2</f>
        <v>8</v>
      </c>
      <c r="E20" s="1072"/>
      <c r="F20" s="1071"/>
      <c r="G20" s="1071"/>
      <c r="H20" s="1071"/>
      <c r="I20" s="2327"/>
      <c r="J20" s="1071"/>
      <c r="K20" s="1072">
        <v>8</v>
      </c>
      <c r="L20" s="1072"/>
      <c r="M20" s="901"/>
      <c r="N20" s="1071"/>
      <c r="O20" s="1071"/>
      <c r="P20" s="2327"/>
      <c r="Q20" s="1071"/>
      <c r="R20" s="1073">
        <v>8</v>
      </c>
      <c r="T20" s="1756">
        <v>0.75</v>
      </c>
      <c r="U20" s="1752">
        <f>ROUNDDOWN(AVERAGE(E61:R61),0)</f>
        <v>10</v>
      </c>
    </row>
    <row r="21" spans="1:21" ht="24" customHeight="1" x14ac:dyDescent="0.25">
      <c r="A21" s="299" t="s">
        <v>13</v>
      </c>
      <c r="B21" s="299" t="s">
        <v>14</v>
      </c>
      <c r="C21" s="902" t="s">
        <v>98</v>
      </c>
      <c r="D21" s="901">
        <f t="shared" si="2"/>
        <v>36</v>
      </c>
      <c r="E21" s="961"/>
      <c r="F21" s="963">
        <v>8</v>
      </c>
      <c r="G21" s="901">
        <v>8</v>
      </c>
      <c r="H21" s="901">
        <v>8</v>
      </c>
      <c r="I21" s="901">
        <v>8</v>
      </c>
      <c r="J21" s="901">
        <v>8</v>
      </c>
      <c r="K21" s="961"/>
      <c r="L21" s="961"/>
      <c r="M21" s="1071">
        <v>8</v>
      </c>
      <c r="N21" s="1071">
        <v>8</v>
      </c>
      <c r="O21" s="901">
        <v>8</v>
      </c>
      <c r="P21" s="901">
        <v>8</v>
      </c>
      <c r="Q21" s="1371" t="s">
        <v>104</v>
      </c>
      <c r="R21" s="962"/>
      <c r="T21" s="1757">
        <v>0.79166666666666696</v>
      </c>
      <c r="U21" s="1752">
        <f>ROUNDDOWN(AVERAGE(E62:R62),0)</f>
        <v>7</v>
      </c>
    </row>
    <row r="22" spans="1:21" ht="24" customHeight="1" x14ac:dyDescent="0.3">
      <c r="A22" s="299" t="s">
        <v>13</v>
      </c>
      <c r="B22" s="299" t="s">
        <v>201</v>
      </c>
      <c r="C22" s="902" t="s">
        <v>107</v>
      </c>
      <c r="D22" s="901">
        <f>SUM(E22:K22,L22:R22)/2</f>
        <v>17.5</v>
      </c>
      <c r="E22" s="961">
        <v>5</v>
      </c>
      <c r="F22" s="901"/>
      <c r="G22" s="901">
        <v>5</v>
      </c>
      <c r="H22" s="901">
        <v>5</v>
      </c>
      <c r="I22" s="901"/>
      <c r="J22" s="901"/>
      <c r="K22" s="961"/>
      <c r="L22" s="1072">
        <v>5</v>
      </c>
      <c r="M22" s="901">
        <v>5</v>
      </c>
      <c r="N22" s="901">
        <v>5</v>
      </c>
      <c r="O22" s="901"/>
      <c r="P22" s="901">
        <v>5</v>
      </c>
      <c r="Q22" s="901"/>
      <c r="R22" s="962"/>
      <c r="T22" s="1756">
        <v>0.83333333333333404</v>
      </c>
      <c r="U22" s="1752">
        <f>ROUNDDOWN(AVERAGE(E63:R63),0)</f>
        <v>5</v>
      </c>
    </row>
    <row r="23" spans="1:21" ht="24" customHeight="1" x14ac:dyDescent="0.25">
      <c r="A23" s="904"/>
      <c r="B23" s="904"/>
      <c r="C23" s="905" t="s">
        <v>123</v>
      </c>
      <c r="D23" s="906"/>
      <c r="E23" s="1069">
        <f t="shared" ref="E23:R23" si="3">COUNT(E7:E17,E19:E21)</f>
        <v>4</v>
      </c>
      <c r="F23" s="1069">
        <f t="shared" si="3"/>
        <v>7</v>
      </c>
      <c r="G23" s="1069">
        <f t="shared" si="3"/>
        <v>5</v>
      </c>
      <c r="H23" s="1069">
        <f t="shared" si="3"/>
        <v>6</v>
      </c>
      <c r="I23" s="1069">
        <f t="shared" si="3"/>
        <v>7</v>
      </c>
      <c r="J23" s="1069">
        <f t="shared" si="3"/>
        <v>7</v>
      </c>
      <c r="K23" s="1069">
        <f t="shared" si="3"/>
        <v>5</v>
      </c>
      <c r="L23" s="1069">
        <f t="shared" si="3"/>
        <v>3</v>
      </c>
      <c r="M23" s="1069">
        <f t="shared" si="3"/>
        <v>5</v>
      </c>
      <c r="N23" s="1069">
        <f t="shared" si="3"/>
        <v>7</v>
      </c>
      <c r="O23" s="1069">
        <f t="shared" si="3"/>
        <v>7</v>
      </c>
      <c r="P23" s="1069">
        <f t="shared" si="3"/>
        <v>5</v>
      </c>
      <c r="Q23" s="1069">
        <f t="shared" si="3"/>
        <v>5</v>
      </c>
      <c r="R23" s="1069">
        <f t="shared" si="3"/>
        <v>6</v>
      </c>
      <c r="T23" s="1757">
        <v>0.875</v>
      </c>
      <c r="U23" s="1752">
        <f>ROUNDDOWN(AVERAGE(E64:R64),0)</f>
        <v>4</v>
      </c>
    </row>
    <row r="24" spans="1:21" ht="24" customHeight="1" x14ac:dyDescent="0.3">
      <c r="A24" s="299" t="s">
        <v>13</v>
      </c>
      <c r="B24" s="299" t="s">
        <v>26</v>
      </c>
      <c r="C24" s="902" t="s">
        <v>341</v>
      </c>
      <c r="D24" s="901">
        <f>SUM(E24:K24,L24:R24)/2</f>
        <v>36</v>
      </c>
      <c r="E24" s="1090"/>
      <c r="F24" s="901">
        <v>8</v>
      </c>
      <c r="G24" s="901">
        <v>8</v>
      </c>
      <c r="H24" s="901">
        <v>8</v>
      </c>
      <c r="I24" s="901"/>
      <c r="J24" s="901">
        <v>8</v>
      </c>
      <c r="K24" s="1070">
        <v>8</v>
      </c>
      <c r="L24" s="1070">
        <v>8</v>
      </c>
      <c r="M24" s="901"/>
      <c r="N24" s="901">
        <v>8</v>
      </c>
      <c r="O24" s="901">
        <v>8</v>
      </c>
      <c r="P24" s="901"/>
      <c r="Q24" s="901">
        <v>8</v>
      </c>
      <c r="R24" s="1070"/>
      <c r="T24" s="1758">
        <v>0.91666666666666696</v>
      </c>
      <c r="U24" s="1753">
        <f>ROUNDDOWN(AVERAGE('Master as of 2.17.25'!E61:R61), 0)</f>
        <v>4</v>
      </c>
    </row>
    <row r="25" spans="1:21" ht="24" customHeight="1" x14ac:dyDescent="0.25">
      <c r="A25" s="904"/>
      <c r="B25" s="904"/>
      <c r="C25" s="905" t="s">
        <v>120</v>
      </c>
      <c r="D25" s="906"/>
      <c r="E25" s="1069">
        <f t="shared" ref="E25:R25" si="4">COUNT(E7:E17,E19:E22,E24:E24)</f>
        <v>5</v>
      </c>
      <c r="F25" s="1069">
        <f t="shared" si="4"/>
        <v>8</v>
      </c>
      <c r="G25" s="1069">
        <f t="shared" si="4"/>
        <v>7</v>
      </c>
      <c r="H25" s="1069">
        <f t="shared" si="4"/>
        <v>8</v>
      </c>
      <c r="I25" s="1069">
        <f t="shared" si="4"/>
        <v>7</v>
      </c>
      <c r="J25" s="1069">
        <f t="shared" si="4"/>
        <v>8</v>
      </c>
      <c r="K25" s="1069">
        <f t="shared" si="4"/>
        <v>6</v>
      </c>
      <c r="L25" s="1069">
        <f t="shared" si="4"/>
        <v>5</v>
      </c>
      <c r="M25" s="1069">
        <f t="shared" si="4"/>
        <v>6</v>
      </c>
      <c r="N25" s="1069">
        <f t="shared" si="4"/>
        <v>9</v>
      </c>
      <c r="O25" s="1069">
        <f t="shared" si="4"/>
        <v>8</v>
      </c>
      <c r="P25" s="1069">
        <f t="shared" si="4"/>
        <v>6</v>
      </c>
      <c r="Q25" s="1069">
        <f t="shared" si="4"/>
        <v>6</v>
      </c>
      <c r="R25" s="1069">
        <f t="shared" si="4"/>
        <v>6</v>
      </c>
    </row>
    <row r="26" spans="1:21" ht="24" customHeight="1" x14ac:dyDescent="0.25">
      <c r="A26" s="299" t="s">
        <v>13</v>
      </c>
      <c r="B26" s="299" t="s">
        <v>30</v>
      </c>
      <c r="C26" s="902" t="s">
        <v>371</v>
      </c>
      <c r="D26" s="901">
        <f>SUM(E26:K26,L26:R26)/2</f>
        <v>32</v>
      </c>
      <c r="E26" s="1092"/>
      <c r="F26" s="901">
        <v>8</v>
      </c>
      <c r="G26" s="901">
        <v>8</v>
      </c>
      <c r="H26" s="901">
        <v>8</v>
      </c>
      <c r="I26" s="901">
        <v>8</v>
      </c>
      <c r="J26" s="901"/>
      <c r="K26" s="1080"/>
      <c r="L26" s="1080"/>
      <c r="M26" s="901">
        <v>8</v>
      </c>
      <c r="N26" s="901"/>
      <c r="O26" s="901">
        <v>8</v>
      </c>
      <c r="P26" s="1071">
        <v>8</v>
      </c>
      <c r="Q26" s="901">
        <v>8</v>
      </c>
      <c r="R26" s="1092"/>
    </row>
    <row r="27" spans="1:21" ht="24" customHeight="1" x14ac:dyDescent="0.25">
      <c r="A27" s="299" t="s">
        <v>13</v>
      </c>
      <c r="B27" s="299" t="s">
        <v>30</v>
      </c>
      <c r="C27" s="902" t="s">
        <v>359</v>
      </c>
      <c r="D27" s="901">
        <f>SUM(E27:K27,L27:R27)/2</f>
        <v>8</v>
      </c>
      <c r="E27" s="1070"/>
      <c r="F27" s="901"/>
      <c r="G27" s="901"/>
      <c r="H27" s="901"/>
      <c r="I27" s="901">
        <v>8</v>
      </c>
      <c r="J27" s="901"/>
      <c r="K27" s="1079"/>
      <c r="L27" s="1070"/>
      <c r="M27" s="901"/>
      <c r="N27" s="901"/>
      <c r="O27" s="901"/>
      <c r="P27" s="1071">
        <v>8</v>
      </c>
      <c r="Q27" s="901"/>
      <c r="R27" s="1079"/>
    </row>
    <row r="28" spans="1:21" ht="24" customHeight="1" x14ac:dyDescent="0.25">
      <c r="A28" s="299" t="s">
        <v>13</v>
      </c>
      <c r="B28" s="299" t="s">
        <v>30</v>
      </c>
      <c r="C28" s="902" t="s">
        <v>290</v>
      </c>
      <c r="D28" s="901">
        <f t="shared" ref="D28" si="5">SUM(E28:K28,L28:R28)/2</f>
        <v>16</v>
      </c>
      <c r="E28" s="961">
        <v>8</v>
      </c>
      <c r="F28" s="901"/>
      <c r="G28" s="901"/>
      <c r="H28" s="901"/>
      <c r="I28" s="901"/>
      <c r="J28" s="901"/>
      <c r="K28" s="961">
        <v>8</v>
      </c>
      <c r="L28" s="961">
        <v>8</v>
      </c>
      <c r="M28" s="901"/>
      <c r="N28" s="901"/>
      <c r="O28" s="901"/>
      <c r="P28" s="901"/>
      <c r="Q28" s="901"/>
      <c r="R28" s="962">
        <v>8</v>
      </c>
    </row>
    <row r="29" spans="1:21" ht="24" customHeight="1" x14ac:dyDescent="0.25">
      <c r="A29" s="904"/>
      <c r="B29" s="904"/>
      <c r="C29" s="905" t="s">
        <v>119</v>
      </c>
      <c r="D29" s="906"/>
      <c r="E29" s="1069">
        <f t="shared" ref="E29:R29" si="6">COUNT(E7:E17,E19:E22,E24:E24,E26:E28)</f>
        <v>6</v>
      </c>
      <c r="F29" s="1069">
        <f t="shared" si="6"/>
        <v>9</v>
      </c>
      <c r="G29" s="1069">
        <f t="shared" si="6"/>
        <v>8</v>
      </c>
      <c r="H29" s="1069">
        <f t="shared" si="6"/>
        <v>9</v>
      </c>
      <c r="I29" s="1069">
        <f t="shared" si="6"/>
        <v>9</v>
      </c>
      <c r="J29" s="1069">
        <f t="shared" si="6"/>
        <v>8</v>
      </c>
      <c r="K29" s="1069">
        <f t="shared" si="6"/>
        <v>7</v>
      </c>
      <c r="L29" s="1069">
        <f t="shared" si="6"/>
        <v>6</v>
      </c>
      <c r="M29" s="1069">
        <f t="shared" si="6"/>
        <v>7</v>
      </c>
      <c r="N29" s="1069">
        <f t="shared" si="6"/>
        <v>9</v>
      </c>
      <c r="O29" s="1069">
        <f t="shared" si="6"/>
        <v>9</v>
      </c>
      <c r="P29" s="1069">
        <f t="shared" si="6"/>
        <v>8</v>
      </c>
      <c r="Q29" s="1069">
        <f t="shared" si="6"/>
        <v>7</v>
      </c>
      <c r="R29" s="1069">
        <f t="shared" si="6"/>
        <v>7</v>
      </c>
    </row>
    <row r="30" spans="1:21" ht="24" customHeight="1" x14ac:dyDescent="0.25">
      <c r="A30" s="299" t="s">
        <v>13</v>
      </c>
      <c r="B30" s="299" t="s">
        <v>91</v>
      </c>
      <c r="C30" s="902" t="s">
        <v>351</v>
      </c>
      <c r="D30" s="901">
        <f t="shared" ref="D30:D36" si="7">SUM(E30:K30,L30:R30)/2</f>
        <v>28</v>
      </c>
      <c r="E30" s="961"/>
      <c r="F30" s="901">
        <v>8</v>
      </c>
      <c r="G30" s="901">
        <v>8</v>
      </c>
      <c r="H30" s="901">
        <v>8</v>
      </c>
      <c r="I30" s="901"/>
      <c r="J30" s="901">
        <v>8</v>
      </c>
      <c r="K30" s="1080"/>
      <c r="L30" s="1080"/>
      <c r="M30" s="901">
        <v>8</v>
      </c>
      <c r="N30" s="901">
        <v>8</v>
      </c>
      <c r="O30" s="901">
        <v>8</v>
      </c>
      <c r="P30" s="901"/>
      <c r="Q30" s="1371"/>
      <c r="R30" s="962"/>
    </row>
    <row r="31" spans="1:21" ht="24" customHeight="1" x14ac:dyDescent="0.25">
      <c r="A31" s="908" t="s">
        <v>328</v>
      </c>
      <c r="B31" s="908" t="s">
        <v>91</v>
      </c>
      <c r="C31" s="909" t="s">
        <v>387</v>
      </c>
      <c r="D31" s="901">
        <f t="shared" si="7"/>
        <v>0</v>
      </c>
      <c r="E31" s="1079"/>
      <c r="F31" s="901"/>
      <c r="G31" s="901"/>
      <c r="H31" s="901"/>
      <c r="I31" s="901"/>
      <c r="J31" s="901"/>
      <c r="K31" s="1092"/>
      <c r="L31" s="1092"/>
      <c r="M31" s="901"/>
      <c r="N31" s="901"/>
      <c r="O31" s="901"/>
      <c r="P31" s="901"/>
      <c r="Q31" s="901"/>
      <c r="R31" s="1079"/>
    </row>
    <row r="32" spans="1:21" ht="24" customHeight="1" x14ac:dyDescent="0.25">
      <c r="A32" s="299" t="s">
        <v>13</v>
      </c>
      <c r="B32" s="299" t="s">
        <v>91</v>
      </c>
      <c r="C32" s="902" t="s">
        <v>235</v>
      </c>
      <c r="D32" s="901">
        <f>SUM(E32:K32,L32:R32)/2</f>
        <v>32</v>
      </c>
      <c r="E32" s="1079"/>
      <c r="F32" s="901"/>
      <c r="G32" s="901">
        <v>8</v>
      </c>
      <c r="H32" s="901">
        <v>8</v>
      </c>
      <c r="I32" s="901">
        <v>8</v>
      </c>
      <c r="J32" s="901">
        <v>8</v>
      </c>
      <c r="K32" s="1070"/>
      <c r="L32" s="1070"/>
      <c r="M32" s="901">
        <v>8</v>
      </c>
      <c r="N32" s="901"/>
      <c r="O32" s="901">
        <v>8</v>
      </c>
      <c r="P32" s="901">
        <v>8</v>
      </c>
      <c r="Q32" s="901">
        <v>8</v>
      </c>
      <c r="R32" s="1079"/>
    </row>
    <row r="33" spans="1:18" ht="24" customHeight="1" x14ac:dyDescent="0.25">
      <c r="A33" s="299" t="s">
        <v>13</v>
      </c>
      <c r="B33" s="299" t="s">
        <v>91</v>
      </c>
      <c r="C33" s="902" t="s">
        <v>371</v>
      </c>
      <c r="D33" s="901">
        <f>SUM(E33:K33,L33:R33)/2</f>
        <v>8</v>
      </c>
      <c r="E33" s="1070"/>
      <c r="F33" s="1079"/>
      <c r="G33" s="1079"/>
      <c r="H33" s="1079"/>
      <c r="I33" s="1079"/>
      <c r="J33" s="901"/>
      <c r="K33" s="1070">
        <v>8</v>
      </c>
      <c r="L33" s="1070">
        <v>8</v>
      </c>
      <c r="M33" s="1079"/>
      <c r="N33" s="901"/>
      <c r="O33" s="1079"/>
      <c r="P33" s="1079"/>
      <c r="Q33" s="1079"/>
      <c r="R33" s="1070"/>
    </row>
    <row r="34" spans="1:18" ht="24" customHeight="1" x14ac:dyDescent="0.25">
      <c r="A34" s="299" t="s">
        <v>13</v>
      </c>
      <c r="B34" s="299" t="s">
        <v>91</v>
      </c>
      <c r="C34" s="900" t="s">
        <v>344</v>
      </c>
      <c r="D34" s="901">
        <f t="shared" si="7"/>
        <v>32</v>
      </c>
      <c r="E34" s="1080"/>
      <c r="F34" s="901">
        <v>8</v>
      </c>
      <c r="G34" s="901">
        <v>8</v>
      </c>
      <c r="H34" s="901"/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>
        <v>8</v>
      </c>
      <c r="P34" s="901">
        <v>8</v>
      </c>
      <c r="Q34" s="901"/>
      <c r="R34" s="1080"/>
    </row>
    <row r="35" spans="1:18" ht="24" customHeight="1" x14ac:dyDescent="0.25">
      <c r="A35" s="299" t="s">
        <v>13</v>
      </c>
      <c r="B35" s="299" t="s">
        <v>91</v>
      </c>
      <c r="C35" s="902" t="s">
        <v>366</v>
      </c>
      <c r="D35" s="901">
        <f t="shared" si="7"/>
        <v>32</v>
      </c>
      <c r="E35" s="1092"/>
      <c r="F35" s="901">
        <v>8</v>
      </c>
      <c r="G35" s="901">
        <v>8</v>
      </c>
      <c r="H35" s="901"/>
      <c r="I35" s="901">
        <v>8</v>
      </c>
      <c r="J35" s="901">
        <v>8</v>
      </c>
      <c r="K35" s="1080"/>
      <c r="L35" s="1080"/>
      <c r="M35" s="901"/>
      <c r="N35" s="901">
        <v>8</v>
      </c>
      <c r="O35" s="901">
        <v>8</v>
      </c>
      <c r="P35" s="901">
        <v>8</v>
      </c>
      <c r="Q35" s="901">
        <v>8</v>
      </c>
      <c r="R35" s="1092"/>
    </row>
    <row r="36" spans="1:18" ht="24" customHeight="1" x14ac:dyDescent="0.25">
      <c r="A36" s="299" t="s">
        <v>13</v>
      </c>
      <c r="B36" s="299" t="s">
        <v>91</v>
      </c>
      <c r="C36" s="902" t="s">
        <v>281</v>
      </c>
      <c r="D36" s="901">
        <f t="shared" si="7"/>
        <v>40</v>
      </c>
      <c r="E36" s="961">
        <v>8</v>
      </c>
      <c r="F36" s="901"/>
      <c r="G36" s="901">
        <v>8</v>
      </c>
      <c r="H36" s="901">
        <v>8</v>
      </c>
      <c r="I36" s="901">
        <v>8</v>
      </c>
      <c r="J36" s="901">
        <v>8</v>
      </c>
      <c r="K36" s="961"/>
      <c r="L36" s="961"/>
      <c r="M36" s="901">
        <v>8</v>
      </c>
      <c r="N36" s="901">
        <v>8</v>
      </c>
      <c r="O36" s="901"/>
      <c r="P36" s="901">
        <v>8</v>
      </c>
      <c r="Q36" s="901">
        <v>8</v>
      </c>
      <c r="R36" s="962">
        <v>8</v>
      </c>
    </row>
    <row r="37" spans="1:18" ht="24" customHeight="1" x14ac:dyDescent="0.25">
      <c r="A37" s="904"/>
      <c r="B37" s="904"/>
      <c r="C37" s="905" t="s">
        <v>124</v>
      </c>
      <c r="D37" s="906"/>
      <c r="E37" s="1069">
        <f t="shared" ref="E37:R37" si="8">COUNT(E7:E17,E19:E22,E24:E24,E26:E28,E30:E36)</f>
        <v>7</v>
      </c>
      <c r="F37" s="1069">
        <f t="shared" si="8"/>
        <v>12</v>
      </c>
      <c r="G37" s="1069">
        <f>COUNT(G7:G17,G19:G22,G24:G24,G26:G28,G30:G36)</f>
        <v>13</v>
      </c>
      <c r="H37" s="1069">
        <f t="shared" si="8"/>
        <v>12</v>
      </c>
      <c r="I37" s="1069">
        <f t="shared" si="8"/>
        <v>13</v>
      </c>
      <c r="J37" s="1069">
        <f t="shared" si="8"/>
        <v>13</v>
      </c>
      <c r="K37" s="1069">
        <f t="shared" si="8"/>
        <v>8</v>
      </c>
      <c r="L37" s="1069">
        <f t="shared" si="8"/>
        <v>7</v>
      </c>
      <c r="M37" s="1069">
        <f t="shared" si="8"/>
        <v>11</v>
      </c>
      <c r="N37" s="1069">
        <f t="shared" si="8"/>
        <v>13</v>
      </c>
      <c r="O37" s="1069">
        <f t="shared" si="8"/>
        <v>13</v>
      </c>
      <c r="P37" s="1069">
        <f t="shared" si="8"/>
        <v>12</v>
      </c>
      <c r="Q37" s="1069">
        <f t="shared" si="8"/>
        <v>10</v>
      </c>
      <c r="R37" s="1069">
        <f t="shared" si="8"/>
        <v>8</v>
      </c>
    </row>
    <row r="38" spans="1:18" ht="24" customHeight="1" x14ac:dyDescent="0.25">
      <c r="A38" s="299" t="s">
        <v>13</v>
      </c>
      <c r="B38" s="299" t="s">
        <v>34</v>
      </c>
      <c r="C38" s="902" t="s">
        <v>379</v>
      </c>
      <c r="D38" s="901">
        <f>SUM(E38:K38,L38:R38)/2</f>
        <v>32</v>
      </c>
      <c r="E38" s="1079"/>
      <c r="F38" s="901">
        <v>8</v>
      </c>
      <c r="G38" s="901"/>
      <c r="H38" s="901">
        <v>8</v>
      </c>
      <c r="I38" s="901">
        <v>8</v>
      </c>
      <c r="J38" s="901">
        <v>8</v>
      </c>
      <c r="K38" s="1070"/>
      <c r="L38" s="1070"/>
      <c r="M38" s="901">
        <v>8</v>
      </c>
      <c r="N38" s="901">
        <v>8</v>
      </c>
      <c r="O38" s="901"/>
      <c r="P38" s="901">
        <v>8</v>
      </c>
      <c r="Q38" s="901">
        <v>8</v>
      </c>
      <c r="R38" s="1079"/>
    </row>
    <row r="39" spans="1:18" ht="24" customHeight="1" x14ac:dyDescent="0.25">
      <c r="A39" s="299" t="s">
        <v>13</v>
      </c>
      <c r="B39" s="299" t="s">
        <v>34</v>
      </c>
      <c r="C39" s="902" t="s">
        <v>235</v>
      </c>
      <c r="D39" s="901">
        <f t="shared" ref="D39" si="9">SUM(E39:K39,L39:R39)/2</f>
        <v>8</v>
      </c>
      <c r="E39" s="1070">
        <v>8</v>
      </c>
      <c r="F39" s="901"/>
      <c r="G39" s="1079"/>
      <c r="H39" s="1079"/>
      <c r="I39" s="1079"/>
      <c r="J39" s="1079"/>
      <c r="K39" s="1070"/>
      <c r="L39" s="1070"/>
      <c r="M39" s="1079"/>
      <c r="N39" s="901"/>
      <c r="O39" s="1079"/>
      <c r="P39" s="1079"/>
      <c r="Q39" s="1079"/>
      <c r="R39" s="1070">
        <v>8</v>
      </c>
    </row>
    <row r="40" spans="1:18" ht="24" customHeight="1" x14ac:dyDescent="0.25">
      <c r="A40" s="299" t="s">
        <v>13</v>
      </c>
      <c r="B40" s="299" t="s">
        <v>34</v>
      </c>
      <c r="C40" s="902" t="s">
        <v>381</v>
      </c>
      <c r="D40" s="901">
        <f>SUM(E40:K40,L40:R40)/2</f>
        <v>40</v>
      </c>
      <c r="E40" s="1070"/>
      <c r="F40" s="901">
        <v>8</v>
      </c>
      <c r="G40" s="901">
        <v>8</v>
      </c>
      <c r="H40" s="901"/>
      <c r="I40" s="901">
        <v>8</v>
      </c>
      <c r="J40" s="901">
        <v>8</v>
      </c>
      <c r="K40" s="1070">
        <v>8</v>
      </c>
      <c r="L40" s="1070">
        <v>8</v>
      </c>
      <c r="M40" s="901">
        <v>8</v>
      </c>
      <c r="N40" s="901">
        <v>8</v>
      </c>
      <c r="O40" s="901"/>
      <c r="P40" s="901">
        <v>8</v>
      </c>
      <c r="Q40" s="901">
        <v>8</v>
      </c>
      <c r="R40" s="1070"/>
    </row>
    <row r="41" spans="1:18" ht="24" customHeight="1" x14ac:dyDescent="0.25">
      <c r="A41" s="904"/>
      <c r="B41" s="904"/>
      <c r="C41" s="905" t="s">
        <v>121</v>
      </c>
      <c r="D41" s="906"/>
      <c r="E41" s="1069">
        <f t="shared" ref="E41:R41" si="10">COUNT(E7:E17,E19:E22,E24:E24,E26:E28,E30:E36,E38:E40)</f>
        <v>8</v>
      </c>
      <c r="F41" s="1069">
        <f t="shared" si="10"/>
        <v>14</v>
      </c>
      <c r="G41" s="1069">
        <f t="shared" si="10"/>
        <v>14</v>
      </c>
      <c r="H41" s="1069">
        <f t="shared" si="10"/>
        <v>13</v>
      </c>
      <c r="I41" s="1069">
        <f t="shared" si="10"/>
        <v>15</v>
      </c>
      <c r="J41" s="1069">
        <f t="shared" si="10"/>
        <v>15</v>
      </c>
      <c r="K41" s="1069">
        <f t="shared" si="10"/>
        <v>9</v>
      </c>
      <c r="L41" s="1069">
        <f t="shared" si="10"/>
        <v>8</v>
      </c>
      <c r="M41" s="1069">
        <f t="shared" si="10"/>
        <v>13</v>
      </c>
      <c r="N41" s="1069">
        <f t="shared" si="10"/>
        <v>15</v>
      </c>
      <c r="O41" s="1069">
        <f t="shared" si="10"/>
        <v>13</v>
      </c>
      <c r="P41" s="1069">
        <f t="shared" si="10"/>
        <v>14</v>
      </c>
      <c r="Q41" s="1069">
        <f t="shared" si="10"/>
        <v>12</v>
      </c>
      <c r="R41" s="1069">
        <f t="shared" si="10"/>
        <v>9</v>
      </c>
    </row>
    <row r="42" spans="1:18" ht="24" customHeight="1" x14ac:dyDescent="0.25">
      <c r="A42" s="299" t="s">
        <v>13</v>
      </c>
      <c r="B42" s="299" t="s">
        <v>383</v>
      </c>
      <c r="C42" s="902" t="s">
        <v>334</v>
      </c>
      <c r="D42" s="901">
        <f t="shared" ref="D42:D44" si="11">SUM(E42:K42,L42:R42)/2</f>
        <v>6.5</v>
      </c>
      <c r="E42" s="1070"/>
      <c r="F42" s="901"/>
      <c r="G42" s="901"/>
      <c r="H42" s="901"/>
      <c r="I42" s="901">
        <v>6.5</v>
      </c>
      <c r="J42" s="901"/>
      <c r="K42" s="2396"/>
      <c r="L42" s="1070"/>
      <c r="M42" s="901"/>
      <c r="N42" s="901"/>
      <c r="O42" s="901"/>
      <c r="P42" s="901">
        <v>6.5</v>
      </c>
      <c r="Q42" s="901"/>
      <c r="R42" s="1070"/>
    </row>
    <row r="43" spans="1:18" ht="24" customHeight="1" x14ac:dyDescent="0.25">
      <c r="A43" s="299" t="s">
        <v>13</v>
      </c>
      <c r="B43" s="299" t="s">
        <v>162</v>
      </c>
      <c r="C43" s="902" t="s">
        <v>334</v>
      </c>
      <c r="D43" s="901">
        <f t="shared" si="11"/>
        <v>24</v>
      </c>
      <c r="E43" s="1070">
        <v>8</v>
      </c>
      <c r="F43" s="901"/>
      <c r="G43" s="901"/>
      <c r="H43" s="901">
        <v>8</v>
      </c>
      <c r="I43" s="901"/>
      <c r="J43" s="901"/>
      <c r="K43" s="1070">
        <v>8</v>
      </c>
      <c r="L43" s="1070">
        <v>8</v>
      </c>
      <c r="M43" s="901"/>
      <c r="N43" s="901"/>
      <c r="O43" s="901">
        <v>8</v>
      </c>
      <c r="P43" s="901"/>
      <c r="Q43" s="901"/>
      <c r="R43" s="1070">
        <v>8</v>
      </c>
    </row>
    <row r="44" spans="1:18" ht="24" customHeight="1" x14ac:dyDescent="0.25">
      <c r="A44" s="299" t="s">
        <v>13</v>
      </c>
      <c r="B44" s="299" t="s">
        <v>162</v>
      </c>
      <c r="C44" s="902" t="s">
        <v>369</v>
      </c>
      <c r="D44" s="901">
        <f t="shared" si="11"/>
        <v>32</v>
      </c>
      <c r="E44" s="1741"/>
      <c r="F44" s="1071">
        <v>8</v>
      </c>
      <c r="G44" s="1071"/>
      <c r="H44" s="901">
        <v>8</v>
      </c>
      <c r="I44" s="1071"/>
      <c r="J44" s="1071">
        <v>8</v>
      </c>
      <c r="K44" s="1070">
        <v>8</v>
      </c>
      <c r="L44" s="1070">
        <v>8</v>
      </c>
      <c r="M44" s="901">
        <v>8</v>
      </c>
      <c r="N44" s="1071"/>
      <c r="O44" s="1071">
        <v>8</v>
      </c>
      <c r="P44" s="1071"/>
      <c r="Q44" s="1071">
        <v>8</v>
      </c>
      <c r="R44" s="1741"/>
    </row>
    <row r="45" spans="1:18" ht="24" customHeight="1" x14ac:dyDescent="0.25">
      <c r="A45" s="904"/>
      <c r="B45" s="904"/>
      <c r="C45" s="905" t="s">
        <v>139</v>
      </c>
      <c r="D45" s="906"/>
      <c r="E45" s="1069">
        <f>COUNT(E7:E17,E19:E22,E24:E24,E26:E28,E30:E36,E38:E40,E42:E44)</f>
        <v>9</v>
      </c>
      <c r="F45" s="1069">
        <f t="shared" ref="F45:R45" si="12">COUNT(F7:F17,F19:F22,F24:F24,F26:F28,F30:F36,F38:F40,F42:F44)</f>
        <v>15</v>
      </c>
      <c r="G45" s="1069">
        <f t="shared" si="12"/>
        <v>14</v>
      </c>
      <c r="H45" s="1069">
        <f t="shared" si="12"/>
        <v>15</v>
      </c>
      <c r="I45" s="1069">
        <f t="shared" si="12"/>
        <v>16</v>
      </c>
      <c r="J45" s="1069">
        <f t="shared" si="12"/>
        <v>16</v>
      </c>
      <c r="K45" s="1069">
        <f t="shared" si="12"/>
        <v>11</v>
      </c>
      <c r="L45" s="1069">
        <f t="shared" si="12"/>
        <v>10</v>
      </c>
      <c r="M45" s="1069">
        <f t="shared" si="12"/>
        <v>14</v>
      </c>
      <c r="N45" s="1069">
        <f t="shared" si="12"/>
        <v>15</v>
      </c>
      <c r="O45" s="1069">
        <f t="shared" si="12"/>
        <v>15</v>
      </c>
      <c r="P45" s="1069">
        <f t="shared" si="12"/>
        <v>15</v>
      </c>
      <c r="Q45" s="1069">
        <f t="shared" si="12"/>
        <v>13</v>
      </c>
      <c r="R45" s="1069">
        <f t="shared" si="12"/>
        <v>10</v>
      </c>
    </row>
    <row r="46" spans="1:18" ht="24" customHeight="1" x14ac:dyDescent="0.25">
      <c r="A46" s="299" t="s">
        <v>13</v>
      </c>
      <c r="B46" s="299" t="s">
        <v>103</v>
      </c>
      <c r="C46" s="902" t="s">
        <v>384</v>
      </c>
      <c r="D46" s="901">
        <f>SUM(E46:K46,L46:R46)/2</f>
        <v>40</v>
      </c>
      <c r="E46" s="1070"/>
      <c r="F46" s="901">
        <v>8</v>
      </c>
      <c r="G46" s="901">
        <v>8</v>
      </c>
      <c r="H46" s="901">
        <v>8</v>
      </c>
      <c r="I46" s="901">
        <v>8</v>
      </c>
      <c r="J46" s="901"/>
      <c r="K46" s="1070">
        <v>8</v>
      </c>
      <c r="L46" s="1070">
        <v>8</v>
      </c>
      <c r="M46" s="901">
        <v>8</v>
      </c>
      <c r="N46" s="901">
        <v>8</v>
      </c>
      <c r="O46" s="901">
        <v>8</v>
      </c>
      <c r="P46" s="901"/>
      <c r="Q46" s="901">
        <v>8</v>
      </c>
      <c r="R46" s="1070"/>
    </row>
    <row r="47" spans="1:18" s="1743" customFormat="1" ht="24" customHeight="1" x14ac:dyDescent="0.25">
      <c r="A47" s="904"/>
      <c r="B47" s="904"/>
      <c r="C47" s="905" t="s">
        <v>125</v>
      </c>
      <c r="D47" s="906"/>
      <c r="E47" s="1069">
        <f>COUNT(E7:E17,E19:E21,E24:E24,E26:E28,E30:E36,E38:E40,E42:E44,E46:E46)</f>
        <v>8</v>
      </c>
      <c r="F47" s="1069">
        <f t="shared" ref="F47:R47" si="13">COUNT(F7:F17,F19:F21,F24:F24,F26:F28,F30:F36,F38:F40,F42:F44,F46:F46)</f>
        <v>16</v>
      </c>
      <c r="G47" s="1069">
        <f t="shared" si="13"/>
        <v>14</v>
      </c>
      <c r="H47" s="1069">
        <f t="shared" si="13"/>
        <v>15</v>
      </c>
      <c r="I47" s="1069">
        <f t="shared" si="13"/>
        <v>17</v>
      </c>
      <c r="J47" s="1069">
        <f t="shared" si="13"/>
        <v>16</v>
      </c>
      <c r="K47" s="1069">
        <f t="shared" si="13"/>
        <v>12</v>
      </c>
      <c r="L47" s="1069">
        <f t="shared" si="13"/>
        <v>10</v>
      </c>
      <c r="M47" s="1069">
        <f t="shared" si="13"/>
        <v>14</v>
      </c>
      <c r="N47" s="1069">
        <f t="shared" si="13"/>
        <v>15</v>
      </c>
      <c r="O47" s="1069">
        <f t="shared" si="13"/>
        <v>16</v>
      </c>
      <c r="P47" s="1069">
        <f t="shared" si="13"/>
        <v>14</v>
      </c>
      <c r="Q47" s="1069">
        <f t="shared" si="13"/>
        <v>14</v>
      </c>
      <c r="R47" s="1069">
        <f t="shared" si="13"/>
        <v>10</v>
      </c>
    </row>
    <row r="48" spans="1:18" ht="23.5" customHeight="1" x14ac:dyDescent="0.25">
      <c r="A48" s="299" t="s">
        <v>13</v>
      </c>
      <c r="B48" s="299" t="s">
        <v>39</v>
      </c>
      <c r="C48" s="902" t="s">
        <v>318</v>
      </c>
      <c r="D48" s="901">
        <f>SUM(E48:K48,L48:R48)/2</f>
        <v>40</v>
      </c>
      <c r="E48" s="961"/>
      <c r="F48" s="901">
        <v>8</v>
      </c>
      <c r="G48" s="901">
        <v>8</v>
      </c>
      <c r="H48" s="901">
        <v>8</v>
      </c>
      <c r="I48" s="901">
        <v>8</v>
      </c>
      <c r="J48" s="901"/>
      <c r="K48" s="961">
        <v>8</v>
      </c>
      <c r="L48" s="961">
        <v>8</v>
      </c>
      <c r="M48" s="901"/>
      <c r="N48" s="901">
        <v>8</v>
      </c>
      <c r="O48" s="901">
        <v>8</v>
      </c>
      <c r="P48" s="901">
        <v>8</v>
      </c>
      <c r="Q48" s="901">
        <v>8</v>
      </c>
      <c r="R48" s="962"/>
    </row>
    <row r="49" spans="1:18" ht="23.5" customHeight="1" x14ac:dyDescent="0.25">
      <c r="A49" s="299" t="s">
        <v>13</v>
      </c>
      <c r="B49" s="299" t="s">
        <v>39</v>
      </c>
      <c r="C49" s="902" t="s">
        <v>370</v>
      </c>
      <c r="D49" s="901">
        <f t="shared" ref="D49:D53" si="14">SUM(E49:K49,L49:R49)/2</f>
        <v>24</v>
      </c>
      <c r="E49" s="961">
        <v>8</v>
      </c>
      <c r="F49" s="901"/>
      <c r="G49" s="901"/>
      <c r="H49" s="901"/>
      <c r="I49" s="901"/>
      <c r="J49" s="901">
        <v>8</v>
      </c>
      <c r="K49" s="961">
        <v>8</v>
      </c>
      <c r="L49" s="961">
        <v>8</v>
      </c>
      <c r="M49" s="901"/>
      <c r="N49" s="901"/>
      <c r="O49" s="901"/>
      <c r="P49" s="901"/>
      <c r="Q49" s="901">
        <v>8</v>
      </c>
      <c r="R49" s="962">
        <v>8</v>
      </c>
    </row>
    <row r="50" spans="1:18" ht="24" customHeight="1" x14ac:dyDescent="0.25">
      <c r="A50" s="299" t="s">
        <v>13</v>
      </c>
      <c r="B50" s="299" t="s">
        <v>39</v>
      </c>
      <c r="C50" s="902" t="s">
        <v>374</v>
      </c>
      <c r="D50" s="901">
        <f t="shared" si="14"/>
        <v>24</v>
      </c>
      <c r="E50" s="961"/>
      <c r="F50" s="901">
        <v>8</v>
      </c>
      <c r="G50" s="901">
        <v>8</v>
      </c>
      <c r="H50" s="1094"/>
      <c r="I50" s="1371" t="s">
        <v>104</v>
      </c>
      <c r="J50" s="1371" t="s">
        <v>104</v>
      </c>
      <c r="K50" s="2383" t="s">
        <v>104</v>
      </c>
      <c r="L50" s="2383" t="s">
        <v>104</v>
      </c>
      <c r="M50" s="901">
        <v>8</v>
      </c>
      <c r="N50" s="901">
        <v>8</v>
      </c>
      <c r="O50" s="901"/>
      <c r="P50" s="901">
        <v>8</v>
      </c>
      <c r="Q50" s="901">
        <v>8</v>
      </c>
      <c r="R50" s="962"/>
    </row>
    <row r="51" spans="1:18" ht="24" customHeight="1" x14ac:dyDescent="0.25">
      <c r="A51" s="299" t="s">
        <v>13</v>
      </c>
      <c r="B51" s="299" t="s">
        <v>39</v>
      </c>
      <c r="C51" s="902" t="s">
        <v>106</v>
      </c>
      <c r="D51" s="901">
        <f t="shared" si="14"/>
        <v>16</v>
      </c>
      <c r="E51" s="1961"/>
      <c r="F51" s="901">
        <v>8</v>
      </c>
      <c r="G51" s="901">
        <v>8</v>
      </c>
      <c r="H51" s="1079"/>
      <c r="I51" s="1079"/>
      <c r="J51" s="1079"/>
      <c r="K51" s="1080"/>
      <c r="L51" s="961"/>
      <c r="M51" s="901">
        <v>8</v>
      </c>
      <c r="N51" s="901">
        <v>8</v>
      </c>
      <c r="O51" s="1079"/>
      <c r="P51" s="1079"/>
      <c r="Q51" s="1079"/>
      <c r="R51" s="1080"/>
    </row>
    <row r="52" spans="1:18" ht="24" customHeight="1" x14ac:dyDescent="0.25">
      <c r="A52" s="299" t="s">
        <v>13</v>
      </c>
      <c r="B52" s="299" t="s">
        <v>39</v>
      </c>
      <c r="C52" s="902" t="s">
        <v>352</v>
      </c>
      <c r="D52" s="901">
        <f t="shared" si="14"/>
        <v>40</v>
      </c>
      <c r="E52" s="1070">
        <v>8</v>
      </c>
      <c r="F52" s="901"/>
      <c r="G52" s="901">
        <v>8</v>
      </c>
      <c r="H52" s="901">
        <v>8</v>
      </c>
      <c r="I52" s="901">
        <v>8</v>
      </c>
      <c r="J52" s="901">
        <v>8</v>
      </c>
      <c r="K52" s="1070"/>
      <c r="L52" s="1070"/>
      <c r="M52" s="901">
        <v>8</v>
      </c>
      <c r="N52" s="901">
        <v>8</v>
      </c>
      <c r="O52" s="901">
        <v>8</v>
      </c>
      <c r="P52" s="901">
        <v>8</v>
      </c>
      <c r="Q52" s="901"/>
      <c r="R52" s="1070">
        <v>8</v>
      </c>
    </row>
    <row r="53" spans="1:18" ht="24" customHeight="1" x14ac:dyDescent="0.25">
      <c r="A53" s="299" t="s">
        <v>13</v>
      </c>
      <c r="B53" s="299" t="s">
        <v>362</v>
      </c>
      <c r="C53" s="902" t="s">
        <v>135</v>
      </c>
      <c r="D53" s="901">
        <f t="shared" si="14"/>
        <v>30.5</v>
      </c>
      <c r="E53" s="1070">
        <v>8</v>
      </c>
      <c r="F53" s="901">
        <v>7.5</v>
      </c>
      <c r="G53" s="901"/>
      <c r="H53" s="901"/>
      <c r="I53" s="901">
        <v>7.5</v>
      </c>
      <c r="J53" s="901">
        <v>7.5</v>
      </c>
      <c r="K53" s="1070"/>
      <c r="L53" s="1070"/>
      <c r="M53" s="901">
        <v>7.5</v>
      </c>
      <c r="N53" s="901"/>
      <c r="O53" s="901"/>
      <c r="P53" s="901">
        <v>7.5</v>
      </c>
      <c r="Q53" s="901">
        <v>7.5</v>
      </c>
      <c r="R53" s="1070">
        <v>8</v>
      </c>
    </row>
    <row r="54" spans="1:18" ht="24" customHeight="1" x14ac:dyDescent="0.25">
      <c r="A54" s="904"/>
      <c r="B54" s="904"/>
      <c r="C54" s="905" t="s">
        <v>126</v>
      </c>
      <c r="D54" s="906"/>
      <c r="E54" s="1069">
        <f t="shared" ref="E54:R54" si="15">COUNT(E8:E17,E19:E21,E24:E24,E26:E28,E30:E36,E38:E40,E42:E44,E46:E46,E48:E53)</f>
        <v>11</v>
      </c>
      <c r="F54" s="1069">
        <f t="shared" si="15"/>
        <v>19</v>
      </c>
      <c r="G54" s="1069">
        <f t="shared" si="15"/>
        <v>17</v>
      </c>
      <c r="H54" s="1069">
        <f t="shared" si="15"/>
        <v>16</v>
      </c>
      <c r="I54" s="1069">
        <f t="shared" si="15"/>
        <v>19</v>
      </c>
      <c r="J54" s="1069">
        <f t="shared" si="15"/>
        <v>18</v>
      </c>
      <c r="K54" s="1069">
        <f t="shared" si="15"/>
        <v>14</v>
      </c>
      <c r="L54" s="1069">
        <f t="shared" si="15"/>
        <v>12</v>
      </c>
      <c r="M54" s="1069">
        <f t="shared" si="15"/>
        <v>17</v>
      </c>
      <c r="N54" s="1069">
        <f t="shared" si="15"/>
        <v>18</v>
      </c>
      <c r="O54" s="1069">
        <f t="shared" si="15"/>
        <v>17</v>
      </c>
      <c r="P54" s="1069">
        <f t="shared" si="15"/>
        <v>17</v>
      </c>
      <c r="Q54" s="1069">
        <f t="shared" si="15"/>
        <v>17</v>
      </c>
      <c r="R54" s="1069">
        <f t="shared" si="15"/>
        <v>13</v>
      </c>
    </row>
    <row r="55" spans="1:18" ht="24" customHeight="1" x14ac:dyDescent="0.25">
      <c r="A55" s="299" t="s">
        <v>13</v>
      </c>
      <c r="B55" s="299" t="s">
        <v>301</v>
      </c>
      <c r="C55" s="900" t="s">
        <v>106</v>
      </c>
      <c r="D55" s="901">
        <f>SUM(E55:K55,L55:R55)/2</f>
        <v>6</v>
      </c>
      <c r="E55" s="962"/>
      <c r="F55" s="1080"/>
      <c r="G55" s="1079"/>
      <c r="H55" s="963">
        <v>6</v>
      </c>
      <c r="I55" s="1079"/>
      <c r="J55" s="1079"/>
      <c r="K55" s="1081"/>
      <c r="L55" s="961"/>
      <c r="M55" s="1079"/>
      <c r="N55" s="1079"/>
      <c r="O55" s="901">
        <v>6</v>
      </c>
      <c r="P55" s="1079"/>
      <c r="Q55" s="1079"/>
      <c r="R55" s="1081"/>
    </row>
    <row r="56" spans="1:18" ht="24" customHeight="1" x14ac:dyDescent="0.25">
      <c r="A56" s="299" t="s">
        <v>13</v>
      </c>
      <c r="B56" s="299" t="s">
        <v>312</v>
      </c>
      <c r="C56" s="900" t="s">
        <v>106</v>
      </c>
      <c r="D56" s="901">
        <f>SUM(E56:K56,L56:R56)/2</f>
        <v>10</v>
      </c>
      <c r="E56" s="962"/>
      <c r="F56" s="1080"/>
      <c r="G56" s="1079"/>
      <c r="H56" s="1080"/>
      <c r="I56" s="901">
        <v>5</v>
      </c>
      <c r="J56" s="901">
        <v>5</v>
      </c>
      <c r="K56" s="1081"/>
      <c r="L56" s="961"/>
      <c r="M56" s="1079"/>
      <c r="N56" s="1079"/>
      <c r="O56" s="1079"/>
      <c r="P56" s="901">
        <v>5</v>
      </c>
      <c r="Q56" s="901">
        <v>5</v>
      </c>
      <c r="R56" s="1081"/>
    </row>
    <row r="57" spans="1:18" ht="24" customHeight="1" x14ac:dyDescent="0.25">
      <c r="A57" s="904"/>
      <c r="B57" s="904"/>
      <c r="C57" s="911" t="s">
        <v>300</v>
      </c>
      <c r="D57" s="906"/>
      <c r="E57" s="1069">
        <f t="shared" ref="E57:R57" si="16">COUNT(E19:E21,E24,E26:E28,E30:E36,E38:E40,E42:E44,E46:E46,E48:E53)</f>
        <v>7</v>
      </c>
      <c r="F57" s="1069">
        <f t="shared" si="16"/>
        <v>15</v>
      </c>
      <c r="G57" s="1069">
        <f t="shared" si="16"/>
        <v>14</v>
      </c>
      <c r="H57" s="1069">
        <f t="shared" si="16"/>
        <v>13</v>
      </c>
      <c r="I57" s="1069">
        <f>COUNT(I19:I21,I24,I26:I28,I30:I36,I38:I40,I42:I44,I46:I46,I48:I53)</f>
        <v>15</v>
      </c>
      <c r="J57" s="1069">
        <f t="shared" si="16"/>
        <v>14</v>
      </c>
      <c r="K57" s="1069">
        <f t="shared" si="16"/>
        <v>11</v>
      </c>
      <c r="L57" s="1069">
        <f t="shared" si="16"/>
        <v>10</v>
      </c>
      <c r="M57" s="1069">
        <f t="shared" si="16"/>
        <v>14</v>
      </c>
      <c r="N57" s="1069">
        <f t="shared" si="16"/>
        <v>14</v>
      </c>
      <c r="O57" s="1069">
        <f t="shared" si="16"/>
        <v>13</v>
      </c>
      <c r="P57" s="1069">
        <f t="shared" si="16"/>
        <v>15</v>
      </c>
      <c r="Q57" s="1069">
        <f t="shared" si="16"/>
        <v>14</v>
      </c>
      <c r="R57" s="1069">
        <f t="shared" si="16"/>
        <v>8</v>
      </c>
    </row>
    <row r="58" spans="1:18" ht="24" customHeight="1" x14ac:dyDescent="0.25">
      <c r="A58" s="904"/>
      <c r="B58" s="904"/>
      <c r="C58" s="912" t="s">
        <v>51</v>
      </c>
      <c r="D58" s="906"/>
      <c r="E58" s="1069">
        <f t="shared" ref="E58:R58" si="17">COUNT(E24,E26:E28,E30:E36,E38:E40,E42:E44,E46:E46,E48:E53,E55:E55)</f>
        <v>7</v>
      </c>
      <c r="F58" s="1069">
        <f t="shared" si="17"/>
        <v>13</v>
      </c>
      <c r="G58" s="1069">
        <f t="shared" si="17"/>
        <v>13</v>
      </c>
      <c r="H58" s="1069">
        <f t="shared" si="17"/>
        <v>12</v>
      </c>
      <c r="I58" s="1069">
        <f t="shared" si="17"/>
        <v>13</v>
      </c>
      <c r="J58" s="1069">
        <f t="shared" si="17"/>
        <v>12</v>
      </c>
      <c r="K58" s="1069">
        <f t="shared" si="17"/>
        <v>9</v>
      </c>
      <c r="L58" s="1069">
        <f t="shared" si="17"/>
        <v>9</v>
      </c>
      <c r="M58" s="1069">
        <f t="shared" si="17"/>
        <v>13</v>
      </c>
      <c r="N58" s="1069">
        <f t="shared" si="17"/>
        <v>12</v>
      </c>
      <c r="O58" s="1069">
        <f t="shared" si="17"/>
        <v>12</v>
      </c>
      <c r="P58" s="1069">
        <f t="shared" si="17"/>
        <v>13</v>
      </c>
      <c r="Q58" s="1069">
        <f t="shared" si="17"/>
        <v>13</v>
      </c>
      <c r="R58" s="1069">
        <f t="shared" si="17"/>
        <v>7</v>
      </c>
    </row>
    <row r="59" spans="1:18" ht="24" customHeight="1" x14ac:dyDescent="0.25">
      <c r="A59" s="904"/>
      <c r="B59" s="904"/>
      <c r="C59" s="912" t="s">
        <v>113</v>
      </c>
      <c r="D59" s="906"/>
      <c r="E59" s="1069">
        <f t="shared" ref="E59:R59" si="18">COUNT(E26:E28,E30:E36,E38:E40,E42:E44,E46:E46,E48:E53,E55:E56)</f>
        <v>7</v>
      </c>
      <c r="F59" s="1069">
        <f t="shared" si="18"/>
        <v>12</v>
      </c>
      <c r="G59" s="1069">
        <f t="shared" si="18"/>
        <v>12</v>
      </c>
      <c r="H59" s="1069">
        <f t="shared" si="18"/>
        <v>11</v>
      </c>
      <c r="I59" s="1069">
        <f t="shared" si="18"/>
        <v>14</v>
      </c>
      <c r="J59" s="1069">
        <f t="shared" si="18"/>
        <v>12</v>
      </c>
      <c r="K59" s="1069">
        <f t="shared" si="18"/>
        <v>8</v>
      </c>
      <c r="L59" s="1069">
        <f t="shared" si="18"/>
        <v>8</v>
      </c>
      <c r="M59" s="1069">
        <f t="shared" si="18"/>
        <v>13</v>
      </c>
      <c r="N59" s="1069">
        <f t="shared" si="18"/>
        <v>11</v>
      </c>
      <c r="O59" s="1069">
        <f t="shared" si="18"/>
        <v>11</v>
      </c>
      <c r="P59" s="1069">
        <f t="shared" si="18"/>
        <v>14</v>
      </c>
      <c r="Q59" s="1069">
        <f t="shared" si="18"/>
        <v>13</v>
      </c>
      <c r="R59" s="1069">
        <f t="shared" si="18"/>
        <v>7</v>
      </c>
    </row>
    <row r="60" spans="1:18" ht="24" customHeight="1" x14ac:dyDescent="0.25">
      <c r="A60" s="299" t="s">
        <v>13</v>
      </c>
      <c r="B60" s="299" t="s">
        <v>52</v>
      </c>
      <c r="C60" s="902" t="s">
        <v>377</v>
      </c>
      <c r="D60" s="901">
        <f t="shared" ref="D60" si="19">SUM(E60:K60,L60:R60)/2</f>
        <v>18</v>
      </c>
      <c r="E60" s="962">
        <v>8</v>
      </c>
      <c r="F60" s="963"/>
      <c r="G60" s="901">
        <v>5</v>
      </c>
      <c r="H60" s="963">
        <v>5</v>
      </c>
      <c r="I60" s="901"/>
      <c r="J60" s="901"/>
      <c r="K60" s="961"/>
      <c r="L60" s="961"/>
      <c r="M60" s="901"/>
      <c r="N60" s="901">
        <v>5</v>
      </c>
      <c r="O60" s="901">
        <v>5</v>
      </c>
      <c r="P60" s="901"/>
      <c r="Q60" s="901"/>
      <c r="R60" s="961">
        <v>8</v>
      </c>
    </row>
    <row r="61" spans="1:18" ht="24" customHeight="1" x14ac:dyDescent="0.25">
      <c r="A61" s="904"/>
      <c r="B61" s="904"/>
      <c r="C61" s="912" t="s">
        <v>55</v>
      </c>
      <c r="D61" s="906"/>
      <c r="E61" s="1069">
        <f t="shared" ref="E61:R61" si="20">COUNT(E30:E36,E38:E40,E42:E44,E46:E46,E48:E53,E55:E56,E60:E60)</f>
        <v>7</v>
      </c>
      <c r="F61" s="1069">
        <f t="shared" si="20"/>
        <v>11</v>
      </c>
      <c r="G61" s="1069">
        <f t="shared" si="20"/>
        <v>12</v>
      </c>
      <c r="H61" s="1069">
        <f t="shared" si="20"/>
        <v>11</v>
      </c>
      <c r="I61" s="1069">
        <f t="shared" si="20"/>
        <v>12</v>
      </c>
      <c r="J61" s="1069">
        <f t="shared" si="20"/>
        <v>12</v>
      </c>
      <c r="K61" s="1069">
        <f t="shared" si="20"/>
        <v>7</v>
      </c>
      <c r="L61" s="1069">
        <f t="shared" si="20"/>
        <v>7</v>
      </c>
      <c r="M61" s="1069">
        <f t="shared" si="20"/>
        <v>12</v>
      </c>
      <c r="N61" s="1069">
        <f t="shared" si="20"/>
        <v>12</v>
      </c>
      <c r="O61" s="1069">
        <f t="shared" si="20"/>
        <v>11</v>
      </c>
      <c r="P61" s="1069">
        <f t="shared" si="20"/>
        <v>12</v>
      </c>
      <c r="Q61" s="1069">
        <f t="shared" si="20"/>
        <v>12</v>
      </c>
      <c r="R61" s="1069">
        <f t="shared" si="20"/>
        <v>7</v>
      </c>
    </row>
    <row r="62" spans="1:18" ht="24" customHeight="1" x14ac:dyDescent="0.25">
      <c r="A62" s="904"/>
      <c r="B62" s="904"/>
      <c r="C62" s="912" t="s">
        <v>105</v>
      </c>
      <c r="D62" s="906"/>
      <c r="E62" s="1069">
        <f t="shared" ref="E62:R62" si="21">COUNT(E38:E40,E42:E44,E46:E46,E48:E53,E55:E56,E60:E60)</f>
        <v>6</v>
      </c>
      <c r="F62" s="1069">
        <f t="shared" si="21"/>
        <v>8</v>
      </c>
      <c r="G62" s="1069">
        <f>COUNT(G38:G40,G42:G44,G46:G46,G48:G53,G55:G56,G60:G60)</f>
        <v>7</v>
      </c>
      <c r="H62" s="1069">
        <f t="shared" si="21"/>
        <v>8</v>
      </c>
      <c r="I62" s="1069">
        <f t="shared" si="21"/>
        <v>8</v>
      </c>
      <c r="J62" s="1069">
        <f t="shared" si="21"/>
        <v>7</v>
      </c>
      <c r="K62" s="1069">
        <f t="shared" si="21"/>
        <v>6</v>
      </c>
      <c r="L62" s="1069">
        <f t="shared" si="21"/>
        <v>6</v>
      </c>
      <c r="M62" s="1069">
        <f t="shared" si="21"/>
        <v>8</v>
      </c>
      <c r="N62" s="1069">
        <f t="shared" si="21"/>
        <v>8</v>
      </c>
      <c r="O62" s="1069">
        <f t="shared" si="21"/>
        <v>7</v>
      </c>
      <c r="P62" s="1069">
        <f t="shared" si="21"/>
        <v>8</v>
      </c>
      <c r="Q62" s="1069">
        <f t="shared" si="21"/>
        <v>9</v>
      </c>
      <c r="R62" s="1069">
        <f t="shared" si="21"/>
        <v>6</v>
      </c>
    </row>
    <row r="63" spans="1:18" ht="24" customHeight="1" x14ac:dyDescent="0.25">
      <c r="A63" s="904"/>
      <c r="B63" s="904"/>
      <c r="C63" s="912" t="s">
        <v>128</v>
      </c>
      <c r="D63" s="906"/>
      <c r="E63" s="1069">
        <f>COUNT(#REF!,E43:E44,E46:E46,E48:E53,E55:E56,E60:E60)</f>
        <v>5</v>
      </c>
      <c r="F63" s="1069">
        <f>COUNT(#REF!,F43:F44,F46:F46,F48:F53,F55:F56,F60:F60)</f>
        <v>6</v>
      </c>
      <c r="G63" s="1069">
        <f>COUNT(#REF!,G43:G44,G46:G46,G48:G53,G55:G56,G60:G60)</f>
        <v>6</v>
      </c>
      <c r="H63" s="1069">
        <f>COUNT(#REF!,H43:H44,H46:H46,H48:H53,H55:H56,H60:H60)</f>
        <v>7</v>
      </c>
      <c r="I63" s="1069">
        <f>COUNT(#REF!,I43:I44,I46:I46,I48:I53,I55:I56,I60:I60)</f>
        <v>5</v>
      </c>
      <c r="J63" s="1069">
        <f>COUNT(#REF!,J43:J44,J46:J46,J48:J53,J55:J56,J60:J60)</f>
        <v>5</v>
      </c>
      <c r="K63" s="1069">
        <f>COUNT(#REF!,K43:K44,K46:K46,K48:K53,K55:K56,K60:K60)</f>
        <v>5</v>
      </c>
      <c r="L63" s="1069">
        <f>COUNT(#REF!,L43:L44,L46:L46,L48:L53,L55:L56,L60:L60)</f>
        <v>5</v>
      </c>
      <c r="M63" s="1069">
        <f>COUNT(#REF!,M43:M44,M46:M46,M48:M53,M55:M56,M60:M60)</f>
        <v>6</v>
      </c>
      <c r="N63" s="1069">
        <f>COUNT(#REF!,N43:N44,N46:N46,N48:N53,N55:N56,N60:N60)</f>
        <v>6</v>
      </c>
      <c r="O63" s="1069">
        <f>COUNT(#REF!,O43:O44,O46:O46,O48:O53,O55:O56,O60:O60)</f>
        <v>7</v>
      </c>
      <c r="P63" s="1069">
        <f>COUNT(#REF!,P43:P44,P46:P46,P48:P53,P55:P56,P60:P60)</f>
        <v>5</v>
      </c>
      <c r="Q63" s="1069">
        <f>COUNT(#REF!,Q43:Q44,Q46:Q46,Q48:Q53,Q55:Q56,Q60:Q60)</f>
        <v>7</v>
      </c>
      <c r="R63" s="1069">
        <f>COUNT(#REF!,R43:R44,R46:R46,R48:R53,R55:R56,R60:R60)</f>
        <v>5</v>
      </c>
    </row>
    <row r="64" spans="1:18" ht="24" customHeight="1" x14ac:dyDescent="0.25">
      <c r="A64" s="904"/>
      <c r="B64" s="904"/>
      <c r="C64" s="912" t="s">
        <v>161</v>
      </c>
      <c r="D64" s="906"/>
      <c r="E64" s="1069">
        <f>COUNT(#REF!,E46:E46,E48:E53,E55:E56,E60:E60)</f>
        <v>4</v>
      </c>
      <c r="F64" s="1069">
        <f>COUNT(#REF!,F46:F46,F48:F53,F55:F56,F60:F60)</f>
        <v>5</v>
      </c>
      <c r="G64" s="1069">
        <f>COUNT(#REF!,G46:G46,G48:G53,G55:G56,G60:G60)</f>
        <v>6</v>
      </c>
      <c r="H64" s="1069">
        <f>COUNT(#REF!,H46:H46,H48:H53,H55:H56,H60:H60)</f>
        <v>5</v>
      </c>
      <c r="I64" s="1069">
        <f>COUNT(#REF!,I46:I46,I48:I53,I55:I56,I60:I60)</f>
        <v>5</v>
      </c>
      <c r="J64" s="1069">
        <f>COUNT(#REF!,J46:J46,J48:J53,J55:J56,J60:J60)</f>
        <v>4</v>
      </c>
      <c r="K64" s="1069">
        <f>COUNT(#REF!,K46:K46,K48:K53,K55:K56,K60:K60)</f>
        <v>3</v>
      </c>
      <c r="L64" s="1069">
        <f>COUNT(#REF!,L46:L46,L48:L53,L55:L56,L60:L60)</f>
        <v>3</v>
      </c>
      <c r="M64" s="1069">
        <f>COUNT(#REF!,M46:M46,M48:M53,M55:M56,M60:M60)</f>
        <v>5</v>
      </c>
      <c r="N64" s="1069">
        <f>COUNT(#REF!,N46:N46,N48:N53,N55:N56,N60:N60)</f>
        <v>6</v>
      </c>
      <c r="O64" s="1069">
        <f>COUNT(#REF!,O46:O46,O48:O53,O55:O56,O60:O60)</f>
        <v>5</v>
      </c>
      <c r="P64" s="1069">
        <f>COUNT(#REF!,P46:P46,P48:P53,P55:P56,P60:P60)</f>
        <v>5</v>
      </c>
      <c r="Q64" s="1069">
        <f>COUNT(#REF!,Q46:Q46,Q48:Q53,Q55:Q56,Q60:Q60)</f>
        <v>6</v>
      </c>
      <c r="R64" s="1069">
        <f>COUNT(#REF!,R46:R46,R48:R53,R55:R56,R60:R60)</f>
        <v>4</v>
      </c>
    </row>
    <row r="65" spans="1:18" ht="24" customHeight="1" x14ac:dyDescent="0.25">
      <c r="A65" s="904"/>
      <c r="B65" s="904"/>
      <c r="C65" s="912" t="s">
        <v>321</v>
      </c>
      <c r="D65" s="906"/>
      <c r="E65" s="1069">
        <f>COUNT(#REF!,#REF!,E48:E53,E55:E56,E60:E60)</f>
        <v>4</v>
      </c>
      <c r="F65" s="1069">
        <f>COUNT(#REF!,#REF!,F48:F53,F55:F56,F60:F60)</f>
        <v>4</v>
      </c>
      <c r="G65" s="1069">
        <f>COUNT(#REF!,#REF!,G48:G53,G55:G56,G60:G60)</f>
        <v>5</v>
      </c>
      <c r="H65" s="1069">
        <f>COUNT(#REF!,#REF!,H48:H53,H55:H56,H60:H60)</f>
        <v>4</v>
      </c>
      <c r="I65" s="1069">
        <f>COUNT(#REF!,#REF!,I48:I53,I55:I56,I60:I60)</f>
        <v>4</v>
      </c>
      <c r="J65" s="1069">
        <f>COUNT(#REF!,#REF!,J48:J53,J55:J56,J60:J60)</f>
        <v>4</v>
      </c>
      <c r="K65" s="1069">
        <f>COUNT(#REF!,#REF!,K48:K53,K55:K56,K60:K60)</f>
        <v>2</v>
      </c>
      <c r="L65" s="1069">
        <f>COUNT(#REF!,#REF!,L48:L53,L55:L56,L60:L60)</f>
        <v>2</v>
      </c>
      <c r="M65" s="1069">
        <f>COUNT(#REF!,#REF!,M48:M53,M55:M56,M60:M60)</f>
        <v>4</v>
      </c>
      <c r="N65" s="1069">
        <f>COUNT(#REF!,#REF!,N48:N53,N55:N56,N60:N60)</f>
        <v>5</v>
      </c>
      <c r="O65" s="1069">
        <f>COUNT(#REF!,#REF!,O48:O53,O55:O56,O60:O60)</f>
        <v>4</v>
      </c>
      <c r="P65" s="1069">
        <f>COUNT(#REF!,#REF!,P48:P53,P55:P56,P60:P60)</f>
        <v>5</v>
      </c>
      <c r="Q65" s="1069">
        <f>COUNT(#REF!,#REF!,Q48:Q53,Q55:Q56,Q60:Q60)</f>
        <v>5</v>
      </c>
      <c r="R65" s="1069">
        <f>COUNT(#REF!,#REF!,R48:R53,R55:R56,R60:R60)</f>
        <v>4</v>
      </c>
    </row>
    <row r="66" spans="1:18" ht="24" customHeight="1" x14ac:dyDescent="0.25">
      <c r="A66" s="904"/>
      <c r="B66" s="904"/>
      <c r="C66" s="912" t="s">
        <v>183</v>
      </c>
      <c r="D66" s="906"/>
      <c r="E66" s="1069">
        <f t="shared" ref="E66:R66" si="22">COUNT(E60:E60)</f>
        <v>1</v>
      </c>
      <c r="F66" s="1069">
        <f t="shared" si="22"/>
        <v>0</v>
      </c>
      <c r="G66" s="1069">
        <f t="shared" si="22"/>
        <v>1</v>
      </c>
      <c r="H66" s="1069">
        <f t="shared" si="22"/>
        <v>1</v>
      </c>
      <c r="I66" s="1069">
        <f t="shared" si="22"/>
        <v>0</v>
      </c>
      <c r="J66" s="1069">
        <f t="shared" si="22"/>
        <v>0</v>
      </c>
      <c r="K66" s="1069">
        <f t="shared" si="22"/>
        <v>0</v>
      </c>
      <c r="L66" s="1069">
        <f t="shared" si="22"/>
        <v>0</v>
      </c>
      <c r="M66" s="1069">
        <f t="shared" si="22"/>
        <v>0</v>
      </c>
      <c r="N66" s="1069">
        <f t="shared" si="22"/>
        <v>1</v>
      </c>
      <c r="O66" s="1069">
        <f t="shared" si="22"/>
        <v>1</v>
      </c>
      <c r="P66" s="1069">
        <f t="shared" si="22"/>
        <v>0</v>
      </c>
      <c r="Q66" s="1069">
        <f t="shared" si="22"/>
        <v>0</v>
      </c>
      <c r="R66" s="1069">
        <f t="shared" si="22"/>
        <v>1</v>
      </c>
    </row>
    <row r="67" spans="1:18" ht="24" customHeight="1" thickBot="1" x14ac:dyDescent="0.3">
      <c r="A67" s="299" t="s">
        <v>102</v>
      </c>
      <c r="B67" s="299"/>
      <c r="C67" s="900"/>
      <c r="D67" s="901"/>
      <c r="E67" s="962"/>
      <c r="F67" s="963"/>
      <c r="G67" s="963"/>
      <c r="H67" s="963"/>
      <c r="I67" s="901"/>
      <c r="J67" s="901"/>
      <c r="K67" s="961"/>
      <c r="L67" s="961"/>
      <c r="M67" s="963"/>
      <c r="N67" s="901"/>
      <c r="O67" s="901"/>
      <c r="P67" s="901"/>
      <c r="Q67" s="901"/>
      <c r="R67" s="962"/>
    </row>
    <row r="68" spans="1:18" ht="24" customHeight="1" thickBot="1" x14ac:dyDescent="0.3">
      <c r="A68" s="913" t="s">
        <v>95</v>
      </c>
      <c r="B68" s="913" t="s">
        <v>101</v>
      </c>
      <c r="C68" s="914" t="s">
        <v>97</v>
      </c>
      <c r="D68" s="913">
        <f>SUM(E68:K68,L68:R68)/2</f>
        <v>19</v>
      </c>
      <c r="E68" s="1082"/>
      <c r="F68" s="1083">
        <v>7.5</v>
      </c>
      <c r="G68" s="1083">
        <v>7.5</v>
      </c>
      <c r="H68" s="1083">
        <v>4</v>
      </c>
      <c r="I68" s="913"/>
      <c r="J68" s="913"/>
      <c r="K68" s="1082"/>
      <c r="L68" s="1082"/>
      <c r="M68" s="1083">
        <v>7.5</v>
      </c>
      <c r="N68" s="913">
        <v>7.5</v>
      </c>
      <c r="O68" s="913">
        <v>4</v>
      </c>
      <c r="P68" s="913"/>
      <c r="Q68" s="913"/>
      <c r="R68" s="1084"/>
    </row>
    <row r="69" spans="1:18" ht="24" customHeight="1" thickBot="1" x14ac:dyDescent="0.3">
      <c r="A69" s="2392" t="s">
        <v>138</v>
      </c>
      <c r="B69" s="299" t="s">
        <v>100</v>
      </c>
      <c r="C69" s="915" t="s">
        <v>99</v>
      </c>
      <c r="D69" s="913">
        <f t="shared" ref="D69:D70" si="23">SUM(E69:K69,L69:R69)/2</f>
        <v>38</v>
      </c>
      <c r="E69" s="1085"/>
      <c r="F69" s="1086">
        <v>9.5</v>
      </c>
      <c r="G69" s="299">
        <v>9.5</v>
      </c>
      <c r="H69" s="299">
        <v>9.5</v>
      </c>
      <c r="I69" s="299">
        <v>9.5</v>
      </c>
      <c r="J69" s="299"/>
      <c r="K69" s="1085"/>
      <c r="L69" s="1087"/>
      <c r="M69" s="1088">
        <v>9.5</v>
      </c>
      <c r="N69" s="299">
        <v>9.5</v>
      </c>
      <c r="O69" s="299">
        <v>9.5</v>
      </c>
      <c r="P69" s="299">
        <v>9.5</v>
      </c>
      <c r="Q69" s="299"/>
      <c r="R69" s="1089"/>
    </row>
    <row r="70" spans="1:18" ht="24" customHeight="1" thickBot="1" x14ac:dyDescent="0.3">
      <c r="A70" s="299" t="s">
        <v>96</v>
      </c>
      <c r="B70" s="299" t="s">
        <v>100</v>
      </c>
      <c r="C70" s="915" t="s">
        <v>137</v>
      </c>
      <c r="D70" s="913">
        <f t="shared" si="23"/>
        <v>38</v>
      </c>
      <c r="E70" s="1085">
        <v>9.5</v>
      </c>
      <c r="F70" s="1088">
        <v>9.5</v>
      </c>
      <c r="G70" s="299"/>
      <c r="H70" s="299"/>
      <c r="I70" s="299"/>
      <c r="J70" s="299">
        <v>9.5</v>
      </c>
      <c r="K70" s="1085">
        <v>9.5</v>
      </c>
      <c r="L70" s="1085">
        <v>9.5</v>
      </c>
      <c r="M70" s="1086">
        <v>9.5</v>
      </c>
      <c r="N70" s="299"/>
      <c r="O70" s="299"/>
      <c r="P70" s="299"/>
      <c r="Q70" s="299">
        <v>9.5</v>
      </c>
      <c r="R70" s="1089">
        <v>9.5</v>
      </c>
    </row>
    <row r="71" spans="1:18" ht="24" customHeight="1" x14ac:dyDescent="0.3">
      <c r="A71" s="299"/>
      <c r="B71" s="916" t="s">
        <v>155</v>
      </c>
      <c r="C71" s="917" t="s">
        <v>140</v>
      </c>
      <c r="D71" s="901"/>
      <c r="E71" s="961"/>
      <c r="F71" s="963"/>
      <c r="G71" s="963"/>
      <c r="H71" s="963"/>
      <c r="I71" s="901"/>
      <c r="J71" s="901"/>
      <c r="K71" s="961"/>
      <c r="L71" s="961"/>
      <c r="M71" s="901"/>
      <c r="N71" s="901"/>
      <c r="O71" s="901"/>
      <c r="P71" s="901"/>
      <c r="Q71" s="901"/>
      <c r="R71" s="962"/>
    </row>
    <row r="72" spans="1:18" ht="24" customHeight="1" x14ac:dyDescent="0.3">
      <c r="A72" s="299"/>
      <c r="B72" s="918" t="s">
        <v>154</v>
      </c>
      <c r="C72" s="919" t="s">
        <v>141</v>
      </c>
      <c r="D72" s="901"/>
      <c r="E72" s="961"/>
      <c r="F72" s="963"/>
      <c r="G72" s="963"/>
      <c r="H72" s="963"/>
      <c r="I72" s="901"/>
      <c r="J72" s="901"/>
      <c r="K72" s="961"/>
      <c r="L72" s="961"/>
      <c r="M72" s="901"/>
      <c r="N72" s="901"/>
      <c r="O72" s="901"/>
      <c r="P72" s="901"/>
      <c r="Q72" s="901"/>
      <c r="R72" s="962"/>
    </row>
    <row r="73" spans="1:18" ht="18.649999999999999" customHeight="1" x14ac:dyDescent="0.3">
      <c r="A73" s="920"/>
      <c r="B73" s="920"/>
      <c r="C73" s="920"/>
      <c r="D73" s="317"/>
      <c r="E73" s="968">
        <f>SUM(E7:E17,E19:E22,E24:E24,E26:E28,E30:E36,E38:E40,E42:E44,E46:E46,E48:E53,E55:E56,E60:E60,E68:E72)</f>
        <v>110.5</v>
      </c>
      <c r="F73" s="968">
        <f t="shared" ref="F73:R73" si="24">SUM(F7:F17,F19:F22,F24:F24,F26:F28,F30:F36,F38:F40,F42:F44,F46:F46,F48:F53,F55:F56,F60:F60,F68:F72)</f>
        <v>185</v>
      </c>
      <c r="G73" s="968">
        <f t="shared" si="24"/>
        <v>170</v>
      </c>
      <c r="H73" s="968">
        <f t="shared" si="24"/>
        <v>164.5</v>
      </c>
      <c r="I73" s="968">
        <f t="shared" si="24"/>
        <v>171.5</v>
      </c>
      <c r="J73" s="968">
        <f t="shared" si="24"/>
        <v>165</v>
      </c>
      <c r="K73" s="968">
        <f t="shared" si="24"/>
        <v>121.5</v>
      </c>
      <c r="L73" s="968">
        <f t="shared" si="24"/>
        <v>110.5</v>
      </c>
      <c r="M73" s="968">
        <f t="shared" si="24"/>
        <v>174</v>
      </c>
      <c r="N73" s="968">
        <f t="shared" si="24"/>
        <v>178</v>
      </c>
      <c r="O73" s="968">
        <f t="shared" si="24"/>
        <v>167.5</v>
      </c>
      <c r="P73" s="968">
        <f t="shared" si="24"/>
        <v>160.5</v>
      </c>
      <c r="Q73" s="968">
        <f t="shared" si="24"/>
        <v>157</v>
      </c>
      <c r="R73" s="968">
        <f t="shared" si="24"/>
        <v>121.5</v>
      </c>
    </row>
    <row r="74" spans="1:18" ht="24" customHeight="1" x14ac:dyDescent="0.3">
      <c r="A74" s="921"/>
      <c r="B74" s="921"/>
      <c r="C74" s="921"/>
      <c r="D74" s="317"/>
      <c r="E74" s="969">
        <f>E73/8</f>
        <v>13.8125</v>
      </c>
      <c r="F74" s="969">
        <f t="shared" ref="F74:R74" si="25">F73/8</f>
        <v>23.125</v>
      </c>
      <c r="G74" s="969">
        <f t="shared" si="25"/>
        <v>21.25</v>
      </c>
      <c r="H74" s="969">
        <f t="shared" si="25"/>
        <v>20.5625</v>
      </c>
      <c r="I74" s="969">
        <f t="shared" si="25"/>
        <v>21.4375</v>
      </c>
      <c r="J74" s="969">
        <f t="shared" si="25"/>
        <v>20.625</v>
      </c>
      <c r="K74" s="969">
        <f t="shared" si="25"/>
        <v>15.1875</v>
      </c>
      <c r="L74" s="969">
        <f t="shared" si="25"/>
        <v>13.8125</v>
      </c>
      <c r="M74" s="969">
        <f t="shared" si="25"/>
        <v>21.75</v>
      </c>
      <c r="N74" s="969">
        <f t="shared" si="25"/>
        <v>22.25</v>
      </c>
      <c r="O74" s="969">
        <f t="shared" si="25"/>
        <v>20.9375</v>
      </c>
      <c r="P74" s="969">
        <f t="shared" si="25"/>
        <v>20.0625</v>
      </c>
      <c r="Q74" s="969">
        <f t="shared" si="25"/>
        <v>19.625</v>
      </c>
      <c r="R74" s="969">
        <f t="shared" si="25"/>
        <v>15.1875</v>
      </c>
    </row>
    <row r="75" spans="1:18" ht="24" customHeight="1" x14ac:dyDescent="0.3">
      <c r="A75" s="922"/>
      <c r="B75" s="922"/>
      <c r="C75" s="922"/>
      <c r="D75" s="321" t="s">
        <v>212</v>
      </c>
      <c r="E75" s="322" t="s">
        <v>315</v>
      </c>
      <c r="F75" s="323" t="s">
        <v>203</v>
      </c>
      <c r="G75" s="897"/>
      <c r="H75" s="321" t="s">
        <v>211</v>
      </c>
      <c r="I75" s="970"/>
      <c r="J75" s="325" t="s">
        <v>203</v>
      </c>
      <c r="K75" s="897"/>
      <c r="L75" s="321" t="s">
        <v>213</v>
      </c>
      <c r="M75" s="322" t="s">
        <v>74</v>
      </c>
      <c r="N75" s="323" t="s">
        <v>203</v>
      </c>
      <c r="O75" s="897"/>
      <c r="P75" s="321" t="s">
        <v>211</v>
      </c>
      <c r="Q75" s="970"/>
      <c r="R75" s="325" t="s">
        <v>203</v>
      </c>
    </row>
    <row r="76" spans="1:18" ht="24" customHeight="1" x14ac:dyDescent="0.3">
      <c r="A76" s="316"/>
      <c r="B76" s="316"/>
      <c r="C76" s="316"/>
      <c r="D76" s="326" t="s">
        <v>159</v>
      </c>
      <c r="E76" s="256">
        <v>27.5</v>
      </c>
      <c r="F76" s="347" t="str">
        <f>E76* 40 &amp; "hrs"</f>
        <v>1100hrs</v>
      </c>
      <c r="G76" s="897"/>
      <c r="H76" s="328" t="s">
        <v>240</v>
      </c>
      <c r="I76" s="329">
        <v>25.93</v>
      </c>
      <c r="J76" s="971" t="s">
        <v>247</v>
      </c>
      <c r="K76" s="897"/>
      <c r="L76" s="331" t="s">
        <v>159</v>
      </c>
      <c r="M76" s="332">
        <v>27.5</v>
      </c>
      <c r="N76" s="347" t="str">
        <f>M76* 40 &amp; "hrs"</f>
        <v>1100hrs</v>
      </c>
      <c r="O76" s="897"/>
      <c r="P76" s="334" t="s">
        <v>240</v>
      </c>
      <c r="Q76" s="335">
        <v>25.93</v>
      </c>
      <c r="R76" s="972" t="s">
        <v>247</v>
      </c>
    </row>
    <row r="77" spans="1:18" ht="24" customHeight="1" x14ac:dyDescent="0.3">
      <c r="A77" s="316"/>
      <c r="B77" s="316"/>
      <c r="C77" s="316"/>
      <c r="D77" s="337" t="s">
        <v>204</v>
      </c>
      <c r="E77" s="338">
        <f>SUM(E73:K73)/40</f>
        <v>27.2</v>
      </c>
      <c r="F77" s="973" t="str">
        <f>E77* 40 &amp; "hrs"</f>
        <v>1088hrs</v>
      </c>
      <c r="G77" s="897"/>
      <c r="H77" s="340" t="s">
        <v>74</v>
      </c>
      <c r="I77" s="341">
        <f>SUM(E73:K73)/40</f>
        <v>27.2</v>
      </c>
      <c r="J77" s="342" t="str">
        <f>I77*40 &amp; "hrs"</f>
        <v>1088hrs</v>
      </c>
      <c r="K77" s="897"/>
      <c r="L77" s="343" t="s">
        <v>204</v>
      </c>
      <c r="M77" s="354">
        <f>SUM(L73:R73)/40</f>
        <v>26.725000000000001</v>
      </c>
      <c r="N77" s="973" t="str">
        <f>M77* 40 &amp; "hrs"</f>
        <v>1069hrs</v>
      </c>
      <c r="O77" s="897"/>
      <c r="P77" s="340" t="s">
        <v>74</v>
      </c>
      <c r="Q77" s="352">
        <f>SUM(L73:R73)/40</f>
        <v>26.725000000000001</v>
      </c>
      <c r="R77" s="353" t="str">
        <f>Q77*40 &amp; "hrs"</f>
        <v>1069hrs</v>
      </c>
    </row>
    <row r="78" spans="1:18" ht="24" customHeight="1" x14ac:dyDescent="0.3">
      <c r="A78" s="316"/>
      <c r="B78" s="316"/>
      <c r="C78" s="316"/>
      <c r="D78" s="331" t="s">
        <v>188</v>
      </c>
      <c r="E78" s="332">
        <f>COUNTIFS(E7:K74, "T")*8/40</f>
        <v>0</v>
      </c>
      <c r="F78" s="974" t="str">
        <f>E78* 40 &amp; "hrs"</f>
        <v>0hrs</v>
      </c>
      <c r="G78" s="897"/>
      <c r="H78" s="334" t="s">
        <v>241</v>
      </c>
      <c r="I78" s="332">
        <v>29.07</v>
      </c>
      <c r="J78" s="972" t="s">
        <v>251</v>
      </c>
      <c r="K78" s="897"/>
      <c r="L78" s="348" t="s">
        <v>188</v>
      </c>
      <c r="M78" s="335">
        <f>COUNTIFS(L7:R74, "T")*8/40</f>
        <v>0</v>
      </c>
      <c r="N78" s="974" t="str">
        <f>M78* 40 &amp; "hrs"</f>
        <v>0hrs</v>
      </c>
      <c r="O78" s="897"/>
      <c r="P78" s="334" t="s">
        <v>241</v>
      </c>
      <c r="Q78" s="335">
        <v>29.07</v>
      </c>
      <c r="R78" s="972" t="s">
        <v>251</v>
      </c>
    </row>
    <row r="79" spans="1:18" ht="24" customHeight="1" x14ac:dyDescent="0.3">
      <c r="A79" s="897"/>
      <c r="B79" s="897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  <row r="80" spans="1:18" ht="13" x14ac:dyDescent="0.3">
      <c r="A80" s="897"/>
      <c r="B80" s="897"/>
      <c r="C80" s="897"/>
      <c r="D80" s="897"/>
      <c r="E80" s="897"/>
      <c r="F80" s="897"/>
      <c r="G80" s="897"/>
      <c r="H80" s="897"/>
      <c r="I80" s="897"/>
      <c r="J80" s="897"/>
      <c r="K80" s="897"/>
      <c r="L80" s="897"/>
      <c r="M80" s="897"/>
      <c r="N80" s="897"/>
      <c r="O80" s="897"/>
      <c r="P80" s="897"/>
      <c r="Q80" s="897"/>
      <c r="R80" s="897"/>
    </row>
    <row r="81" spans="1:18" ht="13" x14ac:dyDescent="0.3">
      <c r="A81" s="897"/>
      <c r="B81" s="897"/>
      <c r="C81" s="897"/>
      <c r="D81" s="897"/>
      <c r="E81" s="897"/>
      <c r="F81" s="897"/>
      <c r="G81" s="897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897"/>
    </row>
    <row r="82" spans="1:18" ht="12.5" x14ac:dyDescent="0.25"/>
    <row r="83" spans="1:18" ht="12.5" x14ac:dyDescent="0.25"/>
  </sheetData>
  <mergeCells count="5">
    <mergeCell ref="A1:R1"/>
    <mergeCell ref="A2:R2"/>
    <mergeCell ref="A3:R3"/>
    <mergeCell ref="E4:K4"/>
    <mergeCell ref="L4:R4"/>
  </mergeCells>
  <conditionalFormatting sqref="I77">
    <cfRule type="cellIs" dxfId="909" priority="10" operator="lessThan">
      <formula>25.93</formula>
    </cfRule>
    <cfRule type="cellIs" dxfId="908" priority="11" operator="greaterThan">
      <formula>29.07</formula>
    </cfRule>
    <cfRule type="cellIs" dxfId="907" priority="12" operator="between">
      <formula>25.93</formula>
      <formula>29.07</formula>
    </cfRule>
  </conditionalFormatting>
  <conditionalFormatting sqref="J77">
    <cfRule type="cellIs" dxfId="906" priority="7" operator="lessThan">
      <formula>1037.2</formula>
    </cfRule>
    <cfRule type="cellIs" dxfId="905" priority="8" operator="greaterThan">
      <formula>1162.8</formula>
    </cfRule>
    <cfRule type="cellIs" dxfId="904" priority="9" operator="between">
      <formula>1037.2</formula>
      <formula>1162.8</formula>
    </cfRule>
  </conditionalFormatting>
  <conditionalFormatting sqref="Q77">
    <cfRule type="cellIs" dxfId="903" priority="4" operator="lessThan">
      <formula>25.93</formula>
    </cfRule>
    <cfRule type="cellIs" dxfId="902" priority="5" operator="greaterThan">
      <formula>29.07</formula>
    </cfRule>
    <cfRule type="cellIs" dxfId="901" priority="6" operator="between">
      <formula>25.93</formula>
      <formula>29.07</formula>
    </cfRule>
  </conditionalFormatting>
  <conditionalFormatting sqref="R77">
    <cfRule type="cellIs" dxfId="900" priority="1" operator="lessThan">
      <formula>1037.2</formula>
    </cfRule>
    <cfRule type="cellIs" dxfId="899" priority="2" operator="greaterThan">
      <formula>1162.8</formula>
    </cfRule>
    <cfRule type="cellIs" dxfId="898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61CD-CD8C-44C5-8C65-E8586C6FBEDD}">
  <sheetPr>
    <pageSetUpPr fitToPage="1"/>
  </sheetPr>
  <dimension ref="A1:U82"/>
  <sheetViews>
    <sheetView topLeftCell="A25" zoomScale="75" zoomScaleNormal="75" workbookViewId="0">
      <selection activeCell="R38" sqref="R38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45949</v>
      </c>
      <c r="F5" s="349">
        <v>45950</v>
      </c>
      <c r="G5" s="349">
        <v>45951</v>
      </c>
      <c r="H5" s="349">
        <v>45952</v>
      </c>
      <c r="I5" s="349">
        <v>45953</v>
      </c>
      <c r="J5" s="349">
        <v>45954</v>
      </c>
      <c r="K5" s="349">
        <v>45955</v>
      </c>
      <c r="L5" s="349">
        <v>45956</v>
      </c>
      <c r="M5" s="349">
        <v>45957</v>
      </c>
      <c r="N5" s="349">
        <v>45958</v>
      </c>
      <c r="O5" s="349">
        <v>45959</v>
      </c>
      <c r="P5" s="349">
        <v>45960</v>
      </c>
      <c r="Q5" s="349">
        <v>45961</v>
      </c>
      <c r="R5" s="349">
        <v>45962</v>
      </c>
      <c r="T5" s="1756">
        <v>0.25</v>
      </c>
      <c r="U5" s="1752">
        <f>ROUNDDOWN(AVERAGE(E17:R17),0)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ROUNDDOWN(AVERAGE(E22:R22),0)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ROUNDDOWN(AVERAGE(E24:R24),0)</f>
        <v>7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6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ROUNDDOWN(AVERAGE(E28:R28),0)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ROUNDDOWN(AVERAGE(E35:R35),0)</f>
        <v>11</v>
      </c>
    </row>
    <row r="10" spans="1:21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ROUNDDOWN(AVERAGE(E39:R39),0)</f>
        <v>12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ROUNDDOWN(AVERAGE(E43:R43),0)</f>
        <v>13</v>
      </c>
    </row>
    <row r="12" spans="1:21" ht="24" customHeight="1" x14ac:dyDescent="0.25">
      <c r="A12" s="299" t="s">
        <v>13</v>
      </c>
      <c r="B12" s="299" t="s">
        <v>90</v>
      </c>
      <c r="C12" s="1745" t="s">
        <v>344</v>
      </c>
      <c r="D12" s="901">
        <f t="shared" si="0"/>
        <v>8</v>
      </c>
      <c r="E12" s="961">
        <v>8</v>
      </c>
      <c r="F12" s="1079"/>
      <c r="G12" s="1079"/>
      <c r="H12" s="901"/>
      <c r="I12" s="1079"/>
      <c r="J12" s="1079"/>
      <c r="K12" s="961"/>
      <c r="L12" s="1072"/>
      <c r="M12" s="1079"/>
      <c r="N12" s="1079"/>
      <c r="O12" s="1079"/>
      <c r="P12" s="1079"/>
      <c r="Q12" s="901"/>
      <c r="R12" s="962">
        <v>8</v>
      </c>
      <c r="T12" s="1757">
        <v>0.54166666666666696</v>
      </c>
      <c r="U12" s="1752">
        <f>ROUNDDOWN(AVERAGE(E46:R46),0)</f>
        <v>13</v>
      </c>
    </row>
    <row r="13" spans="1:21" s="1743" customFormat="1" ht="24" customHeight="1" x14ac:dyDescent="0.3">
      <c r="A13" s="299" t="s">
        <v>13</v>
      </c>
      <c r="B13" s="299" t="s">
        <v>90</v>
      </c>
      <c r="C13" s="1828" t="s">
        <v>351</v>
      </c>
      <c r="D13" s="1742">
        <f>SUM(E13:K13,L13:R13)/2</f>
        <v>8</v>
      </c>
      <c r="E13" s="1092"/>
      <c r="F13" s="1079"/>
      <c r="G13" s="1079"/>
      <c r="H13" s="1079"/>
      <c r="I13" s="1742"/>
      <c r="J13" s="1079"/>
      <c r="K13" s="1092">
        <v>8</v>
      </c>
      <c r="L13" s="1744">
        <v>8</v>
      </c>
      <c r="M13" s="1079"/>
      <c r="N13" s="1079"/>
      <c r="O13" s="1079"/>
      <c r="P13" s="1742"/>
      <c r="Q13" s="1079"/>
      <c r="R13" s="1092"/>
      <c r="T13" s="1756">
        <v>0.58333333333333304</v>
      </c>
      <c r="U13" s="1752">
        <f>ROUNDDOWN(AVERAGE(E53:R53),0)</f>
        <v>15</v>
      </c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366</v>
      </c>
      <c r="D14" s="1742">
        <f>SUM(E14:K14,L14:R14)/2</f>
        <v>8</v>
      </c>
      <c r="E14" s="1092"/>
      <c r="F14" s="1079"/>
      <c r="G14" s="1079"/>
      <c r="H14" s="901"/>
      <c r="I14" s="1079"/>
      <c r="J14" s="1079"/>
      <c r="K14" s="1092">
        <v>8</v>
      </c>
      <c r="L14" s="1744">
        <v>8</v>
      </c>
      <c r="M14" s="901"/>
      <c r="N14" s="1079"/>
      <c r="O14" s="1079"/>
      <c r="P14" s="1079"/>
      <c r="Q14" s="1079"/>
      <c r="R14" s="1092"/>
      <c r="T14" s="1756"/>
      <c r="U14" s="1752"/>
    </row>
    <row r="15" spans="1:21" ht="24" customHeight="1" x14ac:dyDescent="0.25">
      <c r="A15" s="299" t="s">
        <v>13</v>
      </c>
      <c r="B15" s="299" t="s">
        <v>90</v>
      </c>
      <c r="C15" s="1828" t="s">
        <v>379</v>
      </c>
      <c r="D15" s="901">
        <f t="shared" si="0"/>
        <v>8</v>
      </c>
      <c r="E15" s="1092">
        <v>8</v>
      </c>
      <c r="F15" s="1079"/>
      <c r="G15" s="901"/>
      <c r="H15" s="1079"/>
      <c r="I15" s="1079"/>
      <c r="J15" s="1079"/>
      <c r="K15" s="1092"/>
      <c r="L15" s="1744"/>
      <c r="M15" s="1079"/>
      <c r="N15" s="1079"/>
      <c r="O15" s="1742"/>
      <c r="P15" s="1079"/>
      <c r="Q15" s="1079"/>
      <c r="R15" s="1092">
        <v>8</v>
      </c>
      <c r="T15" s="1757">
        <v>0.625</v>
      </c>
      <c r="U15" s="1752">
        <f>ROUNDDOWN(AVERAGE(E56:R56),0)</f>
        <v>12</v>
      </c>
    </row>
    <row r="16" spans="1:21" ht="24" customHeight="1" x14ac:dyDescent="0.3">
      <c r="A16" s="299" t="s">
        <v>13</v>
      </c>
      <c r="B16" s="299" t="s">
        <v>90</v>
      </c>
      <c r="C16" s="902" t="s">
        <v>106</v>
      </c>
      <c r="D16" s="901">
        <f t="shared" si="0"/>
        <v>8</v>
      </c>
      <c r="E16" s="961"/>
      <c r="F16" s="1079"/>
      <c r="G16" s="1079"/>
      <c r="H16" s="1079"/>
      <c r="I16" s="1079"/>
      <c r="J16" s="1079"/>
      <c r="K16" s="961">
        <v>8</v>
      </c>
      <c r="L16" s="1072"/>
      <c r="M16" s="1079"/>
      <c r="N16" s="1079"/>
      <c r="O16" s="1079"/>
      <c r="P16" s="1079"/>
      <c r="Q16" s="1079"/>
      <c r="R16" s="961">
        <v>8</v>
      </c>
      <c r="T16" s="1756">
        <v>0.66666666666666696</v>
      </c>
      <c r="U16" s="1752">
        <f>ROUNDDOWN(AVERAGE(E57:R57),0)</f>
        <v>10</v>
      </c>
    </row>
    <row r="17" spans="1:21" ht="24" customHeight="1" x14ac:dyDescent="0.25">
      <c r="A17" s="904"/>
      <c r="B17" s="904"/>
      <c r="C17" s="905" t="s">
        <v>122</v>
      </c>
      <c r="D17" s="906"/>
      <c r="E17" s="1069">
        <f t="shared" ref="E17:R17" si="1">COUNT(E7:E16)</f>
        <v>4</v>
      </c>
      <c r="F17" s="1069">
        <f t="shared" si="1"/>
        <v>5</v>
      </c>
      <c r="G17" s="1069">
        <f t="shared" si="1"/>
        <v>4</v>
      </c>
      <c r="H17" s="1069">
        <f t="shared" si="1"/>
        <v>4</v>
      </c>
      <c r="I17" s="1069">
        <f t="shared" si="1"/>
        <v>5</v>
      </c>
      <c r="J17" s="1069">
        <f t="shared" si="1"/>
        <v>5</v>
      </c>
      <c r="K17" s="1069">
        <f t="shared" si="1"/>
        <v>3</v>
      </c>
      <c r="L17" s="1069">
        <f t="shared" si="1"/>
        <v>2</v>
      </c>
      <c r="M17" s="1069">
        <f t="shared" si="1"/>
        <v>5</v>
      </c>
      <c r="N17" s="1069">
        <f t="shared" si="1"/>
        <v>5</v>
      </c>
      <c r="O17" s="1069">
        <f t="shared" si="1"/>
        <v>5</v>
      </c>
      <c r="P17" s="1069">
        <f t="shared" si="1"/>
        <v>4</v>
      </c>
      <c r="Q17" s="1069">
        <f t="shared" si="1"/>
        <v>4</v>
      </c>
      <c r="R17" s="1069">
        <f t="shared" si="1"/>
        <v>5</v>
      </c>
      <c r="T17" s="1757">
        <v>0.70833333333333404</v>
      </c>
      <c r="U17" s="1752">
        <f>ROUNDDOWN(AVERAGE(E58:R58),0)</f>
        <v>10</v>
      </c>
    </row>
    <row r="18" spans="1:21" ht="24" customHeight="1" x14ac:dyDescent="0.25">
      <c r="A18" s="299" t="s">
        <v>13</v>
      </c>
      <c r="B18" s="299" t="s">
        <v>14</v>
      </c>
      <c r="C18" s="902" t="s">
        <v>276</v>
      </c>
      <c r="D18" s="901">
        <f>SUM(E18:K18,L18:R18)/2</f>
        <v>40</v>
      </c>
      <c r="E18" s="1072"/>
      <c r="F18" s="1071">
        <v>8</v>
      </c>
      <c r="G18" s="1071"/>
      <c r="H18" s="1071">
        <v>8</v>
      </c>
      <c r="I18" s="1071">
        <v>8</v>
      </c>
      <c r="J18" s="1071">
        <v>8</v>
      </c>
      <c r="K18" s="1072">
        <v>8</v>
      </c>
      <c r="L18" s="1072">
        <v>8</v>
      </c>
      <c r="M18" s="901"/>
      <c r="N18" s="1071">
        <v>8</v>
      </c>
      <c r="O18" s="1071">
        <v>8</v>
      </c>
      <c r="P18" s="1071">
        <v>8</v>
      </c>
      <c r="Q18" s="1071">
        <v>8</v>
      </c>
      <c r="R18" s="1073"/>
      <c r="T18" s="1757"/>
      <c r="U18" s="1752"/>
    </row>
    <row r="19" spans="1:21" ht="24" customHeight="1" x14ac:dyDescent="0.3">
      <c r="A19" s="299" t="s">
        <v>13</v>
      </c>
      <c r="B19" s="299" t="s">
        <v>14</v>
      </c>
      <c r="C19" s="902" t="s">
        <v>359</v>
      </c>
      <c r="D19" s="901">
        <f t="shared" ref="D19:D20" si="2">SUM(E19:K19,L19:R19)/2</f>
        <v>8</v>
      </c>
      <c r="E19" s="1072"/>
      <c r="F19" s="1071"/>
      <c r="G19" s="1071"/>
      <c r="H19" s="1071"/>
      <c r="I19" s="2327"/>
      <c r="J19" s="1071"/>
      <c r="K19" s="1072">
        <v>8</v>
      </c>
      <c r="L19" s="1072"/>
      <c r="M19" s="901"/>
      <c r="N19" s="1071"/>
      <c r="O19" s="1071"/>
      <c r="P19" s="2327"/>
      <c r="Q19" s="1071"/>
      <c r="R19" s="1073">
        <v>8</v>
      </c>
      <c r="T19" s="1756">
        <v>0.75</v>
      </c>
      <c r="U19" s="1752">
        <f>ROUNDDOWN(AVERAGE(E60:R60),0)</f>
        <v>9</v>
      </c>
    </row>
    <row r="20" spans="1:21" ht="24" customHeight="1" x14ac:dyDescent="0.25">
      <c r="A20" s="299" t="s">
        <v>13</v>
      </c>
      <c r="B20" s="299" t="s">
        <v>14</v>
      </c>
      <c r="C20" s="902" t="s">
        <v>98</v>
      </c>
      <c r="D20" s="901">
        <f t="shared" si="2"/>
        <v>40</v>
      </c>
      <c r="E20" s="961"/>
      <c r="F20" s="963">
        <v>8</v>
      </c>
      <c r="G20" s="901">
        <v>8</v>
      </c>
      <c r="H20" s="901">
        <v>8</v>
      </c>
      <c r="I20" s="901">
        <v>8</v>
      </c>
      <c r="J20" s="901">
        <v>8</v>
      </c>
      <c r="K20" s="961"/>
      <c r="L20" s="961"/>
      <c r="M20" s="1071">
        <v>8</v>
      </c>
      <c r="N20" s="1071">
        <v>8</v>
      </c>
      <c r="O20" s="901">
        <v>8</v>
      </c>
      <c r="P20" s="901">
        <v>8</v>
      </c>
      <c r="Q20" s="901">
        <v>8</v>
      </c>
      <c r="R20" s="962"/>
      <c r="T20" s="1757">
        <v>0.79166666666666696</v>
      </c>
      <c r="U20" s="1752">
        <f>ROUNDDOWN(AVERAGE(E61:R61),0)</f>
        <v>6</v>
      </c>
    </row>
    <row r="21" spans="1:21" ht="24" customHeight="1" x14ac:dyDescent="0.3">
      <c r="A21" s="299" t="s">
        <v>13</v>
      </c>
      <c r="B21" s="299" t="s">
        <v>201</v>
      </c>
      <c r="C21" s="902" t="s">
        <v>107</v>
      </c>
      <c r="D21" s="901">
        <f>SUM(E21:K21,L21:R21)/2</f>
        <v>17.5</v>
      </c>
      <c r="E21" s="961">
        <v>5</v>
      </c>
      <c r="F21" s="901"/>
      <c r="G21" s="901">
        <v>5</v>
      </c>
      <c r="H21" s="901">
        <v>5</v>
      </c>
      <c r="I21" s="901"/>
      <c r="J21" s="901"/>
      <c r="K21" s="961"/>
      <c r="L21" s="1072">
        <v>5</v>
      </c>
      <c r="M21" s="901">
        <v>5</v>
      </c>
      <c r="N21" s="901">
        <v>5</v>
      </c>
      <c r="O21" s="901"/>
      <c r="P21" s="901">
        <v>5</v>
      </c>
      <c r="Q21" s="901"/>
      <c r="R21" s="962"/>
      <c r="T21" s="1756">
        <v>0.83333333333333404</v>
      </c>
      <c r="U21" s="1752">
        <f>ROUNDDOWN(AVERAGE(E62:R62),0)</f>
        <v>5</v>
      </c>
    </row>
    <row r="22" spans="1:21" ht="24" customHeight="1" x14ac:dyDescent="0.25">
      <c r="A22" s="904"/>
      <c r="B22" s="904"/>
      <c r="C22" s="905" t="s">
        <v>123</v>
      </c>
      <c r="D22" s="906"/>
      <c r="E22" s="1069">
        <f t="shared" ref="E22:R22" si="3">COUNT(E7:E16,E18:E20)</f>
        <v>4</v>
      </c>
      <c r="F22" s="1069">
        <f t="shared" si="3"/>
        <v>7</v>
      </c>
      <c r="G22" s="1069">
        <f t="shared" si="3"/>
        <v>5</v>
      </c>
      <c r="H22" s="1069">
        <f t="shared" si="3"/>
        <v>6</v>
      </c>
      <c r="I22" s="1069">
        <f t="shared" si="3"/>
        <v>7</v>
      </c>
      <c r="J22" s="1069">
        <f t="shared" si="3"/>
        <v>7</v>
      </c>
      <c r="K22" s="1069">
        <f t="shared" si="3"/>
        <v>5</v>
      </c>
      <c r="L22" s="1069">
        <f t="shared" si="3"/>
        <v>3</v>
      </c>
      <c r="M22" s="1069">
        <f t="shared" si="3"/>
        <v>6</v>
      </c>
      <c r="N22" s="1069">
        <f t="shared" si="3"/>
        <v>7</v>
      </c>
      <c r="O22" s="1069">
        <f t="shared" si="3"/>
        <v>7</v>
      </c>
      <c r="P22" s="1069">
        <f t="shared" si="3"/>
        <v>6</v>
      </c>
      <c r="Q22" s="1069">
        <f t="shared" si="3"/>
        <v>6</v>
      </c>
      <c r="R22" s="1069">
        <f t="shared" si="3"/>
        <v>6</v>
      </c>
      <c r="T22" s="1757">
        <v>0.875</v>
      </c>
      <c r="U22" s="1752">
        <f>ROUNDDOWN(AVERAGE(E63:R63),0)</f>
        <v>4</v>
      </c>
    </row>
    <row r="23" spans="1:21" ht="24" customHeight="1" x14ac:dyDescent="0.3">
      <c r="A23" s="299" t="s">
        <v>13</v>
      </c>
      <c r="B23" s="299" t="s">
        <v>26</v>
      </c>
      <c r="C23" s="902" t="s">
        <v>341</v>
      </c>
      <c r="D23" s="901">
        <f>SUM(E23:K23,L23:R23)/2</f>
        <v>36</v>
      </c>
      <c r="E23" s="1090"/>
      <c r="F23" s="901">
        <v>8</v>
      </c>
      <c r="G23" s="901">
        <v>8</v>
      </c>
      <c r="H23" s="901">
        <v>8</v>
      </c>
      <c r="I23" s="901"/>
      <c r="J23" s="901">
        <v>8</v>
      </c>
      <c r="K23" s="1070">
        <v>8</v>
      </c>
      <c r="L23" s="1070">
        <v>8</v>
      </c>
      <c r="M23" s="901"/>
      <c r="N23" s="901">
        <v>8</v>
      </c>
      <c r="O23" s="901">
        <v>8</v>
      </c>
      <c r="P23" s="901"/>
      <c r="Q23" s="901">
        <v>8</v>
      </c>
      <c r="R23" s="1070"/>
      <c r="T23" s="1758">
        <v>0.91666666666666696</v>
      </c>
      <c r="U23" s="1753">
        <f>ROUNDDOWN(AVERAGE('Master as of 2.17.25'!E61:R61), 0)</f>
        <v>4</v>
      </c>
    </row>
    <row r="24" spans="1:21" ht="24" customHeight="1" x14ac:dyDescent="0.25">
      <c r="A24" s="904"/>
      <c r="B24" s="904"/>
      <c r="C24" s="905" t="s">
        <v>120</v>
      </c>
      <c r="D24" s="906"/>
      <c r="E24" s="1069">
        <f t="shared" ref="E24:R24" si="4">COUNT(E7:E16,E18:E21,E23:E23)</f>
        <v>5</v>
      </c>
      <c r="F24" s="1069">
        <f t="shared" si="4"/>
        <v>8</v>
      </c>
      <c r="G24" s="1069">
        <f t="shared" si="4"/>
        <v>7</v>
      </c>
      <c r="H24" s="1069">
        <f t="shared" si="4"/>
        <v>8</v>
      </c>
      <c r="I24" s="1069">
        <f t="shared" si="4"/>
        <v>7</v>
      </c>
      <c r="J24" s="1069">
        <f t="shared" si="4"/>
        <v>8</v>
      </c>
      <c r="K24" s="1069">
        <f t="shared" si="4"/>
        <v>6</v>
      </c>
      <c r="L24" s="1069">
        <f t="shared" si="4"/>
        <v>5</v>
      </c>
      <c r="M24" s="1069">
        <f t="shared" si="4"/>
        <v>7</v>
      </c>
      <c r="N24" s="1069">
        <f t="shared" si="4"/>
        <v>9</v>
      </c>
      <c r="O24" s="1069">
        <f t="shared" si="4"/>
        <v>8</v>
      </c>
      <c r="P24" s="1069">
        <f t="shared" si="4"/>
        <v>7</v>
      </c>
      <c r="Q24" s="1069">
        <f t="shared" si="4"/>
        <v>7</v>
      </c>
      <c r="R24" s="1069">
        <f t="shared" si="4"/>
        <v>6</v>
      </c>
    </row>
    <row r="25" spans="1:21" ht="24" customHeight="1" x14ac:dyDescent="0.25">
      <c r="A25" s="299" t="s">
        <v>13</v>
      </c>
      <c r="B25" s="299" t="s">
        <v>30</v>
      </c>
      <c r="C25" s="902" t="s">
        <v>371</v>
      </c>
      <c r="D25" s="901">
        <f>SUM(E25:K25,L25:R25)/2</f>
        <v>32</v>
      </c>
      <c r="E25" s="1092"/>
      <c r="F25" s="901">
        <v>8</v>
      </c>
      <c r="G25" s="901">
        <v>8</v>
      </c>
      <c r="H25" s="901">
        <v>8</v>
      </c>
      <c r="I25" s="901">
        <v>8</v>
      </c>
      <c r="J25" s="901"/>
      <c r="K25" s="1080"/>
      <c r="L25" s="1080"/>
      <c r="M25" s="901">
        <v>8</v>
      </c>
      <c r="N25" s="901"/>
      <c r="O25" s="901">
        <v>8</v>
      </c>
      <c r="P25" s="1071">
        <v>8</v>
      </c>
      <c r="Q25" s="901">
        <v>8</v>
      </c>
      <c r="R25" s="1092"/>
    </row>
    <row r="26" spans="1:21" ht="24" customHeight="1" x14ac:dyDescent="0.25">
      <c r="A26" s="299" t="s">
        <v>13</v>
      </c>
      <c r="B26" s="299" t="s">
        <v>30</v>
      </c>
      <c r="C26" s="902" t="s">
        <v>359</v>
      </c>
      <c r="D26" s="901">
        <f>SUM(E26:K26,L26:R26)/2</f>
        <v>8</v>
      </c>
      <c r="E26" s="1070"/>
      <c r="F26" s="901"/>
      <c r="G26" s="901"/>
      <c r="H26" s="901"/>
      <c r="I26" s="901">
        <v>8</v>
      </c>
      <c r="J26" s="901"/>
      <c r="K26" s="1079"/>
      <c r="L26" s="1070"/>
      <c r="M26" s="901"/>
      <c r="N26" s="901"/>
      <c r="O26" s="901"/>
      <c r="P26" s="1071">
        <v>8</v>
      </c>
      <c r="Q26" s="901"/>
      <c r="R26" s="1079"/>
    </row>
    <row r="27" spans="1:21" ht="24" customHeight="1" x14ac:dyDescent="0.25">
      <c r="A27" s="299" t="s">
        <v>13</v>
      </c>
      <c r="B27" s="299" t="s">
        <v>30</v>
      </c>
      <c r="C27" s="902" t="s">
        <v>290</v>
      </c>
      <c r="D27" s="901">
        <f t="shared" ref="D27" si="5">SUM(E27:K27,L27:R27)/2</f>
        <v>16</v>
      </c>
      <c r="E27" s="961">
        <v>8</v>
      </c>
      <c r="F27" s="901"/>
      <c r="G27" s="901"/>
      <c r="H27" s="901"/>
      <c r="I27" s="901"/>
      <c r="J27" s="901"/>
      <c r="K27" s="961">
        <v>8</v>
      </c>
      <c r="L27" s="961">
        <v>8</v>
      </c>
      <c r="M27" s="901"/>
      <c r="N27" s="901"/>
      <c r="O27" s="901"/>
      <c r="P27" s="901"/>
      <c r="Q27" s="901"/>
      <c r="R27" s="962">
        <v>8</v>
      </c>
    </row>
    <row r="28" spans="1:21" ht="24" customHeight="1" x14ac:dyDescent="0.25">
      <c r="A28" s="904"/>
      <c r="B28" s="904"/>
      <c r="C28" s="905" t="s">
        <v>119</v>
      </c>
      <c r="D28" s="906"/>
      <c r="E28" s="1069">
        <f t="shared" ref="E28:R28" si="6">COUNT(E7:E16,E18:E21,E23:E23,E25:E27)</f>
        <v>6</v>
      </c>
      <c r="F28" s="1069">
        <f t="shared" si="6"/>
        <v>9</v>
      </c>
      <c r="G28" s="1069">
        <f t="shared" si="6"/>
        <v>8</v>
      </c>
      <c r="H28" s="1069">
        <f t="shared" si="6"/>
        <v>9</v>
      </c>
      <c r="I28" s="1069">
        <f t="shared" si="6"/>
        <v>9</v>
      </c>
      <c r="J28" s="1069">
        <f t="shared" si="6"/>
        <v>8</v>
      </c>
      <c r="K28" s="1069">
        <f t="shared" si="6"/>
        <v>7</v>
      </c>
      <c r="L28" s="1069">
        <f t="shared" si="6"/>
        <v>6</v>
      </c>
      <c r="M28" s="1069">
        <f t="shared" si="6"/>
        <v>8</v>
      </c>
      <c r="N28" s="1069">
        <f t="shared" si="6"/>
        <v>9</v>
      </c>
      <c r="O28" s="1069">
        <f t="shared" si="6"/>
        <v>9</v>
      </c>
      <c r="P28" s="1069">
        <f t="shared" si="6"/>
        <v>9</v>
      </c>
      <c r="Q28" s="1069">
        <f t="shared" si="6"/>
        <v>8</v>
      </c>
      <c r="R28" s="1069">
        <f t="shared" si="6"/>
        <v>7</v>
      </c>
    </row>
    <row r="29" spans="1:21" ht="24" customHeight="1" x14ac:dyDescent="0.25">
      <c r="A29" s="299" t="s">
        <v>13</v>
      </c>
      <c r="B29" s="299" t="s">
        <v>91</v>
      </c>
      <c r="C29" s="902" t="s">
        <v>351</v>
      </c>
      <c r="D29" s="901">
        <f t="shared" ref="D29:D34" si="7">SUM(E29:K29,L29:R29)/2</f>
        <v>32</v>
      </c>
      <c r="E29" s="961"/>
      <c r="F29" s="901">
        <v>8</v>
      </c>
      <c r="G29" s="901">
        <v>8</v>
      </c>
      <c r="H29" s="901">
        <v>8</v>
      </c>
      <c r="I29" s="901"/>
      <c r="J29" s="901">
        <v>8</v>
      </c>
      <c r="K29" s="1080"/>
      <c r="L29" s="1080"/>
      <c r="M29" s="901">
        <v>8</v>
      </c>
      <c r="N29" s="901">
        <v>8</v>
      </c>
      <c r="O29" s="901">
        <v>8</v>
      </c>
      <c r="P29" s="901"/>
      <c r="Q29" s="901">
        <v>8</v>
      </c>
      <c r="R29" s="962"/>
    </row>
    <row r="30" spans="1:21" ht="24" customHeight="1" x14ac:dyDescent="0.25">
      <c r="A30" s="299" t="s">
        <v>13</v>
      </c>
      <c r="B30" s="299" t="s">
        <v>91</v>
      </c>
      <c r="C30" s="902" t="s">
        <v>235</v>
      </c>
      <c r="D30" s="901">
        <f>SUM(E30:K30,L30:R30)/2</f>
        <v>32</v>
      </c>
      <c r="E30" s="1079"/>
      <c r="F30" s="901"/>
      <c r="G30" s="901">
        <v>8</v>
      </c>
      <c r="H30" s="901">
        <v>8</v>
      </c>
      <c r="I30" s="901">
        <v>8</v>
      </c>
      <c r="J30" s="901">
        <v>8</v>
      </c>
      <c r="K30" s="1070"/>
      <c r="L30" s="1070"/>
      <c r="M30" s="901">
        <v>8</v>
      </c>
      <c r="N30" s="901"/>
      <c r="O30" s="901">
        <v>8</v>
      </c>
      <c r="P30" s="901">
        <v>8</v>
      </c>
      <c r="Q30" s="901">
        <v>8</v>
      </c>
      <c r="R30" s="1079"/>
    </row>
    <row r="31" spans="1:21" ht="24" customHeight="1" x14ac:dyDescent="0.25">
      <c r="A31" s="299" t="s">
        <v>13</v>
      </c>
      <c r="B31" s="299" t="s">
        <v>91</v>
      </c>
      <c r="C31" s="902" t="s">
        <v>371</v>
      </c>
      <c r="D31" s="901">
        <f>SUM(E31:K31,L31:R31)/2</f>
        <v>8</v>
      </c>
      <c r="E31" s="1070"/>
      <c r="F31" s="1079"/>
      <c r="G31" s="1079"/>
      <c r="H31" s="1079"/>
      <c r="I31" s="1079"/>
      <c r="J31" s="901"/>
      <c r="K31" s="1070">
        <v>8</v>
      </c>
      <c r="L31" s="1070">
        <v>8</v>
      </c>
      <c r="M31" s="1079"/>
      <c r="N31" s="901"/>
      <c r="O31" s="1079"/>
      <c r="P31" s="1079"/>
      <c r="Q31" s="1079"/>
      <c r="R31" s="1070"/>
    </row>
    <row r="32" spans="1:21" ht="24" customHeight="1" x14ac:dyDescent="0.25">
      <c r="A32" s="299" t="s">
        <v>13</v>
      </c>
      <c r="B32" s="299" t="s">
        <v>91</v>
      </c>
      <c r="C32" s="900" t="s">
        <v>344</v>
      </c>
      <c r="D32" s="901">
        <f t="shared" si="7"/>
        <v>32</v>
      </c>
      <c r="E32" s="1080"/>
      <c r="F32" s="901">
        <v>8</v>
      </c>
      <c r="G32" s="901">
        <v>8</v>
      </c>
      <c r="H32" s="901"/>
      <c r="I32" s="901">
        <v>8</v>
      </c>
      <c r="J32" s="901">
        <v>8</v>
      </c>
      <c r="K32" s="961"/>
      <c r="L32" s="961"/>
      <c r="M32" s="901">
        <v>8</v>
      </c>
      <c r="N32" s="901">
        <v>8</v>
      </c>
      <c r="O32" s="901">
        <v>8</v>
      </c>
      <c r="P32" s="901">
        <v>8</v>
      </c>
      <c r="Q32" s="901"/>
      <c r="R32" s="1080"/>
    </row>
    <row r="33" spans="1:18" ht="24" customHeight="1" x14ac:dyDescent="0.25">
      <c r="A33" s="299" t="s">
        <v>13</v>
      </c>
      <c r="B33" s="299" t="s">
        <v>91</v>
      </c>
      <c r="C33" s="902" t="s">
        <v>366</v>
      </c>
      <c r="D33" s="901">
        <f t="shared" si="7"/>
        <v>32</v>
      </c>
      <c r="E33" s="1092"/>
      <c r="F33" s="901">
        <v>8</v>
      </c>
      <c r="G33" s="901">
        <v>8</v>
      </c>
      <c r="H33" s="901"/>
      <c r="I33" s="901">
        <v>8</v>
      </c>
      <c r="J33" s="901">
        <v>8</v>
      </c>
      <c r="K33" s="1080"/>
      <c r="L33" s="1080"/>
      <c r="M33" s="901"/>
      <c r="N33" s="901">
        <v>8</v>
      </c>
      <c r="O33" s="901">
        <v>8</v>
      </c>
      <c r="P33" s="901">
        <v>8</v>
      </c>
      <c r="Q33" s="901">
        <v>8</v>
      </c>
      <c r="R33" s="1092"/>
    </row>
    <row r="34" spans="1:18" ht="24" customHeight="1" x14ac:dyDescent="0.25">
      <c r="A34" s="299" t="s">
        <v>13</v>
      </c>
      <c r="B34" s="299" t="s">
        <v>91</v>
      </c>
      <c r="C34" s="902" t="s">
        <v>281</v>
      </c>
      <c r="D34" s="901">
        <f t="shared" si="7"/>
        <v>40</v>
      </c>
      <c r="E34" s="961">
        <v>8</v>
      </c>
      <c r="F34" s="901"/>
      <c r="G34" s="901">
        <v>8</v>
      </c>
      <c r="H34" s="901">
        <v>8</v>
      </c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/>
      <c r="P34" s="901">
        <v>8</v>
      </c>
      <c r="Q34" s="901">
        <v>8</v>
      </c>
      <c r="R34" s="962">
        <v>8</v>
      </c>
    </row>
    <row r="35" spans="1:18" ht="24" customHeight="1" x14ac:dyDescent="0.25">
      <c r="A35" s="904"/>
      <c r="B35" s="904"/>
      <c r="C35" s="905" t="s">
        <v>124</v>
      </c>
      <c r="D35" s="906"/>
      <c r="E35" s="1069">
        <f t="shared" ref="E35:R35" si="8">COUNT(E7:E16,E18:E21,E23:E23,E25:E27,E29:E34)</f>
        <v>7</v>
      </c>
      <c r="F35" s="1069">
        <f t="shared" si="8"/>
        <v>12</v>
      </c>
      <c r="G35" s="1069">
        <f t="shared" si="8"/>
        <v>13</v>
      </c>
      <c r="H35" s="1069">
        <f t="shared" si="8"/>
        <v>12</v>
      </c>
      <c r="I35" s="1069">
        <f t="shared" si="8"/>
        <v>13</v>
      </c>
      <c r="J35" s="1069">
        <f t="shared" si="8"/>
        <v>13</v>
      </c>
      <c r="K35" s="1069">
        <f t="shared" si="8"/>
        <v>8</v>
      </c>
      <c r="L35" s="1069">
        <f t="shared" si="8"/>
        <v>7</v>
      </c>
      <c r="M35" s="1069">
        <f t="shared" si="8"/>
        <v>12</v>
      </c>
      <c r="N35" s="1069">
        <f t="shared" si="8"/>
        <v>13</v>
      </c>
      <c r="O35" s="1069">
        <f t="shared" si="8"/>
        <v>13</v>
      </c>
      <c r="P35" s="1069">
        <f t="shared" si="8"/>
        <v>13</v>
      </c>
      <c r="Q35" s="1069">
        <f t="shared" si="8"/>
        <v>12</v>
      </c>
      <c r="R35" s="1069">
        <f t="shared" si="8"/>
        <v>8</v>
      </c>
    </row>
    <row r="36" spans="1:18" ht="24" customHeight="1" x14ac:dyDescent="0.25">
      <c r="A36" s="299" t="s">
        <v>13</v>
      </c>
      <c r="B36" s="299" t="s">
        <v>34</v>
      </c>
      <c r="C36" s="902" t="s">
        <v>379</v>
      </c>
      <c r="D36" s="901">
        <f>SUM(E36:K36,L36:R36)/2</f>
        <v>32</v>
      </c>
      <c r="E36" s="1079"/>
      <c r="F36" s="901">
        <v>8</v>
      </c>
      <c r="G36" s="901"/>
      <c r="H36" s="901">
        <v>8</v>
      </c>
      <c r="I36" s="901">
        <v>8</v>
      </c>
      <c r="J36" s="901">
        <v>8</v>
      </c>
      <c r="K36" s="1070"/>
      <c r="L36" s="1070"/>
      <c r="M36" s="901">
        <v>8</v>
      </c>
      <c r="N36" s="901">
        <v>8</v>
      </c>
      <c r="O36" s="901"/>
      <c r="P36" s="901">
        <v>8</v>
      </c>
      <c r="Q36" s="901">
        <v>8</v>
      </c>
      <c r="R36" s="1079"/>
    </row>
    <row r="37" spans="1:18" ht="24" customHeight="1" x14ac:dyDescent="0.25">
      <c r="A37" s="299" t="s">
        <v>13</v>
      </c>
      <c r="B37" s="299" t="s">
        <v>34</v>
      </c>
      <c r="C37" s="902" t="s">
        <v>235</v>
      </c>
      <c r="D37" s="901">
        <f t="shared" ref="D37" si="9">SUM(E37:K37,L37:R37)/2</f>
        <v>8</v>
      </c>
      <c r="E37" s="1070">
        <v>8</v>
      </c>
      <c r="F37" s="901"/>
      <c r="G37" s="1079"/>
      <c r="H37" s="1079"/>
      <c r="I37" s="1079"/>
      <c r="J37" s="1079"/>
      <c r="K37" s="1070"/>
      <c r="L37" s="1070"/>
      <c r="M37" s="1079"/>
      <c r="N37" s="901"/>
      <c r="O37" s="1079"/>
      <c r="P37" s="1079"/>
      <c r="Q37" s="1079"/>
      <c r="R37" s="1070">
        <v>8</v>
      </c>
    </row>
    <row r="38" spans="1:18" ht="24" customHeight="1" x14ac:dyDescent="0.25">
      <c r="A38" s="908" t="s">
        <v>256</v>
      </c>
      <c r="B38" s="908" t="s">
        <v>34</v>
      </c>
      <c r="C38" s="909" t="s">
        <v>381</v>
      </c>
      <c r="D38" s="901">
        <f>SUM(E38:K38,L38:R38)/2</f>
        <v>16</v>
      </c>
      <c r="E38" s="1091" t="s">
        <v>10</v>
      </c>
      <c r="F38" s="1074"/>
      <c r="G38" s="1074" t="s">
        <v>10</v>
      </c>
      <c r="H38" s="1074"/>
      <c r="I38" s="1074" t="s">
        <v>10</v>
      </c>
      <c r="J38" s="1074" t="s">
        <v>10</v>
      </c>
      <c r="K38" s="1070"/>
      <c r="L38" s="1070"/>
      <c r="M38" s="1420" t="s">
        <v>273</v>
      </c>
      <c r="N38" s="901">
        <v>8</v>
      </c>
      <c r="O38" s="901"/>
      <c r="P38" s="901">
        <v>8</v>
      </c>
      <c r="Q38" s="901">
        <v>8</v>
      </c>
      <c r="R38" s="1371">
        <v>8</v>
      </c>
    </row>
    <row r="39" spans="1:18" ht="24" customHeight="1" x14ac:dyDescent="0.25">
      <c r="A39" s="904"/>
      <c r="B39" s="904"/>
      <c r="C39" s="905" t="s">
        <v>121</v>
      </c>
      <c r="D39" s="906"/>
      <c r="E39" s="1069">
        <f t="shared" ref="E39:R39" si="10">COUNT(E7:E16,E18:E21,E23:E23,E25:E27,E29:E34,E36:E38)</f>
        <v>8</v>
      </c>
      <c r="F39" s="1069">
        <f t="shared" si="10"/>
        <v>13</v>
      </c>
      <c r="G39" s="1069">
        <f t="shared" si="10"/>
        <v>13</v>
      </c>
      <c r="H39" s="1069">
        <f t="shared" si="10"/>
        <v>13</v>
      </c>
      <c r="I39" s="1069">
        <f t="shared" si="10"/>
        <v>14</v>
      </c>
      <c r="J39" s="1069">
        <f t="shared" si="10"/>
        <v>14</v>
      </c>
      <c r="K39" s="1069">
        <f t="shared" si="10"/>
        <v>8</v>
      </c>
      <c r="L39" s="1069">
        <f t="shared" si="10"/>
        <v>7</v>
      </c>
      <c r="M39" s="1069">
        <f t="shared" si="10"/>
        <v>13</v>
      </c>
      <c r="N39" s="1069">
        <f t="shared" si="10"/>
        <v>15</v>
      </c>
      <c r="O39" s="1069">
        <f t="shared" si="10"/>
        <v>13</v>
      </c>
      <c r="P39" s="1069">
        <f t="shared" si="10"/>
        <v>15</v>
      </c>
      <c r="Q39" s="1069">
        <f t="shared" si="10"/>
        <v>14</v>
      </c>
      <c r="R39" s="1069">
        <f t="shared" si="10"/>
        <v>10</v>
      </c>
    </row>
    <row r="40" spans="1:18" ht="24" customHeight="1" x14ac:dyDescent="0.25">
      <c r="A40" s="299" t="s">
        <v>13</v>
      </c>
      <c r="B40" s="299" t="s">
        <v>383</v>
      </c>
      <c r="C40" s="902" t="s">
        <v>334</v>
      </c>
      <c r="D40" s="901">
        <f t="shared" ref="D40:D42" si="11">SUM(E40:K40,L40:R40)/2</f>
        <v>6.5</v>
      </c>
      <c r="E40" s="1070"/>
      <c r="F40" s="901"/>
      <c r="G40" s="901"/>
      <c r="H40" s="901"/>
      <c r="I40" s="901">
        <v>6.5</v>
      </c>
      <c r="J40" s="901"/>
      <c r="K40" s="2396"/>
      <c r="L40" s="1070"/>
      <c r="M40" s="901"/>
      <c r="N40" s="901"/>
      <c r="O40" s="901"/>
      <c r="P40" s="901">
        <v>6.5</v>
      </c>
      <c r="Q40" s="901"/>
      <c r="R40" s="1070"/>
    </row>
    <row r="41" spans="1:18" ht="24" customHeight="1" x14ac:dyDescent="0.25">
      <c r="A41" s="299" t="s">
        <v>13</v>
      </c>
      <c r="B41" s="299" t="s">
        <v>162</v>
      </c>
      <c r="C41" s="902" t="s">
        <v>334</v>
      </c>
      <c r="D41" s="901">
        <f t="shared" si="11"/>
        <v>24</v>
      </c>
      <c r="E41" s="1070">
        <v>8</v>
      </c>
      <c r="F41" s="901"/>
      <c r="G41" s="901"/>
      <c r="H41" s="901">
        <v>8</v>
      </c>
      <c r="I41" s="901"/>
      <c r="J41" s="901"/>
      <c r="K41" s="1070">
        <v>8</v>
      </c>
      <c r="L41" s="1070">
        <v>8</v>
      </c>
      <c r="M41" s="901"/>
      <c r="N41" s="901"/>
      <c r="O41" s="901">
        <v>8</v>
      </c>
      <c r="P41" s="901"/>
      <c r="Q41" s="901"/>
      <c r="R41" s="1070">
        <v>8</v>
      </c>
    </row>
    <row r="42" spans="1:18" ht="24" customHeight="1" x14ac:dyDescent="0.25">
      <c r="A42" s="299" t="s">
        <v>13</v>
      </c>
      <c r="B42" s="299" t="s">
        <v>162</v>
      </c>
      <c r="C42" s="902" t="s">
        <v>369</v>
      </c>
      <c r="D42" s="901">
        <f t="shared" si="11"/>
        <v>32</v>
      </c>
      <c r="E42" s="1741"/>
      <c r="F42" s="1071">
        <v>8</v>
      </c>
      <c r="G42" s="1071"/>
      <c r="H42" s="901">
        <v>8</v>
      </c>
      <c r="I42" s="1071"/>
      <c r="J42" s="1071">
        <v>8</v>
      </c>
      <c r="K42" s="1070">
        <v>8</v>
      </c>
      <c r="L42" s="1070">
        <v>8</v>
      </c>
      <c r="M42" s="901">
        <v>8</v>
      </c>
      <c r="N42" s="1071"/>
      <c r="O42" s="1071">
        <v>8</v>
      </c>
      <c r="P42" s="1071"/>
      <c r="Q42" s="1071">
        <v>8</v>
      </c>
      <c r="R42" s="1741"/>
    </row>
    <row r="43" spans="1:18" ht="24" customHeight="1" x14ac:dyDescent="0.25">
      <c r="A43" s="904"/>
      <c r="B43" s="904"/>
      <c r="C43" s="905" t="s">
        <v>139</v>
      </c>
      <c r="D43" s="906"/>
      <c r="E43" s="1069">
        <f>COUNT(E7:E16,E18:E21,E23:E23,E25:E27,E29:E34,E36:E38,E40:E42)</f>
        <v>9</v>
      </c>
      <c r="F43" s="1069">
        <f t="shared" ref="F43:R43" si="12">COUNT(F7:F16,F18:F21,F23:F23,F25:F27,F29:F34,F36:F38,F40:F42)</f>
        <v>14</v>
      </c>
      <c r="G43" s="1069">
        <f t="shared" si="12"/>
        <v>13</v>
      </c>
      <c r="H43" s="1069">
        <f t="shared" si="12"/>
        <v>15</v>
      </c>
      <c r="I43" s="1069">
        <f t="shared" si="12"/>
        <v>15</v>
      </c>
      <c r="J43" s="1069">
        <f t="shared" si="12"/>
        <v>15</v>
      </c>
      <c r="K43" s="1069">
        <f t="shared" si="12"/>
        <v>10</v>
      </c>
      <c r="L43" s="1069">
        <f t="shared" si="12"/>
        <v>9</v>
      </c>
      <c r="M43" s="1069">
        <f t="shared" si="12"/>
        <v>14</v>
      </c>
      <c r="N43" s="1069">
        <f t="shared" si="12"/>
        <v>15</v>
      </c>
      <c r="O43" s="1069">
        <f t="shared" si="12"/>
        <v>15</v>
      </c>
      <c r="P43" s="1069">
        <f t="shared" si="12"/>
        <v>16</v>
      </c>
      <c r="Q43" s="1069">
        <f t="shared" si="12"/>
        <v>15</v>
      </c>
      <c r="R43" s="1069">
        <f t="shared" si="12"/>
        <v>11</v>
      </c>
    </row>
    <row r="44" spans="1:18" ht="24" customHeight="1" x14ac:dyDescent="0.25">
      <c r="A44" s="908" t="s">
        <v>328</v>
      </c>
      <c r="B44" s="908" t="s">
        <v>103</v>
      </c>
      <c r="C44" s="909" t="s">
        <v>384</v>
      </c>
      <c r="D44" s="901"/>
      <c r="E44" s="1070"/>
      <c r="F44" s="901"/>
      <c r="G44" s="901"/>
      <c r="H44" s="901"/>
      <c r="I44" s="901"/>
      <c r="J44" s="901"/>
      <c r="K44" s="1070"/>
      <c r="L44" s="1070"/>
      <c r="M44" s="901"/>
      <c r="N44" s="901"/>
      <c r="O44" s="901"/>
      <c r="P44" s="901"/>
      <c r="Q44" s="901"/>
      <c r="R44" s="1070"/>
    </row>
    <row r="45" spans="1:18" ht="24" customHeight="1" x14ac:dyDescent="0.25">
      <c r="A45" s="299" t="s">
        <v>13</v>
      </c>
      <c r="B45" s="299" t="s">
        <v>103</v>
      </c>
      <c r="C45" s="902" t="s">
        <v>386</v>
      </c>
      <c r="D45" s="901">
        <f>SUM(E45:K45,L45:R45)/2</f>
        <v>16</v>
      </c>
      <c r="E45" s="1070">
        <v>8</v>
      </c>
      <c r="F45" s="901">
        <v>8</v>
      </c>
      <c r="G45" s="1371">
        <v>8</v>
      </c>
      <c r="H45" s="901"/>
      <c r="I45" s="901">
        <v>8</v>
      </c>
      <c r="J45" s="901"/>
      <c r="K45" s="1371" t="s">
        <v>385</v>
      </c>
      <c r="L45" s="1371" t="s">
        <v>385</v>
      </c>
      <c r="M45" s="901"/>
      <c r="N45" s="901"/>
      <c r="O45" s="901"/>
      <c r="P45" s="901"/>
      <c r="Q45" s="901"/>
      <c r="R45" s="1070"/>
    </row>
    <row r="46" spans="1:18" s="1743" customFormat="1" ht="24" customHeight="1" x14ac:dyDescent="0.25">
      <c r="A46" s="904"/>
      <c r="B46" s="904"/>
      <c r="C46" s="905" t="s">
        <v>125</v>
      </c>
      <c r="D46" s="906"/>
      <c r="E46" s="1069">
        <f>COUNT(E7:E16,E18:E20,E23:E23,E25:E27,E29:E34,E36:E38,E40:E42,E45:E45)</f>
        <v>9</v>
      </c>
      <c r="F46" s="1069">
        <f t="shared" ref="F46:R46" si="13">COUNT(F7:F16,F18:F20,F23:F23,F25:F27,F29:F34,F36:F38,F40:F42,F45:F45)</f>
        <v>15</v>
      </c>
      <c r="G46" s="1069">
        <f t="shared" si="13"/>
        <v>13</v>
      </c>
      <c r="H46" s="1069">
        <f t="shared" si="13"/>
        <v>14</v>
      </c>
      <c r="I46" s="1069">
        <f t="shared" si="13"/>
        <v>16</v>
      </c>
      <c r="J46" s="1069">
        <f t="shared" si="13"/>
        <v>15</v>
      </c>
      <c r="K46" s="1069">
        <f t="shared" si="13"/>
        <v>10</v>
      </c>
      <c r="L46" s="1069">
        <f t="shared" si="13"/>
        <v>8</v>
      </c>
      <c r="M46" s="1069">
        <f t="shared" si="13"/>
        <v>13</v>
      </c>
      <c r="N46" s="1069">
        <f t="shared" si="13"/>
        <v>14</v>
      </c>
      <c r="O46" s="1069">
        <f t="shared" si="13"/>
        <v>15</v>
      </c>
      <c r="P46" s="1069">
        <f t="shared" si="13"/>
        <v>15</v>
      </c>
      <c r="Q46" s="1069">
        <f t="shared" si="13"/>
        <v>15</v>
      </c>
      <c r="R46" s="1069">
        <f t="shared" si="13"/>
        <v>11</v>
      </c>
    </row>
    <row r="47" spans="1:18" ht="23.5" customHeight="1" x14ac:dyDescent="0.25">
      <c r="A47" s="299" t="s">
        <v>13</v>
      </c>
      <c r="B47" s="299" t="s">
        <v>39</v>
      </c>
      <c r="C47" s="902" t="s">
        <v>318</v>
      </c>
      <c r="D47" s="901">
        <f>SUM(E47:K47,L47:R47)/2</f>
        <v>40</v>
      </c>
      <c r="E47" s="961"/>
      <c r="F47" s="901">
        <v>8</v>
      </c>
      <c r="G47" s="901">
        <v>8</v>
      </c>
      <c r="H47" s="901">
        <v>8</v>
      </c>
      <c r="I47" s="901">
        <v>8</v>
      </c>
      <c r="J47" s="901"/>
      <c r="K47" s="961">
        <v>8</v>
      </c>
      <c r="L47" s="961">
        <v>8</v>
      </c>
      <c r="M47" s="901"/>
      <c r="N47" s="901">
        <v>8</v>
      </c>
      <c r="O47" s="901">
        <v>8</v>
      </c>
      <c r="P47" s="901">
        <v>8</v>
      </c>
      <c r="Q47" s="901">
        <v>8</v>
      </c>
      <c r="R47" s="962"/>
    </row>
    <row r="48" spans="1:18" ht="23.5" customHeight="1" x14ac:dyDescent="0.25">
      <c r="A48" s="299" t="s">
        <v>13</v>
      </c>
      <c r="B48" s="299" t="s">
        <v>39</v>
      </c>
      <c r="C48" s="902" t="s">
        <v>370</v>
      </c>
      <c r="D48" s="901">
        <f t="shared" ref="D48:D52" si="14">SUM(E48:K48,L48:R48)/2</f>
        <v>24</v>
      </c>
      <c r="E48" s="961">
        <v>8</v>
      </c>
      <c r="F48" s="901"/>
      <c r="G48" s="901"/>
      <c r="H48" s="901"/>
      <c r="I48" s="901"/>
      <c r="J48" s="901">
        <v>8</v>
      </c>
      <c r="K48" s="961">
        <v>8</v>
      </c>
      <c r="L48" s="961">
        <v>8</v>
      </c>
      <c r="M48" s="901"/>
      <c r="N48" s="901"/>
      <c r="O48" s="901"/>
      <c r="P48" s="901"/>
      <c r="Q48" s="901">
        <v>8</v>
      </c>
      <c r="R48" s="962">
        <v>8</v>
      </c>
    </row>
    <row r="49" spans="1:18" ht="24" customHeight="1" x14ac:dyDescent="0.25">
      <c r="A49" s="299" t="s">
        <v>13</v>
      </c>
      <c r="B49" s="299" t="s">
        <v>39</v>
      </c>
      <c r="C49" s="902" t="s">
        <v>374</v>
      </c>
      <c r="D49" s="901">
        <f t="shared" si="14"/>
        <v>40</v>
      </c>
      <c r="E49" s="961"/>
      <c r="F49" s="901">
        <v>8</v>
      </c>
      <c r="G49" s="901">
        <v>8</v>
      </c>
      <c r="H49" s="1094"/>
      <c r="I49" s="901">
        <v>8</v>
      </c>
      <c r="J49" s="901">
        <v>8</v>
      </c>
      <c r="K49" s="1092">
        <v>8</v>
      </c>
      <c r="L49" s="1092">
        <v>8</v>
      </c>
      <c r="M49" s="901">
        <v>8</v>
      </c>
      <c r="N49" s="901">
        <v>8</v>
      </c>
      <c r="O49" s="901"/>
      <c r="P49" s="901">
        <v>8</v>
      </c>
      <c r="Q49" s="901">
        <v>8</v>
      </c>
      <c r="R49" s="962"/>
    </row>
    <row r="50" spans="1:18" ht="24" customHeight="1" x14ac:dyDescent="0.25">
      <c r="A50" s="299" t="s">
        <v>13</v>
      </c>
      <c r="B50" s="299" t="s">
        <v>39</v>
      </c>
      <c r="C50" s="902" t="s">
        <v>106</v>
      </c>
      <c r="D50" s="901">
        <f t="shared" si="14"/>
        <v>16</v>
      </c>
      <c r="E50" s="1961"/>
      <c r="F50" s="901">
        <v>8</v>
      </c>
      <c r="G50" s="901">
        <v>8</v>
      </c>
      <c r="H50" s="1079"/>
      <c r="I50" s="1079"/>
      <c r="J50" s="1079"/>
      <c r="K50" s="1080"/>
      <c r="L50" s="961"/>
      <c r="M50" s="901">
        <v>8</v>
      </c>
      <c r="N50" s="901">
        <v>8</v>
      </c>
      <c r="O50" s="1079"/>
      <c r="P50" s="1079"/>
      <c r="Q50" s="1079"/>
      <c r="R50" s="1080"/>
    </row>
    <row r="51" spans="1:18" ht="24" customHeight="1" x14ac:dyDescent="0.25">
      <c r="A51" s="299" t="s">
        <v>13</v>
      </c>
      <c r="B51" s="299" t="s">
        <v>39</v>
      </c>
      <c r="C51" s="902" t="s">
        <v>352</v>
      </c>
      <c r="D51" s="901">
        <f t="shared" si="14"/>
        <v>40</v>
      </c>
      <c r="E51" s="1070">
        <v>8</v>
      </c>
      <c r="F51" s="901"/>
      <c r="G51" s="901">
        <v>8</v>
      </c>
      <c r="H51" s="901">
        <v>8</v>
      </c>
      <c r="I51" s="901">
        <v>8</v>
      </c>
      <c r="J51" s="901">
        <v>8</v>
      </c>
      <c r="K51" s="1070"/>
      <c r="L51" s="1070"/>
      <c r="M51" s="901">
        <v>8</v>
      </c>
      <c r="N51" s="901">
        <v>8</v>
      </c>
      <c r="O51" s="901">
        <v>8</v>
      </c>
      <c r="P51" s="901">
        <v>8</v>
      </c>
      <c r="Q51" s="901"/>
      <c r="R51" s="1070">
        <v>8</v>
      </c>
    </row>
    <row r="52" spans="1:18" ht="24" customHeight="1" x14ac:dyDescent="0.25">
      <c r="A52" s="299" t="s">
        <v>13</v>
      </c>
      <c r="B52" s="299" t="s">
        <v>362</v>
      </c>
      <c r="C52" s="902" t="s">
        <v>135</v>
      </c>
      <c r="D52" s="901">
        <f t="shared" si="14"/>
        <v>30.5</v>
      </c>
      <c r="E52" s="1070">
        <v>8</v>
      </c>
      <c r="F52" s="901">
        <v>7.5</v>
      </c>
      <c r="G52" s="901"/>
      <c r="H52" s="901"/>
      <c r="I52" s="901">
        <v>7.5</v>
      </c>
      <c r="J52" s="901">
        <v>7.5</v>
      </c>
      <c r="K52" s="1070"/>
      <c r="L52" s="1070"/>
      <c r="M52" s="901">
        <v>7.5</v>
      </c>
      <c r="N52" s="901"/>
      <c r="O52" s="901"/>
      <c r="P52" s="901">
        <v>7.5</v>
      </c>
      <c r="Q52" s="901">
        <v>7.5</v>
      </c>
      <c r="R52" s="1070">
        <v>8</v>
      </c>
    </row>
    <row r="53" spans="1:18" ht="24" customHeight="1" x14ac:dyDescent="0.25">
      <c r="A53" s="904"/>
      <c r="B53" s="904"/>
      <c r="C53" s="905" t="s">
        <v>126</v>
      </c>
      <c r="D53" s="906"/>
      <c r="E53" s="1069">
        <f t="shared" ref="E53:R53" si="15">COUNT(E8:E16,E18:E20,E23:E23,E25:E27,E29:E34,E36:E38,E40:E42,E45:E45,E47:E52)</f>
        <v>12</v>
      </c>
      <c r="F53" s="1069">
        <f t="shared" si="15"/>
        <v>18</v>
      </c>
      <c r="G53" s="1069">
        <f t="shared" si="15"/>
        <v>16</v>
      </c>
      <c r="H53" s="1069">
        <f t="shared" si="15"/>
        <v>15</v>
      </c>
      <c r="I53" s="1069">
        <f t="shared" si="15"/>
        <v>19</v>
      </c>
      <c r="J53" s="1069">
        <f t="shared" si="15"/>
        <v>18</v>
      </c>
      <c r="K53" s="1069">
        <f t="shared" si="15"/>
        <v>13</v>
      </c>
      <c r="L53" s="1069">
        <f t="shared" si="15"/>
        <v>11</v>
      </c>
      <c r="M53" s="1069">
        <f t="shared" si="15"/>
        <v>16</v>
      </c>
      <c r="N53" s="1069">
        <f t="shared" si="15"/>
        <v>17</v>
      </c>
      <c r="O53" s="1069">
        <f t="shared" si="15"/>
        <v>16</v>
      </c>
      <c r="P53" s="1069">
        <f t="shared" si="15"/>
        <v>18</v>
      </c>
      <c r="Q53" s="1069">
        <f t="shared" si="15"/>
        <v>18</v>
      </c>
      <c r="R53" s="1069">
        <f t="shared" si="15"/>
        <v>14</v>
      </c>
    </row>
    <row r="54" spans="1:18" ht="24" customHeight="1" x14ac:dyDescent="0.25">
      <c r="A54" s="299" t="s">
        <v>13</v>
      </c>
      <c r="B54" s="299" t="s">
        <v>301</v>
      </c>
      <c r="C54" s="900" t="s">
        <v>106</v>
      </c>
      <c r="D54" s="901">
        <f>SUM(E54:K54,L54:R54)/2</f>
        <v>6</v>
      </c>
      <c r="E54" s="962"/>
      <c r="F54" s="1080"/>
      <c r="G54" s="1079"/>
      <c r="H54" s="963">
        <v>6</v>
      </c>
      <c r="I54" s="1079"/>
      <c r="J54" s="1079"/>
      <c r="K54" s="1081"/>
      <c r="L54" s="961"/>
      <c r="M54" s="1079"/>
      <c r="N54" s="1079"/>
      <c r="O54" s="901">
        <v>6</v>
      </c>
      <c r="P54" s="1079"/>
      <c r="Q54" s="1079"/>
      <c r="R54" s="1081"/>
    </row>
    <row r="55" spans="1:18" ht="24" customHeight="1" x14ac:dyDescent="0.25">
      <c r="A55" s="299" t="s">
        <v>13</v>
      </c>
      <c r="B55" s="299" t="s">
        <v>312</v>
      </c>
      <c r="C55" s="900" t="s">
        <v>106</v>
      </c>
      <c r="D55" s="901">
        <f>SUM(E55:K55,L55:R55)/2</f>
        <v>10</v>
      </c>
      <c r="E55" s="962"/>
      <c r="F55" s="1080"/>
      <c r="G55" s="1079"/>
      <c r="H55" s="1080"/>
      <c r="I55" s="901">
        <v>5</v>
      </c>
      <c r="J55" s="901">
        <v>5</v>
      </c>
      <c r="K55" s="1081"/>
      <c r="L55" s="961"/>
      <c r="M55" s="1079"/>
      <c r="N55" s="1079"/>
      <c r="O55" s="1079"/>
      <c r="P55" s="901">
        <v>5</v>
      </c>
      <c r="Q55" s="901">
        <v>5</v>
      </c>
      <c r="R55" s="1081"/>
    </row>
    <row r="56" spans="1:18" ht="24" customHeight="1" x14ac:dyDescent="0.25">
      <c r="A56" s="904"/>
      <c r="B56" s="904"/>
      <c r="C56" s="911" t="s">
        <v>300</v>
      </c>
      <c r="D56" s="906"/>
      <c r="E56" s="1069">
        <f t="shared" ref="E56:R56" si="16">COUNT(E18:E20,E23,E25:E27,E29:E34,E36:E38,E40:E42,E45:E45,E47:E52)</f>
        <v>8</v>
      </c>
      <c r="F56" s="1069">
        <f t="shared" si="16"/>
        <v>14</v>
      </c>
      <c r="G56" s="1069">
        <f t="shared" si="16"/>
        <v>13</v>
      </c>
      <c r="H56" s="1069">
        <f t="shared" si="16"/>
        <v>12</v>
      </c>
      <c r="I56" s="1069">
        <f>COUNT(I18:I20,I23,I25:I27,I29:I34,I36:I38,I40:I42,I45:I45,I47:I52)</f>
        <v>15</v>
      </c>
      <c r="J56" s="1069">
        <f t="shared" si="16"/>
        <v>14</v>
      </c>
      <c r="K56" s="1069">
        <f t="shared" si="16"/>
        <v>10</v>
      </c>
      <c r="L56" s="1069">
        <f t="shared" si="16"/>
        <v>9</v>
      </c>
      <c r="M56" s="1069">
        <f t="shared" si="16"/>
        <v>12</v>
      </c>
      <c r="N56" s="1069">
        <f t="shared" si="16"/>
        <v>13</v>
      </c>
      <c r="O56" s="1069">
        <f t="shared" si="16"/>
        <v>12</v>
      </c>
      <c r="P56" s="1069">
        <f t="shared" si="16"/>
        <v>15</v>
      </c>
      <c r="Q56" s="1069">
        <f t="shared" si="16"/>
        <v>15</v>
      </c>
      <c r="R56" s="1069">
        <f t="shared" si="16"/>
        <v>9</v>
      </c>
    </row>
    <row r="57" spans="1:18" ht="24" customHeight="1" x14ac:dyDescent="0.25">
      <c r="A57" s="904"/>
      <c r="B57" s="904"/>
      <c r="C57" s="912" t="s">
        <v>51</v>
      </c>
      <c r="D57" s="906"/>
      <c r="E57" s="1069">
        <f t="shared" ref="E57:R57" si="17">COUNT(E23,E25:E27,E29:E34,E36:E38,E40:E42,E45:E45,E47:E52,E54:E54)</f>
        <v>8</v>
      </c>
      <c r="F57" s="1069">
        <f t="shared" si="17"/>
        <v>12</v>
      </c>
      <c r="G57" s="1069">
        <f t="shared" si="17"/>
        <v>12</v>
      </c>
      <c r="H57" s="1069">
        <f t="shared" si="17"/>
        <v>11</v>
      </c>
      <c r="I57" s="1069">
        <f t="shared" si="17"/>
        <v>13</v>
      </c>
      <c r="J57" s="1069">
        <f t="shared" si="17"/>
        <v>12</v>
      </c>
      <c r="K57" s="1069">
        <f t="shared" si="17"/>
        <v>8</v>
      </c>
      <c r="L57" s="1069">
        <f t="shared" si="17"/>
        <v>8</v>
      </c>
      <c r="M57" s="1069">
        <f t="shared" si="17"/>
        <v>11</v>
      </c>
      <c r="N57" s="1069">
        <f t="shared" si="17"/>
        <v>11</v>
      </c>
      <c r="O57" s="1069">
        <f t="shared" si="17"/>
        <v>11</v>
      </c>
      <c r="P57" s="1069">
        <f t="shared" si="17"/>
        <v>13</v>
      </c>
      <c r="Q57" s="1069">
        <f t="shared" si="17"/>
        <v>13</v>
      </c>
      <c r="R57" s="1069">
        <f t="shared" si="17"/>
        <v>8</v>
      </c>
    </row>
    <row r="58" spans="1:18" ht="24" customHeight="1" x14ac:dyDescent="0.25">
      <c r="A58" s="904"/>
      <c r="B58" s="904"/>
      <c r="C58" s="912" t="s">
        <v>113</v>
      </c>
      <c r="D58" s="906"/>
      <c r="E58" s="1069">
        <f t="shared" ref="E58:R58" si="18">COUNT(E25:E27,E29:E34,E36:E38,E40:E42,E45:E45,E47:E52,E54:E55)</f>
        <v>8</v>
      </c>
      <c r="F58" s="1069">
        <f t="shared" si="18"/>
        <v>11</v>
      </c>
      <c r="G58" s="1069">
        <f t="shared" si="18"/>
        <v>11</v>
      </c>
      <c r="H58" s="1069">
        <f t="shared" si="18"/>
        <v>10</v>
      </c>
      <c r="I58" s="1069">
        <f t="shared" si="18"/>
        <v>14</v>
      </c>
      <c r="J58" s="1069">
        <f t="shared" si="18"/>
        <v>12</v>
      </c>
      <c r="K58" s="1069">
        <f t="shared" si="18"/>
        <v>7</v>
      </c>
      <c r="L58" s="1069">
        <f t="shared" si="18"/>
        <v>7</v>
      </c>
      <c r="M58" s="1069">
        <f t="shared" si="18"/>
        <v>11</v>
      </c>
      <c r="N58" s="1069">
        <f t="shared" si="18"/>
        <v>10</v>
      </c>
      <c r="O58" s="1069">
        <f t="shared" si="18"/>
        <v>10</v>
      </c>
      <c r="P58" s="1069">
        <f t="shared" si="18"/>
        <v>14</v>
      </c>
      <c r="Q58" s="1069">
        <f t="shared" si="18"/>
        <v>13</v>
      </c>
      <c r="R58" s="1069">
        <f t="shared" si="18"/>
        <v>8</v>
      </c>
    </row>
    <row r="59" spans="1:18" ht="24" customHeight="1" x14ac:dyDescent="0.25">
      <c r="A59" s="299" t="s">
        <v>13</v>
      </c>
      <c r="B59" s="299" t="s">
        <v>52</v>
      </c>
      <c r="C59" s="902" t="s">
        <v>377</v>
      </c>
      <c r="D59" s="901">
        <f t="shared" ref="D59" si="19">SUM(E59:K59,L59:R59)/2</f>
        <v>18</v>
      </c>
      <c r="E59" s="962">
        <v>8</v>
      </c>
      <c r="F59" s="963"/>
      <c r="G59" s="901">
        <v>5</v>
      </c>
      <c r="H59" s="963">
        <v>5</v>
      </c>
      <c r="I59" s="901"/>
      <c r="J59" s="901"/>
      <c r="K59" s="961"/>
      <c r="L59" s="961"/>
      <c r="M59" s="901"/>
      <c r="N59" s="901">
        <v>5</v>
      </c>
      <c r="O59" s="901">
        <v>5</v>
      </c>
      <c r="P59" s="901"/>
      <c r="Q59" s="901"/>
      <c r="R59" s="961">
        <v>8</v>
      </c>
    </row>
    <row r="60" spans="1:18" ht="24" customHeight="1" x14ac:dyDescent="0.25">
      <c r="A60" s="904"/>
      <c r="B60" s="904"/>
      <c r="C60" s="912" t="s">
        <v>55</v>
      </c>
      <c r="D60" s="906"/>
      <c r="E60" s="1069">
        <f t="shared" ref="E60:R60" si="20">COUNT(E29:E34,E36:E38,E40:E42,E45:E45,E47:E52,E54:E55,E59:E59)</f>
        <v>8</v>
      </c>
      <c r="F60" s="1069">
        <f t="shared" si="20"/>
        <v>10</v>
      </c>
      <c r="G60" s="1069">
        <f t="shared" si="20"/>
        <v>11</v>
      </c>
      <c r="H60" s="1069">
        <f t="shared" si="20"/>
        <v>10</v>
      </c>
      <c r="I60" s="1069">
        <f t="shared" si="20"/>
        <v>12</v>
      </c>
      <c r="J60" s="1069">
        <f t="shared" si="20"/>
        <v>12</v>
      </c>
      <c r="K60" s="1069">
        <f t="shared" si="20"/>
        <v>6</v>
      </c>
      <c r="L60" s="1069">
        <f t="shared" si="20"/>
        <v>6</v>
      </c>
      <c r="M60" s="1069">
        <f t="shared" si="20"/>
        <v>10</v>
      </c>
      <c r="N60" s="1069">
        <f t="shared" si="20"/>
        <v>11</v>
      </c>
      <c r="O60" s="1069">
        <f t="shared" si="20"/>
        <v>10</v>
      </c>
      <c r="P60" s="1069">
        <f t="shared" si="20"/>
        <v>12</v>
      </c>
      <c r="Q60" s="1069">
        <f t="shared" si="20"/>
        <v>12</v>
      </c>
      <c r="R60" s="1069">
        <f t="shared" si="20"/>
        <v>8</v>
      </c>
    </row>
    <row r="61" spans="1:18" ht="24" customHeight="1" x14ac:dyDescent="0.25">
      <c r="A61" s="904"/>
      <c r="B61" s="904"/>
      <c r="C61" s="912" t="s">
        <v>105</v>
      </c>
      <c r="D61" s="906"/>
      <c r="E61" s="1069">
        <f t="shared" ref="E61:R61" si="21">COUNT(E36:E38,E40:E42,E45:E45,E47:E52,E54:E55,E59:E59)</f>
        <v>7</v>
      </c>
      <c r="F61" s="1069">
        <f t="shared" si="21"/>
        <v>7</v>
      </c>
      <c r="G61" s="1069">
        <f>COUNT(G36:G38,G40:G42,G45:G45,G47:G52,G54:G55,G59:G59)</f>
        <v>6</v>
      </c>
      <c r="H61" s="1069">
        <f t="shared" si="21"/>
        <v>7</v>
      </c>
      <c r="I61" s="1069">
        <f t="shared" si="21"/>
        <v>8</v>
      </c>
      <c r="J61" s="1069">
        <f t="shared" si="21"/>
        <v>7</v>
      </c>
      <c r="K61" s="1069">
        <f t="shared" si="21"/>
        <v>5</v>
      </c>
      <c r="L61" s="1069">
        <f t="shared" si="21"/>
        <v>5</v>
      </c>
      <c r="M61" s="1069">
        <f t="shared" si="21"/>
        <v>6</v>
      </c>
      <c r="N61" s="1069">
        <f t="shared" si="21"/>
        <v>7</v>
      </c>
      <c r="O61" s="1069">
        <f t="shared" si="21"/>
        <v>6</v>
      </c>
      <c r="P61" s="1069">
        <f t="shared" si="21"/>
        <v>8</v>
      </c>
      <c r="Q61" s="1069">
        <f t="shared" si="21"/>
        <v>8</v>
      </c>
      <c r="R61" s="1069">
        <f t="shared" si="21"/>
        <v>7</v>
      </c>
    </row>
    <row r="62" spans="1:18" ht="24" customHeight="1" x14ac:dyDescent="0.25">
      <c r="A62" s="904"/>
      <c r="B62" s="904"/>
      <c r="C62" s="912" t="s">
        <v>128</v>
      </c>
      <c r="D62" s="906"/>
      <c r="E62" s="1069">
        <f>COUNT(#REF!,E41:E42,E45:E45,E47:E52,E54:E55,E59:E59)</f>
        <v>6</v>
      </c>
      <c r="F62" s="1069">
        <f>COUNT(#REF!,F41:F42,F45:F45,F47:F52,F54:F55,F59:F59)</f>
        <v>6</v>
      </c>
      <c r="G62" s="1069">
        <f>COUNT(#REF!,G41:G42,G45:G45,G47:G52,G54:G55,G59:G59)</f>
        <v>6</v>
      </c>
      <c r="H62" s="1069">
        <f>COUNT(#REF!,H41:H42,H45:H45,H47:H52,H54:H55,H59:H59)</f>
        <v>6</v>
      </c>
      <c r="I62" s="1069">
        <f>COUNT(#REF!,I41:I42,I45:I45,I47:I52,I54:I55,I59:I59)</f>
        <v>6</v>
      </c>
      <c r="J62" s="1069">
        <f>COUNT(#REF!,J41:J42,J45:J45,J47:J52,J54:J55,J59:J59)</f>
        <v>6</v>
      </c>
      <c r="K62" s="1069">
        <f>COUNT(#REF!,K41:K42,K45:K45,K47:K52,K54:K55,K59:K59)</f>
        <v>5</v>
      </c>
      <c r="L62" s="1069">
        <f>COUNT(#REF!,L41:L42,L45:L45,L47:L52,L54:L55,L59:L59)</f>
        <v>5</v>
      </c>
      <c r="M62" s="1069">
        <f>COUNT(#REF!,M41:M42,M45:M45,M47:M52,M54:M55,M59:M59)</f>
        <v>5</v>
      </c>
      <c r="N62" s="1069">
        <f>COUNT(#REF!,N41:N42,N45:N45,N47:N52,N54:N55,N59:N59)</f>
        <v>5</v>
      </c>
      <c r="O62" s="1069">
        <f>COUNT(#REF!,O41:O42,O45:O45,O47:O52,O54:O55,O59:O59)</f>
        <v>6</v>
      </c>
      <c r="P62" s="1069">
        <f>COUNT(#REF!,P41:P42,P45:P45,P47:P52,P54:P55,P59:P59)</f>
        <v>5</v>
      </c>
      <c r="Q62" s="1069">
        <f>COUNT(#REF!,Q41:Q42,Q45:Q45,Q47:Q52,Q54:Q55,Q59:Q59)</f>
        <v>6</v>
      </c>
      <c r="R62" s="1069">
        <f>COUNT(#REF!,R41:R42,R45:R45,R47:R52,R54:R55,R59:R59)</f>
        <v>5</v>
      </c>
    </row>
    <row r="63" spans="1:18" ht="24" customHeight="1" x14ac:dyDescent="0.25">
      <c r="A63" s="904"/>
      <c r="B63" s="904"/>
      <c r="C63" s="912" t="s">
        <v>161</v>
      </c>
      <c r="D63" s="906"/>
      <c r="E63" s="1069">
        <f>COUNT(#REF!,E45:E45,E47:E52,E54:E55,E59:E59)</f>
        <v>5</v>
      </c>
      <c r="F63" s="1069">
        <f>COUNT(#REF!,F45:F45,F47:F52,F54:F55,F59:F59)</f>
        <v>5</v>
      </c>
      <c r="G63" s="1069">
        <f>COUNT(#REF!,G45:G45,G47:G52,G54:G55,G59:G59)</f>
        <v>6</v>
      </c>
      <c r="H63" s="1069">
        <f>COUNT(#REF!,H45:H45,H47:H52,H54:H55,H59:H59)</f>
        <v>4</v>
      </c>
      <c r="I63" s="1069">
        <f>COUNT(#REF!,I45:I45,I47:I52,I54:I55,I59:I59)</f>
        <v>6</v>
      </c>
      <c r="J63" s="1069">
        <f>COUNT(#REF!,J45:J45,J47:J52,J54:J55,J59:J59)</f>
        <v>5</v>
      </c>
      <c r="K63" s="1069">
        <f>COUNT(#REF!,K45:K45,K47:K52,K54:K55,K59:K59)</f>
        <v>3</v>
      </c>
      <c r="L63" s="1069">
        <f>COUNT(#REF!,L45:L45,L47:L52,L54:L55,L59:L59)</f>
        <v>3</v>
      </c>
      <c r="M63" s="1069">
        <f>COUNT(#REF!,M45:M45,M47:M52,M54:M55,M59:M59)</f>
        <v>4</v>
      </c>
      <c r="N63" s="1069">
        <f>COUNT(#REF!,N45:N45,N47:N52,N54:N55,N59:N59)</f>
        <v>5</v>
      </c>
      <c r="O63" s="1069">
        <f>COUNT(#REF!,O45:O45,O47:O52,O54:O55,O59:O59)</f>
        <v>4</v>
      </c>
      <c r="P63" s="1069">
        <f>COUNT(#REF!,P45:P45,P47:P52,P54:P55,P59:P59)</f>
        <v>5</v>
      </c>
      <c r="Q63" s="1069">
        <f>COUNT(#REF!,Q45:Q45,Q47:Q52,Q54:Q55,Q59:Q59)</f>
        <v>5</v>
      </c>
      <c r="R63" s="1069">
        <f>COUNT(#REF!,R45:R45,R47:R52,R54:R55,R59:R59)</f>
        <v>4</v>
      </c>
    </row>
    <row r="64" spans="1:18" ht="24" customHeight="1" x14ac:dyDescent="0.25">
      <c r="A64" s="904"/>
      <c r="B64" s="904"/>
      <c r="C64" s="912" t="s">
        <v>321</v>
      </c>
      <c r="D64" s="906"/>
      <c r="E64" s="1069">
        <f>COUNT(#REF!,#REF!,E47:E52,E54:E55,E59:E59)</f>
        <v>4</v>
      </c>
      <c r="F64" s="1069">
        <f>COUNT(#REF!,#REF!,F47:F52,F54:F55,F59:F59)</f>
        <v>4</v>
      </c>
      <c r="G64" s="1069">
        <f>COUNT(#REF!,#REF!,G47:G52,G54:G55,G59:G59)</f>
        <v>5</v>
      </c>
      <c r="H64" s="1069">
        <f>COUNT(#REF!,#REF!,H47:H52,H54:H55,H59:H59)</f>
        <v>4</v>
      </c>
      <c r="I64" s="1069">
        <f>COUNT(#REF!,#REF!,I47:I52,I54:I55,I59:I59)</f>
        <v>5</v>
      </c>
      <c r="J64" s="1069">
        <f>COUNT(#REF!,#REF!,J47:J52,J54:J55,J59:J59)</f>
        <v>5</v>
      </c>
      <c r="K64" s="1069">
        <f>COUNT(#REF!,#REF!,K47:K52,K54:K55,K59:K59)</f>
        <v>3</v>
      </c>
      <c r="L64" s="1069">
        <f>COUNT(#REF!,#REF!,L47:L52,L54:L55,L59:L59)</f>
        <v>3</v>
      </c>
      <c r="M64" s="1069">
        <f>COUNT(#REF!,#REF!,M47:M52,M54:M55,M59:M59)</f>
        <v>4</v>
      </c>
      <c r="N64" s="1069">
        <f>COUNT(#REF!,#REF!,N47:N52,N54:N55,N59:N59)</f>
        <v>5</v>
      </c>
      <c r="O64" s="1069">
        <f>COUNT(#REF!,#REF!,O47:O52,O54:O55,O59:O59)</f>
        <v>4</v>
      </c>
      <c r="P64" s="1069">
        <f>COUNT(#REF!,#REF!,P47:P52,P54:P55,P59:P59)</f>
        <v>5</v>
      </c>
      <c r="Q64" s="1069">
        <f>COUNT(#REF!,#REF!,Q47:Q52,Q54:Q55,Q59:Q59)</f>
        <v>5</v>
      </c>
      <c r="R64" s="1069">
        <f>COUNT(#REF!,#REF!,R47:R52,R54:R55,R59:R59)</f>
        <v>4</v>
      </c>
    </row>
    <row r="65" spans="1:18" ht="24" customHeight="1" x14ac:dyDescent="0.25">
      <c r="A65" s="904"/>
      <c r="B65" s="904"/>
      <c r="C65" s="912" t="s">
        <v>183</v>
      </c>
      <c r="D65" s="906"/>
      <c r="E65" s="1069">
        <f t="shared" ref="E65:R65" si="22">COUNT(E59:E59)</f>
        <v>1</v>
      </c>
      <c r="F65" s="1069">
        <f t="shared" si="22"/>
        <v>0</v>
      </c>
      <c r="G65" s="1069">
        <f t="shared" si="22"/>
        <v>1</v>
      </c>
      <c r="H65" s="1069">
        <f t="shared" si="22"/>
        <v>1</v>
      </c>
      <c r="I65" s="1069">
        <f t="shared" si="22"/>
        <v>0</v>
      </c>
      <c r="J65" s="1069">
        <f t="shared" si="22"/>
        <v>0</v>
      </c>
      <c r="K65" s="1069">
        <f t="shared" si="22"/>
        <v>0</v>
      </c>
      <c r="L65" s="1069">
        <f t="shared" si="22"/>
        <v>0</v>
      </c>
      <c r="M65" s="1069">
        <f t="shared" si="22"/>
        <v>0</v>
      </c>
      <c r="N65" s="1069">
        <f t="shared" si="22"/>
        <v>1</v>
      </c>
      <c r="O65" s="1069">
        <f t="shared" si="22"/>
        <v>1</v>
      </c>
      <c r="P65" s="1069">
        <f t="shared" si="22"/>
        <v>0</v>
      </c>
      <c r="Q65" s="1069">
        <f t="shared" si="22"/>
        <v>0</v>
      </c>
      <c r="R65" s="1069">
        <f t="shared" si="22"/>
        <v>1</v>
      </c>
    </row>
    <row r="66" spans="1:18" ht="24" customHeight="1" thickBot="1" x14ac:dyDescent="0.3">
      <c r="A66" s="299" t="s">
        <v>102</v>
      </c>
      <c r="B66" s="299"/>
      <c r="C66" s="900"/>
      <c r="D66" s="901"/>
      <c r="E66" s="962"/>
      <c r="F66" s="963"/>
      <c r="G66" s="963"/>
      <c r="H66" s="963"/>
      <c r="I66" s="901"/>
      <c r="J66" s="901"/>
      <c r="K66" s="961"/>
      <c r="L66" s="961"/>
      <c r="M66" s="963"/>
      <c r="N66" s="901"/>
      <c r="O66" s="901"/>
      <c r="P66" s="901"/>
      <c r="Q66" s="901"/>
      <c r="R66" s="962"/>
    </row>
    <row r="67" spans="1:18" ht="24" customHeight="1" thickBot="1" x14ac:dyDescent="0.3">
      <c r="A67" s="913" t="s">
        <v>95</v>
      </c>
      <c r="B67" s="913" t="s">
        <v>101</v>
      </c>
      <c r="C67" s="914" t="s">
        <v>97</v>
      </c>
      <c r="D67" s="913">
        <f>SUM(E67:K67,L67:R67)/2</f>
        <v>19</v>
      </c>
      <c r="E67" s="1082"/>
      <c r="F67" s="1083">
        <v>7.5</v>
      </c>
      <c r="G67" s="1083">
        <v>7.5</v>
      </c>
      <c r="H67" s="1083">
        <v>4</v>
      </c>
      <c r="I67" s="913"/>
      <c r="J67" s="913"/>
      <c r="K67" s="1082"/>
      <c r="L67" s="1082"/>
      <c r="M67" s="1083">
        <v>7.5</v>
      </c>
      <c r="N67" s="913">
        <v>7.5</v>
      </c>
      <c r="O67" s="913">
        <v>4</v>
      </c>
      <c r="P67" s="913"/>
      <c r="Q67" s="913"/>
      <c r="R67" s="1084"/>
    </row>
    <row r="68" spans="1:18" ht="24" customHeight="1" thickBot="1" x14ac:dyDescent="0.3">
      <c r="A68" s="2392" t="s">
        <v>138</v>
      </c>
      <c r="B68" s="299" t="s">
        <v>100</v>
      </c>
      <c r="C68" s="915" t="s">
        <v>99</v>
      </c>
      <c r="D68" s="913">
        <f t="shared" ref="D68:D69" si="23">SUM(E68:K68,L68:R68)/2</f>
        <v>38</v>
      </c>
      <c r="E68" s="1085"/>
      <c r="F68" s="1086">
        <v>9.5</v>
      </c>
      <c r="G68" s="299">
        <v>9.5</v>
      </c>
      <c r="H68" s="299">
        <v>9.5</v>
      </c>
      <c r="I68" s="299">
        <v>9.5</v>
      </c>
      <c r="J68" s="299"/>
      <c r="K68" s="1085"/>
      <c r="L68" s="1087"/>
      <c r="M68" s="1088">
        <v>9.5</v>
      </c>
      <c r="N68" s="299">
        <v>9.5</v>
      </c>
      <c r="O68" s="299">
        <v>9.5</v>
      </c>
      <c r="P68" s="299">
        <v>9.5</v>
      </c>
      <c r="Q68" s="299"/>
      <c r="R68" s="1089"/>
    </row>
    <row r="69" spans="1:18" ht="24" customHeight="1" thickBot="1" x14ac:dyDescent="0.3">
      <c r="A69" s="299" t="s">
        <v>96</v>
      </c>
      <c r="B69" s="299" t="s">
        <v>100</v>
      </c>
      <c r="C69" s="915" t="s">
        <v>137</v>
      </c>
      <c r="D69" s="913">
        <f t="shared" si="23"/>
        <v>38</v>
      </c>
      <c r="E69" s="1085">
        <v>9.5</v>
      </c>
      <c r="F69" s="1088">
        <v>9.5</v>
      </c>
      <c r="G69" s="299"/>
      <c r="H69" s="299"/>
      <c r="I69" s="299"/>
      <c r="J69" s="299">
        <v>9.5</v>
      </c>
      <c r="K69" s="1085">
        <v>9.5</v>
      </c>
      <c r="L69" s="1085">
        <v>9.5</v>
      </c>
      <c r="M69" s="1086">
        <v>9.5</v>
      </c>
      <c r="N69" s="299"/>
      <c r="O69" s="299"/>
      <c r="P69" s="299"/>
      <c r="Q69" s="299">
        <v>9.5</v>
      </c>
      <c r="R69" s="1089">
        <v>9.5</v>
      </c>
    </row>
    <row r="70" spans="1:18" ht="24" customHeight="1" x14ac:dyDescent="0.3">
      <c r="A70" s="299"/>
      <c r="B70" s="916" t="s">
        <v>155</v>
      </c>
      <c r="C70" s="917" t="s">
        <v>140</v>
      </c>
      <c r="D70" s="901"/>
      <c r="E70" s="961"/>
      <c r="F70" s="963"/>
      <c r="G70" s="963"/>
      <c r="H70" s="963"/>
      <c r="I70" s="901"/>
      <c r="J70" s="901"/>
      <c r="K70" s="961"/>
      <c r="L70" s="961"/>
      <c r="M70" s="901"/>
      <c r="N70" s="901"/>
      <c r="O70" s="901"/>
      <c r="P70" s="901"/>
      <c r="Q70" s="901"/>
      <c r="R70" s="962"/>
    </row>
    <row r="71" spans="1:18" ht="24" customHeight="1" x14ac:dyDescent="0.3">
      <c r="A71" s="299"/>
      <c r="B71" s="918" t="s">
        <v>154</v>
      </c>
      <c r="C71" s="919" t="s">
        <v>141</v>
      </c>
      <c r="D71" s="901"/>
      <c r="E71" s="961"/>
      <c r="F71" s="963"/>
      <c r="G71" s="963"/>
      <c r="H71" s="963"/>
      <c r="I71" s="901"/>
      <c r="J71" s="901"/>
      <c r="K71" s="961"/>
      <c r="L71" s="961"/>
      <c r="M71" s="901"/>
      <c r="N71" s="901"/>
      <c r="O71" s="901"/>
      <c r="P71" s="901"/>
      <c r="Q71" s="901"/>
      <c r="R71" s="962"/>
    </row>
    <row r="72" spans="1:18" ht="18.649999999999999" customHeight="1" x14ac:dyDescent="0.3">
      <c r="A72" s="920"/>
      <c r="B72" s="920"/>
      <c r="C72" s="920"/>
      <c r="D72" s="317"/>
      <c r="E72" s="968">
        <f>SUM(E7:E16,E18:E21,E23:E23,E25:E27,E29:E34,E36:E38,E40:E42,E45:E45,E47:E52,E54:E55,E59:E59,E67:E71)</f>
        <v>118.5</v>
      </c>
      <c r="F72" s="968">
        <f t="shared" ref="F72:R72" si="24">SUM(F7:F16,F18:F21,F23:F23,F25:F27,F29:F34,F36:F38,F40:F42,F45:F45,F47:F52,F54:F55,F59:F59,F67:F71)</f>
        <v>177</v>
      </c>
      <c r="G72" s="968">
        <f t="shared" si="24"/>
        <v>162</v>
      </c>
      <c r="H72" s="968">
        <f t="shared" si="24"/>
        <v>156.5</v>
      </c>
      <c r="I72" s="968">
        <f t="shared" si="24"/>
        <v>171.5</v>
      </c>
      <c r="J72" s="968">
        <f t="shared" si="24"/>
        <v>165</v>
      </c>
      <c r="K72" s="968">
        <f t="shared" si="24"/>
        <v>113.5</v>
      </c>
      <c r="L72" s="968">
        <f t="shared" si="24"/>
        <v>102.5</v>
      </c>
      <c r="M72" s="968">
        <f t="shared" si="24"/>
        <v>166</v>
      </c>
      <c r="N72" s="968">
        <f t="shared" si="24"/>
        <v>170</v>
      </c>
      <c r="O72" s="968">
        <f t="shared" si="24"/>
        <v>159.5</v>
      </c>
      <c r="P72" s="968">
        <f t="shared" si="24"/>
        <v>168.5</v>
      </c>
      <c r="Q72" s="968">
        <f t="shared" si="24"/>
        <v>165</v>
      </c>
      <c r="R72" s="968">
        <f t="shared" si="24"/>
        <v>129.5</v>
      </c>
    </row>
    <row r="73" spans="1:18" ht="24" customHeight="1" x14ac:dyDescent="0.3">
      <c r="A73" s="921"/>
      <c r="B73" s="921"/>
      <c r="C73" s="921"/>
      <c r="D73" s="317"/>
      <c r="E73" s="969">
        <f>E72/8</f>
        <v>14.8125</v>
      </c>
      <c r="F73" s="969">
        <f t="shared" ref="F73:R73" si="25">F72/8</f>
        <v>22.125</v>
      </c>
      <c r="G73" s="969">
        <f t="shared" si="25"/>
        <v>20.25</v>
      </c>
      <c r="H73" s="969">
        <f t="shared" si="25"/>
        <v>19.5625</v>
      </c>
      <c r="I73" s="969">
        <f t="shared" si="25"/>
        <v>21.4375</v>
      </c>
      <c r="J73" s="969">
        <f t="shared" si="25"/>
        <v>20.625</v>
      </c>
      <c r="K73" s="969">
        <f t="shared" si="25"/>
        <v>14.1875</v>
      </c>
      <c r="L73" s="969">
        <f t="shared" si="25"/>
        <v>12.8125</v>
      </c>
      <c r="M73" s="969">
        <f t="shared" si="25"/>
        <v>20.75</v>
      </c>
      <c r="N73" s="969">
        <f t="shared" si="25"/>
        <v>21.25</v>
      </c>
      <c r="O73" s="969">
        <f t="shared" si="25"/>
        <v>19.9375</v>
      </c>
      <c r="P73" s="969">
        <f t="shared" si="25"/>
        <v>21.0625</v>
      </c>
      <c r="Q73" s="969">
        <f t="shared" si="25"/>
        <v>20.625</v>
      </c>
      <c r="R73" s="969">
        <f t="shared" si="25"/>
        <v>16.1875</v>
      </c>
    </row>
    <row r="74" spans="1:18" ht="24" customHeight="1" x14ac:dyDescent="0.3">
      <c r="A74" s="922"/>
      <c r="B74" s="922"/>
      <c r="C74" s="922"/>
      <c r="D74" s="321" t="s">
        <v>212</v>
      </c>
      <c r="E74" s="322" t="s">
        <v>315</v>
      </c>
      <c r="F74" s="323" t="s">
        <v>203</v>
      </c>
      <c r="G74" s="897"/>
      <c r="H74" s="321" t="s">
        <v>211</v>
      </c>
      <c r="I74" s="970"/>
      <c r="J74" s="325" t="s">
        <v>203</v>
      </c>
      <c r="K74" s="897"/>
      <c r="L74" s="321" t="s">
        <v>213</v>
      </c>
      <c r="M74" s="322" t="s">
        <v>74</v>
      </c>
      <c r="N74" s="323" t="s">
        <v>203</v>
      </c>
      <c r="O74" s="897"/>
      <c r="P74" s="321" t="s">
        <v>211</v>
      </c>
      <c r="Q74" s="970"/>
      <c r="R74" s="325" t="s">
        <v>203</v>
      </c>
    </row>
    <row r="75" spans="1:18" ht="24" customHeight="1" x14ac:dyDescent="0.3">
      <c r="A75" s="316"/>
      <c r="B75" s="316"/>
      <c r="C75" s="316"/>
      <c r="D75" s="326" t="s">
        <v>159</v>
      </c>
      <c r="E75" s="256">
        <v>27.5</v>
      </c>
      <c r="F75" s="347" t="str">
        <f>E75* 40 &amp; "hrs"</f>
        <v>1100hrs</v>
      </c>
      <c r="G75" s="897"/>
      <c r="H75" s="328" t="s">
        <v>240</v>
      </c>
      <c r="I75" s="329">
        <v>25.93</v>
      </c>
      <c r="J75" s="971" t="s">
        <v>247</v>
      </c>
      <c r="K75" s="897"/>
      <c r="L75" s="331" t="s">
        <v>159</v>
      </c>
      <c r="M75" s="332">
        <v>27.5</v>
      </c>
      <c r="N75" s="347" t="str">
        <f>M75* 40 &amp; "hrs"</f>
        <v>1100hrs</v>
      </c>
      <c r="O75" s="897"/>
      <c r="P75" s="334" t="s">
        <v>240</v>
      </c>
      <c r="Q75" s="335">
        <v>25.93</v>
      </c>
      <c r="R75" s="972" t="s">
        <v>247</v>
      </c>
    </row>
    <row r="76" spans="1:18" ht="24" customHeight="1" x14ac:dyDescent="0.3">
      <c r="A76" s="316"/>
      <c r="B76" s="316"/>
      <c r="C76" s="316"/>
      <c r="D76" s="337" t="s">
        <v>204</v>
      </c>
      <c r="E76" s="338">
        <f>SUM(E72:K72)/40</f>
        <v>26.6</v>
      </c>
      <c r="F76" s="973" t="str">
        <f>E76* 40 &amp; "hrs"</f>
        <v>1064hrs</v>
      </c>
      <c r="G76" s="897"/>
      <c r="H76" s="340" t="s">
        <v>74</v>
      </c>
      <c r="I76" s="341">
        <f>SUM(E72:K72)/40</f>
        <v>26.6</v>
      </c>
      <c r="J76" s="342" t="str">
        <f>I76*40 &amp; "hrs"</f>
        <v>1064hrs</v>
      </c>
      <c r="K76" s="897"/>
      <c r="L76" s="343" t="s">
        <v>204</v>
      </c>
      <c r="M76" s="354">
        <f>SUM(L72:R72)/40</f>
        <v>26.524999999999999</v>
      </c>
      <c r="N76" s="973" t="str">
        <f>M76* 40 &amp; "hrs"</f>
        <v>1061hrs</v>
      </c>
      <c r="O76" s="897"/>
      <c r="P76" s="340" t="s">
        <v>74</v>
      </c>
      <c r="Q76" s="352">
        <f>SUM(L72:R72)/40</f>
        <v>26.524999999999999</v>
      </c>
      <c r="R76" s="353" t="str">
        <f>Q76*40 &amp; "hrs"</f>
        <v>1061hrs</v>
      </c>
    </row>
    <row r="77" spans="1:18" ht="24" customHeight="1" x14ac:dyDescent="0.3">
      <c r="A77" s="316"/>
      <c r="B77" s="316"/>
      <c r="C77" s="316"/>
      <c r="D77" s="331" t="s">
        <v>188</v>
      </c>
      <c r="E77" s="332">
        <f>COUNTIFS(E7:K73, "T")*8/40</f>
        <v>0.8</v>
      </c>
      <c r="F77" s="974" t="str">
        <f>E77* 40 &amp; "hrs"</f>
        <v>32hrs</v>
      </c>
      <c r="G77" s="897"/>
      <c r="H77" s="334" t="s">
        <v>241</v>
      </c>
      <c r="I77" s="332">
        <v>29.07</v>
      </c>
      <c r="J77" s="972" t="s">
        <v>251</v>
      </c>
      <c r="K77" s="897"/>
      <c r="L77" s="348" t="s">
        <v>188</v>
      </c>
      <c r="M77" s="335">
        <f>COUNTIFS(L7:R73, "T")*8/40</f>
        <v>0</v>
      </c>
      <c r="N77" s="974" t="str">
        <f>M77* 40 &amp; "hrs"</f>
        <v>0hrs</v>
      </c>
      <c r="O77" s="897"/>
      <c r="P77" s="334" t="s">
        <v>241</v>
      </c>
      <c r="Q77" s="335">
        <v>29.07</v>
      </c>
      <c r="R77" s="972" t="s">
        <v>251</v>
      </c>
    </row>
    <row r="78" spans="1:18" ht="24" customHeight="1" x14ac:dyDescent="0.3">
      <c r="A78" s="897"/>
      <c r="B78" s="897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  <row r="79" spans="1:18" ht="13" x14ac:dyDescent="0.3">
      <c r="A79" s="897"/>
      <c r="B79" s="897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  <row r="80" spans="1:18" ht="13" x14ac:dyDescent="0.3">
      <c r="A80" s="897"/>
      <c r="B80" s="897"/>
      <c r="C80" s="897"/>
      <c r="D80" s="897"/>
      <c r="E80" s="897"/>
      <c r="F80" s="897"/>
      <c r="G80" s="897"/>
      <c r="H80" s="897"/>
      <c r="I80" s="897"/>
      <c r="J80" s="897"/>
      <c r="K80" s="897"/>
      <c r="L80" s="897"/>
      <c r="M80" s="897"/>
      <c r="N80" s="897"/>
      <c r="O80" s="897"/>
      <c r="P80" s="897"/>
      <c r="Q80" s="897"/>
      <c r="R80" s="897"/>
    </row>
    <row r="81" ht="12.5" x14ac:dyDescent="0.25"/>
    <row r="82" ht="12.5" x14ac:dyDescent="0.25"/>
  </sheetData>
  <mergeCells count="5">
    <mergeCell ref="A1:R1"/>
    <mergeCell ref="A2:R2"/>
    <mergeCell ref="A3:R3"/>
    <mergeCell ref="E4:K4"/>
    <mergeCell ref="L4:R4"/>
  </mergeCells>
  <conditionalFormatting sqref="I76">
    <cfRule type="cellIs" dxfId="897" priority="10" operator="lessThan">
      <formula>25.93</formula>
    </cfRule>
    <cfRule type="cellIs" dxfId="896" priority="11" operator="greaterThan">
      <formula>29.07</formula>
    </cfRule>
    <cfRule type="cellIs" dxfId="895" priority="12" operator="between">
      <formula>25.93</formula>
      <formula>29.07</formula>
    </cfRule>
  </conditionalFormatting>
  <conditionalFormatting sqref="J76">
    <cfRule type="cellIs" dxfId="894" priority="7" operator="lessThan">
      <formula>1037.2</formula>
    </cfRule>
    <cfRule type="cellIs" dxfId="893" priority="8" operator="greaterThan">
      <formula>1162.8</formula>
    </cfRule>
    <cfRule type="cellIs" dxfId="892" priority="9" operator="between">
      <formula>1037.2</formula>
      <formula>1162.8</formula>
    </cfRule>
  </conditionalFormatting>
  <conditionalFormatting sqref="Q76">
    <cfRule type="cellIs" dxfId="891" priority="4" operator="lessThan">
      <formula>25.93</formula>
    </cfRule>
    <cfRule type="cellIs" dxfId="890" priority="5" operator="greaterThan">
      <formula>29.07</formula>
    </cfRule>
    <cfRule type="cellIs" dxfId="889" priority="6" operator="between">
      <formula>25.93</formula>
      <formula>29.07</formula>
    </cfRule>
  </conditionalFormatting>
  <conditionalFormatting sqref="R76">
    <cfRule type="cellIs" dxfId="888" priority="1" operator="lessThan">
      <formula>1037.2</formula>
    </cfRule>
    <cfRule type="cellIs" dxfId="887" priority="2" operator="greaterThan">
      <formula>1162.8</formula>
    </cfRule>
    <cfRule type="cellIs" dxfId="886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EA2-B5EF-48F9-A86B-939D73C66ABE}">
  <sheetPr>
    <pageSetUpPr fitToPage="1"/>
  </sheetPr>
  <dimension ref="A1:U80"/>
  <sheetViews>
    <sheetView topLeftCell="A28" zoomScale="75" zoomScaleNormal="75" workbookViewId="0">
      <selection activeCell="S31" sqref="S31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45935</v>
      </c>
      <c r="F5" s="349">
        <v>45936</v>
      </c>
      <c r="G5" s="349">
        <v>45937</v>
      </c>
      <c r="H5" s="349">
        <v>45938</v>
      </c>
      <c r="I5" s="349">
        <v>45939</v>
      </c>
      <c r="J5" s="349">
        <v>45940</v>
      </c>
      <c r="K5" s="349">
        <v>45941</v>
      </c>
      <c r="L5" s="349">
        <v>45942</v>
      </c>
      <c r="M5" s="349">
        <v>45943</v>
      </c>
      <c r="N5" s="349">
        <v>45944</v>
      </c>
      <c r="O5" s="349">
        <v>45945</v>
      </c>
      <c r="P5" s="349">
        <v>45946</v>
      </c>
      <c r="Q5" s="349">
        <v>45947</v>
      </c>
      <c r="R5" s="349">
        <v>45948</v>
      </c>
      <c r="T5" s="1756">
        <v>0.25</v>
      </c>
      <c r="U5" s="1752">
        <f>ROUNDDOWN(AVERAGE(E17:R17),0)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ROUNDDOWN(AVERAGE(E22:R22),0)</f>
        <v>6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ROUNDDOWN(AVERAGE(E24:R24),0)</f>
        <v>7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6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ROUNDDOWN(AVERAGE(E28:R28),0)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ROUNDDOWN(AVERAGE(E35:R35),0)</f>
        <v>11</v>
      </c>
    </row>
    <row r="10" spans="1:21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ROUNDDOWN(AVERAGE(E39:R39),0)</f>
        <v>11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ROUNDDOWN(AVERAGE(E42:R42),0)</f>
        <v>12</v>
      </c>
    </row>
    <row r="12" spans="1:21" ht="24" customHeight="1" x14ac:dyDescent="0.25">
      <c r="A12" s="299" t="s">
        <v>13</v>
      </c>
      <c r="B12" s="299" t="s">
        <v>90</v>
      </c>
      <c r="C12" s="1745" t="s">
        <v>344</v>
      </c>
      <c r="D12" s="901">
        <f t="shared" si="0"/>
        <v>8</v>
      </c>
      <c r="E12" s="961">
        <v>8</v>
      </c>
      <c r="F12" s="1079"/>
      <c r="G12" s="1079"/>
      <c r="H12" s="901"/>
      <c r="I12" s="1079"/>
      <c r="J12" s="1079"/>
      <c r="K12" s="961"/>
      <c r="L12" s="1072"/>
      <c r="M12" s="1079"/>
      <c r="N12" s="1079"/>
      <c r="O12" s="1079"/>
      <c r="P12" s="1079"/>
      <c r="Q12" s="901"/>
      <c r="R12" s="962">
        <v>8</v>
      </c>
      <c r="T12" s="1757">
        <v>0.54166666666666696</v>
      </c>
      <c r="U12" s="1752">
        <f>ROUNDDOWN(AVERAGE(E44:R44),0)</f>
        <v>12</v>
      </c>
    </row>
    <row r="13" spans="1:21" s="1743" customFormat="1" ht="24" customHeight="1" x14ac:dyDescent="0.3">
      <c r="A13" s="299" t="s">
        <v>13</v>
      </c>
      <c r="B13" s="299" t="s">
        <v>90</v>
      </c>
      <c r="C13" s="1828" t="s">
        <v>351</v>
      </c>
      <c r="D13" s="1742">
        <f>SUM(E13:K13,L13:R13)/2</f>
        <v>8</v>
      </c>
      <c r="E13" s="1092"/>
      <c r="F13" s="1079"/>
      <c r="G13" s="1079"/>
      <c r="H13" s="1079"/>
      <c r="I13" s="1742"/>
      <c r="J13" s="1079"/>
      <c r="K13" s="1092">
        <v>8</v>
      </c>
      <c r="L13" s="1744">
        <v>8</v>
      </c>
      <c r="M13" s="1079"/>
      <c r="N13" s="1079"/>
      <c r="O13" s="1079"/>
      <c r="P13" s="1742"/>
      <c r="Q13" s="1079"/>
      <c r="R13" s="1092"/>
      <c r="T13" s="1756">
        <v>0.58333333333333304</v>
      </c>
      <c r="U13" s="1752">
        <f>ROUNDDOWN(AVERAGE(E52:R52),0)</f>
        <v>15</v>
      </c>
    </row>
    <row r="14" spans="1:21" s="1743" customFormat="1" ht="24" customHeight="1" x14ac:dyDescent="0.3">
      <c r="A14" s="299" t="s">
        <v>13</v>
      </c>
      <c r="B14" s="299" t="s">
        <v>90</v>
      </c>
      <c r="C14" s="1828" t="s">
        <v>366</v>
      </c>
      <c r="D14" s="1742"/>
      <c r="E14" s="1092"/>
      <c r="F14" s="1079"/>
      <c r="G14" s="1079"/>
      <c r="H14" s="901"/>
      <c r="I14" s="1079"/>
      <c r="J14" s="1079"/>
      <c r="K14" s="1092">
        <v>8</v>
      </c>
      <c r="L14" s="1744">
        <v>8</v>
      </c>
      <c r="M14" s="901"/>
      <c r="N14" s="1079"/>
      <c r="O14" s="1079"/>
      <c r="P14" s="1079"/>
      <c r="Q14" s="1079"/>
      <c r="R14" s="1092"/>
      <c r="T14" s="1756"/>
      <c r="U14" s="1752"/>
    </row>
    <row r="15" spans="1:21" ht="24" customHeight="1" x14ac:dyDescent="0.25">
      <c r="A15" s="299" t="s">
        <v>13</v>
      </c>
      <c r="B15" s="299" t="s">
        <v>90</v>
      </c>
      <c r="C15" s="1828" t="s">
        <v>379</v>
      </c>
      <c r="D15" s="901">
        <f t="shared" si="0"/>
        <v>8</v>
      </c>
      <c r="E15" s="1092">
        <v>8</v>
      </c>
      <c r="F15" s="1079"/>
      <c r="G15" s="901"/>
      <c r="H15" s="1079"/>
      <c r="I15" s="1079"/>
      <c r="J15" s="1079"/>
      <c r="K15" s="1092"/>
      <c r="L15" s="1744"/>
      <c r="M15" s="1079"/>
      <c r="N15" s="1079"/>
      <c r="O15" s="1742"/>
      <c r="P15" s="1079"/>
      <c r="Q15" s="1079"/>
      <c r="R15" s="1092">
        <v>8</v>
      </c>
      <c r="T15" s="1757">
        <v>0.625</v>
      </c>
      <c r="U15" s="1752">
        <f>ROUNDDOWN(AVERAGE(E55:R55),0)</f>
        <v>11</v>
      </c>
    </row>
    <row r="16" spans="1:21" ht="24" customHeight="1" x14ac:dyDescent="0.3">
      <c r="A16" s="299" t="s">
        <v>13</v>
      </c>
      <c r="B16" s="299" t="s">
        <v>90</v>
      </c>
      <c r="C16" s="902" t="s">
        <v>106</v>
      </c>
      <c r="D16" s="901">
        <f t="shared" si="0"/>
        <v>8</v>
      </c>
      <c r="E16" s="961"/>
      <c r="F16" s="1079"/>
      <c r="G16" s="1079"/>
      <c r="H16" s="1079"/>
      <c r="I16" s="1079"/>
      <c r="J16" s="1079"/>
      <c r="K16" s="961">
        <v>8</v>
      </c>
      <c r="L16" s="1072"/>
      <c r="M16" s="1079"/>
      <c r="N16" s="1079"/>
      <c r="O16" s="1079"/>
      <c r="P16" s="1079"/>
      <c r="Q16" s="1079"/>
      <c r="R16" s="961">
        <v>8</v>
      </c>
      <c r="T16" s="1756">
        <v>0.66666666666666696</v>
      </c>
      <c r="U16" s="1752">
        <f>ROUNDDOWN(AVERAGE(E56:R56),0)</f>
        <v>10</v>
      </c>
    </row>
    <row r="17" spans="1:21" ht="24" customHeight="1" x14ac:dyDescent="0.25">
      <c r="A17" s="904"/>
      <c r="B17" s="904"/>
      <c r="C17" s="905" t="s">
        <v>122</v>
      </c>
      <c r="D17" s="906"/>
      <c r="E17" s="1069">
        <f t="shared" ref="E17:R17" si="1">COUNT(E7:E16)</f>
        <v>4</v>
      </c>
      <c r="F17" s="1069">
        <f t="shared" si="1"/>
        <v>5</v>
      </c>
      <c r="G17" s="1069">
        <f t="shared" si="1"/>
        <v>4</v>
      </c>
      <c r="H17" s="1069">
        <f t="shared" si="1"/>
        <v>4</v>
      </c>
      <c r="I17" s="1069">
        <f t="shared" si="1"/>
        <v>5</v>
      </c>
      <c r="J17" s="1069">
        <f t="shared" si="1"/>
        <v>5</v>
      </c>
      <c r="K17" s="1069">
        <f t="shared" si="1"/>
        <v>3</v>
      </c>
      <c r="L17" s="1069">
        <f t="shared" si="1"/>
        <v>2</v>
      </c>
      <c r="M17" s="1069">
        <f t="shared" si="1"/>
        <v>5</v>
      </c>
      <c r="N17" s="1069">
        <f t="shared" si="1"/>
        <v>5</v>
      </c>
      <c r="O17" s="1069">
        <f t="shared" si="1"/>
        <v>5</v>
      </c>
      <c r="P17" s="1069">
        <f t="shared" si="1"/>
        <v>4</v>
      </c>
      <c r="Q17" s="1069">
        <f t="shared" si="1"/>
        <v>4</v>
      </c>
      <c r="R17" s="1069">
        <f t="shared" si="1"/>
        <v>5</v>
      </c>
      <c r="T17" s="1757">
        <v>0.70833333333333404</v>
      </c>
      <c r="U17" s="1752">
        <f>ROUNDDOWN(AVERAGE(E57:R57),0)</f>
        <v>9</v>
      </c>
    </row>
    <row r="18" spans="1:21" ht="24" customHeight="1" x14ac:dyDescent="0.25">
      <c r="A18" s="299" t="s">
        <v>13</v>
      </c>
      <c r="B18" s="299" t="s">
        <v>14</v>
      </c>
      <c r="C18" s="902" t="s">
        <v>276</v>
      </c>
      <c r="D18" s="901">
        <f>SUM(E18:K18,L18:R18)/2</f>
        <v>40</v>
      </c>
      <c r="E18" s="1072"/>
      <c r="F18" s="1071">
        <v>8</v>
      </c>
      <c r="G18" s="1071"/>
      <c r="H18" s="1071">
        <v>8</v>
      </c>
      <c r="I18" s="1071">
        <v>8</v>
      </c>
      <c r="J18" s="1071">
        <v>8</v>
      </c>
      <c r="K18" s="1072">
        <v>8</v>
      </c>
      <c r="L18" s="1072">
        <v>8</v>
      </c>
      <c r="M18" s="901"/>
      <c r="N18" s="1071">
        <v>8</v>
      </c>
      <c r="O18" s="1071">
        <v>8</v>
      </c>
      <c r="P18" s="1071">
        <v>8</v>
      </c>
      <c r="Q18" s="1071">
        <v>8</v>
      </c>
      <c r="R18" s="1073"/>
      <c r="T18" s="1757"/>
      <c r="U18" s="1752"/>
    </row>
    <row r="19" spans="1:21" ht="24" customHeight="1" x14ac:dyDescent="0.3">
      <c r="A19" s="299" t="s">
        <v>13</v>
      </c>
      <c r="B19" s="299" t="s">
        <v>14</v>
      </c>
      <c r="C19" s="902" t="s">
        <v>359</v>
      </c>
      <c r="D19" s="901">
        <f t="shared" ref="D19:D20" si="2">SUM(E19:K19,L19:R19)/2</f>
        <v>16</v>
      </c>
      <c r="E19" s="1072">
        <v>8</v>
      </c>
      <c r="F19" s="1071"/>
      <c r="G19" s="1071"/>
      <c r="H19" s="1071"/>
      <c r="I19" s="2327"/>
      <c r="J19" s="1071"/>
      <c r="K19" s="1072">
        <v>8</v>
      </c>
      <c r="L19" s="1072">
        <v>8</v>
      </c>
      <c r="M19" s="901"/>
      <c r="N19" s="1071"/>
      <c r="O19" s="1071"/>
      <c r="P19" s="2327"/>
      <c r="Q19" s="1071"/>
      <c r="R19" s="1073">
        <v>8</v>
      </c>
      <c r="T19" s="1756">
        <v>0.75</v>
      </c>
      <c r="U19" s="1752">
        <f>ROUNDDOWN(AVERAGE(E59:R59),0)</f>
        <v>9</v>
      </c>
    </row>
    <row r="20" spans="1:21" ht="24" customHeight="1" x14ac:dyDescent="0.25">
      <c r="A20" s="299" t="s">
        <v>13</v>
      </c>
      <c r="B20" s="299" t="s">
        <v>14</v>
      </c>
      <c r="C20" s="902" t="s">
        <v>98</v>
      </c>
      <c r="D20" s="901">
        <f t="shared" si="2"/>
        <v>40</v>
      </c>
      <c r="E20" s="961"/>
      <c r="F20" s="963">
        <v>8</v>
      </c>
      <c r="G20" s="901">
        <v>8</v>
      </c>
      <c r="H20" s="901">
        <v>8</v>
      </c>
      <c r="I20" s="901">
        <v>8</v>
      </c>
      <c r="J20" s="901">
        <v>8</v>
      </c>
      <c r="K20" s="961"/>
      <c r="L20" s="961"/>
      <c r="M20" s="1071">
        <v>8</v>
      </c>
      <c r="N20" s="1071">
        <v>8</v>
      </c>
      <c r="O20" s="901">
        <v>8</v>
      </c>
      <c r="P20" s="901">
        <v>8</v>
      </c>
      <c r="Q20" s="901">
        <v>8</v>
      </c>
      <c r="R20" s="962"/>
      <c r="T20" s="1757">
        <v>0.79166666666666696</v>
      </c>
      <c r="U20" s="1752">
        <f>ROUNDDOWN(AVERAGE(E60:R60),0)</f>
        <v>6</v>
      </c>
    </row>
    <row r="21" spans="1:21" ht="24" customHeight="1" x14ac:dyDescent="0.3">
      <c r="A21" s="299" t="s">
        <v>13</v>
      </c>
      <c r="B21" s="299" t="s">
        <v>201</v>
      </c>
      <c r="C21" s="902" t="s">
        <v>107</v>
      </c>
      <c r="D21" s="901">
        <f>SUM(E21:K21,L21:R21)/2</f>
        <v>17.5</v>
      </c>
      <c r="E21" s="961">
        <v>5</v>
      </c>
      <c r="F21" s="901"/>
      <c r="G21" s="901">
        <v>5</v>
      </c>
      <c r="H21" s="901">
        <v>5</v>
      </c>
      <c r="I21" s="901"/>
      <c r="J21" s="901"/>
      <c r="K21" s="961"/>
      <c r="L21" s="1072">
        <v>5</v>
      </c>
      <c r="M21" s="901">
        <v>5</v>
      </c>
      <c r="N21" s="901">
        <v>5</v>
      </c>
      <c r="O21" s="901"/>
      <c r="P21" s="901">
        <v>5</v>
      </c>
      <c r="Q21" s="901"/>
      <c r="R21" s="962"/>
      <c r="T21" s="1756">
        <v>0.83333333333333404</v>
      </c>
      <c r="U21" s="1752">
        <f>ROUNDDOWN(AVERAGE(E61:R61),0)</f>
        <v>5</v>
      </c>
    </row>
    <row r="22" spans="1:21" ht="24" customHeight="1" x14ac:dyDescent="0.25">
      <c r="A22" s="904"/>
      <c r="B22" s="904"/>
      <c r="C22" s="905" t="s">
        <v>123</v>
      </c>
      <c r="D22" s="906"/>
      <c r="E22" s="1069">
        <f t="shared" ref="E22:R22" si="3">COUNT(E7:E16,E18:E20)</f>
        <v>5</v>
      </c>
      <c r="F22" s="1069">
        <f t="shared" si="3"/>
        <v>7</v>
      </c>
      <c r="G22" s="1069">
        <f t="shared" si="3"/>
        <v>5</v>
      </c>
      <c r="H22" s="1069">
        <f t="shared" si="3"/>
        <v>6</v>
      </c>
      <c r="I22" s="1069">
        <f t="shared" si="3"/>
        <v>7</v>
      </c>
      <c r="J22" s="1069">
        <f t="shared" si="3"/>
        <v>7</v>
      </c>
      <c r="K22" s="1069">
        <f t="shared" si="3"/>
        <v>5</v>
      </c>
      <c r="L22" s="1069">
        <f t="shared" si="3"/>
        <v>4</v>
      </c>
      <c r="M22" s="1069">
        <f t="shared" si="3"/>
        <v>6</v>
      </c>
      <c r="N22" s="1069">
        <f t="shared" si="3"/>
        <v>7</v>
      </c>
      <c r="O22" s="1069">
        <f t="shared" si="3"/>
        <v>7</v>
      </c>
      <c r="P22" s="1069">
        <f t="shared" si="3"/>
        <v>6</v>
      </c>
      <c r="Q22" s="1069">
        <f t="shared" si="3"/>
        <v>6</v>
      </c>
      <c r="R22" s="1069">
        <f t="shared" si="3"/>
        <v>6</v>
      </c>
      <c r="T22" s="1757">
        <v>0.875</v>
      </c>
      <c r="U22" s="1752">
        <f>ROUNDDOWN(AVERAGE(E62:R62),0)</f>
        <v>4</v>
      </c>
    </row>
    <row r="23" spans="1:21" ht="24" customHeight="1" x14ac:dyDescent="0.3">
      <c r="A23" s="299" t="s">
        <v>13</v>
      </c>
      <c r="B23" s="299" t="s">
        <v>26</v>
      </c>
      <c r="C23" s="902" t="s">
        <v>341</v>
      </c>
      <c r="D23" s="901">
        <f>SUM(E23:K23,L23:R23)/2</f>
        <v>32</v>
      </c>
      <c r="E23" s="1090"/>
      <c r="F23" s="901">
        <v>8</v>
      </c>
      <c r="G23" s="901">
        <v>8</v>
      </c>
      <c r="H23" s="901">
        <v>8</v>
      </c>
      <c r="I23" s="901"/>
      <c r="J23" s="901">
        <v>8</v>
      </c>
      <c r="K23" s="1371" t="s">
        <v>104</v>
      </c>
      <c r="L23" s="1070">
        <v>8</v>
      </c>
      <c r="M23" s="901"/>
      <c r="N23" s="901">
        <v>8</v>
      </c>
      <c r="O23" s="901">
        <v>8</v>
      </c>
      <c r="P23" s="901"/>
      <c r="Q23" s="901">
        <v>8</v>
      </c>
      <c r="R23" s="1070"/>
      <c r="T23" s="1758">
        <v>0.91666666666666696</v>
      </c>
      <c r="U23" s="1753">
        <f>ROUNDDOWN(AVERAGE('Master as of 2.17.25'!E61:R61), 0)</f>
        <v>4</v>
      </c>
    </row>
    <row r="24" spans="1:21" ht="24" customHeight="1" x14ac:dyDescent="0.25">
      <c r="A24" s="904"/>
      <c r="B24" s="904"/>
      <c r="C24" s="905" t="s">
        <v>120</v>
      </c>
      <c r="D24" s="906"/>
      <c r="E24" s="1069">
        <f t="shared" ref="E24:R24" si="4">COUNT(E7:E16,E18:E21,E23:E23)</f>
        <v>6</v>
      </c>
      <c r="F24" s="1069">
        <f t="shared" si="4"/>
        <v>8</v>
      </c>
      <c r="G24" s="1069">
        <f t="shared" si="4"/>
        <v>7</v>
      </c>
      <c r="H24" s="1069">
        <f t="shared" si="4"/>
        <v>8</v>
      </c>
      <c r="I24" s="1069">
        <f t="shared" si="4"/>
        <v>7</v>
      </c>
      <c r="J24" s="1069">
        <f t="shared" si="4"/>
        <v>8</v>
      </c>
      <c r="K24" s="1069">
        <f t="shared" si="4"/>
        <v>5</v>
      </c>
      <c r="L24" s="1069">
        <f t="shared" si="4"/>
        <v>6</v>
      </c>
      <c r="M24" s="1069">
        <f t="shared" si="4"/>
        <v>7</v>
      </c>
      <c r="N24" s="1069">
        <f t="shared" si="4"/>
        <v>9</v>
      </c>
      <c r="O24" s="1069">
        <f t="shared" si="4"/>
        <v>8</v>
      </c>
      <c r="P24" s="1069">
        <f t="shared" si="4"/>
        <v>7</v>
      </c>
      <c r="Q24" s="1069">
        <f t="shared" si="4"/>
        <v>7</v>
      </c>
      <c r="R24" s="1069">
        <f t="shared" si="4"/>
        <v>6</v>
      </c>
    </row>
    <row r="25" spans="1:21" ht="24" customHeight="1" x14ac:dyDescent="0.25">
      <c r="A25" s="299" t="s">
        <v>13</v>
      </c>
      <c r="B25" s="299" t="s">
        <v>30</v>
      </c>
      <c r="C25" s="902" t="s">
        <v>371</v>
      </c>
      <c r="D25" s="901">
        <f>SUM(E25:K25,L25:R25)/2</f>
        <v>32</v>
      </c>
      <c r="E25" s="1092"/>
      <c r="F25" s="901">
        <v>8</v>
      </c>
      <c r="G25" s="901">
        <v>8</v>
      </c>
      <c r="H25" s="901">
        <v>8</v>
      </c>
      <c r="I25" s="901">
        <v>8</v>
      </c>
      <c r="J25" s="901"/>
      <c r="K25" s="1080"/>
      <c r="L25" s="1080"/>
      <c r="M25" s="901">
        <v>8</v>
      </c>
      <c r="N25" s="901"/>
      <c r="O25" s="901">
        <v>8</v>
      </c>
      <c r="P25" s="1071">
        <v>8</v>
      </c>
      <c r="Q25" s="901">
        <v>8</v>
      </c>
      <c r="R25" s="1092"/>
    </row>
    <row r="26" spans="1:21" ht="24" customHeight="1" x14ac:dyDescent="0.25">
      <c r="A26" s="299" t="s">
        <v>13</v>
      </c>
      <c r="B26" s="299" t="s">
        <v>30</v>
      </c>
      <c r="C26" s="902" t="s">
        <v>359</v>
      </c>
      <c r="D26" s="901">
        <f>SUM(E26:K26,L26:R26)/2</f>
        <v>8</v>
      </c>
      <c r="E26" s="1079"/>
      <c r="F26" s="901"/>
      <c r="G26" s="901"/>
      <c r="H26" s="901"/>
      <c r="I26" s="901">
        <v>8</v>
      </c>
      <c r="J26" s="901"/>
      <c r="K26" s="1079"/>
      <c r="L26" s="1079"/>
      <c r="M26" s="901"/>
      <c r="N26" s="901"/>
      <c r="O26" s="901"/>
      <c r="P26" s="1071">
        <v>8</v>
      </c>
      <c r="Q26" s="901"/>
      <c r="R26" s="1079"/>
    </row>
    <row r="27" spans="1:21" ht="24" customHeight="1" x14ac:dyDescent="0.25">
      <c r="A27" s="299" t="s">
        <v>13</v>
      </c>
      <c r="B27" s="299" t="s">
        <v>30</v>
      </c>
      <c r="C27" s="902" t="s">
        <v>290</v>
      </c>
      <c r="D27" s="901">
        <f t="shared" ref="D27" si="5">SUM(E27:K27,L27:R27)/2</f>
        <v>12</v>
      </c>
      <c r="E27" s="2383" t="s">
        <v>104</v>
      </c>
      <c r="F27" s="901"/>
      <c r="G27" s="901"/>
      <c r="H27" s="901"/>
      <c r="I27" s="901"/>
      <c r="J27" s="901"/>
      <c r="K27" s="961">
        <v>8</v>
      </c>
      <c r="L27" s="961">
        <v>8</v>
      </c>
      <c r="M27" s="901"/>
      <c r="N27" s="901"/>
      <c r="O27" s="901"/>
      <c r="P27" s="901"/>
      <c r="Q27" s="901"/>
      <c r="R27" s="962">
        <v>8</v>
      </c>
    </row>
    <row r="28" spans="1:21" ht="24" customHeight="1" x14ac:dyDescent="0.25">
      <c r="A28" s="904"/>
      <c r="B28" s="904"/>
      <c r="C28" s="905" t="s">
        <v>119</v>
      </c>
      <c r="D28" s="906"/>
      <c r="E28" s="1069">
        <f t="shared" ref="E28:R28" si="6">COUNT(E7:E16,E18:E21,E23:E23,E25:E27)</f>
        <v>6</v>
      </c>
      <c r="F28" s="1069">
        <f t="shared" si="6"/>
        <v>9</v>
      </c>
      <c r="G28" s="1069">
        <f t="shared" si="6"/>
        <v>8</v>
      </c>
      <c r="H28" s="1069">
        <f t="shared" si="6"/>
        <v>9</v>
      </c>
      <c r="I28" s="1069">
        <f t="shared" si="6"/>
        <v>9</v>
      </c>
      <c r="J28" s="1069">
        <f t="shared" si="6"/>
        <v>8</v>
      </c>
      <c r="K28" s="1069">
        <f t="shared" si="6"/>
        <v>6</v>
      </c>
      <c r="L28" s="1069">
        <f t="shared" si="6"/>
        <v>7</v>
      </c>
      <c r="M28" s="1069">
        <f t="shared" si="6"/>
        <v>8</v>
      </c>
      <c r="N28" s="1069">
        <f t="shared" si="6"/>
        <v>9</v>
      </c>
      <c r="O28" s="1069">
        <f t="shared" si="6"/>
        <v>9</v>
      </c>
      <c r="P28" s="1069">
        <f t="shared" si="6"/>
        <v>9</v>
      </c>
      <c r="Q28" s="1069">
        <f t="shared" si="6"/>
        <v>8</v>
      </c>
      <c r="R28" s="1069">
        <f t="shared" si="6"/>
        <v>7</v>
      </c>
    </row>
    <row r="29" spans="1:21" ht="24" customHeight="1" x14ac:dyDescent="0.25">
      <c r="A29" s="299" t="s">
        <v>13</v>
      </c>
      <c r="B29" s="299" t="s">
        <v>91</v>
      </c>
      <c r="C29" s="902" t="s">
        <v>351</v>
      </c>
      <c r="D29" s="901">
        <f t="shared" ref="D29:D34" si="7">SUM(E29:K29,L29:R29)/2</f>
        <v>32</v>
      </c>
      <c r="E29" s="961"/>
      <c r="F29" s="901">
        <v>8</v>
      </c>
      <c r="G29" s="901">
        <v>8</v>
      </c>
      <c r="H29" s="901">
        <v>8</v>
      </c>
      <c r="I29" s="901"/>
      <c r="J29" s="901">
        <v>8</v>
      </c>
      <c r="K29" s="1080"/>
      <c r="L29" s="1080"/>
      <c r="M29" s="901">
        <v>8</v>
      </c>
      <c r="N29" s="901">
        <v>8</v>
      </c>
      <c r="O29" s="901">
        <v>8</v>
      </c>
      <c r="P29" s="901"/>
      <c r="Q29" s="901">
        <v>8</v>
      </c>
      <c r="R29" s="962"/>
    </row>
    <row r="30" spans="1:21" ht="24" customHeight="1" x14ac:dyDescent="0.25">
      <c r="A30" s="299" t="s">
        <v>13</v>
      </c>
      <c r="B30" s="299" t="s">
        <v>91</v>
      </c>
      <c r="C30" s="902" t="s">
        <v>235</v>
      </c>
      <c r="D30" s="901">
        <f>SUM(E30:K30,L30:R30)/2</f>
        <v>32</v>
      </c>
      <c r="E30" s="1079"/>
      <c r="F30" s="901"/>
      <c r="G30" s="901">
        <v>8</v>
      </c>
      <c r="H30" s="901">
        <v>8</v>
      </c>
      <c r="I30" s="901">
        <v>8</v>
      </c>
      <c r="J30" s="901">
        <v>8</v>
      </c>
      <c r="K30" s="1070"/>
      <c r="L30" s="1070"/>
      <c r="M30" s="901">
        <v>8</v>
      </c>
      <c r="N30" s="901"/>
      <c r="O30" s="901">
        <v>8</v>
      </c>
      <c r="P30" s="901">
        <v>8</v>
      </c>
      <c r="Q30" s="901">
        <v>8</v>
      </c>
      <c r="R30" s="1079"/>
    </row>
    <row r="31" spans="1:21" ht="24" customHeight="1" x14ac:dyDescent="0.25">
      <c r="A31" s="299" t="s">
        <v>13</v>
      </c>
      <c r="B31" s="299" t="s">
        <v>91</v>
      </c>
      <c r="C31" s="902" t="s">
        <v>371</v>
      </c>
      <c r="D31" s="901">
        <f>SUM(E31:K31,L31:R31)/2</f>
        <v>8</v>
      </c>
      <c r="E31" s="1070"/>
      <c r="F31" s="1079"/>
      <c r="G31" s="1079"/>
      <c r="H31" s="1079"/>
      <c r="I31" s="1079"/>
      <c r="J31" s="901"/>
      <c r="K31" s="1070">
        <v>8</v>
      </c>
      <c r="L31" s="1070">
        <v>8</v>
      </c>
      <c r="M31" s="1079"/>
      <c r="N31" s="901"/>
      <c r="O31" s="1079"/>
      <c r="P31" s="1079"/>
      <c r="Q31" s="1079"/>
      <c r="R31" s="1070"/>
    </row>
    <row r="32" spans="1:21" ht="24" customHeight="1" x14ac:dyDescent="0.25">
      <c r="A32" s="299" t="s">
        <v>13</v>
      </c>
      <c r="B32" s="299" t="s">
        <v>91</v>
      </c>
      <c r="C32" s="900" t="s">
        <v>344</v>
      </c>
      <c r="D32" s="901">
        <f t="shared" si="7"/>
        <v>28</v>
      </c>
      <c r="E32" s="1080"/>
      <c r="F32" s="901">
        <v>8</v>
      </c>
      <c r="G32" s="901">
        <v>8</v>
      </c>
      <c r="H32" s="901"/>
      <c r="I32" s="901">
        <v>8</v>
      </c>
      <c r="J32" s="901">
        <v>8</v>
      </c>
      <c r="K32" s="961"/>
      <c r="L32" s="961"/>
      <c r="M32" s="1371" t="s">
        <v>104</v>
      </c>
      <c r="N32" s="901">
        <v>8</v>
      </c>
      <c r="O32" s="901">
        <v>8</v>
      </c>
      <c r="P32" s="901">
        <v>8</v>
      </c>
      <c r="Q32" s="901"/>
      <c r="R32" s="1080"/>
    </row>
    <row r="33" spans="1:18" ht="24" customHeight="1" x14ac:dyDescent="0.25">
      <c r="A33" s="299" t="s">
        <v>13</v>
      </c>
      <c r="B33" s="299" t="s">
        <v>91</v>
      </c>
      <c r="C33" s="902" t="s">
        <v>366</v>
      </c>
      <c r="D33" s="901">
        <f t="shared" si="7"/>
        <v>32</v>
      </c>
      <c r="E33" s="1092"/>
      <c r="F33" s="901">
        <v>8</v>
      </c>
      <c r="G33" s="901">
        <v>8</v>
      </c>
      <c r="H33" s="901"/>
      <c r="I33" s="901">
        <v>8</v>
      </c>
      <c r="J33" s="901">
        <v>8</v>
      </c>
      <c r="K33" s="1080"/>
      <c r="L33" s="1080"/>
      <c r="M33" s="901"/>
      <c r="N33" s="901">
        <v>8</v>
      </c>
      <c r="O33" s="901">
        <v>8</v>
      </c>
      <c r="P33" s="901">
        <v>8</v>
      </c>
      <c r="Q33" s="901">
        <v>8</v>
      </c>
      <c r="R33" s="1092"/>
    </row>
    <row r="34" spans="1:18" ht="24" customHeight="1" x14ac:dyDescent="0.25">
      <c r="A34" s="299" t="s">
        <v>13</v>
      </c>
      <c r="B34" s="299" t="s">
        <v>91</v>
      </c>
      <c r="C34" s="902" t="s">
        <v>281</v>
      </c>
      <c r="D34" s="901">
        <f t="shared" si="7"/>
        <v>40</v>
      </c>
      <c r="E34" s="961">
        <v>8</v>
      </c>
      <c r="F34" s="901"/>
      <c r="G34" s="901">
        <v>8</v>
      </c>
      <c r="H34" s="901">
        <v>8</v>
      </c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/>
      <c r="P34" s="901">
        <v>8</v>
      </c>
      <c r="Q34" s="901">
        <v>8</v>
      </c>
      <c r="R34" s="962">
        <v>8</v>
      </c>
    </row>
    <row r="35" spans="1:18" ht="24" customHeight="1" x14ac:dyDescent="0.25">
      <c r="A35" s="904"/>
      <c r="B35" s="904"/>
      <c r="C35" s="905" t="s">
        <v>124</v>
      </c>
      <c r="D35" s="906"/>
      <c r="E35" s="1069">
        <f t="shared" ref="E35:R35" si="8">COUNT(E7:E16,E18:E21,E23:E23,E25:E27,E29:E34)</f>
        <v>7</v>
      </c>
      <c r="F35" s="1069">
        <f t="shared" si="8"/>
        <v>12</v>
      </c>
      <c r="G35" s="1069">
        <f t="shared" si="8"/>
        <v>13</v>
      </c>
      <c r="H35" s="1069">
        <f t="shared" si="8"/>
        <v>12</v>
      </c>
      <c r="I35" s="1069">
        <f t="shared" si="8"/>
        <v>13</v>
      </c>
      <c r="J35" s="1069">
        <f t="shared" si="8"/>
        <v>13</v>
      </c>
      <c r="K35" s="1069">
        <f t="shared" si="8"/>
        <v>7</v>
      </c>
      <c r="L35" s="1069">
        <f t="shared" si="8"/>
        <v>8</v>
      </c>
      <c r="M35" s="1069">
        <f t="shared" si="8"/>
        <v>11</v>
      </c>
      <c r="N35" s="1069">
        <f t="shared" si="8"/>
        <v>13</v>
      </c>
      <c r="O35" s="1069">
        <f t="shared" si="8"/>
        <v>13</v>
      </c>
      <c r="P35" s="1069">
        <f t="shared" si="8"/>
        <v>13</v>
      </c>
      <c r="Q35" s="1069">
        <f t="shared" si="8"/>
        <v>12</v>
      </c>
      <c r="R35" s="1069">
        <f t="shared" si="8"/>
        <v>8</v>
      </c>
    </row>
    <row r="36" spans="1:18" ht="24" customHeight="1" x14ac:dyDescent="0.25">
      <c r="A36" s="299" t="s">
        <v>13</v>
      </c>
      <c r="B36" s="299" t="s">
        <v>34</v>
      </c>
      <c r="C36" s="902" t="s">
        <v>379</v>
      </c>
      <c r="D36" s="901">
        <f>SUM(E36:K36,L36:R36)/2</f>
        <v>32</v>
      </c>
      <c r="E36" s="1079"/>
      <c r="F36" s="901">
        <v>8</v>
      </c>
      <c r="G36" s="901"/>
      <c r="H36" s="901">
        <v>8</v>
      </c>
      <c r="I36" s="901">
        <v>8</v>
      </c>
      <c r="J36" s="901">
        <v>8</v>
      </c>
      <c r="K36" s="1070"/>
      <c r="L36" s="1070"/>
      <c r="M36" s="901">
        <v>8</v>
      </c>
      <c r="N36" s="901">
        <v>8</v>
      </c>
      <c r="O36" s="901"/>
      <c r="P36" s="901">
        <v>8</v>
      </c>
      <c r="Q36" s="901">
        <v>8</v>
      </c>
      <c r="R36" s="1079"/>
    </row>
    <row r="37" spans="1:18" ht="24" customHeight="1" x14ac:dyDescent="0.25">
      <c r="A37" s="299" t="s">
        <v>13</v>
      </c>
      <c r="B37" s="299" t="s">
        <v>34</v>
      </c>
      <c r="C37" s="902" t="s">
        <v>235</v>
      </c>
      <c r="D37" s="901">
        <f t="shared" ref="D37" si="9">SUM(E37:K37,L37:R37)/2</f>
        <v>8</v>
      </c>
      <c r="E37" s="1070">
        <v>8</v>
      </c>
      <c r="F37" s="901"/>
      <c r="G37" s="1079"/>
      <c r="H37" s="1079"/>
      <c r="I37" s="1079"/>
      <c r="J37" s="1079"/>
      <c r="K37" s="1070"/>
      <c r="L37" s="1070"/>
      <c r="M37" s="1079"/>
      <c r="N37" s="901"/>
      <c r="O37" s="1079"/>
      <c r="P37" s="1079"/>
      <c r="Q37" s="1079"/>
      <c r="R37" s="1070">
        <v>8</v>
      </c>
    </row>
    <row r="38" spans="1:18" ht="24" customHeight="1" x14ac:dyDescent="0.25">
      <c r="A38" s="908" t="s">
        <v>294</v>
      </c>
      <c r="B38" s="908" t="s">
        <v>34</v>
      </c>
      <c r="C38" s="909" t="s">
        <v>381</v>
      </c>
      <c r="D38" s="901">
        <f>SUM(E38:K38,L38:R38)/2</f>
        <v>0</v>
      </c>
      <c r="E38" s="1070"/>
      <c r="F38" s="901"/>
      <c r="G38" s="901"/>
      <c r="H38" s="901"/>
      <c r="I38" s="901"/>
      <c r="J38" s="901"/>
      <c r="K38" s="1070"/>
      <c r="L38" s="1070"/>
      <c r="M38" s="901"/>
      <c r="N38" s="901"/>
      <c r="O38" s="901"/>
      <c r="P38" s="901"/>
      <c r="Q38" s="901"/>
      <c r="R38" s="1070"/>
    </row>
    <row r="39" spans="1:18" ht="24" customHeight="1" x14ac:dyDescent="0.25">
      <c r="A39" s="904"/>
      <c r="B39" s="904"/>
      <c r="C39" s="905" t="s">
        <v>121</v>
      </c>
      <c r="D39" s="906"/>
      <c r="E39" s="1069">
        <f t="shared" ref="E39:R39" si="10">COUNT(E7:E16,E18:E21,E23:E23,E25:E27,E29:E34,E36:E38)</f>
        <v>8</v>
      </c>
      <c r="F39" s="1069">
        <f t="shared" si="10"/>
        <v>13</v>
      </c>
      <c r="G39" s="1069">
        <f t="shared" si="10"/>
        <v>13</v>
      </c>
      <c r="H39" s="1069">
        <f t="shared" si="10"/>
        <v>13</v>
      </c>
      <c r="I39" s="1069">
        <f t="shared" si="10"/>
        <v>14</v>
      </c>
      <c r="J39" s="1069">
        <f t="shared" si="10"/>
        <v>14</v>
      </c>
      <c r="K39" s="1069">
        <f t="shared" si="10"/>
        <v>7</v>
      </c>
      <c r="L39" s="1069">
        <f t="shared" si="10"/>
        <v>8</v>
      </c>
      <c r="M39" s="1069">
        <f t="shared" si="10"/>
        <v>12</v>
      </c>
      <c r="N39" s="1069">
        <f t="shared" si="10"/>
        <v>14</v>
      </c>
      <c r="O39" s="1069">
        <f t="shared" si="10"/>
        <v>13</v>
      </c>
      <c r="P39" s="1069">
        <f t="shared" si="10"/>
        <v>14</v>
      </c>
      <c r="Q39" s="1069">
        <f t="shared" si="10"/>
        <v>13</v>
      </c>
      <c r="R39" s="1069">
        <f t="shared" si="10"/>
        <v>9</v>
      </c>
    </row>
    <row r="40" spans="1:18" ht="24" customHeight="1" x14ac:dyDescent="0.25">
      <c r="A40" s="908" t="s">
        <v>28</v>
      </c>
      <c r="B40" s="908" t="s">
        <v>162</v>
      </c>
      <c r="C40" s="909" t="s">
        <v>28</v>
      </c>
      <c r="D40" s="901">
        <f t="shared" ref="D40:D41" si="11">SUM(E40:K40,L40:R40)/2</f>
        <v>0</v>
      </c>
      <c r="E40" s="1070"/>
      <c r="F40" s="901"/>
      <c r="G40" s="901"/>
      <c r="H40" s="901"/>
      <c r="I40" s="901"/>
      <c r="J40" s="901"/>
      <c r="K40" s="1070"/>
      <c r="L40" s="1070"/>
      <c r="M40" s="901"/>
      <c r="N40" s="901"/>
      <c r="O40" s="901"/>
      <c r="P40" s="901"/>
      <c r="Q40" s="901"/>
      <c r="R40" s="1070"/>
    </row>
    <row r="41" spans="1:18" ht="24" customHeight="1" x14ac:dyDescent="0.25">
      <c r="A41" s="299" t="s">
        <v>13</v>
      </c>
      <c r="B41" s="299" t="s">
        <v>162</v>
      </c>
      <c r="C41" s="902" t="s">
        <v>369</v>
      </c>
      <c r="D41" s="901">
        <f t="shared" si="11"/>
        <v>32</v>
      </c>
      <c r="E41" s="1741"/>
      <c r="F41" s="1071">
        <v>8</v>
      </c>
      <c r="G41" s="1071"/>
      <c r="H41" s="901">
        <v>8</v>
      </c>
      <c r="I41" s="1071"/>
      <c r="J41" s="1071">
        <v>8</v>
      </c>
      <c r="K41" s="1070">
        <v>8</v>
      </c>
      <c r="L41" s="1070">
        <v>8</v>
      </c>
      <c r="M41" s="901">
        <v>8</v>
      </c>
      <c r="N41" s="1071"/>
      <c r="O41" s="1071">
        <v>8</v>
      </c>
      <c r="P41" s="1071"/>
      <c r="Q41" s="1071">
        <v>8</v>
      </c>
      <c r="R41" s="1741"/>
    </row>
    <row r="42" spans="1:18" ht="24" customHeight="1" x14ac:dyDescent="0.25">
      <c r="A42" s="904"/>
      <c r="B42" s="904"/>
      <c r="C42" s="905" t="s">
        <v>139</v>
      </c>
      <c r="D42" s="906"/>
      <c r="E42" s="1069">
        <f t="shared" ref="E42:R42" si="12">COUNT(E7:E16,E18:E21,E23:E23,E25:E27,E29:E34,E36:E38,E40:E41)</f>
        <v>8</v>
      </c>
      <c r="F42" s="1069">
        <f t="shared" si="12"/>
        <v>14</v>
      </c>
      <c r="G42" s="1069">
        <f t="shared" si="12"/>
        <v>13</v>
      </c>
      <c r="H42" s="1069">
        <f t="shared" si="12"/>
        <v>14</v>
      </c>
      <c r="I42" s="1069">
        <f t="shared" si="12"/>
        <v>14</v>
      </c>
      <c r="J42" s="1069">
        <f t="shared" si="12"/>
        <v>15</v>
      </c>
      <c r="K42" s="1069">
        <f t="shared" si="12"/>
        <v>8</v>
      </c>
      <c r="L42" s="1069">
        <f t="shared" si="12"/>
        <v>9</v>
      </c>
      <c r="M42" s="1069">
        <f t="shared" si="12"/>
        <v>13</v>
      </c>
      <c r="N42" s="1069">
        <f t="shared" si="12"/>
        <v>14</v>
      </c>
      <c r="O42" s="1069">
        <f t="shared" si="12"/>
        <v>14</v>
      </c>
      <c r="P42" s="1069">
        <f t="shared" si="12"/>
        <v>14</v>
      </c>
      <c r="Q42" s="1069">
        <f t="shared" si="12"/>
        <v>14</v>
      </c>
      <c r="R42" s="1069">
        <f t="shared" si="12"/>
        <v>9</v>
      </c>
    </row>
    <row r="43" spans="1:18" ht="24" customHeight="1" x14ac:dyDescent="0.25">
      <c r="A43" s="908" t="s">
        <v>13</v>
      </c>
      <c r="B43" s="908" t="s">
        <v>103</v>
      </c>
      <c r="C43" s="909" t="s">
        <v>382</v>
      </c>
      <c r="D43" s="901">
        <f>SUM(E43:K43,L43:R43)/2</f>
        <v>40</v>
      </c>
      <c r="E43" s="1070">
        <v>8</v>
      </c>
      <c r="F43" s="901">
        <v>8</v>
      </c>
      <c r="G43" s="901"/>
      <c r="H43" s="901">
        <v>8</v>
      </c>
      <c r="I43" s="901">
        <v>8</v>
      </c>
      <c r="J43" s="901">
        <v>8</v>
      </c>
      <c r="K43" s="1070"/>
      <c r="L43" s="1070"/>
      <c r="M43" s="901">
        <v>8</v>
      </c>
      <c r="N43" s="901">
        <v>8</v>
      </c>
      <c r="O43" s="901">
        <v>8</v>
      </c>
      <c r="P43" s="901"/>
      <c r="Q43" s="901">
        <v>8</v>
      </c>
      <c r="R43" s="1070">
        <v>8</v>
      </c>
    </row>
    <row r="44" spans="1:18" s="1743" customFormat="1" ht="24" customHeight="1" x14ac:dyDescent="0.25">
      <c r="A44" s="904"/>
      <c r="B44" s="904"/>
      <c r="C44" s="905" t="s">
        <v>125</v>
      </c>
      <c r="D44" s="906"/>
      <c r="E44" s="1069">
        <f t="shared" ref="E44:R44" si="13">COUNT(E7:E16,E18:E20,E23:E23,E25:E27,E29:E34,E36:E38,E40:E41,E43:E43)</f>
        <v>8</v>
      </c>
      <c r="F44" s="1069">
        <f t="shared" si="13"/>
        <v>15</v>
      </c>
      <c r="G44" s="1069">
        <f t="shared" si="13"/>
        <v>12</v>
      </c>
      <c r="H44" s="1069">
        <f t="shared" si="13"/>
        <v>14</v>
      </c>
      <c r="I44" s="1069">
        <f t="shared" si="13"/>
        <v>15</v>
      </c>
      <c r="J44" s="1069">
        <f t="shared" si="13"/>
        <v>16</v>
      </c>
      <c r="K44" s="1069">
        <f t="shared" si="13"/>
        <v>8</v>
      </c>
      <c r="L44" s="1069">
        <f t="shared" si="13"/>
        <v>8</v>
      </c>
      <c r="M44" s="1069">
        <f t="shared" si="13"/>
        <v>13</v>
      </c>
      <c r="N44" s="1069">
        <f t="shared" si="13"/>
        <v>14</v>
      </c>
      <c r="O44" s="1069">
        <f t="shared" si="13"/>
        <v>15</v>
      </c>
      <c r="P44" s="1069">
        <f t="shared" si="13"/>
        <v>13</v>
      </c>
      <c r="Q44" s="1069">
        <f t="shared" si="13"/>
        <v>15</v>
      </c>
      <c r="R44" s="1069">
        <f t="shared" si="13"/>
        <v>10</v>
      </c>
    </row>
    <row r="45" spans="1:18" ht="23.5" customHeight="1" x14ac:dyDescent="0.25">
      <c r="A45" s="299" t="s">
        <v>13</v>
      </c>
      <c r="B45" s="299" t="s">
        <v>39</v>
      </c>
      <c r="C45" s="902" t="s">
        <v>318</v>
      </c>
      <c r="D45" s="901">
        <f>SUM(E45:K45,L45:R45)/2</f>
        <v>40</v>
      </c>
      <c r="E45" s="961"/>
      <c r="F45" s="901">
        <v>8</v>
      </c>
      <c r="G45" s="901">
        <v>8</v>
      </c>
      <c r="H45" s="901">
        <v>8</v>
      </c>
      <c r="I45" s="901">
        <v>8</v>
      </c>
      <c r="J45" s="901"/>
      <c r="K45" s="961">
        <v>8</v>
      </c>
      <c r="L45" s="961">
        <v>8</v>
      </c>
      <c r="M45" s="901"/>
      <c r="N45" s="901">
        <v>8</v>
      </c>
      <c r="O45" s="901">
        <v>8</v>
      </c>
      <c r="P45" s="901">
        <v>8</v>
      </c>
      <c r="Q45" s="901">
        <v>8</v>
      </c>
      <c r="R45" s="962"/>
    </row>
    <row r="46" spans="1:18" ht="23.5" customHeight="1" x14ac:dyDescent="0.25">
      <c r="A46" s="2392" t="s">
        <v>138</v>
      </c>
      <c r="B46" s="299" t="s">
        <v>39</v>
      </c>
      <c r="C46" s="902" t="s">
        <v>334</v>
      </c>
      <c r="D46" s="901"/>
      <c r="E46" s="961"/>
      <c r="F46" s="901"/>
      <c r="G46" s="901"/>
      <c r="H46" s="901"/>
      <c r="I46" s="901"/>
      <c r="J46" s="901"/>
      <c r="K46" s="961"/>
      <c r="L46" s="961"/>
      <c r="M46" s="901"/>
      <c r="N46" s="901"/>
      <c r="O46" s="901"/>
      <c r="P46" s="901"/>
      <c r="Q46" s="901"/>
      <c r="R46" s="962"/>
    </row>
    <row r="47" spans="1:18" ht="24" customHeight="1" x14ac:dyDescent="0.25">
      <c r="A47" s="299" t="s">
        <v>13</v>
      </c>
      <c r="B47" s="299" t="s">
        <v>39</v>
      </c>
      <c r="C47" s="902" t="s">
        <v>370</v>
      </c>
      <c r="D47" s="901">
        <f t="shared" ref="D47:D51" si="14">SUM(E47:K47,L47:R47)/2</f>
        <v>20</v>
      </c>
      <c r="E47" s="2383" t="s">
        <v>104</v>
      </c>
      <c r="F47" s="901"/>
      <c r="G47" s="901"/>
      <c r="H47" s="901"/>
      <c r="I47" s="901"/>
      <c r="J47" s="901">
        <v>8</v>
      </c>
      <c r="K47" s="961">
        <v>8</v>
      </c>
      <c r="L47" s="961">
        <v>8</v>
      </c>
      <c r="M47" s="901"/>
      <c r="N47" s="901"/>
      <c r="O47" s="901"/>
      <c r="P47" s="901"/>
      <c r="Q47" s="901">
        <v>8</v>
      </c>
      <c r="R47" s="962">
        <v>8</v>
      </c>
    </row>
    <row r="48" spans="1:18" ht="24" customHeight="1" x14ac:dyDescent="0.25">
      <c r="A48" s="966" t="s">
        <v>13</v>
      </c>
      <c r="B48" s="966" t="s">
        <v>39</v>
      </c>
      <c r="C48" s="967" t="s">
        <v>374</v>
      </c>
      <c r="D48" s="901">
        <f t="shared" si="14"/>
        <v>40</v>
      </c>
      <c r="E48" s="961"/>
      <c r="F48" s="901">
        <v>8</v>
      </c>
      <c r="G48" s="901">
        <v>8</v>
      </c>
      <c r="H48" s="1094"/>
      <c r="I48" s="901">
        <v>8</v>
      </c>
      <c r="J48" s="901">
        <v>8</v>
      </c>
      <c r="K48" s="1092">
        <v>8</v>
      </c>
      <c r="L48" s="1092">
        <v>8</v>
      </c>
      <c r="M48" s="901">
        <v>8</v>
      </c>
      <c r="N48" s="901">
        <v>8</v>
      </c>
      <c r="O48" s="901"/>
      <c r="P48" s="901">
        <v>8</v>
      </c>
      <c r="Q48" s="901">
        <v>8</v>
      </c>
      <c r="R48" s="962"/>
    </row>
    <row r="49" spans="1:18" ht="24" customHeight="1" x14ac:dyDescent="0.25">
      <c r="A49" s="299" t="s">
        <v>13</v>
      </c>
      <c r="B49" s="299" t="s">
        <v>39</v>
      </c>
      <c r="C49" s="902" t="s">
        <v>106</v>
      </c>
      <c r="D49" s="901">
        <f t="shared" si="14"/>
        <v>16</v>
      </c>
      <c r="E49" s="1961"/>
      <c r="F49" s="901">
        <v>8</v>
      </c>
      <c r="G49" s="901">
        <v>8</v>
      </c>
      <c r="H49" s="1079"/>
      <c r="I49" s="1079"/>
      <c r="J49" s="1079"/>
      <c r="K49" s="1080"/>
      <c r="L49" s="961"/>
      <c r="M49" s="901">
        <v>8</v>
      </c>
      <c r="N49" s="901">
        <v>8</v>
      </c>
      <c r="O49" s="1079"/>
      <c r="P49" s="1079"/>
      <c r="Q49" s="1079"/>
      <c r="R49" s="1080"/>
    </row>
    <row r="50" spans="1:18" ht="24" customHeight="1" x14ac:dyDescent="0.25">
      <c r="A50" s="299" t="s">
        <v>13</v>
      </c>
      <c r="B50" s="299" t="s">
        <v>39</v>
      </c>
      <c r="C50" s="902" t="s">
        <v>352</v>
      </c>
      <c r="D50" s="901">
        <f t="shared" si="14"/>
        <v>40</v>
      </c>
      <c r="E50" s="1070">
        <v>8</v>
      </c>
      <c r="F50" s="901"/>
      <c r="G50" s="901">
        <v>8</v>
      </c>
      <c r="H50" s="901">
        <v>8</v>
      </c>
      <c r="I50" s="901">
        <v>8</v>
      </c>
      <c r="J50" s="901">
        <v>8</v>
      </c>
      <c r="K50" s="1070"/>
      <c r="L50" s="1070"/>
      <c r="M50" s="901">
        <v>8</v>
      </c>
      <c r="N50" s="901">
        <v>8</v>
      </c>
      <c r="O50" s="901">
        <v>8</v>
      </c>
      <c r="P50" s="901">
        <v>8</v>
      </c>
      <c r="Q50" s="901"/>
      <c r="R50" s="1070">
        <v>8</v>
      </c>
    </row>
    <row r="51" spans="1:18" ht="24" customHeight="1" x14ac:dyDescent="0.25">
      <c r="A51" s="299" t="s">
        <v>13</v>
      </c>
      <c r="B51" s="299" t="s">
        <v>362</v>
      </c>
      <c r="C51" s="902" t="s">
        <v>135</v>
      </c>
      <c r="D51" s="901">
        <f t="shared" si="14"/>
        <v>30.5</v>
      </c>
      <c r="E51" s="1070">
        <v>8</v>
      </c>
      <c r="F51" s="901">
        <v>7.5</v>
      </c>
      <c r="G51" s="901"/>
      <c r="H51" s="901"/>
      <c r="I51" s="901">
        <v>7.5</v>
      </c>
      <c r="J51" s="901">
        <v>7.5</v>
      </c>
      <c r="K51" s="1070"/>
      <c r="L51" s="1070"/>
      <c r="M51" s="901">
        <v>7.5</v>
      </c>
      <c r="N51" s="901"/>
      <c r="O51" s="901"/>
      <c r="P51" s="901">
        <v>7.5</v>
      </c>
      <c r="Q51" s="901">
        <v>7.5</v>
      </c>
      <c r="R51" s="1070">
        <v>8</v>
      </c>
    </row>
    <row r="52" spans="1:18" ht="24" customHeight="1" x14ac:dyDescent="0.25">
      <c r="A52" s="904"/>
      <c r="B52" s="904"/>
      <c r="C52" s="905" t="s">
        <v>126</v>
      </c>
      <c r="D52" s="906"/>
      <c r="E52" s="1069">
        <f t="shared" ref="E52:R52" si="15">COUNT(E8:E16,E18:E20,E23:E23,E25:E27,E29:E34,E36:E38,E40:E41,E43:E43,E45:E51)</f>
        <v>10</v>
      </c>
      <c r="F52" s="1069">
        <f t="shared" si="15"/>
        <v>18</v>
      </c>
      <c r="G52" s="1069">
        <f t="shared" si="15"/>
        <v>15</v>
      </c>
      <c r="H52" s="1069">
        <f t="shared" si="15"/>
        <v>15</v>
      </c>
      <c r="I52" s="1069">
        <f t="shared" si="15"/>
        <v>18</v>
      </c>
      <c r="J52" s="1069">
        <f t="shared" si="15"/>
        <v>19</v>
      </c>
      <c r="K52" s="1069">
        <f t="shared" si="15"/>
        <v>11</v>
      </c>
      <c r="L52" s="1069">
        <f t="shared" si="15"/>
        <v>11</v>
      </c>
      <c r="M52" s="1069">
        <f t="shared" si="15"/>
        <v>16</v>
      </c>
      <c r="N52" s="1069">
        <f t="shared" si="15"/>
        <v>17</v>
      </c>
      <c r="O52" s="1069">
        <f t="shared" si="15"/>
        <v>16</v>
      </c>
      <c r="P52" s="1069">
        <f t="shared" si="15"/>
        <v>16</v>
      </c>
      <c r="Q52" s="1069">
        <f t="shared" si="15"/>
        <v>18</v>
      </c>
      <c r="R52" s="1069">
        <f t="shared" si="15"/>
        <v>13</v>
      </c>
    </row>
    <row r="53" spans="1:18" ht="24" customHeight="1" x14ac:dyDescent="0.25">
      <c r="A53" s="299" t="s">
        <v>13</v>
      </c>
      <c r="B53" s="299" t="s">
        <v>301</v>
      </c>
      <c r="C53" s="900" t="s">
        <v>106</v>
      </c>
      <c r="D53" s="901">
        <f>SUM(E53:K53,L53:R53)/2</f>
        <v>6</v>
      </c>
      <c r="E53" s="962"/>
      <c r="F53" s="1080"/>
      <c r="G53" s="1079"/>
      <c r="H53" s="963">
        <v>6</v>
      </c>
      <c r="I53" s="1079"/>
      <c r="J53" s="1079"/>
      <c r="K53" s="1081"/>
      <c r="L53" s="961"/>
      <c r="M53" s="1079"/>
      <c r="N53" s="1079"/>
      <c r="O53" s="901">
        <v>6</v>
      </c>
      <c r="P53" s="1079"/>
      <c r="Q53" s="1079"/>
      <c r="R53" s="1081"/>
    </row>
    <row r="54" spans="1:18" ht="24" customHeight="1" x14ac:dyDescent="0.25">
      <c r="A54" s="299" t="s">
        <v>13</v>
      </c>
      <c r="B54" s="299" t="s">
        <v>312</v>
      </c>
      <c r="C54" s="900" t="s">
        <v>106</v>
      </c>
      <c r="D54" s="901">
        <f>SUM(E54:K54,L54:R54)/2</f>
        <v>10</v>
      </c>
      <c r="E54" s="962"/>
      <c r="F54" s="1080"/>
      <c r="G54" s="1079"/>
      <c r="H54" s="1080"/>
      <c r="I54" s="901">
        <v>5</v>
      </c>
      <c r="J54" s="901">
        <v>5</v>
      </c>
      <c r="K54" s="1081"/>
      <c r="L54" s="961"/>
      <c r="M54" s="1079"/>
      <c r="N54" s="1079"/>
      <c r="O54" s="1079"/>
      <c r="P54" s="901">
        <v>5</v>
      </c>
      <c r="Q54" s="901">
        <v>5</v>
      </c>
      <c r="R54" s="1081"/>
    </row>
    <row r="55" spans="1:18" ht="24" customHeight="1" x14ac:dyDescent="0.25">
      <c r="A55" s="904"/>
      <c r="B55" s="904"/>
      <c r="C55" s="911" t="s">
        <v>300</v>
      </c>
      <c r="D55" s="906"/>
      <c r="E55" s="1069">
        <f t="shared" ref="E55:R55" si="16">COUNT(E18:E20,E23,E25:E27,E29:E34,E36:E38,E40:E41,E43:E43,E45:E51)</f>
        <v>6</v>
      </c>
      <c r="F55" s="1069">
        <f t="shared" si="16"/>
        <v>14</v>
      </c>
      <c r="G55" s="1069">
        <f t="shared" si="16"/>
        <v>12</v>
      </c>
      <c r="H55" s="1069">
        <f t="shared" si="16"/>
        <v>12</v>
      </c>
      <c r="I55" s="1069">
        <f t="shared" si="16"/>
        <v>14</v>
      </c>
      <c r="J55" s="1069">
        <f t="shared" si="16"/>
        <v>15</v>
      </c>
      <c r="K55" s="1069">
        <f t="shared" si="16"/>
        <v>8</v>
      </c>
      <c r="L55" s="1069">
        <f t="shared" si="16"/>
        <v>9</v>
      </c>
      <c r="M55" s="1069">
        <f t="shared" si="16"/>
        <v>12</v>
      </c>
      <c r="N55" s="1069">
        <f t="shared" si="16"/>
        <v>13</v>
      </c>
      <c r="O55" s="1069">
        <f t="shared" si="16"/>
        <v>12</v>
      </c>
      <c r="P55" s="1069">
        <f t="shared" si="16"/>
        <v>13</v>
      </c>
      <c r="Q55" s="1069">
        <f t="shared" si="16"/>
        <v>15</v>
      </c>
      <c r="R55" s="1069">
        <f t="shared" si="16"/>
        <v>8</v>
      </c>
    </row>
    <row r="56" spans="1:18" ht="24" customHeight="1" x14ac:dyDescent="0.25">
      <c r="A56" s="904"/>
      <c r="B56" s="904"/>
      <c r="C56" s="912" t="s">
        <v>51</v>
      </c>
      <c r="D56" s="906"/>
      <c r="E56" s="1069">
        <f t="shared" ref="E56:R56" si="17">COUNT(E23,E25:E27,E29:E34,E36:E38,E40:E41,E43:E43,E45:E51,E53:E53)</f>
        <v>5</v>
      </c>
      <c r="F56" s="1069">
        <f t="shared" si="17"/>
        <v>12</v>
      </c>
      <c r="G56" s="1069">
        <f t="shared" si="17"/>
        <v>11</v>
      </c>
      <c r="H56" s="1069">
        <f t="shared" si="17"/>
        <v>11</v>
      </c>
      <c r="I56" s="1069">
        <f t="shared" si="17"/>
        <v>12</v>
      </c>
      <c r="J56" s="1069">
        <f t="shared" si="17"/>
        <v>13</v>
      </c>
      <c r="K56" s="1069">
        <f t="shared" si="17"/>
        <v>6</v>
      </c>
      <c r="L56" s="1069">
        <f t="shared" si="17"/>
        <v>7</v>
      </c>
      <c r="M56" s="1069">
        <f t="shared" si="17"/>
        <v>11</v>
      </c>
      <c r="N56" s="1069">
        <f t="shared" si="17"/>
        <v>11</v>
      </c>
      <c r="O56" s="1069">
        <f t="shared" si="17"/>
        <v>11</v>
      </c>
      <c r="P56" s="1069">
        <f t="shared" si="17"/>
        <v>11</v>
      </c>
      <c r="Q56" s="1069">
        <f t="shared" si="17"/>
        <v>13</v>
      </c>
      <c r="R56" s="1069">
        <f t="shared" si="17"/>
        <v>7</v>
      </c>
    </row>
    <row r="57" spans="1:18" ht="24" customHeight="1" x14ac:dyDescent="0.25">
      <c r="A57" s="904"/>
      <c r="B57" s="904"/>
      <c r="C57" s="912" t="s">
        <v>113</v>
      </c>
      <c r="D57" s="906"/>
      <c r="E57" s="1069">
        <f t="shared" ref="E57:R57" si="18">COUNT(E25:E27,E29:E34,E36:E38,E40:E41,E43:E43,E45:E51,E53:E54)</f>
        <v>5</v>
      </c>
      <c r="F57" s="1069">
        <f t="shared" si="18"/>
        <v>11</v>
      </c>
      <c r="G57" s="1069">
        <f t="shared" si="18"/>
        <v>10</v>
      </c>
      <c r="H57" s="1069">
        <f t="shared" si="18"/>
        <v>10</v>
      </c>
      <c r="I57" s="1069">
        <f t="shared" si="18"/>
        <v>13</v>
      </c>
      <c r="J57" s="1069">
        <f t="shared" si="18"/>
        <v>13</v>
      </c>
      <c r="K57" s="1069">
        <f t="shared" si="18"/>
        <v>6</v>
      </c>
      <c r="L57" s="1069">
        <f t="shared" si="18"/>
        <v>6</v>
      </c>
      <c r="M57" s="1069">
        <f t="shared" si="18"/>
        <v>11</v>
      </c>
      <c r="N57" s="1069">
        <f t="shared" si="18"/>
        <v>10</v>
      </c>
      <c r="O57" s="1069">
        <f t="shared" si="18"/>
        <v>10</v>
      </c>
      <c r="P57" s="1069">
        <f t="shared" si="18"/>
        <v>12</v>
      </c>
      <c r="Q57" s="1069">
        <f t="shared" si="18"/>
        <v>13</v>
      </c>
      <c r="R57" s="1069">
        <f t="shared" si="18"/>
        <v>7</v>
      </c>
    </row>
    <row r="58" spans="1:18" ht="24" customHeight="1" x14ac:dyDescent="0.25">
      <c r="A58" s="299" t="s">
        <v>13</v>
      </c>
      <c r="B58" s="299" t="s">
        <v>52</v>
      </c>
      <c r="C58" s="902" t="s">
        <v>377</v>
      </c>
      <c r="D58" s="901">
        <f t="shared" ref="D58" si="19">SUM(E58:K58,L58:R58)/2</f>
        <v>18</v>
      </c>
      <c r="E58" s="962">
        <v>8</v>
      </c>
      <c r="F58" s="963"/>
      <c r="G58" s="901">
        <v>5</v>
      </c>
      <c r="H58" s="963">
        <v>5</v>
      </c>
      <c r="I58" s="901"/>
      <c r="J58" s="901"/>
      <c r="K58" s="961"/>
      <c r="L58" s="961"/>
      <c r="M58" s="901"/>
      <c r="N58" s="901">
        <v>5</v>
      </c>
      <c r="O58" s="901">
        <v>5</v>
      </c>
      <c r="P58" s="901"/>
      <c r="Q58" s="901"/>
      <c r="R58" s="961">
        <v>8</v>
      </c>
    </row>
    <row r="59" spans="1:18" ht="24" customHeight="1" x14ac:dyDescent="0.25">
      <c r="A59" s="904"/>
      <c r="B59" s="904"/>
      <c r="C59" s="912" t="s">
        <v>55</v>
      </c>
      <c r="D59" s="906"/>
      <c r="E59" s="1069">
        <f t="shared" ref="E59:R59" si="20">COUNT(E29:E34,E36:E38,E40:E41,E43:E43,E45:E51,E53:E54,E58:E58)</f>
        <v>6</v>
      </c>
      <c r="F59" s="1069">
        <f t="shared" si="20"/>
        <v>10</v>
      </c>
      <c r="G59" s="1069">
        <f t="shared" si="20"/>
        <v>10</v>
      </c>
      <c r="H59" s="1069">
        <f t="shared" si="20"/>
        <v>10</v>
      </c>
      <c r="I59" s="1069">
        <f t="shared" si="20"/>
        <v>11</v>
      </c>
      <c r="J59" s="1069">
        <f t="shared" si="20"/>
        <v>13</v>
      </c>
      <c r="K59" s="1069">
        <f t="shared" si="20"/>
        <v>5</v>
      </c>
      <c r="L59" s="1069">
        <f t="shared" si="20"/>
        <v>5</v>
      </c>
      <c r="M59" s="1069">
        <f t="shared" si="20"/>
        <v>10</v>
      </c>
      <c r="N59" s="1069">
        <f t="shared" si="20"/>
        <v>11</v>
      </c>
      <c r="O59" s="1069">
        <f t="shared" si="20"/>
        <v>10</v>
      </c>
      <c r="P59" s="1069">
        <f t="shared" si="20"/>
        <v>10</v>
      </c>
      <c r="Q59" s="1069">
        <f t="shared" si="20"/>
        <v>12</v>
      </c>
      <c r="R59" s="1069">
        <f t="shared" si="20"/>
        <v>7</v>
      </c>
    </row>
    <row r="60" spans="1:18" ht="24" customHeight="1" x14ac:dyDescent="0.25">
      <c r="A60" s="904"/>
      <c r="B60" s="904"/>
      <c r="C60" s="912" t="s">
        <v>105</v>
      </c>
      <c r="D60" s="906"/>
      <c r="E60" s="1069">
        <f t="shared" ref="E60:R60" si="21">COUNT(E36:E38,E40:E41,E43:E43,E45:E51,E53:E54,E58:E58)</f>
        <v>5</v>
      </c>
      <c r="F60" s="1069">
        <f t="shared" si="21"/>
        <v>7</v>
      </c>
      <c r="G60" s="1069">
        <f t="shared" si="21"/>
        <v>5</v>
      </c>
      <c r="H60" s="1069">
        <f t="shared" si="21"/>
        <v>7</v>
      </c>
      <c r="I60" s="1069">
        <f t="shared" si="21"/>
        <v>7</v>
      </c>
      <c r="J60" s="1069">
        <f t="shared" si="21"/>
        <v>8</v>
      </c>
      <c r="K60" s="1069">
        <f t="shared" si="21"/>
        <v>4</v>
      </c>
      <c r="L60" s="1069">
        <f t="shared" si="21"/>
        <v>4</v>
      </c>
      <c r="M60" s="1069">
        <f t="shared" si="21"/>
        <v>7</v>
      </c>
      <c r="N60" s="1069">
        <f t="shared" si="21"/>
        <v>7</v>
      </c>
      <c r="O60" s="1069">
        <f t="shared" si="21"/>
        <v>6</v>
      </c>
      <c r="P60" s="1069">
        <f t="shared" si="21"/>
        <v>6</v>
      </c>
      <c r="Q60" s="1069">
        <f t="shared" si="21"/>
        <v>8</v>
      </c>
      <c r="R60" s="1069">
        <f t="shared" si="21"/>
        <v>6</v>
      </c>
    </row>
    <row r="61" spans="1:18" ht="24" customHeight="1" x14ac:dyDescent="0.25">
      <c r="A61" s="904"/>
      <c r="B61" s="904"/>
      <c r="C61" s="912" t="s">
        <v>128</v>
      </c>
      <c r="D61" s="906"/>
      <c r="E61" s="1069">
        <f>COUNT(#REF!,E40:E41,E43:E43,E45:E51,E53:E54,E58:E58)</f>
        <v>4</v>
      </c>
      <c r="F61" s="1069">
        <f>COUNT(#REF!,F40:F41,F43:F43,F45:F51,F53:F54,F58:F58)</f>
        <v>6</v>
      </c>
      <c r="G61" s="1069">
        <f>COUNT(#REF!,G40:G41,G43:G43,G45:G51,G53:G54,G58:G58)</f>
        <v>5</v>
      </c>
      <c r="H61" s="1069">
        <f>COUNT(#REF!,H40:H41,H43:H43,H45:H51,H53:H54,H58:H58)</f>
        <v>6</v>
      </c>
      <c r="I61" s="1069">
        <f>COUNT(#REF!,I40:I41,I43:I43,I45:I51,I53:I54,I58:I58)</f>
        <v>6</v>
      </c>
      <c r="J61" s="1069">
        <f>COUNT(#REF!,J40:J41,J43:J43,J45:J51,J53:J54,J58:J58)</f>
        <v>7</v>
      </c>
      <c r="K61" s="1069">
        <f>COUNT(#REF!,K40:K41,K43:K43,K45:K51,K53:K54,K58:K58)</f>
        <v>4</v>
      </c>
      <c r="L61" s="1069">
        <f>COUNT(#REF!,L40:L41,L43:L43,L45:L51,L53:L54,L58:L58)</f>
        <v>4</v>
      </c>
      <c r="M61" s="1069">
        <f>COUNT(#REF!,M40:M41,M43:M43,M45:M51,M53:M54,M58:M58)</f>
        <v>6</v>
      </c>
      <c r="N61" s="1069">
        <f>COUNT(#REF!,N40:N41,N43:N43,N45:N51,N53:N54,N58:N58)</f>
        <v>6</v>
      </c>
      <c r="O61" s="1069">
        <f>COUNT(#REF!,O40:O41,O43:O43,O45:O51,O53:O54,O58:O58)</f>
        <v>6</v>
      </c>
      <c r="P61" s="1069">
        <f>COUNT(#REF!,P40:P41,P43:P43,P45:P51,P53:P54,P58:P58)</f>
        <v>5</v>
      </c>
      <c r="Q61" s="1069">
        <f>COUNT(#REF!,Q40:Q41,Q43:Q43,Q45:Q51,Q53:Q54,Q58:Q58)</f>
        <v>7</v>
      </c>
      <c r="R61" s="1069">
        <f>COUNT(#REF!,R40:R41,R43:R43,R45:R51,R53:R54,R58:R58)</f>
        <v>5</v>
      </c>
    </row>
    <row r="62" spans="1:18" ht="24" customHeight="1" x14ac:dyDescent="0.25">
      <c r="A62" s="904"/>
      <c r="B62" s="904"/>
      <c r="C62" s="912" t="s">
        <v>161</v>
      </c>
      <c r="D62" s="906"/>
      <c r="E62" s="1069">
        <f>COUNT(#REF!,E43:E43,E45:E51,E53:E54,E58:E58)</f>
        <v>4</v>
      </c>
      <c r="F62" s="1069">
        <f>COUNT(#REF!,F43:F43,F45:F51,F53:F54,F58:F58)</f>
        <v>5</v>
      </c>
      <c r="G62" s="1069">
        <f>COUNT(#REF!,G43:G43,G45:G51,G53:G54,G58:G58)</f>
        <v>5</v>
      </c>
      <c r="H62" s="1069">
        <f>COUNT(#REF!,H43:H43,H45:H51,H53:H54,H58:H58)</f>
        <v>5</v>
      </c>
      <c r="I62" s="1069">
        <f>COUNT(#REF!,I43:I43,I45:I51,I53:I54,I58:I58)</f>
        <v>6</v>
      </c>
      <c r="J62" s="1069">
        <f>COUNT(#REF!,J43:J43,J45:J51,J53:J54,J58:J58)</f>
        <v>6</v>
      </c>
      <c r="K62" s="1069">
        <f>COUNT(#REF!,K43:K43,K45:K51,K53:K54,K58:K58)</f>
        <v>3</v>
      </c>
      <c r="L62" s="1069">
        <f>COUNT(#REF!,L43:L43,L45:L51,L53:L54,L58:L58)</f>
        <v>3</v>
      </c>
      <c r="M62" s="1069">
        <f>COUNT(#REF!,M43:M43,M45:M51,M53:M54,M58:M58)</f>
        <v>5</v>
      </c>
      <c r="N62" s="1069">
        <f>COUNT(#REF!,N43:N43,N45:N51,N53:N54,N58:N58)</f>
        <v>6</v>
      </c>
      <c r="O62" s="1069">
        <f>COUNT(#REF!,O43:O43,O45:O51,O53:O54,O58:O58)</f>
        <v>5</v>
      </c>
      <c r="P62" s="1069">
        <f>COUNT(#REF!,P43:P43,P45:P51,P53:P54,P58:P58)</f>
        <v>5</v>
      </c>
      <c r="Q62" s="1069">
        <f>COUNT(#REF!,Q43:Q43,Q45:Q51,Q53:Q54,Q58:Q58)</f>
        <v>6</v>
      </c>
      <c r="R62" s="1069">
        <f>COUNT(#REF!,R43:R43,R45:R51,R53:R54,R58:R58)</f>
        <v>5</v>
      </c>
    </row>
    <row r="63" spans="1:18" ht="24" customHeight="1" x14ac:dyDescent="0.25">
      <c r="A63" s="904"/>
      <c r="B63" s="904"/>
      <c r="C63" s="912" t="s">
        <v>321</v>
      </c>
      <c r="D63" s="906"/>
      <c r="E63" s="1069">
        <f>COUNT(#REF!,#REF!,E45:E51,E53:E54,E58:E58)</f>
        <v>3</v>
      </c>
      <c r="F63" s="1069">
        <f>COUNT(#REF!,#REF!,F45:F51,F53:F54,F58:F58)</f>
        <v>4</v>
      </c>
      <c r="G63" s="1069">
        <f>COUNT(#REF!,#REF!,G45:G51,G53:G54,G58:G58)</f>
        <v>5</v>
      </c>
      <c r="H63" s="1069">
        <f>COUNT(#REF!,#REF!,H45:H51,H53:H54,H58:H58)</f>
        <v>4</v>
      </c>
      <c r="I63" s="1069">
        <f>COUNT(#REF!,#REF!,I45:I51,I53:I54,I58:I58)</f>
        <v>5</v>
      </c>
      <c r="J63" s="1069">
        <f>COUNT(#REF!,#REF!,J45:J51,J53:J54,J58:J58)</f>
        <v>5</v>
      </c>
      <c r="K63" s="1069">
        <f>COUNT(#REF!,#REF!,K45:K51,K53:K54,K58:K58)</f>
        <v>3</v>
      </c>
      <c r="L63" s="1069">
        <f>COUNT(#REF!,#REF!,L45:L51,L53:L54,L58:L58)</f>
        <v>3</v>
      </c>
      <c r="M63" s="1069">
        <f>COUNT(#REF!,#REF!,M45:M51,M53:M54,M58:M58)</f>
        <v>4</v>
      </c>
      <c r="N63" s="1069">
        <f>COUNT(#REF!,#REF!,N45:N51,N53:N54,N58:N58)</f>
        <v>5</v>
      </c>
      <c r="O63" s="1069">
        <f>COUNT(#REF!,#REF!,O45:O51,O53:O54,O58:O58)</f>
        <v>4</v>
      </c>
      <c r="P63" s="1069">
        <f>COUNT(#REF!,#REF!,P45:P51,P53:P54,P58:P58)</f>
        <v>5</v>
      </c>
      <c r="Q63" s="1069">
        <f>COUNT(#REF!,#REF!,Q45:Q51,Q53:Q54,Q58:Q58)</f>
        <v>5</v>
      </c>
      <c r="R63" s="1069">
        <f>COUNT(#REF!,#REF!,R45:R51,R53:R54,R58:R58)</f>
        <v>4</v>
      </c>
    </row>
    <row r="64" spans="1:18" ht="24" customHeight="1" x14ac:dyDescent="0.25">
      <c r="A64" s="904"/>
      <c r="B64" s="904"/>
      <c r="C64" s="912" t="s">
        <v>183</v>
      </c>
      <c r="D64" s="906"/>
      <c r="E64" s="1069">
        <f t="shared" ref="E64:R64" si="22">COUNT(E58:E58)</f>
        <v>1</v>
      </c>
      <c r="F64" s="1069">
        <f t="shared" si="22"/>
        <v>0</v>
      </c>
      <c r="G64" s="1069">
        <f t="shared" si="22"/>
        <v>1</v>
      </c>
      <c r="H64" s="1069">
        <f t="shared" si="22"/>
        <v>1</v>
      </c>
      <c r="I64" s="1069">
        <f t="shared" si="22"/>
        <v>0</v>
      </c>
      <c r="J64" s="1069">
        <f t="shared" si="22"/>
        <v>0</v>
      </c>
      <c r="K64" s="1069">
        <f t="shared" si="22"/>
        <v>0</v>
      </c>
      <c r="L64" s="1069">
        <f t="shared" si="22"/>
        <v>0</v>
      </c>
      <c r="M64" s="1069">
        <f t="shared" si="22"/>
        <v>0</v>
      </c>
      <c r="N64" s="1069">
        <f t="shared" si="22"/>
        <v>1</v>
      </c>
      <c r="O64" s="1069">
        <f t="shared" si="22"/>
        <v>1</v>
      </c>
      <c r="P64" s="1069">
        <f t="shared" si="22"/>
        <v>0</v>
      </c>
      <c r="Q64" s="1069">
        <f t="shared" si="22"/>
        <v>0</v>
      </c>
      <c r="R64" s="1069">
        <f t="shared" si="22"/>
        <v>1</v>
      </c>
    </row>
    <row r="65" spans="1:18" ht="24" customHeight="1" thickBot="1" x14ac:dyDescent="0.3">
      <c r="A65" s="299" t="s">
        <v>102</v>
      </c>
      <c r="B65" s="299"/>
      <c r="C65" s="900"/>
      <c r="D65" s="901"/>
      <c r="E65" s="962"/>
      <c r="F65" s="963"/>
      <c r="G65" s="963"/>
      <c r="H65" s="963"/>
      <c r="I65" s="901"/>
      <c r="J65" s="901"/>
      <c r="K65" s="961"/>
      <c r="L65" s="961"/>
      <c r="M65" s="963"/>
      <c r="N65" s="901"/>
      <c r="O65" s="901"/>
      <c r="P65" s="901"/>
      <c r="Q65" s="901"/>
      <c r="R65" s="962"/>
    </row>
    <row r="66" spans="1:18" ht="24" customHeight="1" thickBot="1" x14ac:dyDescent="0.3">
      <c r="A66" s="913" t="s">
        <v>95</v>
      </c>
      <c r="B66" s="913" t="s">
        <v>101</v>
      </c>
      <c r="C66" s="914" t="s">
        <v>97</v>
      </c>
      <c r="D66" s="913">
        <f>SUM(E66:K66,L66:R66)/2</f>
        <v>19</v>
      </c>
      <c r="E66" s="1082"/>
      <c r="F66" s="1083">
        <v>7.5</v>
      </c>
      <c r="G66" s="1083">
        <v>7.5</v>
      </c>
      <c r="H66" s="1083">
        <v>4</v>
      </c>
      <c r="I66" s="913"/>
      <c r="J66" s="913"/>
      <c r="K66" s="1082"/>
      <c r="L66" s="1082"/>
      <c r="M66" s="1083">
        <v>7.5</v>
      </c>
      <c r="N66" s="913">
        <v>7.5</v>
      </c>
      <c r="O66" s="913">
        <v>4</v>
      </c>
      <c r="P66" s="913"/>
      <c r="Q66" s="913"/>
      <c r="R66" s="1084"/>
    </row>
    <row r="67" spans="1:18" ht="24" customHeight="1" thickBot="1" x14ac:dyDescent="0.3">
      <c r="A67" s="2392" t="s">
        <v>138</v>
      </c>
      <c r="B67" s="299" t="s">
        <v>100</v>
      </c>
      <c r="C67" s="915" t="s">
        <v>99</v>
      </c>
      <c r="D67" s="913">
        <f t="shared" ref="D67:D68" si="23">SUM(E67:K67,L67:R67)/2</f>
        <v>33.25</v>
      </c>
      <c r="E67" s="1085"/>
      <c r="F67" s="2395" t="s">
        <v>152</v>
      </c>
      <c r="G67" s="299">
        <v>9.5</v>
      </c>
      <c r="H67" s="299">
        <v>9.5</v>
      </c>
      <c r="I67" s="299">
        <v>9.5</v>
      </c>
      <c r="J67" s="299"/>
      <c r="K67" s="1085"/>
      <c r="L67" s="1087"/>
      <c r="M67" s="1088">
        <v>9.5</v>
      </c>
      <c r="N67" s="299">
        <v>9.5</v>
      </c>
      <c r="O67" s="299">
        <v>9.5</v>
      </c>
      <c r="P67" s="299">
        <v>9.5</v>
      </c>
      <c r="Q67" s="299"/>
      <c r="R67" s="1089"/>
    </row>
    <row r="68" spans="1:18" ht="24" customHeight="1" thickBot="1" x14ac:dyDescent="0.3">
      <c r="A68" s="299" t="s">
        <v>96</v>
      </c>
      <c r="B68" s="299" t="s">
        <v>100</v>
      </c>
      <c r="C68" s="915" t="s">
        <v>137</v>
      </c>
      <c r="D68" s="913">
        <f t="shared" si="23"/>
        <v>38</v>
      </c>
      <c r="E68" s="1085">
        <v>9.5</v>
      </c>
      <c r="F68" s="1088">
        <v>9.5</v>
      </c>
      <c r="G68" s="299"/>
      <c r="H68" s="299"/>
      <c r="I68" s="299"/>
      <c r="J68" s="299">
        <v>9.5</v>
      </c>
      <c r="K68" s="1085">
        <v>9.5</v>
      </c>
      <c r="L68" s="1085">
        <v>9.5</v>
      </c>
      <c r="M68" s="1086">
        <v>9.5</v>
      </c>
      <c r="N68" s="299"/>
      <c r="O68" s="299"/>
      <c r="P68" s="299"/>
      <c r="Q68" s="299">
        <v>9.5</v>
      </c>
      <c r="R68" s="1089">
        <v>9.5</v>
      </c>
    </row>
    <row r="69" spans="1:18" ht="24" customHeight="1" x14ac:dyDescent="0.3">
      <c r="A69" s="299"/>
      <c r="B69" s="916" t="s">
        <v>155</v>
      </c>
      <c r="C69" s="917" t="s">
        <v>140</v>
      </c>
      <c r="D69" s="901"/>
      <c r="E69" s="961"/>
      <c r="F69" s="963"/>
      <c r="G69" s="963"/>
      <c r="H69" s="963"/>
      <c r="I69" s="901"/>
      <c r="J69" s="901"/>
      <c r="K69" s="961"/>
      <c r="L69" s="961"/>
      <c r="M69" s="901"/>
      <c r="N69" s="901"/>
      <c r="O69" s="901"/>
      <c r="P69" s="901"/>
      <c r="Q69" s="901"/>
      <c r="R69" s="962"/>
    </row>
    <row r="70" spans="1:18" ht="18.649999999999999" customHeight="1" x14ac:dyDescent="0.3">
      <c r="A70" s="299"/>
      <c r="B70" s="918" t="s">
        <v>154</v>
      </c>
      <c r="C70" s="919" t="s">
        <v>141</v>
      </c>
      <c r="D70" s="901"/>
      <c r="E70" s="961"/>
      <c r="F70" s="963"/>
      <c r="G70" s="963"/>
      <c r="H70" s="963"/>
      <c r="I70" s="901"/>
      <c r="J70" s="901"/>
      <c r="K70" s="961"/>
      <c r="L70" s="961"/>
      <c r="M70" s="901"/>
      <c r="N70" s="901"/>
      <c r="O70" s="901"/>
      <c r="P70" s="901"/>
      <c r="Q70" s="901"/>
      <c r="R70" s="962"/>
    </row>
    <row r="71" spans="1:18" ht="24" customHeight="1" x14ac:dyDescent="0.3">
      <c r="A71" s="920"/>
      <c r="B71" s="920"/>
      <c r="C71" s="920"/>
      <c r="D71" s="317"/>
      <c r="E71" s="968">
        <f t="shared" ref="E71:R71" si="24">SUM(E7:E16,E18:E21,E23:E23,E25:E27,E29:E34,E36:E38,E40:E41,E43:E43,E45:E51,E53:E54,E58:E58,E66:E70)</f>
        <v>102.5</v>
      </c>
      <c r="F71" s="968">
        <f t="shared" si="24"/>
        <v>167.5</v>
      </c>
      <c r="G71" s="968">
        <f t="shared" si="24"/>
        <v>154</v>
      </c>
      <c r="H71" s="968">
        <f t="shared" si="24"/>
        <v>156.5</v>
      </c>
      <c r="I71" s="968">
        <f t="shared" si="24"/>
        <v>165</v>
      </c>
      <c r="J71" s="968">
        <f t="shared" si="24"/>
        <v>173</v>
      </c>
      <c r="K71" s="968">
        <f t="shared" si="24"/>
        <v>97.5</v>
      </c>
      <c r="L71" s="968">
        <f t="shared" si="24"/>
        <v>102.5</v>
      </c>
      <c r="M71" s="968">
        <f t="shared" si="24"/>
        <v>166</v>
      </c>
      <c r="N71" s="968">
        <f t="shared" si="24"/>
        <v>170</v>
      </c>
      <c r="O71" s="968">
        <f t="shared" si="24"/>
        <v>159.5</v>
      </c>
      <c r="P71" s="968">
        <f t="shared" si="24"/>
        <v>154</v>
      </c>
      <c r="Q71" s="968">
        <f t="shared" si="24"/>
        <v>165</v>
      </c>
      <c r="R71" s="968">
        <f t="shared" si="24"/>
        <v>121.5</v>
      </c>
    </row>
    <row r="72" spans="1:18" ht="24" customHeight="1" x14ac:dyDescent="0.3">
      <c r="A72" s="921"/>
      <c r="B72" s="921"/>
      <c r="C72" s="921"/>
      <c r="D72" s="317"/>
      <c r="E72" s="969">
        <f>E71/8</f>
        <v>12.8125</v>
      </c>
      <c r="F72" s="969">
        <f t="shared" ref="F72:R72" si="25">F71/8</f>
        <v>20.9375</v>
      </c>
      <c r="G72" s="969">
        <f t="shared" si="25"/>
        <v>19.25</v>
      </c>
      <c r="H72" s="969">
        <f t="shared" si="25"/>
        <v>19.5625</v>
      </c>
      <c r="I72" s="969">
        <f t="shared" si="25"/>
        <v>20.625</v>
      </c>
      <c r="J72" s="969">
        <f t="shared" si="25"/>
        <v>21.625</v>
      </c>
      <c r="K72" s="969">
        <f t="shared" si="25"/>
        <v>12.1875</v>
      </c>
      <c r="L72" s="969">
        <f t="shared" si="25"/>
        <v>12.8125</v>
      </c>
      <c r="M72" s="969">
        <f t="shared" si="25"/>
        <v>20.75</v>
      </c>
      <c r="N72" s="969">
        <f t="shared" si="25"/>
        <v>21.25</v>
      </c>
      <c r="O72" s="969">
        <f t="shared" si="25"/>
        <v>19.9375</v>
      </c>
      <c r="P72" s="969">
        <f t="shared" si="25"/>
        <v>19.25</v>
      </c>
      <c r="Q72" s="969">
        <f t="shared" si="25"/>
        <v>20.625</v>
      </c>
      <c r="R72" s="969">
        <f t="shared" si="25"/>
        <v>15.1875</v>
      </c>
    </row>
    <row r="73" spans="1:18" ht="24" customHeight="1" x14ac:dyDescent="0.3">
      <c r="A73" s="922"/>
      <c r="B73" s="922"/>
      <c r="C73" s="922"/>
      <c r="D73" s="321" t="s">
        <v>212</v>
      </c>
      <c r="E73" s="322" t="s">
        <v>315</v>
      </c>
      <c r="F73" s="323" t="s">
        <v>203</v>
      </c>
      <c r="G73" s="897"/>
      <c r="H73" s="321" t="s">
        <v>211</v>
      </c>
      <c r="I73" s="970"/>
      <c r="J73" s="325" t="s">
        <v>203</v>
      </c>
      <c r="K73" s="897"/>
      <c r="L73" s="321" t="s">
        <v>213</v>
      </c>
      <c r="M73" s="322" t="s">
        <v>74</v>
      </c>
      <c r="N73" s="323" t="s">
        <v>203</v>
      </c>
      <c r="O73" s="897"/>
      <c r="P73" s="321" t="s">
        <v>211</v>
      </c>
      <c r="Q73" s="970"/>
      <c r="R73" s="325" t="s">
        <v>203</v>
      </c>
    </row>
    <row r="74" spans="1:18" ht="24" customHeight="1" x14ac:dyDescent="0.3">
      <c r="A74" s="316"/>
      <c r="B74" s="316"/>
      <c r="C74" s="316"/>
      <c r="D74" s="326" t="s">
        <v>159</v>
      </c>
      <c r="E74" s="256">
        <v>27.5</v>
      </c>
      <c r="F74" s="347" t="str">
        <f>E74* 40 &amp; "hrs"</f>
        <v>1100hrs</v>
      </c>
      <c r="G74" s="897"/>
      <c r="H74" s="328" t="s">
        <v>240</v>
      </c>
      <c r="I74" s="329">
        <v>25.93</v>
      </c>
      <c r="J74" s="971" t="s">
        <v>247</v>
      </c>
      <c r="K74" s="897"/>
      <c r="L74" s="331" t="s">
        <v>159</v>
      </c>
      <c r="M74" s="332">
        <v>27.5</v>
      </c>
      <c r="N74" s="347" t="str">
        <f>M74* 40 &amp; "hrs"</f>
        <v>1100hrs</v>
      </c>
      <c r="O74" s="897"/>
      <c r="P74" s="334" t="s">
        <v>240</v>
      </c>
      <c r="Q74" s="335">
        <v>25.93</v>
      </c>
      <c r="R74" s="972" t="s">
        <v>247</v>
      </c>
    </row>
    <row r="75" spans="1:18" ht="24" customHeight="1" x14ac:dyDescent="0.3">
      <c r="A75" s="316"/>
      <c r="B75" s="316"/>
      <c r="C75" s="316"/>
      <c r="D75" s="337" t="s">
        <v>204</v>
      </c>
      <c r="E75" s="338">
        <f>SUM(E71:K71)/40</f>
        <v>25.4</v>
      </c>
      <c r="F75" s="973" t="str">
        <f>E75* 40 &amp; "hrs"</f>
        <v>1016hrs</v>
      </c>
      <c r="G75" s="897"/>
      <c r="H75" s="340" t="s">
        <v>74</v>
      </c>
      <c r="I75" s="341">
        <f>SUM(E71:K71)/40</f>
        <v>25.4</v>
      </c>
      <c r="J75" s="342" t="str">
        <f>I75*40 &amp; "hrs"</f>
        <v>1016hrs</v>
      </c>
      <c r="K75" s="897"/>
      <c r="L75" s="343" t="s">
        <v>204</v>
      </c>
      <c r="M75" s="354">
        <f>SUM(L71:R71)/40</f>
        <v>25.962499999999999</v>
      </c>
      <c r="N75" s="973" t="str">
        <f>M75* 40 &amp; "hrs"</f>
        <v>1038.5hrs</v>
      </c>
      <c r="O75" s="897"/>
      <c r="P75" s="340" t="s">
        <v>74</v>
      </c>
      <c r="Q75" s="352">
        <f>SUM(L71:R71)/40</f>
        <v>25.962499999999999</v>
      </c>
      <c r="R75" s="353" t="str">
        <f>Q75*40 &amp; "hrs"</f>
        <v>1038.5hrs</v>
      </c>
    </row>
    <row r="76" spans="1:18" ht="24" customHeight="1" x14ac:dyDescent="0.3">
      <c r="A76" s="316"/>
      <c r="B76" s="316"/>
      <c r="C76" s="316"/>
      <c r="D76" s="331" t="s">
        <v>188</v>
      </c>
      <c r="E76" s="332">
        <f>COUNTIFS(E7:K72, "T")*8/40</f>
        <v>0</v>
      </c>
      <c r="F76" s="974" t="str">
        <f>E76* 40 &amp; "hrs"</f>
        <v>0hrs</v>
      </c>
      <c r="G76" s="897"/>
      <c r="H76" s="334" t="s">
        <v>241</v>
      </c>
      <c r="I76" s="332">
        <v>29.07</v>
      </c>
      <c r="J76" s="972" t="s">
        <v>251</v>
      </c>
      <c r="K76" s="897"/>
      <c r="L76" s="348" t="s">
        <v>188</v>
      </c>
      <c r="M76" s="335">
        <f>COUNTIFS(L7:R72, "T")*8/40</f>
        <v>0</v>
      </c>
      <c r="N76" s="974" t="str">
        <f>M76* 40 &amp; "hrs"</f>
        <v>0hrs</v>
      </c>
      <c r="O76" s="897"/>
      <c r="P76" s="334" t="s">
        <v>241</v>
      </c>
      <c r="Q76" s="335">
        <v>29.07</v>
      </c>
      <c r="R76" s="972" t="s">
        <v>251</v>
      </c>
    </row>
    <row r="77" spans="1:18" ht="13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13" x14ac:dyDescent="0.3">
      <c r="A78" s="897"/>
      <c r="B78" s="897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  <row r="79" spans="1:18" ht="13" x14ac:dyDescent="0.3">
      <c r="A79" s="897"/>
      <c r="B79" s="897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  <row r="80" spans="1:18" ht="12.5" x14ac:dyDescent="0.25"/>
  </sheetData>
  <mergeCells count="5">
    <mergeCell ref="A1:R1"/>
    <mergeCell ref="A2:R2"/>
    <mergeCell ref="A3:R3"/>
    <mergeCell ref="E4:K4"/>
    <mergeCell ref="L4:R4"/>
  </mergeCells>
  <conditionalFormatting sqref="I75">
    <cfRule type="cellIs" dxfId="885" priority="10" operator="lessThan">
      <formula>25.93</formula>
    </cfRule>
    <cfRule type="cellIs" dxfId="884" priority="11" operator="greaterThan">
      <formula>29.07</formula>
    </cfRule>
    <cfRule type="cellIs" dxfId="883" priority="12" operator="between">
      <formula>25.93</formula>
      <formula>29.07</formula>
    </cfRule>
  </conditionalFormatting>
  <conditionalFormatting sqref="J75">
    <cfRule type="cellIs" dxfId="882" priority="7" operator="lessThan">
      <formula>1037.2</formula>
    </cfRule>
    <cfRule type="cellIs" dxfId="881" priority="8" operator="greaterThan">
      <formula>1162.8</formula>
    </cfRule>
    <cfRule type="cellIs" dxfId="880" priority="9" operator="between">
      <formula>1037.2</formula>
      <formula>1162.8</formula>
    </cfRule>
  </conditionalFormatting>
  <conditionalFormatting sqref="Q75">
    <cfRule type="cellIs" dxfId="879" priority="4" operator="lessThan">
      <formula>25.93</formula>
    </cfRule>
    <cfRule type="cellIs" dxfId="878" priority="5" operator="greaterThan">
      <formula>29.07</formula>
    </cfRule>
    <cfRule type="cellIs" dxfId="877" priority="6" operator="between">
      <formula>25.93</formula>
      <formula>29.07</formula>
    </cfRule>
  </conditionalFormatting>
  <conditionalFormatting sqref="R75">
    <cfRule type="cellIs" dxfId="876" priority="1" operator="lessThan">
      <formula>1037.2</formula>
    </cfRule>
    <cfRule type="cellIs" dxfId="875" priority="2" operator="greaterThan">
      <formula>1162.8</formula>
    </cfRule>
    <cfRule type="cellIs" dxfId="874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3CF8-CA3D-43A4-93D0-5EE328D80F71}">
  <sheetPr>
    <pageSetUpPr fitToPage="1"/>
  </sheetPr>
  <dimension ref="A1:U80"/>
  <sheetViews>
    <sheetView topLeftCell="A31" zoomScale="75" zoomScaleNormal="75" workbookViewId="0">
      <selection activeCell="O33" sqref="O33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45935</v>
      </c>
      <c r="F5" s="349">
        <v>45936</v>
      </c>
      <c r="G5" s="349">
        <v>45937</v>
      </c>
      <c r="H5" s="349">
        <v>45938</v>
      </c>
      <c r="I5" s="349">
        <v>45939</v>
      </c>
      <c r="J5" s="349">
        <v>45940</v>
      </c>
      <c r="K5" s="349">
        <v>45941</v>
      </c>
      <c r="L5" s="349">
        <v>45942</v>
      </c>
      <c r="M5" s="349">
        <v>45943</v>
      </c>
      <c r="N5" s="349">
        <v>45944</v>
      </c>
      <c r="O5" s="349">
        <v>45945</v>
      </c>
      <c r="P5" s="349">
        <v>45946</v>
      </c>
      <c r="Q5" s="349">
        <v>45947</v>
      </c>
      <c r="R5" s="349">
        <v>45948</v>
      </c>
      <c r="T5" s="1756">
        <v>0.25</v>
      </c>
      <c r="U5" s="1752">
        <f>ROUNDDOWN(AVERAGE(E17:R17),0)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ROUNDDOWN(AVERAGE(E22:R22),0)</f>
        <v>6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ROUNDDOWN(AVERAGE(E24:R24),0)</f>
        <v>7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6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ROUNDDOWN(AVERAGE(E28:R28),0)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ROUNDDOWN(AVERAGE(E35:R35),0)</f>
        <v>11</v>
      </c>
    </row>
    <row r="10" spans="1:21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ROUNDDOWN(AVERAGE(E39:R39),0)</f>
        <v>11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ROUNDDOWN(AVERAGE(E42:R42),0)</f>
        <v>13</v>
      </c>
    </row>
    <row r="12" spans="1:21" ht="24" customHeight="1" x14ac:dyDescent="0.25">
      <c r="A12" s="299" t="s">
        <v>13</v>
      </c>
      <c r="B12" s="299" t="s">
        <v>90</v>
      </c>
      <c r="C12" s="1745" t="s">
        <v>344</v>
      </c>
      <c r="D12" s="901">
        <f t="shared" si="0"/>
        <v>8</v>
      </c>
      <c r="E12" s="961">
        <v>8</v>
      </c>
      <c r="F12" s="1079"/>
      <c r="G12" s="1079"/>
      <c r="H12" s="901"/>
      <c r="I12" s="1079"/>
      <c r="J12" s="1079"/>
      <c r="K12" s="961"/>
      <c r="L12" s="1072"/>
      <c r="M12" s="1079"/>
      <c r="N12" s="1079"/>
      <c r="O12" s="1079"/>
      <c r="P12" s="1079"/>
      <c r="Q12" s="901"/>
      <c r="R12" s="962">
        <v>8</v>
      </c>
      <c r="T12" s="1757">
        <v>0.54166666666666696</v>
      </c>
      <c r="U12" s="1752">
        <f>ROUNDDOWN(AVERAGE(E44:R44),0)</f>
        <v>13</v>
      </c>
    </row>
    <row r="13" spans="1:21" s="1743" customFormat="1" ht="24" customHeight="1" x14ac:dyDescent="0.3">
      <c r="A13" s="299" t="s">
        <v>13</v>
      </c>
      <c r="B13" s="299" t="s">
        <v>90</v>
      </c>
      <c r="C13" s="1828" t="s">
        <v>351</v>
      </c>
      <c r="D13" s="1742">
        <f>SUM(E13:K13,L13:R13)/2</f>
        <v>8</v>
      </c>
      <c r="E13" s="1092"/>
      <c r="F13" s="1079"/>
      <c r="G13" s="1079"/>
      <c r="H13" s="1079"/>
      <c r="I13" s="1742"/>
      <c r="J13" s="1079"/>
      <c r="K13" s="1092">
        <v>8</v>
      </c>
      <c r="L13" s="1744">
        <v>8</v>
      </c>
      <c r="M13" s="1079"/>
      <c r="N13" s="1079"/>
      <c r="O13" s="1079"/>
      <c r="P13" s="1742"/>
      <c r="Q13" s="1079"/>
      <c r="R13" s="1092"/>
      <c r="T13" s="1756">
        <v>0.58333333333333304</v>
      </c>
      <c r="U13" s="1752">
        <f>ROUNDDOWN(AVERAGE(E52:R52),0)</f>
        <v>15</v>
      </c>
    </row>
    <row r="14" spans="1:21" s="1743" customFormat="1" ht="24" customHeight="1" x14ac:dyDescent="0.3">
      <c r="A14" s="966" t="s">
        <v>13</v>
      </c>
      <c r="B14" s="966" t="s">
        <v>90</v>
      </c>
      <c r="C14" s="2326" t="s">
        <v>366</v>
      </c>
      <c r="D14" s="1742"/>
      <c r="E14" s="1092"/>
      <c r="F14" s="1079"/>
      <c r="G14" s="1079"/>
      <c r="H14" s="901"/>
      <c r="I14" s="1079"/>
      <c r="J14" s="1079"/>
      <c r="K14" s="1092">
        <v>8</v>
      </c>
      <c r="L14" s="1744">
        <v>8</v>
      </c>
      <c r="M14" s="901"/>
      <c r="N14" s="1079"/>
      <c r="O14" s="1079"/>
      <c r="P14" s="1079"/>
      <c r="Q14" s="1079"/>
      <c r="R14" s="1092"/>
      <c r="T14" s="1756"/>
      <c r="U14" s="1752"/>
    </row>
    <row r="15" spans="1:21" ht="24" customHeight="1" x14ac:dyDescent="0.25">
      <c r="A15" s="299" t="s">
        <v>13</v>
      </c>
      <c r="B15" s="299" t="s">
        <v>90</v>
      </c>
      <c r="C15" s="1828" t="s">
        <v>379</v>
      </c>
      <c r="D15" s="901">
        <f t="shared" si="0"/>
        <v>8</v>
      </c>
      <c r="E15" s="1092">
        <v>8</v>
      </c>
      <c r="F15" s="1079"/>
      <c r="G15" s="901"/>
      <c r="H15" s="1079"/>
      <c r="I15" s="1079"/>
      <c r="J15" s="1079"/>
      <c r="K15" s="1092"/>
      <c r="L15" s="1744"/>
      <c r="M15" s="1079"/>
      <c r="N15" s="1079"/>
      <c r="O15" s="1742"/>
      <c r="P15" s="1079"/>
      <c r="Q15" s="1079"/>
      <c r="R15" s="1092">
        <v>8</v>
      </c>
      <c r="T15" s="1757">
        <v>0.625</v>
      </c>
      <c r="U15" s="1752">
        <f>ROUNDDOWN(AVERAGE(E55:R55),0)</f>
        <v>12</v>
      </c>
    </row>
    <row r="16" spans="1:21" ht="24" customHeight="1" x14ac:dyDescent="0.3">
      <c r="A16" s="299" t="s">
        <v>13</v>
      </c>
      <c r="B16" s="299" t="s">
        <v>90</v>
      </c>
      <c r="C16" s="902" t="s">
        <v>106</v>
      </c>
      <c r="D16" s="901">
        <f t="shared" si="0"/>
        <v>8</v>
      </c>
      <c r="E16" s="961"/>
      <c r="F16" s="1079"/>
      <c r="G16" s="1079"/>
      <c r="H16" s="1079"/>
      <c r="I16" s="1079"/>
      <c r="J16" s="1079"/>
      <c r="K16" s="961">
        <v>8</v>
      </c>
      <c r="L16" s="1072"/>
      <c r="M16" s="1079"/>
      <c r="N16" s="1079"/>
      <c r="O16" s="1079"/>
      <c r="P16" s="1079"/>
      <c r="Q16" s="1079"/>
      <c r="R16" s="961">
        <v>8</v>
      </c>
      <c r="T16" s="1756">
        <v>0.66666666666666696</v>
      </c>
      <c r="U16" s="1752">
        <f>ROUNDDOWN(AVERAGE(E56:R56),0)</f>
        <v>10</v>
      </c>
    </row>
    <row r="17" spans="1:21" ht="24" customHeight="1" x14ac:dyDescent="0.25">
      <c r="A17" s="904"/>
      <c r="B17" s="904"/>
      <c r="C17" s="905" t="s">
        <v>122</v>
      </c>
      <c r="D17" s="906"/>
      <c r="E17" s="1069">
        <f t="shared" ref="E17:R17" si="1">COUNT(E7:E16)</f>
        <v>4</v>
      </c>
      <c r="F17" s="1069">
        <f t="shared" si="1"/>
        <v>5</v>
      </c>
      <c r="G17" s="1069">
        <f t="shared" si="1"/>
        <v>4</v>
      </c>
      <c r="H17" s="1069">
        <f t="shared" si="1"/>
        <v>4</v>
      </c>
      <c r="I17" s="1069">
        <f t="shared" si="1"/>
        <v>5</v>
      </c>
      <c r="J17" s="1069">
        <f t="shared" si="1"/>
        <v>5</v>
      </c>
      <c r="K17" s="1069">
        <f t="shared" si="1"/>
        <v>3</v>
      </c>
      <c r="L17" s="1069">
        <f t="shared" si="1"/>
        <v>2</v>
      </c>
      <c r="M17" s="1069">
        <f t="shared" si="1"/>
        <v>5</v>
      </c>
      <c r="N17" s="1069">
        <f t="shared" si="1"/>
        <v>5</v>
      </c>
      <c r="O17" s="1069">
        <f t="shared" si="1"/>
        <v>5</v>
      </c>
      <c r="P17" s="1069">
        <f t="shared" si="1"/>
        <v>4</v>
      </c>
      <c r="Q17" s="1069">
        <f t="shared" si="1"/>
        <v>4</v>
      </c>
      <c r="R17" s="1069">
        <f t="shared" si="1"/>
        <v>5</v>
      </c>
      <c r="T17" s="1757">
        <v>0.70833333333333404</v>
      </c>
      <c r="U17" s="1752">
        <f>ROUNDDOWN(AVERAGE(E57:R57),0)</f>
        <v>10</v>
      </c>
    </row>
    <row r="18" spans="1:21" ht="24" customHeight="1" x14ac:dyDescent="0.25">
      <c r="A18" s="299" t="s">
        <v>13</v>
      </c>
      <c r="B18" s="299" t="s">
        <v>14</v>
      </c>
      <c r="C18" s="902" t="s">
        <v>276</v>
      </c>
      <c r="D18" s="901">
        <f>SUM(E18:K18,L18:R18)/2</f>
        <v>40</v>
      </c>
      <c r="E18" s="1072"/>
      <c r="F18" s="1071">
        <v>8</v>
      </c>
      <c r="G18" s="1071"/>
      <c r="H18" s="1071">
        <v>8</v>
      </c>
      <c r="I18" s="1071">
        <v>8</v>
      </c>
      <c r="J18" s="1071">
        <v>8</v>
      </c>
      <c r="K18" s="1072">
        <v>8</v>
      </c>
      <c r="L18" s="1072">
        <v>8</v>
      </c>
      <c r="M18" s="901"/>
      <c r="N18" s="1071">
        <v>8</v>
      </c>
      <c r="O18" s="1071">
        <v>8</v>
      </c>
      <c r="P18" s="1071">
        <v>8</v>
      </c>
      <c r="Q18" s="1071">
        <v>8</v>
      </c>
      <c r="R18" s="1073"/>
      <c r="T18" s="1757"/>
      <c r="U18" s="1752"/>
    </row>
    <row r="19" spans="1:21" ht="24" customHeight="1" x14ac:dyDescent="0.3">
      <c r="A19" s="299" t="s">
        <v>13</v>
      </c>
      <c r="B19" s="299" t="s">
        <v>14</v>
      </c>
      <c r="C19" s="902" t="s">
        <v>359</v>
      </c>
      <c r="D19" s="901">
        <f t="shared" ref="D19:D20" si="2">SUM(E19:K19,L19:R19)/2</f>
        <v>16</v>
      </c>
      <c r="E19" s="1072">
        <v>8</v>
      </c>
      <c r="F19" s="1071"/>
      <c r="G19" s="1071"/>
      <c r="H19" s="1071"/>
      <c r="I19" s="2327"/>
      <c r="J19" s="1071"/>
      <c r="K19" s="1072">
        <v>8</v>
      </c>
      <c r="L19" s="1072">
        <v>8</v>
      </c>
      <c r="M19" s="901"/>
      <c r="N19" s="1071"/>
      <c r="O19" s="1071"/>
      <c r="P19" s="2327"/>
      <c r="Q19" s="1071"/>
      <c r="R19" s="1073">
        <v>8</v>
      </c>
      <c r="T19" s="1756">
        <v>0.75</v>
      </c>
      <c r="U19" s="1752">
        <f>ROUNDDOWN(AVERAGE(E60:R60),0)</f>
        <v>10</v>
      </c>
    </row>
    <row r="20" spans="1:21" ht="24" customHeight="1" x14ac:dyDescent="0.25">
      <c r="A20" s="299" t="s">
        <v>13</v>
      </c>
      <c r="B20" s="299" t="s">
        <v>14</v>
      </c>
      <c r="C20" s="902" t="s">
        <v>98</v>
      </c>
      <c r="D20" s="901">
        <f t="shared" si="2"/>
        <v>40</v>
      </c>
      <c r="E20" s="961"/>
      <c r="F20" s="963">
        <v>8</v>
      </c>
      <c r="G20" s="901">
        <v>8</v>
      </c>
      <c r="H20" s="901">
        <v>8</v>
      </c>
      <c r="I20" s="901">
        <v>8</v>
      </c>
      <c r="J20" s="901">
        <v>8</v>
      </c>
      <c r="K20" s="961"/>
      <c r="L20" s="961"/>
      <c r="M20" s="1071">
        <v>8</v>
      </c>
      <c r="N20" s="1071">
        <v>8</v>
      </c>
      <c r="O20" s="901">
        <v>8</v>
      </c>
      <c r="P20" s="901">
        <v>8</v>
      </c>
      <c r="Q20" s="901">
        <v>8</v>
      </c>
      <c r="R20" s="962"/>
      <c r="T20" s="1757">
        <v>0.79166666666666696</v>
      </c>
      <c r="U20" s="1752">
        <f>ROUNDDOWN(AVERAGE(E61:R61),0)</f>
        <v>6</v>
      </c>
    </row>
    <row r="21" spans="1:21" ht="24" customHeight="1" x14ac:dyDescent="0.3">
      <c r="A21" s="299" t="s">
        <v>13</v>
      </c>
      <c r="B21" s="299" t="s">
        <v>201</v>
      </c>
      <c r="C21" s="902" t="s">
        <v>107</v>
      </c>
      <c r="D21" s="901">
        <f>SUM(E21:K21,L21:R21)/2</f>
        <v>17.5</v>
      </c>
      <c r="E21" s="961">
        <v>5</v>
      </c>
      <c r="F21" s="901"/>
      <c r="G21" s="901">
        <v>5</v>
      </c>
      <c r="H21" s="901">
        <v>5</v>
      </c>
      <c r="I21" s="901"/>
      <c r="J21" s="901"/>
      <c r="K21" s="961"/>
      <c r="L21" s="1072">
        <v>5</v>
      </c>
      <c r="M21" s="901">
        <v>5</v>
      </c>
      <c r="N21" s="901">
        <v>5</v>
      </c>
      <c r="O21" s="901"/>
      <c r="P21" s="901">
        <v>5</v>
      </c>
      <c r="Q21" s="901"/>
      <c r="R21" s="962"/>
      <c r="T21" s="1756">
        <v>0.83333333333333404</v>
      </c>
      <c r="U21" s="1752">
        <f>ROUNDDOWN(AVERAGE(E62:R62),0)</f>
        <v>6</v>
      </c>
    </row>
    <row r="22" spans="1:21" ht="24" customHeight="1" x14ac:dyDescent="0.25">
      <c r="A22" s="904"/>
      <c r="B22" s="904"/>
      <c r="C22" s="905" t="s">
        <v>123</v>
      </c>
      <c r="D22" s="906"/>
      <c r="E22" s="1069">
        <f t="shared" ref="E22:R22" si="3">COUNT(E7:E16,E18:E20)</f>
        <v>5</v>
      </c>
      <c r="F22" s="1069">
        <f t="shared" si="3"/>
        <v>7</v>
      </c>
      <c r="G22" s="1069">
        <f t="shared" si="3"/>
        <v>5</v>
      </c>
      <c r="H22" s="1069">
        <f t="shared" si="3"/>
        <v>6</v>
      </c>
      <c r="I22" s="1069">
        <f t="shared" si="3"/>
        <v>7</v>
      </c>
      <c r="J22" s="1069">
        <f t="shared" si="3"/>
        <v>7</v>
      </c>
      <c r="K22" s="1069">
        <f t="shared" si="3"/>
        <v>5</v>
      </c>
      <c r="L22" s="1069">
        <f t="shared" si="3"/>
        <v>4</v>
      </c>
      <c r="M22" s="1069">
        <f t="shared" si="3"/>
        <v>6</v>
      </c>
      <c r="N22" s="1069">
        <f t="shared" si="3"/>
        <v>7</v>
      </c>
      <c r="O22" s="1069">
        <f t="shared" si="3"/>
        <v>7</v>
      </c>
      <c r="P22" s="1069">
        <f t="shared" si="3"/>
        <v>6</v>
      </c>
      <c r="Q22" s="1069">
        <f t="shared" si="3"/>
        <v>6</v>
      </c>
      <c r="R22" s="1069">
        <f t="shared" si="3"/>
        <v>6</v>
      </c>
      <c r="T22" s="1757">
        <v>0.875</v>
      </c>
      <c r="U22" s="1752">
        <f>ROUNDDOWN(AVERAGE(E63:R63),0)</f>
        <v>4</v>
      </c>
    </row>
    <row r="23" spans="1:21" ht="24" customHeight="1" x14ac:dyDescent="0.3">
      <c r="A23" s="299" t="s">
        <v>13</v>
      </c>
      <c r="B23" s="299" t="s">
        <v>26</v>
      </c>
      <c r="C23" s="902" t="s">
        <v>341</v>
      </c>
      <c r="D23" s="901">
        <f>SUM(E23:K23,L23:R23)/2</f>
        <v>32</v>
      </c>
      <c r="E23" s="1090"/>
      <c r="F23" s="901">
        <v>8</v>
      </c>
      <c r="G23" s="901">
        <v>8</v>
      </c>
      <c r="H23" s="901">
        <v>8</v>
      </c>
      <c r="I23" s="901"/>
      <c r="J23" s="901">
        <v>8</v>
      </c>
      <c r="K23" s="1371" t="s">
        <v>104</v>
      </c>
      <c r="L23" s="1070">
        <v>8</v>
      </c>
      <c r="M23" s="901"/>
      <c r="N23" s="901">
        <v>8</v>
      </c>
      <c r="O23" s="901">
        <v>8</v>
      </c>
      <c r="P23" s="901"/>
      <c r="Q23" s="901">
        <v>8</v>
      </c>
      <c r="R23" s="1070"/>
      <c r="T23" s="1758">
        <v>0.91666666666666696</v>
      </c>
      <c r="U23" s="1753">
        <f>ROUNDDOWN(AVERAGE('Master as of 2.17.25'!E61:R61), 0)</f>
        <v>4</v>
      </c>
    </row>
    <row r="24" spans="1:21" ht="24" customHeight="1" x14ac:dyDescent="0.25">
      <c r="A24" s="904"/>
      <c r="B24" s="904"/>
      <c r="C24" s="905" t="s">
        <v>120</v>
      </c>
      <c r="D24" s="906"/>
      <c r="E24" s="1069">
        <f t="shared" ref="E24:R24" si="4">COUNT(E7:E16,E18:E21,E23:E23)</f>
        <v>6</v>
      </c>
      <c r="F24" s="1069">
        <f t="shared" si="4"/>
        <v>8</v>
      </c>
      <c r="G24" s="1069">
        <f t="shared" si="4"/>
        <v>7</v>
      </c>
      <c r="H24" s="1069">
        <f t="shared" si="4"/>
        <v>8</v>
      </c>
      <c r="I24" s="1069">
        <f t="shared" si="4"/>
        <v>7</v>
      </c>
      <c r="J24" s="1069">
        <f t="shared" si="4"/>
        <v>8</v>
      </c>
      <c r="K24" s="1069">
        <f t="shared" si="4"/>
        <v>5</v>
      </c>
      <c r="L24" s="1069">
        <f t="shared" si="4"/>
        <v>6</v>
      </c>
      <c r="M24" s="1069">
        <f t="shared" si="4"/>
        <v>7</v>
      </c>
      <c r="N24" s="1069">
        <f t="shared" si="4"/>
        <v>9</v>
      </c>
      <c r="O24" s="1069">
        <f t="shared" si="4"/>
        <v>8</v>
      </c>
      <c r="P24" s="1069">
        <f t="shared" si="4"/>
        <v>7</v>
      </c>
      <c r="Q24" s="1069">
        <f t="shared" si="4"/>
        <v>7</v>
      </c>
      <c r="R24" s="1069">
        <f t="shared" si="4"/>
        <v>6</v>
      </c>
    </row>
    <row r="25" spans="1:21" ht="24" customHeight="1" x14ac:dyDescent="0.25">
      <c r="A25" s="299" t="s">
        <v>13</v>
      </c>
      <c r="B25" s="299" t="s">
        <v>30</v>
      </c>
      <c r="C25" s="902" t="s">
        <v>371</v>
      </c>
      <c r="D25" s="901">
        <f>SUM(E25:K25,L25:R25)/2</f>
        <v>32</v>
      </c>
      <c r="E25" s="1092"/>
      <c r="F25" s="901">
        <v>8</v>
      </c>
      <c r="G25" s="901">
        <v>8</v>
      </c>
      <c r="H25" s="901">
        <v>8</v>
      </c>
      <c r="I25" s="901">
        <v>8</v>
      </c>
      <c r="J25" s="901"/>
      <c r="K25" s="1080"/>
      <c r="L25" s="1080"/>
      <c r="M25" s="901">
        <v>8</v>
      </c>
      <c r="N25" s="901"/>
      <c r="O25" s="901">
        <v>8</v>
      </c>
      <c r="P25" s="1071">
        <v>8</v>
      </c>
      <c r="Q25" s="901">
        <v>8</v>
      </c>
      <c r="R25" s="1092"/>
    </row>
    <row r="26" spans="1:21" ht="24" customHeight="1" x14ac:dyDescent="0.25">
      <c r="A26" s="299" t="s">
        <v>13</v>
      </c>
      <c r="B26" s="299" t="s">
        <v>30</v>
      </c>
      <c r="C26" s="902" t="s">
        <v>359</v>
      </c>
      <c r="D26" s="901">
        <f>SUM(E26:K26,L26:R26)/2</f>
        <v>8</v>
      </c>
      <c r="E26" s="1079"/>
      <c r="F26" s="901"/>
      <c r="G26" s="901"/>
      <c r="H26" s="901"/>
      <c r="I26" s="901">
        <v>8</v>
      </c>
      <c r="J26" s="901"/>
      <c r="K26" s="1079"/>
      <c r="L26" s="1079"/>
      <c r="M26" s="901"/>
      <c r="N26" s="901"/>
      <c r="O26" s="901"/>
      <c r="P26" s="1071">
        <v>8</v>
      </c>
      <c r="Q26" s="901"/>
      <c r="R26" s="1079"/>
    </row>
    <row r="27" spans="1:21" ht="24" customHeight="1" x14ac:dyDescent="0.25">
      <c r="A27" s="299" t="s">
        <v>13</v>
      </c>
      <c r="B27" s="299" t="s">
        <v>30</v>
      </c>
      <c r="C27" s="902" t="s">
        <v>290</v>
      </c>
      <c r="D27" s="901">
        <f t="shared" ref="D27" si="5">SUM(E27:K27,L27:R27)/2</f>
        <v>12</v>
      </c>
      <c r="E27" s="2383" t="s">
        <v>104</v>
      </c>
      <c r="F27" s="901"/>
      <c r="G27" s="901"/>
      <c r="H27" s="901"/>
      <c r="I27" s="901"/>
      <c r="J27" s="901"/>
      <c r="K27" s="961">
        <v>8</v>
      </c>
      <c r="L27" s="961">
        <v>8</v>
      </c>
      <c r="M27" s="901"/>
      <c r="N27" s="901"/>
      <c r="O27" s="901"/>
      <c r="P27" s="901"/>
      <c r="Q27" s="901"/>
      <c r="R27" s="962">
        <v>8</v>
      </c>
    </row>
    <row r="28" spans="1:21" ht="24" customHeight="1" x14ac:dyDescent="0.25">
      <c r="A28" s="904"/>
      <c r="B28" s="904"/>
      <c r="C28" s="905" t="s">
        <v>119</v>
      </c>
      <c r="D28" s="906"/>
      <c r="E28" s="1069">
        <f t="shared" ref="E28:R28" si="6">COUNT(E7:E16,E18:E21,E23:E23,E25:E27)</f>
        <v>6</v>
      </c>
      <c r="F28" s="1069">
        <f t="shared" si="6"/>
        <v>9</v>
      </c>
      <c r="G28" s="1069">
        <f t="shared" si="6"/>
        <v>8</v>
      </c>
      <c r="H28" s="1069">
        <f t="shared" si="6"/>
        <v>9</v>
      </c>
      <c r="I28" s="1069">
        <f t="shared" si="6"/>
        <v>9</v>
      </c>
      <c r="J28" s="1069">
        <f t="shared" si="6"/>
        <v>8</v>
      </c>
      <c r="K28" s="1069">
        <f t="shared" si="6"/>
        <v>6</v>
      </c>
      <c r="L28" s="1069">
        <f t="shared" si="6"/>
        <v>7</v>
      </c>
      <c r="M28" s="1069">
        <f t="shared" si="6"/>
        <v>8</v>
      </c>
      <c r="N28" s="1069">
        <f t="shared" si="6"/>
        <v>9</v>
      </c>
      <c r="O28" s="1069">
        <f t="shared" si="6"/>
        <v>9</v>
      </c>
      <c r="P28" s="1069">
        <f t="shared" si="6"/>
        <v>9</v>
      </c>
      <c r="Q28" s="1069">
        <f t="shared" si="6"/>
        <v>8</v>
      </c>
      <c r="R28" s="1069">
        <f t="shared" si="6"/>
        <v>7</v>
      </c>
    </row>
    <row r="29" spans="1:21" ht="24" customHeight="1" x14ac:dyDescent="0.25">
      <c r="A29" s="966" t="s">
        <v>13</v>
      </c>
      <c r="B29" s="966" t="s">
        <v>91</v>
      </c>
      <c r="C29" s="2325" t="s">
        <v>351</v>
      </c>
      <c r="D29" s="901">
        <f t="shared" ref="D29:D34" si="7">SUM(E29:K29,L29:R29)/2</f>
        <v>32</v>
      </c>
      <c r="E29" s="961"/>
      <c r="F29" s="901">
        <v>8</v>
      </c>
      <c r="G29" s="901">
        <v>8</v>
      </c>
      <c r="H29" s="901">
        <v>8</v>
      </c>
      <c r="I29" s="901"/>
      <c r="J29" s="901">
        <v>8</v>
      </c>
      <c r="K29" s="1080"/>
      <c r="L29" s="1080"/>
      <c r="M29" s="901">
        <v>8</v>
      </c>
      <c r="N29" s="901">
        <v>8</v>
      </c>
      <c r="O29" s="901">
        <v>8</v>
      </c>
      <c r="P29" s="901"/>
      <c r="Q29" s="901">
        <v>8</v>
      </c>
      <c r="R29" s="962"/>
    </row>
    <row r="30" spans="1:21" ht="24" customHeight="1" x14ac:dyDescent="0.25">
      <c r="A30" s="299" t="s">
        <v>13</v>
      </c>
      <c r="B30" s="299" t="s">
        <v>91</v>
      </c>
      <c r="C30" s="902" t="s">
        <v>235</v>
      </c>
      <c r="D30" s="901">
        <f>SUM(E30:K30,L30:R30)/2</f>
        <v>32</v>
      </c>
      <c r="E30" s="1079"/>
      <c r="F30" s="901"/>
      <c r="G30" s="901">
        <v>8</v>
      </c>
      <c r="H30" s="901">
        <v>8</v>
      </c>
      <c r="I30" s="901">
        <v>8</v>
      </c>
      <c r="J30" s="901">
        <v>8</v>
      </c>
      <c r="K30" s="1070"/>
      <c r="L30" s="1070"/>
      <c r="M30" s="901">
        <v>8</v>
      </c>
      <c r="N30" s="901"/>
      <c r="O30" s="901">
        <v>8</v>
      </c>
      <c r="P30" s="901">
        <v>8</v>
      </c>
      <c r="Q30" s="901">
        <v>8</v>
      </c>
      <c r="R30" s="1079"/>
    </row>
    <row r="31" spans="1:21" ht="24" customHeight="1" x14ac:dyDescent="0.25">
      <c r="A31" s="299" t="s">
        <v>13</v>
      </c>
      <c r="B31" s="299" t="s">
        <v>91</v>
      </c>
      <c r="C31" s="902" t="s">
        <v>371</v>
      </c>
      <c r="D31" s="901">
        <f>SUM(E31:K31,L31:R31)/2</f>
        <v>8</v>
      </c>
      <c r="E31" s="1070"/>
      <c r="F31" s="1079"/>
      <c r="G31" s="1079"/>
      <c r="H31" s="1079"/>
      <c r="I31" s="1079"/>
      <c r="J31" s="901"/>
      <c r="K31" s="1070">
        <v>8</v>
      </c>
      <c r="L31" s="1070">
        <v>8</v>
      </c>
      <c r="M31" s="1079"/>
      <c r="N31" s="901"/>
      <c r="O31" s="1079"/>
      <c r="P31" s="1079"/>
      <c r="Q31" s="1079"/>
      <c r="R31" s="1070"/>
    </row>
    <row r="32" spans="1:21" ht="24" customHeight="1" x14ac:dyDescent="0.25">
      <c r="A32" s="299" t="s">
        <v>13</v>
      </c>
      <c r="B32" s="299" t="s">
        <v>91</v>
      </c>
      <c r="C32" s="900" t="s">
        <v>344</v>
      </c>
      <c r="D32" s="901">
        <f t="shared" si="7"/>
        <v>28</v>
      </c>
      <c r="E32" s="1080"/>
      <c r="F32" s="901">
        <v>8</v>
      </c>
      <c r="G32" s="901">
        <v>8</v>
      </c>
      <c r="H32" s="901"/>
      <c r="I32" s="901">
        <v>8</v>
      </c>
      <c r="J32" s="901">
        <v>8</v>
      </c>
      <c r="K32" s="961"/>
      <c r="L32" s="961"/>
      <c r="M32" s="1371" t="s">
        <v>104</v>
      </c>
      <c r="N32" s="901">
        <v>8</v>
      </c>
      <c r="O32" s="901">
        <v>8</v>
      </c>
      <c r="P32" s="901">
        <v>8</v>
      </c>
      <c r="Q32" s="901"/>
      <c r="R32" s="1080"/>
    </row>
    <row r="33" spans="1:18" ht="24" customHeight="1" x14ac:dyDescent="0.25">
      <c r="A33" s="966" t="s">
        <v>13</v>
      </c>
      <c r="B33" s="966" t="s">
        <v>91</v>
      </c>
      <c r="C33" s="967" t="s">
        <v>366</v>
      </c>
      <c r="D33" s="901">
        <f t="shared" si="7"/>
        <v>32</v>
      </c>
      <c r="E33" s="1092"/>
      <c r="F33" s="901">
        <v>8</v>
      </c>
      <c r="G33" s="901">
        <v>8</v>
      </c>
      <c r="H33" s="901"/>
      <c r="I33" s="901">
        <v>8</v>
      </c>
      <c r="J33" s="901">
        <v>8</v>
      </c>
      <c r="K33" s="1080"/>
      <c r="L33" s="1080"/>
      <c r="M33" s="901"/>
      <c r="N33" s="901">
        <v>8</v>
      </c>
      <c r="O33" s="901">
        <v>8</v>
      </c>
      <c r="P33" s="901">
        <v>8</v>
      </c>
      <c r="Q33" s="901">
        <v>8</v>
      </c>
      <c r="R33" s="1092"/>
    </row>
    <row r="34" spans="1:18" ht="24" customHeight="1" x14ac:dyDescent="0.25">
      <c r="A34" s="299" t="s">
        <v>13</v>
      </c>
      <c r="B34" s="299" t="s">
        <v>91</v>
      </c>
      <c r="C34" s="902" t="s">
        <v>281</v>
      </c>
      <c r="D34" s="901">
        <f t="shared" si="7"/>
        <v>40</v>
      </c>
      <c r="E34" s="961">
        <v>8</v>
      </c>
      <c r="F34" s="901"/>
      <c r="G34" s="901">
        <v>8</v>
      </c>
      <c r="H34" s="901">
        <v>8</v>
      </c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/>
      <c r="P34" s="901">
        <v>8</v>
      </c>
      <c r="Q34" s="901">
        <v>8</v>
      </c>
      <c r="R34" s="962">
        <v>8</v>
      </c>
    </row>
    <row r="35" spans="1:18" ht="24" customHeight="1" x14ac:dyDescent="0.25">
      <c r="A35" s="904"/>
      <c r="B35" s="904"/>
      <c r="C35" s="905" t="s">
        <v>124</v>
      </c>
      <c r="D35" s="906"/>
      <c r="E35" s="1069">
        <f t="shared" ref="E35:R35" si="8">COUNT(E7:E16,E18:E21,E23:E23,E25:E27,E29:E34)</f>
        <v>7</v>
      </c>
      <c r="F35" s="1069">
        <f t="shared" si="8"/>
        <v>12</v>
      </c>
      <c r="G35" s="1069">
        <f t="shared" si="8"/>
        <v>13</v>
      </c>
      <c r="H35" s="1069">
        <f t="shared" si="8"/>
        <v>12</v>
      </c>
      <c r="I35" s="1069">
        <f t="shared" si="8"/>
        <v>13</v>
      </c>
      <c r="J35" s="1069">
        <f t="shared" si="8"/>
        <v>13</v>
      </c>
      <c r="K35" s="1069">
        <f t="shared" si="8"/>
        <v>7</v>
      </c>
      <c r="L35" s="1069">
        <f t="shared" si="8"/>
        <v>8</v>
      </c>
      <c r="M35" s="1069">
        <f t="shared" si="8"/>
        <v>11</v>
      </c>
      <c r="N35" s="1069">
        <f t="shared" si="8"/>
        <v>13</v>
      </c>
      <c r="O35" s="1069">
        <f t="shared" si="8"/>
        <v>13</v>
      </c>
      <c r="P35" s="1069">
        <f t="shared" si="8"/>
        <v>13</v>
      </c>
      <c r="Q35" s="1069">
        <f t="shared" si="8"/>
        <v>12</v>
      </c>
      <c r="R35" s="1069">
        <f t="shared" si="8"/>
        <v>8</v>
      </c>
    </row>
    <row r="36" spans="1:18" ht="24" customHeight="1" x14ac:dyDescent="0.25">
      <c r="A36" s="299" t="s">
        <v>13</v>
      </c>
      <c r="B36" s="299" t="s">
        <v>34</v>
      </c>
      <c r="C36" s="902" t="s">
        <v>379</v>
      </c>
      <c r="D36" s="901">
        <f>SUM(E36:K36,L36:R36)/2</f>
        <v>32</v>
      </c>
      <c r="E36" s="1079"/>
      <c r="F36" s="901">
        <v>8</v>
      </c>
      <c r="G36" s="901"/>
      <c r="H36" s="901">
        <v>8</v>
      </c>
      <c r="I36" s="901">
        <v>8</v>
      </c>
      <c r="J36" s="901">
        <v>8</v>
      </c>
      <c r="K36" s="1070"/>
      <c r="L36" s="1070"/>
      <c r="M36" s="901">
        <v>8</v>
      </c>
      <c r="N36" s="901">
        <v>8</v>
      </c>
      <c r="O36" s="901"/>
      <c r="P36" s="901">
        <v>8</v>
      </c>
      <c r="Q36" s="901">
        <v>8</v>
      </c>
      <c r="R36" s="1079"/>
    </row>
    <row r="37" spans="1:18" ht="24" customHeight="1" x14ac:dyDescent="0.25">
      <c r="A37" s="299" t="s">
        <v>13</v>
      </c>
      <c r="B37" s="299" t="s">
        <v>34</v>
      </c>
      <c r="C37" s="902" t="s">
        <v>235</v>
      </c>
      <c r="D37" s="901">
        <f t="shared" ref="D37" si="9">SUM(E37:K37,L37:R37)/2</f>
        <v>8</v>
      </c>
      <c r="E37" s="1070">
        <v>8</v>
      </c>
      <c r="F37" s="901"/>
      <c r="G37" s="1079"/>
      <c r="H37" s="1079"/>
      <c r="I37" s="1079"/>
      <c r="J37" s="1079"/>
      <c r="K37" s="1070"/>
      <c r="L37" s="1070"/>
      <c r="M37" s="1079"/>
      <c r="N37" s="901"/>
      <c r="O37" s="1079"/>
      <c r="P37" s="1079"/>
      <c r="Q37" s="1079"/>
      <c r="R37" s="1070">
        <v>8</v>
      </c>
    </row>
    <row r="38" spans="1:18" ht="24" customHeight="1" x14ac:dyDescent="0.25">
      <c r="A38" s="908" t="s">
        <v>294</v>
      </c>
      <c r="B38" s="908" t="s">
        <v>34</v>
      </c>
      <c r="C38" s="909" t="s">
        <v>381</v>
      </c>
      <c r="D38" s="901"/>
      <c r="E38" s="1070"/>
      <c r="F38" s="901"/>
      <c r="G38" s="901"/>
      <c r="H38" s="901"/>
      <c r="I38" s="901"/>
      <c r="J38" s="901"/>
      <c r="K38" s="1070"/>
      <c r="L38" s="1070"/>
      <c r="M38" s="901"/>
      <c r="N38" s="901"/>
      <c r="O38" s="901"/>
      <c r="P38" s="901"/>
      <c r="Q38" s="901"/>
      <c r="R38" s="1070"/>
    </row>
    <row r="39" spans="1:18" ht="24" customHeight="1" x14ac:dyDescent="0.25">
      <c r="A39" s="904"/>
      <c r="B39" s="904"/>
      <c r="C39" s="905" t="s">
        <v>121</v>
      </c>
      <c r="D39" s="906"/>
      <c r="E39" s="1069">
        <f t="shared" ref="E39:R39" si="10">COUNT(E7:E16,E18:E21,E23:E23,E25:E27,E29:E34,E36:E38)</f>
        <v>8</v>
      </c>
      <c r="F39" s="1069">
        <f t="shared" si="10"/>
        <v>13</v>
      </c>
      <c r="G39" s="1069">
        <f t="shared" si="10"/>
        <v>13</v>
      </c>
      <c r="H39" s="1069">
        <f t="shared" si="10"/>
        <v>13</v>
      </c>
      <c r="I39" s="1069">
        <f t="shared" si="10"/>
        <v>14</v>
      </c>
      <c r="J39" s="1069">
        <f t="shared" si="10"/>
        <v>14</v>
      </c>
      <c r="K39" s="1069">
        <f t="shared" si="10"/>
        <v>7</v>
      </c>
      <c r="L39" s="1069">
        <f t="shared" si="10"/>
        <v>8</v>
      </c>
      <c r="M39" s="1069">
        <f t="shared" si="10"/>
        <v>12</v>
      </c>
      <c r="N39" s="1069">
        <f t="shared" si="10"/>
        <v>14</v>
      </c>
      <c r="O39" s="1069">
        <f t="shared" si="10"/>
        <v>13</v>
      </c>
      <c r="P39" s="1069">
        <f t="shared" si="10"/>
        <v>14</v>
      </c>
      <c r="Q39" s="1069">
        <f t="shared" si="10"/>
        <v>13</v>
      </c>
      <c r="R39" s="1069">
        <f t="shared" si="10"/>
        <v>9</v>
      </c>
    </row>
    <row r="40" spans="1:18" ht="24" customHeight="1" x14ac:dyDescent="0.25">
      <c r="A40" s="299" t="s">
        <v>13</v>
      </c>
      <c r="B40" s="299" t="s">
        <v>162</v>
      </c>
      <c r="C40" s="902" t="s">
        <v>374</v>
      </c>
      <c r="D40" s="901">
        <f t="shared" ref="D40:D41" si="11">SUM(E40:K40,L40:R40)/2</f>
        <v>40</v>
      </c>
      <c r="E40" s="1070"/>
      <c r="F40" s="901">
        <v>8</v>
      </c>
      <c r="G40" s="901">
        <v>8</v>
      </c>
      <c r="H40" s="901">
        <v>8</v>
      </c>
      <c r="I40" s="901">
        <v>8</v>
      </c>
      <c r="J40" s="901"/>
      <c r="K40" s="1070">
        <v>8</v>
      </c>
      <c r="L40" s="1070">
        <v>8</v>
      </c>
      <c r="M40" s="901">
        <v>8</v>
      </c>
      <c r="N40" s="901">
        <v>8</v>
      </c>
      <c r="O40" s="901"/>
      <c r="P40" s="901">
        <v>8</v>
      </c>
      <c r="Q40" s="901">
        <v>8</v>
      </c>
      <c r="R40" s="1070"/>
    </row>
    <row r="41" spans="1:18" ht="24" customHeight="1" x14ac:dyDescent="0.25">
      <c r="A41" s="299" t="s">
        <v>13</v>
      </c>
      <c r="B41" s="299" t="s">
        <v>162</v>
      </c>
      <c r="C41" s="902" t="s">
        <v>369</v>
      </c>
      <c r="D41" s="901">
        <f t="shared" si="11"/>
        <v>32</v>
      </c>
      <c r="E41" s="1741"/>
      <c r="F41" s="1071">
        <v>8</v>
      </c>
      <c r="G41" s="1071"/>
      <c r="H41" s="901">
        <v>8</v>
      </c>
      <c r="I41" s="1071"/>
      <c r="J41" s="1071">
        <v>8</v>
      </c>
      <c r="K41" s="1070">
        <v>8</v>
      </c>
      <c r="L41" s="1070">
        <v>8</v>
      </c>
      <c r="M41" s="901">
        <v>8</v>
      </c>
      <c r="N41" s="1071"/>
      <c r="O41" s="1071">
        <v>8</v>
      </c>
      <c r="P41" s="1071"/>
      <c r="Q41" s="1071">
        <v>8</v>
      </c>
      <c r="R41" s="1741"/>
    </row>
    <row r="42" spans="1:18" ht="24" customHeight="1" x14ac:dyDescent="0.25">
      <c r="A42" s="904"/>
      <c r="B42" s="904"/>
      <c r="C42" s="905" t="s">
        <v>139</v>
      </c>
      <c r="D42" s="906"/>
      <c r="E42" s="1069">
        <f t="shared" ref="E42:R42" si="12">COUNT(E7:E16,E18:E21,E23:E23,E25:E27,E29:E34,E36:E38,E40:E41)</f>
        <v>8</v>
      </c>
      <c r="F42" s="1069">
        <f t="shared" si="12"/>
        <v>15</v>
      </c>
      <c r="G42" s="1069">
        <f t="shared" si="12"/>
        <v>14</v>
      </c>
      <c r="H42" s="1069">
        <f t="shared" si="12"/>
        <v>15</v>
      </c>
      <c r="I42" s="1069">
        <f t="shared" si="12"/>
        <v>15</v>
      </c>
      <c r="J42" s="1069">
        <f t="shared" si="12"/>
        <v>15</v>
      </c>
      <c r="K42" s="1069">
        <f t="shared" si="12"/>
        <v>9</v>
      </c>
      <c r="L42" s="1069">
        <f t="shared" si="12"/>
        <v>10</v>
      </c>
      <c r="M42" s="1069">
        <f t="shared" si="12"/>
        <v>14</v>
      </c>
      <c r="N42" s="1069">
        <f t="shared" si="12"/>
        <v>15</v>
      </c>
      <c r="O42" s="1069">
        <f t="shared" si="12"/>
        <v>14</v>
      </c>
      <c r="P42" s="1069">
        <f t="shared" si="12"/>
        <v>15</v>
      </c>
      <c r="Q42" s="1069">
        <f t="shared" si="12"/>
        <v>15</v>
      </c>
      <c r="R42" s="1069">
        <f t="shared" si="12"/>
        <v>9</v>
      </c>
    </row>
    <row r="43" spans="1:18" ht="24" customHeight="1" x14ac:dyDescent="0.25">
      <c r="A43" s="299" t="s">
        <v>13</v>
      </c>
      <c r="B43" s="299" t="s">
        <v>103</v>
      </c>
      <c r="C43" s="902" t="s">
        <v>345</v>
      </c>
      <c r="D43" s="901">
        <f>SUM(E43:K43,L43:R43)/2</f>
        <v>40</v>
      </c>
      <c r="E43" s="1070">
        <v>8</v>
      </c>
      <c r="F43" s="901">
        <v>8</v>
      </c>
      <c r="G43" s="901"/>
      <c r="H43" s="901">
        <v>8</v>
      </c>
      <c r="I43" s="901">
        <v>8</v>
      </c>
      <c r="J43" s="901">
        <v>8</v>
      </c>
      <c r="K43" s="1070"/>
      <c r="L43" s="1070"/>
      <c r="M43" s="901">
        <v>8</v>
      </c>
      <c r="N43" s="901">
        <v>8</v>
      </c>
      <c r="O43" s="901">
        <v>8</v>
      </c>
      <c r="P43" s="901"/>
      <c r="Q43" s="901">
        <v>8</v>
      </c>
      <c r="R43" s="1070">
        <v>8</v>
      </c>
    </row>
    <row r="44" spans="1:18" s="1743" customFormat="1" ht="24" customHeight="1" x14ac:dyDescent="0.25">
      <c r="A44" s="904"/>
      <c r="B44" s="904"/>
      <c r="C44" s="905" t="s">
        <v>125</v>
      </c>
      <c r="D44" s="906"/>
      <c r="E44" s="1069">
        <f t="shared" ref="E44:R44" si="13">COUNT(E7:E16,E18:E20,E23:E23,E25:E27,E29:E34,E36:E38,E40:E41,E43:E43)</f>
        <v>8</v>
      </c>
      <c r="F44" s="1069">
        <f t="shared" si="13"/>
        <v>16</v>
      </c>
      <c r="G44" s="1069">
        <f t="shared" si="13"/>
        <v>13</v>
      </c>
      <c r="H44" s="1069">
        <f t="shared" si="13"/>
        <v>15</v>
      </c>
      <c r="I44" s="1069">
        <f t="shared" si="13"/>
        <v>16</v>
      </c>
      <c r="J44" s="1069">
        <f t="shared" si="13"/>
        <v>16</v>
      </c>
      <c r="K44" s="1069">
        <f t="shared" si="13"/>
        <v>9</v>
      </c>
      <c r="L44" s="1069">
        <f t="shared" si="13"/>
        <v>9</v>
      </c>
      <c r="M44" s="1069">
        <f t="shared" si="13"/>
        <v>14</v>
      </c>
      <c r="N44" s="1069">
        <f t="shared" si="13"/>
        <v>15</v>
      </c>
      <c r="O44" s="1069">
        <f t="shared" si="13"/>
        <v>15</v>
      </c>
      <c r="P44" s="1069">
        <f t="shared" si="13"/>
        <v>14</v>
      </c>
      <c r="Q44" s="1069">
        <f t="shared" si="13"/>
        <v>16</v>
      </c>
      <c r="R44" s="1069">
        <f t="shared" si="13"/>
        <v>10</v>
      </c>
    </row>
    <row r="45" spans="1:18" ht="23.5" customHeight="1" x14ac:dyDescent="0.25">
      <c r="A45" s="299" t="s">
        <v>13</v>
      </c>
      <c r="B45" s="299" t="s">
        <v>39</v>
      </c>
      <c r="C45" s="902" t="s">
        <v>318</v>
      </c>
      <c r="D45" s="901">
        <f>SUM(E45:K45,L45:R45)/2</f>
        <v>40</v>
      </c>
      <c r="E45" s="961"/>
      <c r="F45" s="901">
        <v>8</v>
      </c>
      <c r="G45" s="901">
        <v>8</v>
      </c>
      <c r="H45" s="901">
        <v>8</v>
      </c>
      <c r="I45" s="901">
        <v>8</v>
      </c>
      <c r="J45" s="901"/>
      <c r="K45" s="961">
        <v>8</v>
      </c>
      <c r="L45" s="961">
        <v>8</v>
      </c>
      <c r="M45" s="901"/>
      <c r="N45" s="901">
        <v>8</v>
      </c>
      <c r="O45" s="901">
        <v>8</v>
      </c>
      <c r="P45" s="901">
        <v>8</v>
      </c>
      <c r="Q45" s="901">
        <v>8</v>
      </c>
      <c r="R45" s="962"/>
    </row>
    <row r="46" spans="1:18" ht="23.5" customHeight="1" x14ac:dyDescent="0.25">
      <c r="A46" s="2392" t="s">
        <v>138</v>
      </c>
      <c r="B46" s="299" t="s">
        <v>39</v>
      </c>
      <c r="C46" s="902" t="s">
        <v>334</v>
      </c>
      <c r="D46" s="901">
        <f>SUM(E46:K46,L46:R46)/2</f>
        <v>0</v>
      </c>
      <c r="E46" s="961"/>
      <c r="F46" s="901"/>
      <c r="G46" s="901"/>
      <c r="H46" s="901"/>
      <c r="I46" s="901"/>
      <c r="J46" s="901"/>
      <c r="K46" s="961"/>
      <c r="L46" s="961"/>
      <c r="M46" s="901"/>
      <c r="N46" s="901"/>
      <c r="O46" s="901"/>
      <c r="P46" s="901"/>
      <c r="Q46" s="901"/>
      <c r="R46" s="962"/>
    </row>
    <row r="47" spans="1:18" ht="24" customHeight="1" x14ac:dyDescent="0.25">
      <c r="A47" s="299" t="s">
        <v>13</v>
      </c>
      <c r="B47" s="299" t="s">
        <v>39</v>
      </c>
      <c r="C47" s="902" t="s">
        <v>370</v>
      </c>
      <c r="D47" s="901">
        <f t="shared" ref="D47:D51" si="14">SUM(E47:K47,L47:R47)/2</f>
        <v>20</v>
      </c>
      <c r="E47" s="2383" t="s">
        <v>152</v>
      </c>
      <c r="F47" s="901"/>
      <c r="G47" s="901"/>
      <c r="H47" s="901"/>
      <c r="I47" s="901"/>
      <c r="J47" s="901">
        <v>8</v>
      </c>
      <c r="K47" s="961">
        <v>8</v>
      </c>
      <c r="L47" s="961">
        <v>8</v>
      </c>
      <c r="M47" s="901"/>
      <c r="N47" s="901"/>
      <c r="O47" s="901"/>
      <c r="P47" s="901"/>
      <c r="Q47" s="901">
        <v>8</v>
      </c>
      <c r="R47" s="962">
        <v>8</v>
      </c>
    </row>
    <row r="48" spans="1:18" ht="24" customHeight="1" x14ac:dyDescent="0.25">
      <c r="A48" s="908" t="s">
        <v>256</v>
      </c>
      <c r="B48" s="908" t="s">
        <v>39</v>
      </c>
      <c r="C48" s="909" t="s">
        <v>378</v>
      </c>
      <c r="D48" s="901">
        <f t="shared" si="14"/>
        <v>24</v>
      </c>
      <c r="E48" s="961"/>
      <c r="F48" s="901">
        <v>8</v>
      </c>
      <c r="G48" s="1079"/>
      <c r="H48" s="1094"/>
      <c r="I48" s="1079"/>
      <c r="J48" s="901">
        <v>8</v>
      </c>
      <c r="K48" s="1092">
        <v>8</v>
      </c>
      <c r="L48" s="1092">
        <v>8</v>
      </c>
      <c r="M48" s="901">
        <v>8</v>
      </c>
      <c r="N48" s="901"/>
      <c r="O48" s="1079"/>
      <c r="P48" s="1079"/>
      <c r="Q48" s="901">
        <v>8</v>
      </c>
      <c r="R48" s="962"/>
    </row>
    <row r="49" spans="1:18" ht="24" customHeight="1" x14ac:dyDescent="0.25">
      <c r="A49" s="299" t="s">
        <v>13</v>
      </c>
      <c r="B49" s="299" t="s">
        <v>39</v>
      </c>
      <c r="C49" s="902" t="s">
        <v>106</v>
      </c>
      <c r="D49" s="901">
        <f t="shared" si="14"/>
        <v>16</v>
      </c>
      <c r="E49" s="1961"/>
      <c r="F49" s="901">
        <v>8</v>
      </c>
      <c r="G49" s="901">
        <v>8</v>
      </c>
      <c r="H49" s="1079"/>
      <c r="I49" s="1079"/>
      <c r="J49" s="1079"/>
      <c r="K49" s="1080"/>
      <c r="L49" s="961"/>
      <c r="M49" s="901">
        <v>8</v>
      </c>
      <c r="N49" s="901">
        <v>8</v>
      </c>
      <c r="O49" s="1079"/>
      <c r="P49" s="1079"/>
      <c r="Q49" s="1079"/>
      <c r="R49" s="1080"/>
    </row>
    <row r="50" spans="1:18" ht="24" customHeight="1" x14ac:dyDescent="0.25">
      <c r="A50" s="299" t="s">
        <v>13</v>
      </c>
      <c r="B50" s="299" t="s">
        <v>39</v>
      </c>
      <c r="C50" s="902" t="s">
        <v>352</v>
      </c>
      <c r="D50" s="901">
        <f t="shared" si="14"/>
        <v>40</v>
      </c>
      <c r="E50" s="1070">
        <v>8</v>
      </c>
      <c r="F50" s="901"/>
      <c r="G50" s="901">
        <v>8</v>
      </c>
      <c r="H50" s="901">
        <v>8</v>
      </c>
      <c r="I50" s="901">
        <v>8</v>
      </c>
      <c r="J50" s="901">
        <v>8</v>
      </c>
      <c r="K50" s="1070"/>
      <c r="L50" s="1070"/>
      <c r="M50" s="901">
        <v>8</v>
      </c>
      <c r="N50" s="901">
        <v>8</v>
      </c>
      <c r="O50" s="901">
        <v>8</v>
      </c>
      <c r="P50" s="901">
        <v>8</v>
      </c>
      <c r="Q50" s="901"/>
      <c r="R50" s="1070">
        <v>8</v>
      </c>
    </row>
    <row r="51" spans="1:18" ht="24" customHeight="1" x14ac:dyDescent="0.25">
      <c r="A51" s="299" t="s">
        <v>13</v>
      </c>
      <c r="B51" s="299" t="s">
        <v>362</v>
      </c>
      <c r="C51" s="902" t="s">
        <v>135</v>
      </c>
      <c r="D51" s="901">
        <f t="shared" si="14"/>
        <v>30.5</v>
      </c>
      <c r="E51" s="1070">
        <v>8</v>
      </c>
      <c r="F51" s="901">
        <v>7.5</v>
      </c>
      <c r="G51" s="901"/>
      <c r="H51" s="901"/>
      <c r="I51" s="901">
        <v>7.5</v>
      </c>
      <c r="J51" s="901">
        <v>7.5</v>
      </c>
      <c r="K51" s="1070"/>
      <c r="L51" s="1070"/>
      <c r="M51" s="901">
        <v>7.5</v>
      </c>
      <c r="N51" s="901"/>
      <c r="O51" s="901"/>
      <c r="P51" s="901">
        <v>7.5</v>
      </c>
      <c r="Q51" s="901">
        <v>7.5</v>
      </c>
      <c r="R51" s="1070">
        <v>8</v>
      </c>
    </row>
    <row r="52" spans="1:18" ht="24" customHeight="1" x14ac:dyDescent="0.25">
      <c r="A52" s="904"/>
      <c r="B52" s="904"/>
      <c r="C52" s="905" t="s">
        <v>126</v>
      </c>
      <c r="D52" s="906"/>
      <c r="E52" s="1069">
        <f t="shared" ref="E52:R52" si="15">COUNT(E8:E16,E18:E20,E23:E23,E25:E27,E29:E34,E36:E38,E40:E41,E43:E43,E45:E51)</f>
        <v>10</v>
      </c>
      <c r="F52" s="1069">
        <f>COUNT(F8:F16,F18:F20,F23:F23,F25:F27,F29:F34,F36:F38,F40:F41,F43:F43,F45:F51)</f>
        <v>19</v>
      </c>
      <c r="G52" s="1069">
        <f t="shared" si="15"/>
        <v>15</v>
      </c>
      <c r="H52" s="1069">
        <f t="shared" si="15"/>
        <v>16</v>
      </c>
      <c r="I52" s="1069">
        <f t="shared" si="15"/>
        <v>18</v>
      </c>
      <c r="J52" s="1069">
        <f t="shared" si="15"/>
        <v>19</v>
      </c>
      <c r="K52" s="1069">
        <f t="shared" si="15"/>
        <v>12</v>
      </c>
      <c r="L52" s="1069">
        <f t="shared" si="15"/>
        <v>12</v>
      </c>
      <c r="M52" s="1069">
        <f t="shared" si="15"/>
        <v>17</v>
      </c>
      <c r="N52" s="1069">
        <f t="shared" si="15"/>
        <v>17</v>
      </c>
      <c r="O52" s="1069">
        <f t="shared" si="15"/>
        <v>16</v>
      </c>
      <c r="P52" s="1069">
        <f t="shared" si="15"/>
        <v>16</v>
      </c>
      <c r="Q52" s="1069">
        <f t="shared" si="15"/>
        <v>19</v>
      </c>
      <c r="R52" s="1069">
        <f t="shared" si="15"/>
        <v>13</v>
      </c>
    </row>
    <row r="53" spans="1:18" ht="24" customHeight="1" x14ac:dyDescent="0.25">
      <c r="A53" s="299" t="s">
        <v>13</v>
      </c>
      <c r="B53" s="299" t="s">
        <v>301</v>
      </c>
      <c r="C53" s="900" t="s">
        <v>106</v>
      </c>
      <c r="D53" s="901">
        <f>SUM(E53:K53,L53:R53)/2</f>
        <v>6</v>
      </c>
      <c r="E53" s="962"/>
      <c r="F53" s="1080"/>
      <c r="G53" s="1079"/>
      <c r="H53" s="963">
        <v>6</v>
      </c>
      <c r="I53" s="1079"/>
      <c r="J53" s="1079"/>
      <c r="K53" s="1081"/>
      <c r="L53" s="961"/>
      <c r="M53" s="1079"/>
      <c r="N53" s="1079"/>
      <c r="O53" s="901">
        <v>6</v>
      </c>
      <c r="P53" s="1079"/>
      <c r="Q53" s="1079"/>
      <c r="R53" s="1081"/>
    </row>
    <row r="54" spans="1:18" ht="24" customHeight="1" x14ac:dyDescent="0.25">
      <c r="A54" s="299" t="s">
        <v>13</v>
      </c>
      <c r="B54" s="299" t="s">
        <v>312</v>
      </c>
      <c r="C54" s="900" t="s">
        <v>106</v>
      </c>
      <c r="D54" s="901">
        <f>SUM(E54:K54,L54:R54)/2</f>
        <v>10</v>
      </c>
      <c r="E54" s="962"/>
      <c r="F54" s="1080"/>
      <c r="G54" s="1079"/>
      <c r="H54" s="1080"/>
      <c r="I54" s="901">
        <v>5</v>
      </c>
      <c r="J54" s="901">
        <v>5</v>
      </c>
      <c r="K54" s="1081"/>
      <c r="L54" s="961"/>
      <c r="M54" s="1079"/>
      <c r="N54" s="1079"/>
      <c r="O54" s="1079"/>
      <c r="P54" s="901">
        <v>5</v>
      </c>
      <c r="Q54" s="901">
        <v>5</v>
      </c>
      <c r="R54" s="1081"/>
    </row>
    <row r="55" spans="1:18" ht="24" customHeight="1" x14ac:dyDescent="0.25">
      <c r="A55" s="904"/>
      <c r="B55" s="904"/>
      <c r="C55" s="911" t="s">
        <v>300</v>
      </c>
      <c r="D55" s="906"/>
      <c r="E55" s="1069">
        <f t="shared" ref="E55:R55" si="16">COUNT(E18:E20,E23,E25:E27,E29:E34,E36:E38,E40:E41,E43:E43,E45:E51)</f>
        <v>6</v>
      </c>
      <c r="F55" s="1069">
        <f t="shared" si="16"/>
        <v>15</v>
      </c>
      <c r="G55" s="1069">
        <f t="shared" si="16"/>
        <v>12</v>
      </c>
      <c r="H55" s="1069">
        <f t="shared" si="16"/>
        <v>13</v>
      </c>
      <c r="I55" s="1069">
        <f t="shared" si="16"/>
        <v>14</v>
      </c>
      <c r="J55" s="1069">
        <f t="shared" si="16"/>
        <v>15</v>
      </c>
      <c r="K55" s="1069">
        <f t="shared" si="16"/>
        <v>9</v>
      </c>
      <c r="L55" s="1069">
        <f t="shared" si="16"/>
        <v>10</v>
      </c>
      <c r="M55" s="1069">
        <f t="shared" si="16"/>
        <v>13</v>
      </c>
      <c r="N55" s="1069">
        <f t="shared" si="16"/>
        <v>13</v>
      </c>
      <c r="O55" s="1069">
        <f t="shared" si="16"/>
        <v>12</v>
      </c>
      <c r="P55" s="1069">
        <f t="shared" si="16"/>
        <v>13</v>
      </c>
      <c r="Q55" s="1069">
        <f t="shared" si="16"/>
        <v>16</v>
      </c>
      <c r="R55" s="1069">
        <f t="shared" si="16"/>
        <v>8</v>
      </c>
    </row>
    <row r="56" spans="1:18" ht="24" customHeight="1" x14ac:dyDescent="0.25">
      <c r="A56" s="904"/>
      <c r="B56" s="904"/>
      <c r="C56" s="912" t="s">
        <v>51</v>
      </c>
      <c r="D56" s="906"/>
      <c r="E56" s="1069">
        <f t="shared" ref="E56:R56" si="17">COUNT(E23,E25:E27,E29:E34,E36:E38,E40:E41,E43:E43,E45:E51,E53:E53)</f>
        <v>5</v>
      </c>
      <c r="F56" s="1069">
        <f t="shared" si="17"/>
        <v>13</v>
      </c>
      <c r="G56" s="1069">
        <f t="shared" si="17"/>
        <v>11</v>
      </c>
      <c r="H56" s="1069">
        <f t="shared" si="17"/>
        <v>12</v>
      </c>
      <c r="I56" s="1069">
        <f t="shared" si="17"/>
        <v>12</v>
      </c>
      <c r="J56" s="1069">
        <f t="shared" si="17"/>
        <v>13</v>
      </c>
      <c r="K56" s="1069">
        <f t="shared" si="17"/>
        <v>7</v>
      </c>
      <c r="L56" s="1069">
        <f t="shared" si="17"/>
        <v>8</v>
      </c>
      <c r="M56" s="1069">
        <f t="shared" si="17"/>
        <v>12</v>
      </c>
      <c r="N56" s="1069">
        <f t="shared" si="17"/>
        <v>11</v>
      </c>
      <c r="O56" s="1069">
        <f t="shared" si="17"/>
        <v>11</v>
      </c>
      <c r="P56" s="1069">
        <f t="shared" si="17"/>
        <v>11</v>
      </c>
      <c r="Q56" s="1069">
        <f t="shared" si="17"/>
        <v>14</v>
      </c>
      <c r="R56" s="1069">
        <f t="shared" si="17"/>
        <v>7</v>
      </c>
    </row>
    <row r="57" spans="1:18" ht="24" customHeight="1" x14ac:dyDescent="0.25">
      <c r="A57" s="904"/>
      <c r="B57" s="904"/>
      <c r="C57" s="912" t="s">
        <v>113</v>
      </c>
      <c r="D57" s="906"/>
      <c r="E57" s="1069">
        <f t="shared" ref="E57:R57" si="18">COUNT(E25:E27,E29:E34,E36:E38,E40:E41,E43:E43,E45:E51,E53:E54)</f>
        <v>5</v>
      </c>
      <c r="F57" s="1069">
        <f t="shared" si="18"/>
        <v>12</v>
      </c>
      <c r="G57" s="1069">
        <f t="shared" si="18"/>
        <v>10</v>
      </c>
      <c r="H57" s="1069">
        <f t="shared" si="18"/>
        <v>11</v>
      </c>
      <c r="I57" s="1069">
        <f t="shared" si="18"/>
        <v>13</v>
      </c>
      <c r="J57" s="1069">
        <f t="shared" si="18"/>
        <v>13</v>
      </c>
      <c r="K57" s="1069">
        <f t="shared" si="18"/>
        <v>7</v>
      </c>
      <c r="L57" s="1069">
        <f t="shared" si="18"/>
        <v>7</v>
      </c>
      <c r="M57" s="1069">
        <f t="shared" si="18"/>
        <v>12</v>
      </c>
      <c r="N57" s="1069">
        <f t="shared" si="18"/>
        <v>10</v>
      </c>
      <c r="O57" s="1069">
        <f t="shared" si="18"/>
        <v>10</v>
      </c>
      <c r="P57" s="1069">
        <f t="shared" si="18"/>
        <v>12</v>
      </c>
      <c r="Q57" s="1069">
        <f t="shared" si="18"/>
        <v>14</v>
      </c>
      <c r="R57" s="1069">
        <f t="shared" si="18"/>
        <v>7</v>
      </c>
    </row>
    <row r="58" spans="1:18" ht="24" customHeight="1" x14ac:dyDescent="0.25">
      <c r="A58" s="908" t="s">
        <v>256</v>
      </c>
      <c r="B58" s="908" t="s">
        <v>52</v>
      </c>
      <c r="C58" s="909" t="s">
        <v>378</v>
      </c>
      <c r="D58" s="901">
        <f t="shared" ref="D58:D59" si="19">SUM(E58:K58,L58:R58)/2</f>
        <v>10</v>
      </c>
      <c r="E58" s="1070"/>
      <c r="F58" s="1079"/>
      <c r="G58" s="901">
        <v>5</v>
      </c>
      <c r="H58" s="901"/>
      <c r="I58" s="901">
        <v>5</v>
      </c>
      <c r="J58" s="1079"/>
      <c r="K58" s="1079"/>
      <c r="L58" s="1079"/>
      <c r="M58" s="1079"/>
      <c r="N58" s="901"/>
      <c r="O58" s="901">
        <v>5</v>
      </c>
      <c r="P58" s="901">
        <v>5</v>
      </c>
      <c r="Q58" s="1079"/>
      <c r="R58" s="1070"/>
    </row>
    <row r="59" spans="1:18" ht="24" customHeight="1" x14ac:dyDescent="0.25">
      <c r="A59" s="299" t="s">
        <v>13</v>
      </c>
      <c r="B59" s="299" t="s">
        <v>52</v>
      </c>
      <c r="C59" s="902" t="s">
        <v>377</v>
      </c>
      <c r="D59" s="901">
        <f t="shared" si="19"/>
        <v>18</v>
      </c>
      <c r="E59" s="962">
        <v>8</v>
      </c>
      <c r="F59" s="963"/>
      <c r="G59" s="901">
        <v>5</v>
      </c>
      <c r="H59" s="963">
        <v>5</v>
      </c>
      <c r="I59" s="901"/>
      <c r="J59" s="901"/>
      <c r="K59" s="961"/>
      <c r="L59" s="961"/>
      <c r="M59" s="901"/>
      <c r="N59" s="901">
        <v>5</v>
      </c>
      <c r="O59" s="901">
        <v>5</v>
      </c>
      <c r="P59" s="901"/>
      <c r="Q59" s="901"/>
      <c r="R59" s="961">
        <v>8</v>
      </c>
    </row>
    <row r="60" spans="1:18" ht="24" customHeight="1" x14ac:dyDescent="0.25">
      <c r="A60" s="904"/>
      <c r="B60" s="904"/>
      <c r="C60" s="912" t="s">
        <v>55</v>
      </c>
      <c r="D60" s="906"/>
      <c r="E60" s="1069">
        <f t="shared" ref="E60:R60" si="20">COUNT(E29:E34,E36:E38,E40:E41,E43:E43,E45:E51,E53:E54,E58:E59)</f>
        <v>6</v>
      </c>
      <c r="F60" s="1069">
        <f t="shared" si="20"/>
        <v>11</v>
      </c>
      <c r="G60" s="1069">
        <f>COUNT(G29:G34,G36:G38,G40:G41,G43:G43,G45:G51,G53:G54,G58:G59)</f>
        <v>11</v>
      </c>
      <c r="H60" s="1069">
        <f t="shared" si="20"/>
        <v>11</v>
      </c>
      <c r="I60" s="1069">
        <f t="shared" si="20"/>
        <v>12</v>
      </c>
      <c r="J60" s="1069">
        <f t="shared" si="20"/>
        <v>13</v>
      </c>
      <c r="K60" s="1069">
        <f t="shared" si="20"/>
        <v>6</v>
      </c>
      <c r="L60" s="1069">
        <f t="shared" si="20"/>
        <v>6</v>
      </c>
      <c r="M60" s="1069">
        <f t="shared" si="20"/>
        <v>11</v>
      </c>
      <c r="N60" s="1069">
        <f t="shared" si="20"/>
        <v>11</v>
      </c>
      <c r="O60" s="1069">
        <f t="shared" si="20"/>
        <v>11</v>
      </c>
      <c r="P60" s="1069">
        <f t="shared" si="20"/>
        <v>11</v>
      </c>
      <c r="Q60" s="1069">
        <f t="shared" si="20"/>
        <v>13</v>
      </c>
      <c r="R60" s="1069">
        <f t="shared" si="20"/>
        <v>7</v>
      </c>
    </row>
    <row r="61" spans="1:18" ht="24" customHeight="1" x14ac:dyDescent="0.25">
      <c r="A61" s="904"/>
      <c r="B61" s="904"/>
      <c r="C61" s="912" t="s">
        <v>105</v>
      </c>
      <c r="D61" s="906"/>
      <c r="E61" s="1069">
        <f t="shared" ref="E61:R61" si="21">COUNT(E36:E38,E40:E41,E43:E43,E45:E51,E53:E54,E58:E59)</f>
        <v>5</v>
      </c>
      <c r="F61" s="1069">
        <f t="shared" si="21"/>
        <v>8</v>
      </c>
      <c r="G61" s="1069">
        <f t="shared" si="21"/>
        <v>6</v>
      </c>
      <c r="H61" s="1069">
        <f t="shared" si="21"/>
        <v>8</v>
      </c>
      <c r="I61" s="1069">
        <f t="shared" si="21"/>
        <v>8</v>
      </c>
      <c r="J61" s="1069">
        <f t="shared" si="21"/>
        <v>8</v>
      </c>
      <c r="K61" s="1069">
        <f t="shared" si="21"/>
        <v>5</v>
      </c>
      <c r="L61" s="1069">
        <f t="shared" si="21"/>
        <v>5</v>
      </c>
      <c r="M61" s="1069">
        <f t="shared" si="21"/>
        <v>8</v>
      </c>
      <c r="N61" s="1069">
        <f t="shared" si="21"/>
        <v>7</v>
      </c>
      <c r="O61" s="1069">
        <f t="shared" si="21"/>
        <v>7</v>
      </c>
      <c r="P61" s="1069">
        <f t="shared" si="21"/>
        <v>7</v>
      </c>
      <c r="Q61" s="1069">
        <f t="shared" si="21"/>
        <v>9</v>
      </c>
      <c r="R61" s="1069">
        <f t="shared" si="21"/>
        <v>6</v>
      </c>
    </row>
    <row r="62" spans="1:18" ht="24" customHeight="1" x14ac:dyDescent="0.25">
      <c r="A62" s="904"/>
      <c r="B62" s="904"/>
      <c r="C62" s="912" t="s">
        <v>128</v>
      </c>
      <c r="D62" s="906"/>
      <c r="E62" s="1069">
        <f>COUNT(#REF!,E40:E41,E43:E43,E45:E51,E53:E54,E58:E59)</f>
        <v>4</v>
      </c>
      <c r="F62" s="1069">
        <f>COUNT(#REF!,F40:F41,F43:F43,F45:F51,F53:F54,F58:F59)</f>
        <v>7</v>
      </c>
      <c r="G62" s="1069">
        <f>COUNT(#REF!,G40:G41,G43:G43,G45:G51,G53:G54,G58:G59)</f>
        <v>6</v>
      </c>
      <c r="H62" s="1069">
        <f>COUNT(#REF!,H40:H41,H43:H43,H45:H51,H53:H54,H58:H59)</f>
        <v>7</v>
      </c>
      <c r="I62" s="1069">
        <f>COUNT(#REF!,I40:I41,I43:I43,I45:I51,I53:I54,I58:I59)</f>
        <v>7</v>
      </c>
      <c r="J62" s="1069">
        <f>COUNT(#REF!,J40:J41,J43:J43,J45:J51,J53:J54,J58:J59)</f>
        <v>7</v>
      </c>
      <c r="K62" s="1069">
        <f>COUNT(#REF!,K40:K41,K43:K43,K45:K51,K53:K54,K58:K59)</f>
        <v>5</v>
      </c>
      <c r="L62" s="1069">
        <f>COUNT(#REF!,L40:L41,L43:L43,L45:L51,L53:L54,L58:L59)</f>
        <v>5</v>
      </c>
      <c r="M62" s="1069">
        <f>COUNT(#REF!,M40:M41,M43:M43,M45:M51,M53:M54,M58:M59)</f>
        <v>7</v>
      </c>
      <c r="N62" s="1069">
        <f>COUNT(#REF!,N40:N41,N43:N43,N45:N51,N53:N54,N58:N59)</f>
        <v>6</v>
      </c>
      <c r="O62" s="1069">
        <f>COUNT(#REF!,O40:O41,O43:O43,O45:O51,O53:O54,O58:O59)</f>
        <v>7</v>
      </c>
      <c r="P62" s="1069">
        <f>COUNT(#REF!,P40:P41,P43:P43,P45:P51,P53:P54,P58:P59)</f>
        <v>6</v>
      </c>
      <c r="Q62" s="1069">
        <f>COUNT(#REF!,Q40:Q41,Q43:Q43,Q45:Q51,Q53:Q54,Q58:Q59)</f>
        <v>8</v>
      </c>
      <c r="R62" s="1069">
        <f>COUNT(#REF!,R40:R41,R43:R43,R45:R51,R53:R54,R58:R59)</f>
        <v>5</v>
      </c>
    </row>
    <row r="63" spans="1:18" ht="24" customHeight="1" x14ac:dyDescent="0.25">
      <c r="A63" s="904"/>
      <c r="B63" s="904"/>
      <c r="C63" s="912" t="s">
        <v>161</v>
      </c>
      <c r="D63" s="906"/>
      <c r="E63" s="1069">
        <f>COUNT(#REF!,E43:E43,E45:E51,E53:E54,E58:E59)</f>
        <v>4</v>
      </c>
      <c r="F63" s="1069">
        <f>COUNT(#REF!,F43:F43,F45:F51,F53:F54,F58:F59)</f>
        <v>5</v>
      </c>
      <c r="G63" s="1069">
        <f>COUNT(#REF!,G43:G43,G45:G51,G53:G54,G58:G59)</f>
        <v>5</v>
      </c>
      <c r="H63" s="1069">
        <f>COUNT(#REF!,H43:H43,H45:H51,H53:H54,H58:H59)</f>
        <v>5</v>
      </c>
      <c r="I63" s="1069">
        <f>COUNT(#REF!,I43:I43,I45:I51,I53:I54,I58:I59)</f>
        <v>6</v>
      </c>
      <c r="J63" s="1069">
        <f>COUNT(#REF!,J43:J43,J45:J51,J53:J54,J58:J59)</f>
        <v>6</v>
      </c>
      <c r="K63" s="1069">
        <f>COUNT(#REF!,K43:K43,K45:K51,K53:K54,K58:K59)</f>
        <v>3</v>
      </c>
      <c r="L63" s="1069">
        <f>COUNT(#REF!,L43:L43,L45:L51,L53:L54,L58:L59)</f>
        <v>3</v>
      </c>
      <c r="M63" s="1069">
        <f>COUNT(#REF!,M43:M43,M45:M51,M53:M54,M58:M59)</f>
        <v>5</v>
      </c>
      <c r="N63" s="1069">
        <f>COUNT(#REF!,N43:N43,N45:N51,N53:N54,N58:N59)</f>
        <v>5</v>
      </c>
      <c r="O63" s="1069">
        <f>COUNT(#REF!,O43:O43,O45:O51,O53:O54,O58:O59)</f>
        <v>6</v>
      </c>
      <c r="P63" s="1069">
        <f>COUNT(#REF!,P43:P43,P45:P51,P53:P54,P58:P59)</f>
        <v>5</v>
      </c>
      <c r="Q63" s="1069">
        <f>COUNT(#REF!,Q43:Q43,Q45:Q51,Q53:Q54,Q58:Q59)</f>
        <v>6</v>
      </c>
      <c r="R63" s="1069">
        <f>COUNT(#REF!,R43:R43,R45:R51,R53:R54,R58:R59)</f>
        <v>5</v>
      </c>
    </row>
    <row r="64" spans="1:18" ht="24" customHeight="1" x14ac:dyDescent="0.25">
      <c r="A64" s="904"/>
      <c r="B64" s="904"/>
      <c r="C64" s="912" t="s">
        <v>321</v>
      </c>
      <c r="D64" s="906"/>
      <c r="E64" s="1069">
        <f>COUNT(#REF!,#REF!,E45:E51,E53:E54,E58:E59)</f>
        <v>3</v>
      </c>
      <c r="F64" s="1069">
        <f>COUNT(#REF!,#REF!,F45:F51,F53:F54,F58:F59)</f>
        <v>4</v>
      </c>
      <c r="G64" s="1069">
        <f>COUNT(#REF!,#REF!,G45:G51,G53:G54,G58:G59)</f>
        <v>5</v>
      </c>
      <c r="H64" s="1069">
        <f>COUNT(#REF!,#REF!,H45:H51,H53:H54,H58:H59)</f>
        <v>4</v>
      </c>
      <c r="I64" s="1069">
        <f>COUNT(#REF!,#REF!,I45:I51,I53:I54,I58:I59)</f>
        <v>5</v>
      </c>
      <c r="J64" s="1069">
        <f>COUNT(#REF!,#REF!,J45:J51,J53:J54,J58:J59)</f>
        <v>5</v>
      </c>
      <c r="K64" s="1069">
        <f>COUNT(#REF!,#REF!,K45:K51,K53:K54,K58:K59)</f>
        <v>3</v>
      </c>
      <c r="L64" s="1069">
        <f>COUNT(#REF!,#REF!,L45:L51,L53:L54,L58:L59)</f>
        <v>3</v>
      </c>
      <c r="M64" s="1069">
        <f>COUNT(#REF!,#REF!,M45:M51,M53:M54,M58:M59)</f>
        <v>4</v>
      </c>
      <c r="N64" s="1069">
        <f>COUNT(#REF!,#REF!,N45:N51,N53:N54,N58:N59)</f>
        <v>4</v>
      </c>
      <c r="O64" s="1069">
        <f>COUNT(#REF!,#REF!,O45:O51,O53:O54,O58:O59)</f>
        <v>5</v>
      </c>
      <c r="P64" s="1069">
        <f>COUNT(#REF!,#REF!,P45:P51,P53:P54,P58:P59)</f>
        <v>5</v>
      </c>
      <c r="Q64" s="1069">
        <f>COUNT(#REF!,#REF!,Q45:Q51,Q53:Q54,Q58:Q59)</f>
        <v>5</v>
      </c>
      <c r="R64" s="1069">
        <f>COUNT(#REF!,#REF!,R45:R51,R53:R54,R58:R59)</f>
        <v>4</v>
      </c>
    </row>
    <row r="65" spans="1:18" ht="24" customHeight="1" x14ac:dyDescent="0.25">
      <c r="A65" s="904"/>
      <c r="B65" s="904"/>
      <c r="C65" s="912" t="s">
        <v>183</v>
      </c>
      <c r="D65" s="906"/>
      <c r="E65" s="1069">
        <f>COUNT(E58:E59)</f>
        <v>1</v>
      </c>
      <c r="F65" s="1069">
        <f t="shared" ref="F65:R65" si="22">COUNT(F58:F59)</f>
        <v>0</v>
      </c>
      <c r="G65" s="1069">
        <f t="shared" si="22"/>
        <v>2</v>
      </c>
      <c r="H65" s="1069">
        <f t="shared" si="22"/>
        <v>1</v>
      </c>
      <c r="I65" s="1069">
        <f t="shared" si="22"/>
        <v>1</v>
      </c>
      <c r="J65" s="1069">
        <f t="shared" si="22"/>
        <v>0</v>
      </c>
      <c r="K65" s="1069">
        <f t="shared" si="22"/>
        <v>0</v>
      </c>
      <c r="L65" s="1069">
        <f t="shared" si="22"/>
        <v>0</v>
      </c>
      <c r="M65" s="1069">
        <f t="shared" si="22"/>
        <v>0</v>
      </c>
      <c r="N65" s="1069">
        <f t="shared" si="22"/>
        <v>1</v>
      </c>
      <c r="O65" s="1069">
        <f t="shared" si="22"/>
        <v>2</v>
      </c>
      <c r="P65" s="1069">
        <f t="shared" si="22"/>
        <v>1</v>
      </c>
      <c r="Q65" s="1069">
        <f t="shared" si="22"/>
        <v>0</v>
      </c>
      <c r="R65" s="1069">
        <f t="shared" si="22"/>
        <v>1</v>
      </c>
    </row>
    <row r="66" spans="1:18" ht="24" customHeight="1" thickBot="1" x14ac:dyDescent="0.3">
      <c r="A66" s="299" t="s">
        <v>102</v>
      </c>
      <c r="B66" s="299"/>
      <c r="C66" s="900"/>
      <c r="D66" s="901"/>
      <c r="E66" s="962"/>
      <c r="F66" s="963"/>
      <c r="G66" s="963"/>
      <c r="H66" s="963"/>
      <c r="I66" s="901"/>
      <c r="J66" s="901"/>
      <c r="K66" s="961"/>
      <c r="L66" s="961"/>
      <c r="M66" s="963"/>
      <c r="N66" s="901"/>
      <c r="O66" s="901"/>
      <c r="P66" s="901"/>
      <c r="Q66" s="901"/>
      <c r="R66" s="962"/>
    </row>
    <row r="67" spans="1:18" ht="24" customHeight="1" thickBot="1" x14ac:dyDescent="0.3">
      <c r="A67" s="913" t="s">
        <v>95</v>
      </c>
      <c r="B67" s="913" t="s">
        <v>101</v>
      </c>
      <c r="C67" s="914" t="s">
        <v>97</v>
      </c>
      <c r="D67" s="913">
        <f>SUM(E67:K67,L67:R67)/2</f>
        <v>19</v>
      </c>
      <c r="E67" s="1082"/>
      <c r="F67" s="1083">
        <v>7.5</v>
      </c>
      <c r="G67" s="1083">
        <v>7.5</v>
      </c>
      <c r="H67" s="1083">
        <v>4</v>
      </c>
      <c r="I67" s="913"/>
      <c r="J67" s="913"/>
      <c r="K67" s="1082"/>
      <c r="L67" s="1082"/>
      <c r="M67" s="1083">
        <v>7.5</v>
      </c>
      <c r="N67" s="913">
        <v>7.5</v>
      </c>
      <c r="O67" s="913">
        <v>4</v>
      </c>
      <c r="P67" s="913"/>
      <c r="Q67" s="913"/>
      <c r="R67" s="1084"/>
    </row>
    <row r="68" spans="1:18" ht="24" customHeight="1" thickBot="1" x14ac:dyDescent="0.3">
      <c r="A68" s="299" t="s">
        <v>96</v>
      </c>
      <c r="B68" s="299" t="s">
        <v>100</v>
      </c>
      <c r="C68" s="915" t="s">
        <v>99</v>
      </c>
      <c r="D68" s="913">
        <f t="shared" ref="D68:D69" si="23">SUM(E68:K68,L68:R68)/2</f>
        <v>33.25</v>
      </c>
      <c r="E68" s="1085"/>
      <c r="F68" s="2395" t="s">
        <v>152</v>
      </c>
      <c r="G68" s="299">
        <v>9.5</v>
      </c>
      <c r="H68" s="299">
        <v>9.5</v>
      </c>
      <c r="I68" s="299">
        <v>9.5</v>
      </c>
      <c r="J68" s="299"/>
      <c r="K68" s="1085"/>
      <c r="L68" s="1087"/>
      <c r="M68" s="1088">
        <v>9.5</v>
      </c>
      <c r="N68" s="299">
        <v>9.5</v>
      </c>
      <c r="O68" s="299">
        <v>9.5</v>
      </c>
      <c r="P68" s="299">
        <v>9.5</v>
      </c>
      <c r="Q68" s="299"/>
      <c r="R68" s="1089"/>
    </row>
    <row r="69" spans="1:18" ht="24" customHeight="1" thickBot="1" x14ac:dyDescent="0.3">
      <c r="A69" s="299" t="s">
        <v>96</v>
      </c>
      <c r="B69" s="299" t="s">
        <v>100</v>
      </c>
      <c r="C69" s="915" t="s">
        <v>137</v>
      </c>
      <c r="D69" s="913">
        <f t="shared" si="23"/>
        <v>38</v>
      </c>
      <c r="E69" s="1085">
        <v>9.5</v>
      </c>
      <c r="F69" s="1088">
        <v>9.5</v>
      </c>
      <c r="G69" s="299"/>
      <c r="H69" s="299"/>
      <c r="I69" s="299"/>
      <c r="J69" s="299">
        <v>9.5</v>
      </c>
      <c r="K69" s="1085">
        <v>9.5</v>
      </c>
      <c r="L69" s="1085">
        <v>9.5</v>
      </c>
      <c r="M69" s="1086">
        <v>9.5</v>
      </c>
      <c r="N69" s="299"/>
      <c r="O69" s="299"/>
      <c r="P69" s="299"/>
      <c r="Q69" s="299">
        <v>9.5</v>
      </c>
      <c r="R69" s="1089">
        <v>9.5</v>
      </c>
    </row>
    <row r="70" spans="1:18" ht="18.649999999999999" customHeight="1" x14ac:dyDescent="0.3">
      <c r="A70" s="299"/>
      <c r="B70" s="916" t="s">
        <v>155</v>
      </c>
      <c r="C70" s="917" t="s">
        <v>140</v>
      </c>
      <c r="D70" s="901"/>
      <c r="E70" s="961"/>
      <c r="F70" s="963"/>
      <c r="G70" s="963"/>
      <c r="H70" s="963"/>
      <c r="I70" s="901"/>
      <c r="J70" s="901"/>
      <c r="K70" s="961"/>
      <c r="L70" s="961"/>
      <c r="M70" s="901"/>
      <c r="N70" s="901"/>
      <c r="O70" s="901"/>
      <c r="P70" s="901"/>
      <c r="Q70" s="901"/>
      <c r="R70" s="962"/>
    </row>
    <row r="71" spans="1:18" ht="24" customHeight="1" x14ac:dyDescent="0.3">
      <c r="A71" s="299"/>
      <c r="B71" s="918" t="s">
        <v>154</v>
      </c>
      <c r="C71" s="919" t="s">
        <v>141</v>
      </c>
      <c r="D71" s="901"/>
      <c r="E71" s="961"/>
      <c r="F71" s="963"/>
      <c r="G71" s="963"/>
      <c r="H71" s="963"/>
      <c r="I71" s="901"/>
      <c r="J71" s="901"/>
      <c r="K71" s="961"/>
      <c r="L71" s="961"/>
      <c r="M71" s="901"/>
      <c r="N71" s="901"/>
      <c r="O71" s="901"/>
      <c r="P71" s="901"/>
      <c r="Q71" s="901"/>
      <c r="R71" s="962"/>
    </row>
    <row r="72" spans="1:18" ht="24" customHeight="1" x14ac:dyDescent="0.3">
      <c r="A72" s="920"/>
      <c r="B72" s="920"/>
      <c r="C72" s="920"/>
      <c r="D72" s="317"/>
      <c r="E72" s="968">
        <f>SUM(E7:E16,E18:E21,E23:E23,E25:E27,E29:E34,E36:E38,E40:E41,E43:E43,E45:E51,E53:E54,E58:E59,E67:E71)</f>
        <v>102.5</v>
      </c>
      <c r="F72" s="968">
        <f t="shared" ref="F72:R72" si="24">SUM(F7:F16,F18:F21,F23:F23,F25:F27,F29:F34,F36:F38,F40:F41,F43:F43,F45:F51,F53:F54,F58:F59,F67:F71)</f>
        <v>175.5</v>
      </c>
      <c r="G72" s="968">
        <f t="shared" si="24"/>
        <v>159</v>
      </c>
      <c r="H72" s="968">
        <f t="shared" si="24"/>
        <v>164.5</v>
      </c>
      <c r="I72" s="968">
        <f t="shared" si="24"/>
        <v>170</v>
      </c>
      <c r="J72" s="968">
        <f t="shared" si="24"/>
        <v>173</v>
      </c>
      <c r="K72" s="968">
        <f t="shared" si="24"/>
        <v>105.5</v>
      </c>
      <c r="L72" s="968">
        <f t="shared" si="24"/>
        <v>110.5</v>
      </c>
      <c r="M72" s="968">
        <f t="shared" si="24"/>
        <v>174</v>
      </c>
      <c r="N72" s="968">
        <f t="shared" si="24"/>
        <v>170</v>
      </c>
      <c r="O72" s="968">
        <f t="shared" si="24"/>
        <v>164.5</v>
      </c>
      <c r="P72" s="968">
        <f t="shared" si="24"/>
        <v>159</v>
      </c>
      <c r="Q72" s="968">
        <f t="shared" si="24"/>
        <v>173</v>
      </c>
      <c r="R72" s="968">
        <f t="shared" si="24"/>
        <v>121.5</v>
      </c>
    </row>
    <row r="73" spans="1:18" ht="24" customHeight="1" x14ac:dyDescent="0.3">
      <c r="A73" s="921"/>
      <c r="B73" s="921"/>
      <c r="C73" s="921"/>
      <c r="D73" s="317"/>
      <c r="E73" s="969">
        <f>E72/8</f>
        <v>12.8125</v>
      </c>
      <c r="F73" s="969">
        <f t="shared" ref="F73:R73" si="25">F72/8</f>
        <v>21.9375</v>
      </c>
      <c r="G73" s="969">
        <f t="shared" si="25"/>
        <v>19.875</v>
      </c>
      <c r="H73" s="969">
        <f t="shared" si="25"/>
        <v>20.5625</v>
      </c>
      <c r="I73" s="969">
        <f t="shared" si="25"/>
        <v>21.25</v>
      </c>
      <c r="J73" s="969">
        <f t="shared" si="25"/>
        <v>21.625</v>
      </c>
      <c r="K73" s="969">
        <f t="shared" si="25"/>
        <v>13.1875</v>
      </c>
      <c r="L73" s="969">
        <f t="shared" si="25"/>
        <v>13.8125</v>
      </c>
      <c r="M73" s="969">
        <f t="shared" si="25"/>
        <v>21.75</v>
      </c>
      <c r="N73" s="969">
        <f t="shared" si="25"/>
        <v>21.25</v>
      </c>
      <c r="O73" s="969">
        <f t="shared" si="25"/>
        <v>20.5625</v>
      </c>
      <c r="P73" s="969">
        <f t="shared" si="25"/>
        <v>19.875</v>
      </c>
      <c r="Q73" s="969">
        <f t="shared" si="25"/>
        <v>21.625</v>
      </c>
      <c r="R73" s="969">
        <f t="shared" si="25"/>
        <v>15.1875</v>
      </c>
    </row>
    <row r="74" spans="1:18" ht="24" customHeight="1" x14ac:dyDescent="0.3">
      <c r="A74" s="922"/>
      <c r="B74" s="922"/>
      <c r="C74" s="922"/>
      <c r="D74" s="321" t="s">
        <v>212</v>
      </c>
      <c r="E74" s="322" t="s">
        <v>315</v>
      </c>
      <c r="F74" s="323" t="s">
        <v>203</v>
      </c>
      <c r="G74" s="897"/>
      <c r="H74" s="321" t="s">
        <v>211</v>
      </c>
      <c r="I74" s="970"/>
      <c r="J74" s="325" t="s">
        <v>203</v>
      </c>
      <c r="K74" s="897"/>
      <c r="L74" s="321" t="s">
        <v>213</v>
      </c>
      <c r="M74" s="322" t="s">
        <v>74</v>
      </c>
      <c r="N74" s="323" t="s">
        <v>203</v>
      </c>
      <c r="O74" s="897"/>
      <c r="P74" s="321" t="s">
        <v>211</v>
      </c>
      <c r="Q74" s="970"/>
      <c r="R74" s="325" t="s">
        <v>203</v>
      </c>
    </row>
    <row r="75" spans="1:18" ht="24" customHeight="1" x14ac:dyDescent="0.3">
      <c r="A75" s="316"/>
      <c r="B75" s="316"/>
      <c r="C75" s="316"/>
      <c r="D75" s="326" t="s">
        <v>159</v>
      </c>
      <c r="E75" s="256">
        <v>27.5</v>
      </c>
      <c r="F75" s="347" t="str">
        <f>E75* 40 &amp; "hrs"</f>
        <v>1100hrs</v>
      </c>
      <c r="G75" s="897"/>
      <c r="H75" s="328" t="s">
        <v>240</v>
      </c>
      <c r="I75" s="329">
        <v>25.93</v>
      </c>
      <c r="J75" s="971" t="s">
        <v>247</v>
      </c>
      <c r="K75" s="897"/>
      <c r="L75" s="331" t="s">
        <v>159</v>
      </c>
      <c r="M75" s="332">
        <v>27.5</v>
      </c>
      <c r="N75" s="347" t="str">
        <f>M75* 40 &amp; "hrs"</f>
        <v>1100hrs</v>
      </c>
      <c r="O75" s="897"/>
      <c r="P75" s="334" t="s">
        <v>240</v>
      </c>
      <c r="Q75" s="335">
        <v>25.93</v>
      </c>
      <c r="R75" s="972" t="s">
        <v>247</v>
      </c>
    </row>
    <row r="76" spans="1:18" ht="24" customHeight="1" x14ac:dyDescent="0.3">
      <c r="A76" s="316"/>
      <c r="B76" s="316"/>
      <c r="C76" s="316"/>
      <c r="D76" s="337" t="s">
        <v>204</v>
      </c>
      <c r="E76" s="338">
        <f>SUM(E72:K72)/40</f>
        <v>26.25</v>
      </c>
      <c r="F76" s="973" t="str">
        <f>E76* 40 &amp; "hrs"</f>
        <v>1050hrs</v>
      </c>
      <c r="G76" s="897"/>
      <c r="H76" s="340" t="s">
        <v>74</v>
      </c>
      <c r="I76" s="341">
        <f>SUM(E72:K72)/40</f>
        <v>26.25</v>
      </c>
      <c r="J76" s="342" t="str">
        <f>I76*40 &amp; "hrs"</f>
        <v>1050hrs</v>
      </c>
      <c r="K76" s="897"/>
      <c r="L76" s="343" t="s">
        <v>204</v>
      </c>
      <c r="M76" s="354">
        <f>SUM(L72:R72)/40</f>
        <v>26.8125</v>
      </c>
      <c r="N76" s="973" t="str">
        <f>M76* 40 &amp; "hrs"</f>
        <v>1072.5hrs</v>
      </c>
      <c r="O76" s="897"/>
      <c r="P76" s="340" t="s">
        <v>74</v>
      </c>
      <c r="Q76" s="352">
        <f>SUM(L72:R72)/40</f>
        <v>26.8125</v>
      </c>
      <c r="R76" s="353" t="str">
        <f>Q76*40 &amp; "hrs"</f>
        <v>1072.5hrs</v>
      </c>
    </row>
    <row r="77" spans="1:18" ht="13" x14ac:dyDescent="0.3">
      <c r="A77" s="316"/>
      <c r="B77" s="316"/>
      <c r="C77" s="316"/>
      <c r="D77" s="331" t="s">
        <v>188</v>
      </c>
      <c r="E77" s="332">
        <f>COUNTIFS(E7:K73, "T")*8/40</f>
        <v>0</v>
      </c>
      <c r="F77" s="974" t="str">
        <f>E77* 40 &amp; "hrs"</f>
        <v>0hrs</v>
      </c>
      <c r="G77" s="897"/>
      <c r="H77" s="334" t="s">
        <v>241</v>
      </c>
      <c r="I77" s="332">
        <v>29.07</v>
      </c>
      <c r="J77" s="972" t="s">
        <v>251</v>
      </c>
      <c r="K77" s="897"/>
      <c r="L77" s="348" t="s">
        <v>188</v>
      </c>
      <c r="M77" s="335">
        <f>COUNTIFS(L7:R73, "T")*8/40</f>
        <v>0</v>
      </c>
      <c r="N77" s="974" t="str">
        <f>M77* 40 &amp; "hrs"</f>
        <v>0hrs</v>
      </c>
      <c r="O77" s="897"/>
      <c r="P77" s="334" t="s">
        <v>241</v>
      </c>
      <c r="Q77" s="335">
        <v>29.07</v>
      </c>
      <c r="R77" s="972" t="s">
        <v>251</v>
      </c>
    </row>
    <row r="78" spans="1:18" ht="13" x14ac:dyDescent="0.3">
      <c r="A78" s="897"/>
      <c r="B78" s="897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  <row r="79" spans="1:18" ht="13" x14ac:dyDescent="0.3">
      <c r="A79" s="897"/>
      <c r="B79" s="897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  <row r="80" spans="1:18" ht="13" x14ac:dyDescent="0.3">
      <c r="A80" s="897"/>
      <c r="B80" s="897"/>
      <c r="C80" s="897"/>
      <c r="D80" s="897"/>
      <c r="E80" s="897"/>
      <c r="F80" s="897"/>
      <c r="G80" s="897"/>
      <c r="H80" s="897"/>
      <c r="I80" s="897"/>
      <c r="J80" s="897"/>
      <c r="K80" s="897"/>
      <c r="L80" s="897"/>
      <c r="M80" s="897"/>
      <c r="N80" s="897"/>
      <c r="O80" s="897"/>
      <c r="P80" s="897"/>
      <c r="Q80" s="897"/>
      <c r="R80" s="897"/>
    </row>
  </sheetData>
  <mergeCells count="5">
    <mergeCell ref="A1:R1"/>
    <mergeCell ref="A2:R2"/>
    <mergeCell ref="A3:R3"/>
    <mergeCell ref="E4:K4"/>
    <mergeCell ref="L4:R4"/>
  </mergeCells>
  <conditionalFormatting sqref="I76">
    <cfRule type="cellIs" dxfId="873" priority="10" operator="lessThan">
      <formula>25.93</formula>
    </cfRule>
    <cfRule type="cellIs" dxfId="872" priority="11" operator="greaterThan">
      <formula>29.07</formula>
    </cfRule>
    <cfRule type="cellIs" dxfId="871" priority="12" operator="between">
      <formula>25.93</formula>
      <formula>29.07</formula>
    </cfRule>
  </conditionalFormatting>
  <conditionalFormatting sqref="J76">
    <cfRule type="cellIs" dxfId="870" priority="7" operator="lessThan">
      <formula>1037.2</formula>
    </cfRule>
    <cfRule type="cellIs" dxfId="869" priority="8" operator="greaterThan">
      <formula>1162.8</formula>
    </cfRule>
    <cfRule type="cellIs" dxfId="868" priority="9" operator="between">
      <formula>1037.2</formula>
      <formula>1162.8</formula>
    </cfRule>
  </conditionalFormatting>
  <conditionalFormatting sqref="Q76">
    <cfRule type="cellIs" dxfId="867" priority="4" operator="lessThan">
      <formula>25.93</formula>
    </cfRule>
    <cfRule type="cellIs" dxfId="866" priority="5" operator="greaterThan">
      <formula>29.07</formula>
    </cfRule>
    <cfRule type="cellIs" dxfId="865" priority="6" operator="between">
      <formula>25.93</formula>
      <formula>29.07</formula>
    </cfRule>
  </conditionalFormatting>
  <conditionalFormatting sqref="R76">
    <cfRule type="cellIs" dxfId="864" priority="1" operator="lessThan">
      <formula>1037.2</formula>
    </cfRule>
    <cfRule type="cellIs" dxfId="863" priority="2" operator="greaterThan">
      <formula>1162.8</formula>
    </cfRule>
    <cfRule type="cellIs" dxfId="862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2C09-31FC-4F53-81E3-C60C187BE0A4}">
  <sheetPr>
    <pageSetUpPr fitToPage="1"/>
  </sheetPr>
  <dimension ref="A1:U80"/>
  <sheetViews>
    <sheetView topLeftCell="A49" zoomScale="75" zoomScaleNormal="75" workbookViewId="0">
      <selection activeCell="I59" sqref="I59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45921</v>
      </c>
      <c r="F5" s="349">
        <v>45922</v>
      </c>
      <c r="G5" s="349">
        <v>45923</v>
      </c>
      <c r="H5" s="349">
        <v>45924</v>
      </c>
      <c r="I5" s="349">
        <v>45925</v>
      </c>
      <c r="J5" s="349">
        <v>45926</v>
      </c>
      <c r="K5" s="349">
        <v>45927</v>
      </c>
      <c r="L5" s="349">
        <v>45928</v>
      </c>
      <c r="M5" s="349">
        <v>45929</v>
      </c>
      <c r="N5" s="349">
        <v>45930</v>
      </c>
      <c r="O5" s="349">
        <v>45931</v>
      </c>
      <c r="P5" s="349">
        <v>45932</v>
      </c>
      <c r="Q5" s="349">
        <v>45933</v>
      </c>
      <c r="R5" s="349">
        <v>45934</v>
      </c>
      <c r="T5" s="1756">
        <v>0.25</v>
      </c>
      <c r="U5" s="1752">
        <f>ROUNDDOWN(AVERAGE(E17:R17),0)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ROUNDDOWN(AVERAGE(E22:R22),0)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ROUNDDOWN(AVERAGE(E24:R24),0)</f>
        <v>6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6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ROUNDDOWN(AVERAGE(E28:R28),0)</f>
        <v>7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ROUNDDOWN(AVERAGE(E35:R35),0)</f>
        <v>9</v>
      </c>
    </row>
    <row r="10" spans="1:21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2383" t="s">
        <v>152</v>
      </c>
      <c r="F10" s="901">
        <v>8</v>
      </c>
      <c r="G10" s="901">
        <v>8</v>
      </c>
      <c r="H10" s="901"/>
      <c r="I10" s="901">
        <v>8</v>
      </c>
      <c r="J10" s="901">
        <v>8</v>
      </c>
      <c r="K10" s="2383">
        <v>8</v>
      </c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ROUNDDOWN(AVERAGE(E39:R39),0)</f>
        <v>10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ROUNDDOWN(AVERAGE(E42:R42),0)</f>
        <v>11</v>
      </c>
    </row>
    <row r="12" spans="1:21" ht="24" customHeight="1" x14ac:dyDescent="0.25">
      <c r="A12" s="299" t="s">
        <v>13</v>
      </c>
      <c r="B12" s="299" t="s">
        <v>90</v>
      </c>
      <c r="C12" s="1745" t="s">
        <v>344</v>
      </c>
      <c r="D12" s="901">
        <f t="shared" si="0"/>
        <v>8</v>
      </c>
      <c r="E12" s="961">
        <v>8</v>
      </c>
      <c r="F12" s="1079"/>
      <c r="G12" s="1079"/>
      <c r="H12" s="901"/>
      <c r="I12" s="1079"/>
      <c r="J12" s="1079"/>
      <c r="K12" s="961"/>
      <c r="L12" s="1072"/>
      <c r="M12" s="1079"/>
      <c r="N12" s="1079"/>
      <c r="O12" s="1079"/>
      <c r="P12" s="1079"/>
      <c r="Q12" s="901"/>
      <c r="R12" s="962">
        <v>8</v>
      </c>
      <c r="T12" s="1757">
        <v>0.54166666666666696</v>
      </c>
      <c r="U12" s="1752">
        <f>ROUNDDOWN(AVERAGE(E45:R45),0)</f>
        <v>12</v>
      </c>
    </row>
    <row r="13" spans="1:21" s="1743" customFormat="1" ht="24" customHeight="1" x14ac:dyDescent="0.3">
      <c r="A13" s="299" t="s">
        <v>13</v>
      </c>
      <c r="B13" s="299" t="s">
        <v>90</v>
      </c>
      <c r="C13" s="1828" t="s">
        <v>351</v>
      </c>
      <c r="D13" s="1742">
        <f>SUM(E13:K13,L13:R13)/2</f>
        <v>11.25</v>
      </c>
      <c r="E13" s="1092">
        <v>6</v>
      </c>
      <c r="F13" s="1079"/>
      <c r="G13" s="1079"/>
      <c r="H13" s="1079"/>
      <c r="I13" s="1742"/>
      <c r="J13" s="1079"/>
      <c r="K13" s="1092">
        <v>8.5</v>
      </c>
      <c r="L13" s="1744">
        <v>8</v>
      </c>
      <c r="M13" s="1079"/>
      <c r="N13" s="1079"/>
      <c r="O13" s="1079"/>
      <c r="P13" s="1742"/>
      <c r="Q13" s="1079"/>
      <c r="R13" s="1092"/>
      <c r="T13" s="1756">
        <v>0.58333333333333304</v>
      </c>
      <c r="U13" s="1752">
        <f>ROUNDDOWN(AVERAGE(E52:R52),0)</f>
        <v>14</v>
      </c>
    </row>
    <row r="14" spans="1:21" s="1743" customFormat="1" ht="24" customHeight="1" x14ac:dyDescent="0.3">
      <c r="A14" s="908" t="s">
        <v>256</v>
      </c>
      <c r="B14" s="908" t="s">
        <v>90</v>
      </c>
      <c r="C14" s="1746" t="s">
        <v>379</v>
      </c>
      <c r="D14" s="1742"/>
      <c r="E14" s="1092"/>
      <c r="F14" s="901"/>
      <c r="G14" s="901"/>
      <c r="H14" s="901"/>
      <c r="I14" s="901"/>
      <c r="J14" s="901"/>
      <c r="K14" s="1092"/>
      <c r="L14" s="1744"/>
      <c r="M14" s="901"/>
      <c r="N14" s="901"/>
      <c r="O14" s="901"/>
      <c r="P14" s="901"/>
      <c r="Q14" s="901"/>
      <c r="R14" s="1092"/>
      <c r="T14" s="1756"/>
      <c r="U14" s="1752"/>
    </row>
    <row r="15" spans="1:21" ht="24" customHeight="1" x14ac:dyDescent="0.25">
      <c r="A15" s="908" t="s">
        <v>328</v>
      </c>
      <c r="B15" s="908" t="s">
        <v>90</v>
      </c>
      <c r="C15" s="1746" t="s">
        <v>380</v>
      </c>
      <c r="D15" s="901">
        <f t="shared" si="0"/>
        <v>0</v>
      </c>
      <c r="E15" s="1092"/>
      <c r="F15" s="901"/>
      <c r="G15" s="901"/>
      <c r="H15" s="901"/>
      <c r="I15" s="901"/>
      <c r="J15" s="901"/>
      <c r="K15" s="1092"/>
      <c r="L15" s="1744"/>
      <c r="M15" s="901"/>
      <c r="N15" s="901"/>
      <c r="O15" s="901"/>
      <c r="P15" s="901"/>
      <c r="Q15" s="901"/>
      <c r="R15" s="1092"/>
      <c r="T15" s="1757">
        <v>0.625</v>
      </c>
      <c r="U15" s="1752">
        <f>ROUNDDOWN(AVERAGE(E55:R55),0)</f>
        <v>11</v>
      </c>
    </row>
    <row r="16" spans="1:21" ht="24" customHeight="1" x14ac:dyDescent="0.3">
      <c r="A16" s="299" t="s">
        <v>13</v>
      </c>
      <c r="B16" s="299" t="s">
        <v>90</v>
      </c>
      <c r="C16" s="902" t="s">
        <v>106</v>
      </c>
      <c r="D16" s="901">
        <f t="shared" si="0"/>
        <v>8</v>
      </c>
      <c r="E16" s="961"/>
      <c r="F16" s="1079"/>
      <c r="G16" s="1079"/>
      <c r="H16" s="1079"/>
      <c r="I16" s="1079"/>
      <c r="J16" s="1079"/>
      <c r="K16" s="961">
        <v>8</v>
      </c>
      <c r="L16" s="1072"/>
      <c r="M16" s="1079"/>
      <c r="N16" s="1079"/>
      <c r="O16" s="1079"/>
      <c r="P16" s="1079"/>
      <c r="Q16" s="1079"/>
      <c r="R16" s="961">
        <v>8</v>
      </c>
      <c r="T16" s="1756">
        <v>0.66666666666666696</v>
      </c>
      <c r="U16" s="1752">
        <f>ROUNDDOWN(AVERAGE(E56:R56),0)</f>
        <v>9</v>
      </c>
    </row>
    <row r="17" spans="1:21" ht="24" customHeight="1" x14ac:dyDescent="0.25">
      <c r="A17" s="904"/>
      <c r="B17" s="904"/>
      <c r="C17" s="905" t="s">
        <v>122</v>
      </c>
      <c r="D17" s="906"/>
      <c r="E17" s="1069">
        <f t="shared" ref="E17:R17" si="1">COUNT(E7:E16)</f>
        <v>3</v>
      </c>
      <c r="F17" s="1069">
        <f t="shared" si="1"/>
        <v>5</v>
      </c>
      <c r="G17" s="1069">
        <f t="shared" si="1"/>
        <v>4</v>
      </c>
      <c r="H17" s="1069">
        <f t="shared" si="1"/>
        <v>4</v>
      </c>
      <c r="I17" s="1069">
        <f t="shared" si="1"/>
        <v>5</v>
      </c>
      <c r="J17" s="1069">
        <f t="shared" si="1"/>
        <v>5</v>
      </c>
      <c r="K17" s="1069">
        <f t="shared" si="1"/>
        <v>3</v>
      </c>
      <c r="L17" s="1069">
        <f t="shared" si="1"/>
        <v>1</v>
      </c>
      <c r="M17" s="1069">
        <f t="shared" si="1"/>
        <v>5</v>
      </c>
      <c r="N17" s="1069">
        <f t="shared" si="1"/>
        <v>5</v>
      </c>
      <c r="O17" s="1069">
        <f t="shared" si="1"/>
        <v>5</v>
      </c>
      <c r="P17" s="1069">
        <f t="shared" si="1"/>
        <v>4</v>
      </c>
      <c r="Q17" s="1069">
        <f t="shared" si="1"/>
        <v>4</v>
      </c>
      <c r="R17" s="1069">
        <f t="shared" si="1"/>
        <v>4</v>
      </c>
      <c r="T17" s="1757">
        <v>0.70833333333333404</v>
      </c>
      <c r="U17" s="1752">
        <f>ROUNDDOWN(AVERAGE(E57:R57),0)</f>
        <v>9</v>
      </c>
    </row>
    <row r="18" spans="1:21" ht="24" customHeight="1" x14ac:dyDescent="0.25">
      <c r="A18" s="299" t="s">
        <v>13</v>
      </c>
      <c r="B18" s="299" t="s">
        <v>14</v>
      </c>
      <c r="C18" s="902" t="s">
        <v>276</v>
      </c>
      <c r="D18" s="901">
        <f>SUM(E18:K18,L18:R18)/2</f>
        <v>40</v>
      </c>
      <c r="E18" s="2389">
        <v>8</v>
      </c>
      <c r="F18" s="1071">
        <v>8</v>
      </c>
      <c r="G18" s="1071"/>
      <c r="H18" s="1071">
        <v>8</v>
      </c>
      <c r="I18" s="1071">
        <v>8</v>
      </c>
      <c r="J18" s="1071">
        <v>8</v>
      </c>
      <c r="K18" s="2389" t="s">
        <v>152</v>
      </c>
      <c r="L18" s="1072">
        <v>8</v>
      </c>
      <c r="M18" s="901"/>
      <c r="N18" s="1071">
        <v>8</v>
      </c>
      <c r="O18" s="1071">
        <v>8</v>
      </c>
      <c r="P18" s="1071">
        <v>8</v>
      </c>
      <c r="Q18" s="1071">
        <v>8</v>
      </c>
      <c r="R18" s="1073"/>
      <c r="T18" s="1757"/>
      <c r="U18" s="1752"/>
    </row>
    <row r="19" spans="1:21" ht="24" customHeight="1" x14ac:dyDescent="0.3">
      <c r="A19" s="299" t="s">
        <v>13</v>
      </c>
      <c r="B19" s="299" t="s">
        <v>14</v>
      </c>
      <c r="C19" s="902" t="s">
        <v>359</v>
      </c>
      <c r="D19" s="901">
        <f t="shared" ref="D19:D20" si="2">SUM(E19:K19,L19:R19)/2</f>
        <v>16</v>
      </c>
      <c r="E19" s="1072">
        <v>8</v>
      </c>
      <c r="F19" s="1071"/>
      <c r="G19" s="1071"/>
      <c r="H19" s="1071"/>
      <c r="I19" s="2327"/>
      <c r="J19" s="1071"/>
      <c r="K19" s="1072">
        <v>8</v>
      </c>
      <c r="L19" s="1072">
        <v>8</v>
      </c>
      <c r="M19" s="901"/>
      <c r="N19" s="1071"/>
      <c r="O19" s="1071"/>
      <c r="P19" s="2327"/>
      <c r="Q19" s="1071"/>
      <c r="R19" s="1073">
        <v>8</v>
      </c>
      <c r="T19" s="1756">
        <v>0.75</v>
      </c>
      <c r="U19" s="1752">
        <f>ROUNDDOWN(AVERAGE(E60:R60),0)</f>
        <v>8</v>
      </c>
    </row>
    <row r="20" spans="1:21" ht="24" customHeight="1" x14ac:dyDescent="0.25">
      <c r="A20" s="299" t="s">
        <v>13</v>
      </c>
      <c r="B20" s="299" t="s">
        <v>14</v>
      </c>
      <c r="C20" s="902" t="s">
        <v>98</v>
      </c>
      <c r="D20" s="901">
        <f t="shared" si="2"/>
        <v>40</v>
      </c>
      <c r="E20" s="961"/>
      <c r="F20" s="963">
        <v>8</v>
      </c>
      <c r="G20" s="901">
        <v>8</v>
      </c>
      <c r="H20" s="901">
        <v>8</v>
      </c>
      <c r="I20" s="901">
        <v>8</v>
      </c>
      <c r="J20" s="901">
        <v>8</v>
      </c>
      <c r="K20" s="961"/>
      <c r="L20" s="961"/>
      <c r="M20" s="1071">
        <v>8</v>
      </c>
      <c r="N20" s="1071">
        <v>8</v>
      </c>
      <c r="O20" s="901">
        <v>8</v>
      </c>
      <c r="P20" s="901">
        <v>8</v>
      </c>
      <c r="Q20" s="901">
        <v>8</v>
      </c>
      <c r="R20" s="962"/>
      <c r="T20" s="1757">
        <v>0.79166666666666696</v>
      </c>
      <c r="U20" s="1752">
        <f>ROUNDDOWN(AVERAGE(E61:R61),0)</f>
        <v>6</v>
      </c>
    </row>
    <row r="21" spans="1:21" ht="24" customHeight="1" x14ac:dyDescent="0.3">
      <c r="A21" s="299" t="s">
        <v>13</v>
      </c>
      <c r="B21" s="299" t="s">
        <v>201</v>
      </c>
      <c r="C21" s="902" t="s">
        <v>107</v>
      </c>
      <c r="D21" s="901">
        <f>SUM(E21:K21,L21:R21)/2</f>
        <v>17.5</v>
      </c>
      <c r="E21" s="961">
        <v>5</v>
      </c>
      <c r="F21" s="901"/>
      <c r="G21" s="901">
        <v>5</v>
      </c>
      <c r="H21" s="901">
        <v>5</v>
      </c>
      <c r="I21" s="901"/>
      <c r="J21" s="901"/>
      <c r="K21" s="961"/>
      <c r="L21" s="1072">
        <v>5</v>
      </c>
      <c r="M21" s="901">
        <v>5</v>
      </c>
      <c r="N21" s="901">
        <v>5</v>
      </c>
      <c r="O21" s="901"/>
      <c r="P21" s="901">
        <v>5</v>
      </c>
      <c r="Q21" s="901"/>
      <c r="R21" s="962"/>
      <c r="T21" s="1756">
        <v>0.83333333333333404</v>
      </c>
      <c r="U21" s="1752">
        <f>ROUNDDOWN(AVERAGE(E62:R62),0)</f>
        <v>5</v>
      </c>
    </row>
    <row r="22" spans="1:21" ht="24" customHeight="1" x14ac:dyDescent="0.25">
      <c r="A22" s="904"/>
      <c r="B22" s="904"/>
      <c r="C22" s="905" t="s">
        <v>123</v>
      </c>
      <c r="D22" s="906"/>
      <c r="E22" s="1069">
        <f t="shared" ref="E22:R22" si="3">COUNT(E7:E16,E18:E20)</f>
        <v>5</v>
      </c>
      <c r="F22" s="1069">
        <f t="shared" si="3"/>
        <v>7</v>
      </c>
      <c r="G22" s="1069">
        <f t="shared" si="3"/>
        <v>5</v>
      </c>
      <c r="H22" s="1069">
        <f t="shared" si="3"/>
        <v>6</v>
      </c>
      <c r="I22" s="1069">
        <f t="shared" si="3"/>
        <v>7</v>
      </c>
      <c r="J22" s="1069">
        <f t="shared" si="3"/>
        <v>7</v>
      </c>
      <c r="K22" s="1069">
        <f t="shared" si="3"/>
        <v>4</v>
      </c>
      <c r="L22" s="1069">
        <f t="shared" si="3"/>
        <v>3</v>
      </c>
      <c r="M22" s="1069">
        <f t="shared" si="3"/>
        <v>6</v>
      </c>
      <c r="N22" s="1069">
        <f t="shared" si="3"/>
        <v>7</v>
      </c>
      <c r="O22" s="1069">
        <f t="shared" si="3"/>
        <v>7</v>
      </c>
      <c r="P22" s="1069">
        <f t="shared" si="3"/>
        <v>6</v>
      </c>
      <c r="Q22" s="1069">
        <f t="shared" si="3"/>
        <v>6</v>
      </c>
      <c r="R22" s="1069">
        <f t="shared" si="3"/>
        <v>5</v>
      </c>
      <c r="T22" s="1757">
        <v>0.875</v>
      </c>
      <c r="U22" s="1752">
        <f>ROUNDDOWN(AVERAGE(E63:R63),0)</f>
        <v>4</v>
      </c>
    </row>
    <row r="23" spans="1:21" ht="24" customHeight="1" x14ac:dyDescent="0.3">
      <c r="A23" s="299" t="s">
        <v>13</v>
      </c>
      <c r="B23" s="299" t="s">
        <v>26</v>
      </c>
      <c r="C23" s="902" t="s">
        <v>341</v>
      </c>
      <c r="D23" s="901">
        <f>SUM(E23:K23,L23:R23)/2</f>
        <v>24</v>
      </c>
      <c r="E23" s="1090"/>
      <c r="F23" s="901">
        <v>8</v>
      </c>
      <c r="G23" s="901">
        <v>8</v>
      </c>
      <c r="H23" s="901">
        <v>8</v>
      </c>
      <c r="I23" s="901"/>
      <c r="J23" s="1371" t="s">
        <v>104</v>
      </c>
      <c r="K23" s="1371" t="s">
        <v>104</v>
      </c>
      <c r="L23" s="1371" t="s">
        <v>104</v>
      </c>
      <c r="M23" s="901"/>
      <c r="N23" s="901">
        <v>8</v>
      </c>
      <c r="O23" s="901">
        <v>8</v>
      </c>
      <c r="P23" s="901"/>
      <c r="Q23" s="901">
        <v>8</v>
      </c>
      <c r="R23" s="1070"/>
      <c r="T23" s="1758">
        <v>0.91666666666666696</v>
      </c>
      <c r="U23" s="1753">
        <f>ROUNDDOWN(AVERAGE('Master as of 2.17.25'!E61:R61), 0)</f>
        <v>4</v>
      </c>
    </row>
    <row r="24" spans="1:21" ht="24" customHeight="1" x14ac:dyDescent="0.25">
      <c r="A24" s="904"/>
      <c r="B24" s="904"/>
      <c r="C24" s="905" t="s">
        <v>120</v>
      </c>
      <c r="D24" s="906"/>
      <c r="E24" s="1069">
        <f t="shared" ref="E24:R24" si="4">COUNT(E7:E16,E18:E21,E23:E23)</f>
        <v>6</v>
      </c>
      <c r="F24" s="1069">
        <f t="shared" si="4"/>
        <v>8</v>
      </c>
      <c r="G24" s="1069">
        <f t="shared" si="4"/>
        <v>7</v>
      </c>
      <c r="H24" s="1069">
        <f t="shared" si="4"/>
        <v>8</v>
      </c>
      <c r="I24" s="1069">
        <f t="shared" si="4"/>
        <v>7</v>
      </c>
      <c r="J24" s="1069">
        <f t="shared" si="4"/>
        <v>7</v>
      </c>
      <c r="K24" s="1069">
        <f t="shared" si="4"/>
        <v>4</v>
      </c>
      <c r="L24" s="1069">
        <f t="shared" si="4"/>
        <v>4</v>
      </c>
      <c r="M24" s="1069">
        <f t="shared" si="4"/>
        <v>7</v>
      </c>
      <c r="N24" s="1069">
        <f t="shared" si="4"/>
        <v>9</v>
      </c>
      <c r="O24" s="1069">
        <f t="shared" si="4"/>
        <v>8</v>
      </c>
      <c r="P24" s="1069">
        <f t="shared" si="4"/>
        <v>7</v>
      </c>
      <c r="Q24" s="1069">
        <f t="shared" si="4"/>
        <v>7</v>
      </c>
      <c r="R24" s="1069">
        <f t="shared" si="4"/>
        <v>5</v>
      </c>
    </row>
    <row r="25" spans="1:21" ht="24" customHeight="1" x14ac:dyDescent="0.25">
      <c r="A25" s="299" t="s">
        <v>13</v>
      </c>
      <c r="B25" s="299" t="s">
        <v>30</v>
      </c>
      <c r="C25" s="902" t="s">
        <v>371</v>
      </c>
      <c r="D25" s="901">
        <f>SUM(E25:K25,L25:R25)/2</f>
        <v>32</v>
      </c>
      <c r="E25" s="1092"/>
      <c r="F25" s="901">
        <v>8</v>
      </c>
      <c r="G25" s="901">
        <v>8</v>
      </c>
      <c r="H25" s="901">
        <v>8</v>
      </c>
      <c r="I25" s="901">
        <v>8</v>
      </c>
      <c r="J25" s="901"/>
      <c r="K25" s="1080"/>
      <c r="L25" s="1080"/>
      <c r="M25" s="901">
        <v>8</v>
      </c>
      <c r="N25" s="901"/>
      <c r="O25" s="901">
        <v>8</v>
      </c>
      <c r="P25" s="1071">
        <v>8</v>
      </c>
      <c r="Q25" s="901">
        <v>8</v>
      </c>
      <c r="R25" s="1092"/>
    </row>
    <row r="26" spans="1:21" ht="24" customHeight="1" x14ac:dyDescent="0.25">
      <c r="A26" s="299" t="s">
        <v>13</v>
      </c>
      <c r="B26" s="299" t="s">
        <v>30</v>
      </c>
      <c r="C26" s="902" t="s">
        <v>359</v>
      </c>
      <c r="D26" s="901">
        <f>SUM(E26:K26,L26:R26)/2</f>
        <v>8</v>
      </c>
      <c r="E26" s="1079"/>
      <c r="F26" s="901"/>
      <c r="G26" s="901"/>
      <c r="H26" s="901"/>
      <c r="I26" s="901">
        <v>8</v>
      </c>
      <c r="J26" s="901"/>
      <c r="K26" s="1079"/>
      <c r="L26" s="1079"/>
      <c r="M26" s="901"/>
      <c r="N26" s="901"/>
      <c r="O26" s="901"/>
      <c r="P26" s="1071">
        <v>8</v>
      </c>
      <c r="Q26" s="901"/>
      <c r="R26" s="1079"/>
    </row>
    <row r="27" spans="1:21" ht="24" customHeight="1" x14ac:dyDescent="0.25">
      <c r="A27" s="299" t="s">
        <v>13</v>
      </c>
      <c r="B27" s="299" t="s">
        <v>30</v>
      </c>
      <c r="C27" s="902" t="s">
        <v>290</v>
      </c>
      <c r="D27" s="901">
        <f t="shared" ref="D27" si="5">SUM(E27:K27,L27:R27)/2</f>
        <v>4</v>
      </c>
      <c r="E27" s="961">
        <v>8</v>
      </c>
      <c r="F27" s="901"/>
      <c r="G27" s="901"/>
      <c r="H27" s="901"/>
      <c r="I27" s="901"/>
      <c r="J27" s="901"/>
      <c r="K27" s="2383" t="s">
        <v>104</v>
      </c>
      <c r="L27" s="2383" t="s">
        <v>104</v>
      </c>
      <c r="M27" s="901"/>
      <c r="N27" s="901"/>
      <c r="O27" s="901"/>
      <c r="P27" s="901"/>
      <c r="Q27" s="901"/>
      <c r="R27" s="2383" t="s">
        <v>104</v>
      </c>
    </row>
    <row r="28" spans="1:21" ht="24" customHeight="1" x14ac:dyDescent="0.25">
      <c r="A28" s="904"/>
      <c r="B28" s="904"/>
      <c r="C28" s="905" t="s">
        <v>119</v>
      </c>
      <c r="D28" s="906"/>
      <c r="E28" s="1069">
        <f t="shared" ref="E28:R28" si="6">COUNT(E7:E16,E18:E21,E23:E23,E25:E27)</f>
        <v>7</v>
      </c>
      <c r="F28" s="1069">
        <f t="shared" si="6"/>
        <v>9</v>
      </c>
      <c r="G28" s="1069">
        <f t="shared" si="6"/>
        <v>8</v>
      </c>
      <c r="H28" s="1069">
        <f t="shared" si="6"/>
        <v>9</v>
      </c>
      <c r="I28" s="1069">
        <f t="shared" si="6"/>
        <v>9</v>
      </c>
      <c r="J28" s="1069">
        <f t="shared" si="6"/>
        <v>7</v>
      </c>
      <c r="K28" s="1069">
        <f t="shared" si="6"/>
        <v>4</v>
      </c>
      <c r="L28" s="1069">
        <f t="shared" si="6"/>
        <v>4</v>
      </c>
      <c r="M28" s="1069">
        <f t="shared" si="6"/>
        <v>8</v>
      </c>
      <c r="N28" s="1069">
        <f t="shared" si="6"/>
        <v>9</v>
      </c>
      <c r="O28" s="1069">
        <f t="shared" si="6"/>
        <v>9</v>
      </c>
      <c r="P28" s="1069">
        <f t="shared" si="6"/>
        <v>9</v>
      </c>
      <c r="Q28" s="1069">
        <f t="shared" si="6"/>
        <v>8</v>
      </c>
      <c r="R28" s="1069">
        <f t="shared" si="6"/>
        <v>5</v>
      </c>
    </row>
    <row r="29" spans="1:21" ht="24" customHeight="1" x14ac:dyDescent="0.25">
      <c r="A29" s="966" t="s">
        <v>13</v>
      </c>
      <c r="B29" s="966" t="s">
        <v>91</v>
      </c>
      <c r="C29" s="2325" t="s">
        <v>351</v>
      </c>
      <c r="D29" s="901">
        <f t="shared" ref="D29:D34" si="7">SUM(E29:K29,L29:R29)/2</f>
        <v>16</v>
      </c>
      <c r="E29" s="1080"/>
      <c r="F29" s="901"/>
      <c r="G29" s="901"/>
      <c r="H29" s="901"/>
      <c r="I29" s="901"/>
      <c r="J29" s="901"/>
      <c r="K29" s="1080"/>
      <c r="L29" s="1080"/>
      <c r="M29" s="901">
        <v>8</v>
      </c>
      <c r="N29" s="901">
        <v>8</v>
      </c>
      <c r="O29" s="901">
        <v>8</v>
      </c>
      <c r="P29" s="901"/>
      <c r="Q29" s="901">
        <v>8</v>
      </c>
      <c r="R29" s="962"/>
    </row>
    <row r="30" spans="1:21" ht="24" customHeight="1" x14ac:dyDescent="0.25">
      <c r="A30" s="299" t="s">
        <v>13</v>
      </c>
      <c r="B30" s="299" t="s">
        <v>91</v>
      </c>
      <c r="C30" s="902" t="s">
        <v>235</v>
      </c>
      <c r="D30" s="901">
        <f>SUM(E30:K30,L30:R30)/2</f>
        <v>32</v>
      </c>
      <c r="E30" s="1079"/>
      <c r="F30" s="901"/>
      <c r="G30" s="901">
        <v>8</v>
      </c>
      <c r="H30" s="901">
        <v>8</v>
      </c>
      <c r="I30" s="901">
        <v>8</v>
      </c>
      <c r="J30" s="901">
        <v>8</v>
      </c>
      <c r="K30" s="1070"/>
      <c r="L30" s="1070"/>
      <c r="M30" s="901">
        <v>8</v>
      </c>
      <c r="N30" s="901"/>
      <c r="O30" s="901">
        <v>8</v>
      </c>
      <c r="P30" s="901">
        <v>8</v>
      </c>
      <c r="Q30" s="901">
        <v>8</v>
      </c>
      <c r="R30" s="1079"/>
    </row>
    <row r="31" spans="1:21" ht="24" customHeight="1" x14ac:dyDescent="0.25">
      <c r="A31" s="299" t="s">
        <v>13</v>
      </c>
      <c r="B31" s="299" t="s">
        <v>91</v>
      </c>
      <c r="C31" s="902" t="s">
        <v>371</v>
      </c>
      <c r="D31" s="901">
        <f>SUM(E31:K31,L31:R31)/2</f>
        <v>8</v>
      </c>
      <c r="E31" s="1070"/>
      <c r="F31" s="1079"/>
      <c r="G31" s="1079"/>
      <c r="H31" s="901"/>
      <c r="I31" s="1079"/>
      <c r="J31" s="1079"/>
      <c r="K31" s="1070">
        <v>8</v>
      </c>
      <c r="L31" s="1070">
        <v>8</v>
      </c>
      <c r="M31" s="1079"/>
      <c r="N31" s="901"/>
      <c r="O31" s="1079"/>
      <c r="P31" s="1079"/>
      <c r="Q31" s="1079"/>
      <c r="R31" s="1070"/>
    </row>
    <row r="32" spans="1:21" ht="24" customHeight="1" x14ac:dyDescent="0.25">
      <c r="A32" s="299" t="s">
        <v>13</v>
      </c>
      <c r="B32" s="299" t="s">
        <v>91</v>
      </c>
      <c r="C32" s="900" t="s">
        <v>344</v>
      </c>
      <c r="D32" s="901">
        <f t="shared" si="7"/>
        <v>32</v>
      </c>
      <c r="E32" s="1080"/>
      <c r="F32" s="901">
        <v>8</v>
      </c>
      <c r="G32" s="901">
        <v>8</v>
      </c>
      <c r="H32" s="901"/>
      <c r="I32" s="901">
        <v>8</v>
      </c>
      <c r="J32" s="901">
        <v>8</v>
      </c>
      <c r="K32" s="961"/>
      <c r="L32" s="961"/>
      <c r="M32" s="901">
        <v>8</v>
      </c>
      <c r="N32" s="901">
        <v>8</v>
      </c>
      <c r="O32" s="901">
        <v>8</v>
      </c>
      <c r="P32" s="901">
        <v>8</v>
      </c>
      <c r="Q32" s="901"/>
      <c r="R32" s="1080"/>
    </row>
    <row r="33" spans="1:18" ht="24" customHeight="1" x14ac:dyDescent="0.25">
      <c r="A33" s="908" t="s">
        <v>328</v>
      </c>
      <c r="B33" s="908" t="s">
        <v>91</v>
      </c>
      <c r="C33" s="909" t="s">
        <v>380</v>
      </c>
      <c r="D33" s="901">
        <f t="shared" si="7"/>
        <v>0</v>
      </c>
      <c r="E33" s="1080"/>
      <c r="F33" s="901"/>
      <c r="G33" s="901"/>
      <c r="H33" s="901"/>
      <c r="I33" s="901"/>
      <c r="J33" s="901"/>
      <c r="K33" s="961"/>
      <c r="L33" s="961"/>
      <c r="M33" s="901"/>
      <c r="N33" s="901"/>
      <c r="O33" s="901"/>
      <c r="P33" s="901"/>
      <c r="Q33" s="901"/>
      <c r="R33" s="1080"/>
    </row>
    <row r="34" spans="1:18" ht="24" customHeight="1" x14ac:dyDescent="0.25">
      <c r="A34" s="299" t="s">
        <v>13</v>
      </c>
      <c r="B34" s="299" t="s">
        <v>91</v>
      </c>
      <c r="C34" s="902" t="s">
        <v>281</v>
      </c>
      <c r="D34" s="901">
        <f t="shared" si="7"/>
        <v>40</v>
      </c>
      <c r="E34" s="961">
        <v>8</v>
      </c>
      <c r="F34" s="901"/>
      <c r="G34" s="901">
        <v>8</v>
      </c>
      <c r="H34" s="901">
        <v>8</v>
      </c>
      <c r="I34" s="901">
        <v>8</v>
      </c>
      <c r="J34" s="901">
        <v>8</v>
      </c>
      <c r="K34" s="961"/>
      <c r="L34" s="961"/>
      <c r="M34" s="901">
        <v>8</v>
      </c>
      <c r="N34" s="901">
        <v>8</v>
      </c>
      <c r="O34" s="901"/>
      <c r="P34" s="901">
        <v>8</v>
      </c>
      <c r="Q34" s="901">
        <v>8</v>
      </c>
      <c r="R34" s="962">
        <v>8</v>
      </c>
    </row>
    <row r="35" spans="1:18" ht="24" customHeight="1" x14ac:dyDescent="0.25">
      <c r="A35" s="904"/>
      <c r="B35" s="904"/>
      <c r="C35" s="905" t="s">
        <v>124</v>
      </c>
      <c r="D35" s="906"/>
      <c r="E35" s="1069">
        <f t="shared" ref="E35:R35" si="8">COUNT(E7:E16,E18:E21,E23:E23,E25:E27,E29:E34)</f>
        <v>8</v>
      </c>
      <c r="F35" s="1069">
        <f t="shared" si="8"/>
        <v>10</v>
      </c>
      <c r="G35" s="1069">
        <f t="shared" si="8"/>
        <v>11</v>
      </c>
      <c r="H35" s="1069">
        <f t="shared" si="8"/>
        <v>11</v>
      </c>
      <c r="I35" s="1069">
        <f t="shared" si="8"/>
        <v>12</v>
      </c>
      <c r="J35" s="1069">
        <f t="shared" si="8"/>
        <v>10</v>
      </c>
      <c r="K35" s="1069">
        <f t="shared" si="8"/>
        <v>5</v>
      </c>
      <c r="L35" s="1069">
        <f t="shared" si="8"/>
        <v>5</v>
      </c>
      <c r="M35" s="1069">
        <f t="shared" si="8"/>
        <v>12</v>
      </c>
      <c r="N35" s="1069">
        <f t="shared" si="8"/>
        <v>12</v>
      </c>
      <c r="O35" s="1069">
        <f t="shared" si="8"/>
        <v>12</v>
      </c>
      <c r="P35" s="1069">
        <f t="shared" si="8"/>
        <v>12</v>
      </c>
      <c r="Q35" s="1069">
        <f t="shared" si="8"/>
        <v>11</v>
      </c>
      <c r="R35" s="1069">
        <f t="shared" si="8"/>
        <v>6</v>
      </c>
    </row>
    <row r="36" spans="1:18" ht="24" customHeight="1" x14ac:dyDescent="0.25">
      <c r="A36" s="908" t="s">
        <v>256</v>
      </c>
      <c r="B36" s="908" t="s">
        <v>34</v>
      </c>
      <c r="C36" s="909" t="s">
        <v>379</v>
      </c>
      <c r="D36" s="901">
        <f>SUM(E36:K36,L36:R36)/2</f>
        <v>0</v>
      </c>
      <c r="E36" s="1070"/>
      <c r="F36" s="901"/>
      <c r="G36" s="901"/>
      <c r="H36" s="901"/>
      <c r="I36" s="901"/>
      <c r="J36" s="901"/>
      <c r="K36" s="1090"/>
      <c r="L36" s="1090"/>
      <c r="M36" s="901"/>
      <c r="N36" s="901"/>
      <c r="O36" s="901"/>
      <c r="P36" s="901"/>
      <c r="Q36" s="901"/>
      <c r="R36" s="1070"/>
    </row>
    <row r="37" spans="1:18" ht="24" customHeight="1" x14ac:dyDescent="0.25">
      <c r="A37" s="299" t="s">
        <v>13</v>
      </c>
      <c r="B37" s="299" t="s">
        <v>34</v>
      </c>
      <c r="C37" s="902" t="s">
        <v>235</v>
      </c>
      <c r="D37" s="901">
        <f t="shared" ref="D37" si="9">SUM(E37:K37,L37:R37)/2</f>
        <v>8</v>
      </c>
      <c r="E37" s="1070">
        <v>8</v>
      </c>
      <c r="F37" s="901"/>
      <c r="G37" s="1079"/>
      <c r="H37" s="1079"/>
      <c r="I37" s="1079"/>
      <c r="J37" s="1079"/>
      <c r="K37" s="1070"/>
      <c r="L37" s="1070"/>
      <c r="M37" s="1079"/>
      <c r="N37" s="901"/>
      <c r="O37" s="1079"/>
      <c r="P37" s="1079"/>
      <c r="Q37" s="1079"/>
      <c r="R37" s="1070">
        <v>8</v>
      </c>
    </row>
    <row r="38" spans="1:18" ht="24" customHeight="1" x14ac:dyDescent="0.25">
      <c r="A38" s="299" t="s">
        <v>13</v>
      </c>
      <c r="B38" s="299" t="s">
        <v>34</v>
      </c>
      <c r="C38" s="902" t="s">
        <v>366</v>
      </c>
      <c r="D38" s="901">
        <f>SUM(E38:K38,L38:R38)/2</f>
        <v>40</v>
      </c>
      <c r="E38" s="1070"/>
      <c r="F38" s="901">
        <v>8</v>
      </c>
      <c r="G38" s="901">
        <v>8</v>
      </c>
      <c r="H38" s="901">
        <v>8</v>
      </c>
      <c r="I38" s="901"/>
      <c r="J38" s="901">
        <v>8</v>
      </c>
      <c r="K38" s="1070">
        <v>8</v>
      </c>
      <c r="L38" s="1070">
        <v>8</v>
      </c>
      <c r="M38" s="901">
        <v>8</v>
      </c>
      <c r="N38" s="901"/>
      <c r="O38" s="901">
        <v>8</v>
      </c>
      <c r="P38" s="901">
        <v>8</v>
      </c>
      <c r="Q38" s="901">
        <v>8</v>
      </c>
      <c r="R38" s="1070"/>
    </row>
    <row r="39" spans="1:18" ht="24" customHeight="1" x14ac:dyDescent="0.25">
      <c r="A39" s="904"/>
      <c r="B39" s="904"/>
      <c r="C39" s="905" t="s">
        <v>121</v>
      </c>
      <c r="D39" s="906"/>
      <c r="E39" s="1069">
        <f t="shared" ref="E39:R39" si="10">COUNT(E7:E16,E18:E21,E23:E23,E25:E27,E29:E34,E36:E38)</f>
        <v>9</v>
      </c>
      <c r="F39" s="1069">
        <f t="shared" si="10"/>
        <v>11</v>
      </c>
      <c r="G39" s="1069">
        <f t="shared" si="10"/>
        <v>12</v>
      </c>
      <c r="H39" s="1069">
        <f t="shared" si="10"/>
        <v>12</v>
      </c>
      <c r="I39" s="1069">
        <f t="shared" si="10"/>
        <v>12</v>
      </c>
      <c r="J39" s="1069">
        <f t="shared" si="10"/>
        <v>11</v>
      </c>
      <c r="K39" s="1069">
        <f t="shared" si="10"/>
        <v>6</v>
      </c>
      <c r="L39" s="1069">
        <f t="shared" si="10"/>
        <v>6</v>
      </c>
      <c r="M39" s="1069">
        <f t="shared" si="10"/>
        <v>13</v>
      </c>
      <c r="N39" s="1069">
        <f t="shared" si="10"/>
        <v>12</v>
      </c>
      <c r="O39" s="1069">
        <f t="shared" si="10"/>
        <v>13</v>
      </c>
      <c r="P39" s="1069">
        <f t="shared" si="10"/>
        <v>13</v>
      </c>
      <c r="Q39" s="1069">
        <f t="shared" si="10"/>
        <v>12</v>
      </c>
      <c r="R39" s="1069">
        <f t="shared" si="10"/>
        <v>7</v>
      </c>
    </row>
    <row r="40" spans="1:18" ht="24" customHeight="1" x14ac:dyDescent="0.25">
      <c r="A40" s="299" t="s">
        <v>13</v>
      </c>
      <c r="B40" s="299" t="s">
        <v>162</v>
      </c>
      <c r="C40" s="902" t="s">
        <v>374</v>
      </c>
      <c r="D40" s="901">
        <f t="shared" ref="D40:D41" si="11">SUM(E40:K40,L40:R40)/2</f>
        <v>40</v>
      </c>
      <c r="E40" s="1070"/>
      <c r="F40" s="901">
        <v>8</v>
      </c>
      <c r="G40" s="901">
        <v>8</v>
      </c>
      <c r="H40" s="901">
        <v>8</v>
      </c>
      <c r="I40" s="901">
        <v>8</v>
      </c>
      <c r="J40" s="901"/>
      <c r="K40" s="1070">
        <v>8</v>
      </c>
      <c r="L40" s="1070">
        <v>8</v>
      </c>
      <c r="M40" s="901">
        <v>8</v>
      </c>
      <c r="N40" s="901">
        <v>8</v>
      </c>
      <c r="O40" s="901"/>
      <c r="P40" s="901">
        <v>8</v>
      </c>
      <c r="Q40" s="901">
        <v>8</v>
      </c>
      <c r="R40" s="1070"/>
    </row>
    <row r="41" spans="1:18" ht="24" customHeight="1" x14ac:dyDescent="0.25">
      <c r="A41" s="299" t="s">
        <v>13</v>
      </c>
      <c r="B41" s="299" t="s">
        <v>162</v>
      </c>
      <c r="C41" s="902" t="s">
        <v>369</v>
      </c>
      <c r="D41" s="901">
        <f t="shared" si="11"/>
        <v>32</v>
      </c>
      <c r="E41" s="1741"/>
      <c r="F41" s="1071">
        <v>8</v>
      </c>
      <c r="G41" s="1071"/>
      <c r="H41" s="901">
        <v>8</v>
      </c>
      <c r="I41" s="1071"/>
      <c r="J41" s="1071">
        <v>8</v>
      </c>
      <c r="K41" s="1070">
        <v>8</v>
      </c>
      <c r="L41" s="1070">
        <v>8</v>
      </c>
      <c r="M41" s="901">
        <v>8</v>
      </c>
      <c r="N41" s="1071"/>
      <c r="O41" s="1071">
        <v>8</v>
      </c>
      <c r="P41" s="1071"/>
      <c r="Q41" s="1071">
        <v>8</v>
      </c>
      <c r="R41" s="1741"/>
    </row>
    <row r="42" spans="1:18" ht="24" customHeight="1" x14ac:dyDescent="0.25">
      <c r="A42" s="904"/>
      <c r="B42" s="904"/>
      <c r="C42" s="905" t="s">
        <v>139</v>
      </c>
      <c r="D42" s="906"/>
      <c r="E42" s="1069">
        <f t="shared" ref="E42:R42" si="12">COUNT(E7:E16,E18:E21,E23:E23,E25:E27,E29:E34,E36:E38,E40:E41)</f>
        <v>9</v>
      </c>
      <c r="F42" s="1069">
        <f t="shared" si="12"/>
        <v>13</v>
      </c>
      <c r="G42" s="1069">
        <f t="shared" si="12"/>
        <v>13</v>
      </c>
      <c r="H42" s="1069">
        <f t="shared" si="12"/>
        <v>14</v>
      </c>
      <c r="I42" s="1069">
        <f t="shared" si="12"/>
        <v>13</v>
      </c>
      <c r="J42" s="1069">
        <f t="shared" si="12"/>
        <v>12</v>
      </c>
      <c r="K42" s="1069">
        <f t="shared" si="12"/>
        <v>8</v>
      </c>
      <c r="L42" s="1069">
        <f t="shared" si="12"/>
        <v>8</v>
      </c>
      <c r="M42" s="1069">
        <f t="shared" si="12"/>
        <v>15</v>
      </c>
      <c r="N42" s="1069">
        <f t="shared" si="12"/>
        <v>13</v>
      </c>
      <c r="O42" s="1069">
        <f t="shared" si="12"/>
        <v>14</v>
      </c>
      <c r="P42" s="1069">
        <f t="shared" si="12"/>
        <v>14</v>
      </c>
      <c r="Q42" s="1069">
        <f t="shared" si="12"/>
        <v>14</v>
      </c>
      <c r="R42" s="1069">
        <f t="shared" si="12"/>
        <v>7</v>
      </c>
    </row>
    <row r="43" spans="1:18" ht="24" customHeight="1" x14ac:dyDescent="0.25">
      <c r="A43" s="299" t="s">
        <v>13</v>
      </c>
      <c r="B43" s="299" t="s">
        <v>103</v>
      </c>
      <c r="C43" s="902" t="s">
        <v>345</v>
      </c>
      <c r="D43" s="901">
        <f>SUM(E43:K43,L43:R43)/2</f>
        <v>40</v>
      </c>
      <c r="E43" s="1070">
        <v>8</v>
      </c>
      <c r="F43" s="901">
        <v>8</v>
      </c>
      <c r="G43" s="901"/>
      <c r="H43" s="901">
        <v>8</v>
      </c>
      <c r="I43" s="901">
        <v>8</v>
      </c>
      <c r="J43" s="901">
        <v>8</v>
      </c>
      <c r="K43" s="1070"/>
      <c r="L43" s="1070"/>
      <c r="M43" s="901">
        <v>8</v>
      </c>
      <c r="N43" s="901">
        <v>8</v>
      </c>
      <c r="O43" s="901">
        <v>8</v>
      </c>
      <c r="P43" s="901"/>
      <c r="Q43" s="901">
        <v>8</v>
      </c>
      <c r="R43" s="1070">
        <v>8</v>
      </c>
    </row>
    <row r="44" spans="1:18" ht="24" customHeight="1" x14ac:dyDescent="0.25">
      <c r="A44" s="299" t="s">
        <v>13</v>
      </c>
      <c r="B44" s="299" t="s">
        <v>360</v>
      </c>
      <c r="C44" s="902" t="s">
        <v>351</v>
      </c>
      <c r="D44" s="901">
        <f>SUM(E44:K44,L44:R44)/2</f>
        <v>12.75</v>
      </c>
      <c r="E44" s="1079"/>
      <c r="F44" s="901">
        <v>8.5</v>
      </c>
      <c r="G44" s="901">
        <v>8.5</v>
      </c>
      <c r="H44" s="901">
        <v>8.5</v>
      </c>
      <c r="I44" s="901"/>
      <c r="J44" s="901"/>
      <c r="K44" s="1079"/>
      <c r="L44" s="1079"/>
      <c r="M44" s="1079"/>
      <c r="N44" s="1079"/>
      <c r="O44" s="1079"/>
      <c r="P44" s="901"/>
      <c r="Q44" s="1079"/>
      <c r="R44" s="1070"/>
    </row>
    <row r="45" spans="1:18" s="1743" customFormat="1" ht="24" customHeight="1" x14ac:dyDescent="0.25">
      <c r="A45" s="904"/>
      <c r="B45" s="904"/>
      <c r="C45" s="905" t="s">
        <v>125</v>
      </c>
      <c r="D45" s="906"/>
      <c r="E45" s="1069">
        <f>COUNT(E7:E16,E18:E20,E23:E23,E25:E27,E29:E34,E36:E38,E40:E41,E43:E44)</f>
        <v>9</v>
      </c>
      <c r="F45" s="1069">
        <f t="shared" ref="F45:R45" si="13">COUNT(F7:F16,F18:F20,F23:F23,F25:F27,F29:F34,F36:F38,F40:F41,F43:F44)</f>
        <v>15</v>
      </c>
      <c r="G45" s="1069">
        <f t="shared" si="13"/>
        <v>13</v>
      </c>
      <c r="H45" s="1069">
        <f t="shared" si="13"/>
        <v>15</v>
      </c>
      <c r="I45" s="1069">
        <f t="shared" si="13"/>
        <v>14</v>
      </c>
      <c r="J45" s="1069">
        <f t="shared" si="13"/>
        <v>13</v>
      </c>
      <c r="K45" s="1069">
        <f t="shared" si="13"/>
        <v>8</v>
      </c>
      <c r="L45" s="1069">
        <f t="shared" si="13"/>
        <v>7</v>
      </c>
      <c r="M45" s="1069">
        <f t="shared" si="13"/>
        <v>15</v>
      </c>
      <c r="N45" s="1069">
        <f t="shared" si="13"/>
        <v>13</v>
      </c>
      <c r="O45" s="1069">
        <f t="shared" si="13"/>
        <v>15</v>
      </c>
      <c r="P45" s="1069">
        <f t="shared" si="13"/>
        <v>13</v>
      </c>
      <c r="Q45" s="1069">
        <f t="shared" si="13"/>
        <v>15</v>
      </c>
      <c r="R45" s="1069">
        <f t="shared" si="13"/>
        <v>8</v>
      </c>
    </row>
    <row r="46" spans="1:18" ht="23.5" customHeight="1" x14ac:dyDescent="0.25">
      <c r="A46" s="299" t="s">
        <v>13</v>
      </c>
      <c r="B46" s="299" t="s">
        <v>39</v>
      </c>
      <c r="C46" s="902" t="s">
        <v>318</v>
      </c>
      <c r="D46" s="901">
        <f>SUM(E46:K46,L46:R46)/2</f>
        <v>40</v>
      </c>
      <c r="E46" s="961"/>
      <c r="F46" s="901">
        <v>8</v>
      </c>
      <c r="G46" s="901">
        <v>8</v>
      </c>
      <c r="H46" s="901">
        <v>8</v>
      </c>
      <c r="I46" s="901">
        <v>8</v>
      </c>
      <c r="J46" s="901"/>
      <c r="K46" s="961">
        <v>8</v>
      </c>
      <c r="L46" s="961">
        <v>8</v>
      </c>
      <c r="M46" s="901"/>
      <c r="N46" s="901">
        <v>8</v>
      </c>
      <c r="O46" s="901">
        <v>8</v>
      </c>
      <c r="P46" s="901">
        <v>8</v>
      </c>
      <c r="Q46" s="901">
        <v>8</v>
      </c>
      <c r="R46" s="962"/>
    </row>
    <row r="47" spans="1:18" ht="24" customHeight="1" x14ac:dyDescent="0.25">
      <c r="A47" s="299" t="s">
        <v>13</v>
      </c>
      <c r="B47" s="299" t="s">
        <v>39</v>
      </c>
      <c r="C47" s="902" t="s">
        <v>370</v>
      </c>
      <c r="D47" s="901">
        <f t="shared" ref="D47:D51" si="14">SUM(E47:K47,L47:R47)/2</f>
        <v>24</v>
      </c>
      <c r="E47" s="961">
        <v>8</v>
      </c>
      <c r="F47" s="901"/>
      <c r="G47" s="901"/>
      <c r="H47" s="901"/>
      <c r="I47" s="901"/>
      <c r="J47" s="901">
        <v>8</v>
      </c>
      <c r="K47" s="961">
        <v>8</v>
      </c>
      <c r="L47" s="961">
        <v>8</v>
      </c>
      <c r="M47" s="901"/>
      <c r="N47" s="901"/>
      <c r="O47" s="901"/>
      <c r="P47" s="901"/>
      <c r="Q47" s="901">
        <v>8</v>
      </c>
      <c r="R47" s="962">
        <v>8</v>
      </c>
    </row>
    <row r="48" spans="1:18" ht="24" customHeight="1" x14ac:dyDescent="0.25">
      <c r="A48" s="908" t="s">
        <v>256</v>
      </c>
      <c r="B48" s="908" t="s">
        <v>39</v>
      </c>
      <c r="C48" s="909" t="s">
        <v>378</v>
      </c>
      <c r="D48" s="901">
        <f t="shared" si="14"/>
        <v>12</v>
      </c>
      <c r="E48" s="1077" t="s">
        <v>10</v>
      </c>
      <c r="F48" s="901"/>
      <c r="G48" s="1074" t="s">
        <v>10</v>
      </c>
      <c r="H48" s="2391" t="s">
        <v>10</v>
      </c>
      <c r="I48" s="1074" t="s">
        <v>10</v>
      </c>
      <c r="J48" s="1420" t="s">
        <v>273</v>
      </c>
      <c r="K48" s="2383" t="s">
        <v>152</v>
      </c>
      <c r="L48" s="1092">
        <v>8</v>
      </c>
      <c r="M48" s="901">
        <v>8</v>
      </c>
      <c r="N48" s="901"/>
      <c r="O48" s="1079"/>
      <c r="P48" s="1079"/>
      <c r="Q48" s="901">
        <v>8</v>
      </c>
      <c r="R48" s="962"/>
    </row>
    <row r="49" spans="1:18" ht="24" customHeight="1" x14ac:dyDescent="0.25">
      <c r="A49" s="299" t="s">
        <v>13</v>
      </c>
      <c r="B49" s="299" t="s">
        <v>39</v>
      </c>
      <c r="C49" s="902" t="s">
        <v>106</v>
      </c>
      <c r="D49" s="901">
        <f t="shared" si="14"/>
        <v>8</v>
      </c>
      <c r="E49" s="1961"/>
      <c r="F49" s="1371" t="s">
        <v>104</v>
      </c>
      <c r="G49" s="1371" t="s">
        <v>104</v>
      </c>
      <c r="H49" s="1079"/>
      <c r="I49" s="1079"/>
      <c r="J49" s="1079"/>
      <c r="K49" s="1080"/>
      <c r="L49" s="961"/>
      <c r="M49" s="901">
        <v>8</v>
      </c>
      <c r="N49" s="901">
        <v>8</v>
      </c>
      <c r="O49" s="1079"/>
      <c r="P49" s="1079"/>
      <c r="Q49" s="1079"/>
      <c r="R49" s="1080"/>
    </row>
    <row r="50" spans="1:18" ht="24" customHeight="1" x14ac:dyDescent="0.25">
      <c r="A50" s="299" t="s">
        <v>13</v>
      </c>
      <c r="B50" s="299" t="s">
        <v>39</v>
      </c>
      <c r="C50" s="902" t="s">
        <v>352</v>
      </c>
      <c r="D50" s="901">
        <f t="shared" si="14"/>
        <v>40</v>
      </c>
      <c r="E50" s="1070">
        <v>8</v>
      </c>
      <c r="F50" s="901"/>
      <c r="G50" s="901">
        <v>8</v>
      </c>
      <c r="H50" s="901">
        <v>8</v>
      </c>
      <c r="I50" s="901">
        <v>8</v>
      </c>
      <c r="J50" s="901">
        <v>8</v>
      </c>
      <c r="K50" s="1070"/>
      <c r="L50" s="1070"/>
      <c r="M50" s="901">
        <v>8</v>
      </c>
      <c r="N50" s="901">
        <v>8</v>
      </c>
      <c r="O50" s="901">
        <v>8</v>
      </c>
      <c r="P50" s="901">
        <v>8</v>
      </c>
      <c r="Q50" s="901"/>
      <c r="R50" s="1070">
        <v>8</v>
      </c>
    </row>
    <row r="51" spans="1:18" ht="24" customHeight="1" x14ac:dyDescent="0.25">
      <c r="A51" s="299" t="s">
        <v>13</v>
      </c>
      <c r="B51" s="299" t="s">
        <v>362</v>
      </c>
      <c r="C51" s="902" t="s">
        <v>135</v>
      </c>
      <c r="D51" s="901">
        <f t="shared" si="14"/>
        <v>30.5</v>
      </c>
      <c r="E51" s="1070">
        <v>8</v>
      </c>
      <c r="F51" s="901">
        <v>7.5</v>
      </c>
      <c r="G51" s="901"/>
      <c r="H51" s="901"/>
      <c r="I51" s="901">
        <v>7.5</v>
      </c>
      <c r="J51" s="901">
        <v>7.5</v>
      </c>
      <c r="K51" s="1070"/>
      <c r="L51" s="1070"/>
      <c r="M51" s="901">
        <v>7.5</v>
      </c>
      <c r="N51" s="901"/>
      <c r="O51" s="901"/>
      <c r="P51" s="901">
        <v>7.5</v>
      </c>
      <c r="Q51" s="901">
        <v>7.5</v>
      </c>
      <c r="R51" s="1070">
        <v>8</v>
      </c>
    </row>
    <row r="52" spans="1:18" ht="24" customHeight="1" x14ac:dyDescent="0.25">
      <c r="A52" s="904"/>
      <c r="B52" s="904"/>
      <c r="C52" s="905" t="s">
        <v>126</v>
      </c>
      <c r="D52" s="906"/>
      <c r="E52" s="1069">
        <f>COUNT(E8:E16,E18:E20,E23:E23,E25:E27,E29:E34,E36:E38,E40:E41,E43:E44,E46:E51)</f>
        <v>12</v>
      </c>
      <c r="F52" s="1069">
        <f t="shared" ref="F52:R52" si="15">COUNT(F8:F16,F18:F20,F23:F23,F25:F27,F29:F34,F36:F38,F40:F41,F43:F44,F46:F51)</f>
        <v>16</v>
      </c>
      <c r="G52" s="1069">
        <f t="shared" si="15"/>
        <v>14</v>
      </c>
      <c r="H52" s="1069">
        <f t="shared" si="15"/>
        <v>16</v>
      </c>
      <c r="I52" s="1069">
        <f t="shared" si="15"/>
        <v>16</v>
      </c>
      <c r="J52" s="1069">
        <f t="shared" si="15"/>
        <v>15</v>
      </c>
      <c r="K52" s="1069">
        <f t="shared" si="15"/>
        <v>10</v>
      </c>
      <c r="L52" s="1069">
        <f t="shared" si="15"/>
        <v>10</v>
      </c>
      <c r="M52" s="1069">
        <f t="shared" si="15"/>
        <v>18</v>
      </c>
      <c r="N52" s="1069">
        <f t="shared" si="15"/>
        <v>15</v>
      </c>
      <c r="O52" s="1069">
        <f t="shared" si="15"/>
        <v>16</v>
      </c>
      <c r="P52" s="1069">
        <f t="shared" si="15"/>
        <v>15</v>
      </c>
      <c r="Q52" s="1069">
        <f t="shared" si="15"/>
        <v>18</v>
      </c>
      <c r="R52" s="1069">
        <f t="shared" si="15"/>
        <v>11</v>
      </c>
    </row>
    <row r="53" spans="1:18" ht="24" customHeight="1" x14ac:dyDescent="0.25">
      <c r="A53" s="299" t="s">
        <v>13</v>
      </c>
      <c r="B53" s="299" t="s">
        <v>301</v>
      </c>
      <c r="C53" s="900" t="s">
        <v>106</v>
      </c>
      <c r="D53" s="901">
        <f>SUM(E53:K53,L53:R53)/2</f>
        <v>6</v>
      </c>
      <c r="E53" s="962"/>
      <c r="F53" s="1080"/>
      <c r="G53" s="1079"/>
      <c r="H53" s="963">
        <v>6</v>
      </c>
      <c r="I53" s="1079"/>
      <c r="J53" s="1079"/>
      <c r="K53" s="1081"/>
      <c r="L53" s="961"/>
      <c r="M53" s="1079"/>
      <c r="N53" s="1079"/>
      <c r="O53" s="901">
        <v>6</v>
      </c>
      <c r="P53" s="1079"/>
      <c r="Q53" s="1079"/>
      <c r="R53" s="1081"/>
    </row>
    <row r="54" spans="1:18" ht="24" customHeight="1" x14ac:dyDescent="0.25">
      <c r="A54" s="299" t="s">
        <v>13</v>
      </c>
      <c r="B54" s="299" t="s">
        <v>312</v>
      </c>
      <c r="C54" s="900" t="s">
        <v>106</v>
      </c>
      <c r="D54" s="901">
        <f>SUM(E54:K54,L54:R54)/2</f>
        <v>10</v>
      </c>
      <c r="E54" s="962"/>
      <c r="F54" s="1080"/>
      <c r="G54" s="1079"/>
      <c r="H54" s="1080"/>
      <c r="I54" s="901">
        <v>5</v>
      </c>
      <c r="J54" s="901">
        <v>5</v>
      </c>
      <c r="K54" s="1081"/>
      <c r="L54" s="961"/>
      <c r="M54" s="1079"/>
      <c r="N54" s="1079"/>
      <c r="O54" s="1079"/>
      <c r="P54" s="901">
        <v>5</v>
      </c>
      <c r="Q54" s="901">
        <v>5</v>
      </c>
      <c r="R54" s="1081"/>
    </row>
    <row r="55" spans="1:18" ht="24" customHeight="1" x14ac:dyDescent="0.25">
      <c r="A55" s="904"/>
      <c r="B55" s="904"/>
      <c r="C55" s="911" t="s">
        <v>300</v>
      </c>
      <c r="D55" s="906"/>
      <c r="E55" s="1069">
        <f>COUNT(E18:E20,E23,E25:E27,E29:E34,E36:E38,E40:E41,E43:E44,E46:E51)</f>
        <v>9</v>
      </c>
      <c r="F55" s="1069">
        <f t="shared" ref="F55:R55" si="16">COUNT(F18:F20,F23,F25:F27,F29:F34,F36:F38,F40:F41,F43:F44,F46:F51)</f>
        <v>12</v>
      </c>
      <c r="G55" s="1069">
        <f t="shared" si="16"/>
        <v>11</v>
      </c>
      <c r="H55" s="1069">
        <f t="shared" si="16"/>
        <v>13</v>
      </c>
      <c r="I55" s="1069">
        <f t="shared" si="16"/>
        <v>12</v>
      </c>
      <c r="J55" s="1069">
        <f t="shared" si="16"/>
        <v>11</v>
      </c>
      <c r="K55" s="1069">
        <f t="shared" si="16"/>
        <v>7</v>
      </c>
      <c r="L55" s="1069">
        <f t="shared" si="16"/>
        <v>9</v>
      </c>
      <c r="M55" s="1069">
        <f t="shared" si="16"/>
        <v>14</v>
      </c>
      <c r="N55" s="1069">
        <f t="shared" si="16"/>
        <v>11</v>
      </c>
      <c r="O55" s="1069">
        <f t="shared" si="16"/>
        <v>12</v>
      </c>
      <c r="P55" s="1069">
        <f t="shared" si="16"/>
        <v>12</v>
      </c>
      <c r="Q55" s="1069">
        <f t="shared" si="16"/>
        <v>15</v>
      </c>
      <c r="R55" s="1069">
        <f t="shared" si="16"/>
        <v>7</v>
      </c>
    </row>
    <row r="56" spans="1:18" ht="24" customHeight="1" x14ac:dyDescent="0.25">
      <c r="A56" s="904"/>
      <c r="B56" s="904"/>
      <c r="C56" s="912" t="s">
        <v>51</v>
      </c>
      <c r="D56" s="906"/>
      <c r="E56" s="1069">
        <f>COUNT(E23,E25:E27,E29:E34,E36:E38,E40:E41,E43:E44,E46:E51,E53:E53)</f>
        <v>7</v>
      </c>
      <c r="F56" s="1069">
        <f t="shared" ref="F56:R56" si="17">COUNT(F23,F25:F27,F29:F34,F36:F38,F40:F41,F43:F44,F46:F51,F53:F53)</f>
        <v>10</v>
      </c>
      <c r="G56" s="1069">
        <f t="shared" si="17"/>
        <v>10</v>
      </c>
      <c r="H56" s="1069">
        <f t="shared" si="17"/>
        <v>12</v>
      </c>
      <c r="I56" s="1069">
        <f t="shared" si="17"/>
        <v>10</v>
      </c>
      <c r="J56" s="1069">
        <f t="shared" si="17"/>
        <v>9</v>
      </c>
      <c r="K56" s="1069">
        <f t="shared" si="17"/>
        <v>6</v>
      </c>
      <c r="L56" s="1069">
        <f t="shared" si="17"/>
        <v>7</v>
      </c>
      <c r="M56" s="1069">
        <f t="shared" si="17"/>
        <v>13</v>
      </c>
      <c r="N56" s="1069">
        <f t="shared" si="17"/>
        <v>9</v>
      </c>
      <c r="O56" s="1069">
        <f t="shared" si="17"/>
        <v>11</v>
      </c>
      <c r="P56" s="1069">
        <f t="shared" si="17"/>
        <v>10</v>
      </c>
      <c r="Q56" s="1069">
        <f t="shared" si="17"/>
        <v>13</v>
      </c>
      <c r="R56" s="1069">
        <f t="shared" si="17"/>
        <v>6</v>
      </c>
    </row>
    <row r="57" spans="1:18" ht="24" customHeight="1" x14ac:dyDescent="0.25">
      <c r="A57" s="904"/>
      <c r="B57" s="904"/>
      <c r="C57" s="912" t="s">
        <v>113</v>
      </c>
      <c r="D57" s="906"/>
      <c r="E57" s="1069">
        <f>COUNT(E25:E27,E29:E34,E36:E38,E40:E41,E43:E44,E46:E51,E53:E54)</f>
        <v>7</v>
      </c>
      <c r="F57" s="1069">
        <f t="shared" ref="F57:R57" si="18">COUNT(F25:F27,F29:F34,F36:F38,F40:F41,F43:F44,F46:F51,F53:F54)</f>
        <v>9</v>
      </c>
      <c r="G57" s="1069">
        <f>COUNT(G25:G27,G29:G34,G36:G38,G40:G41,G43:G44,G46:G51,G53:G54)</f>
        <v>9</v>
      </c>
      <c r="H57" s="1069">
        <f t="shared" si="18"/>
        <v>11</v>
      </c>
      <c r="I57" s="1069">
        <f t="shared" si="18"/>
        <v>11</v>
      </c>
      <c r="J57" s="1069">
        <f t="shared" si="18"/>
        <v>10</v>
      </c>
      <c r="K57" s="1069">
        <f t="shared" si="18"/>
        <v>6</v>
      </c>
      <c r="L57" s="1069">
        <f t="shared" si="18"/>
        <v>7</v>
      </c>
      <c r="M57" s="1069">
        <f t="shared" si="18"/>
        <v>13</v>
      </c>
      <c r="N57" s="1069">
        <f t="shared" si="18"/>
        <v>8</v>
      </c>
      <c r="O57" s="1069">
        <f t="shared" si="18"/>
        <v>10</v>
      </c>
      <c r="P57" s="1069">
        <f t="shared" si="18"/>
        <v>11</v>
      </c>
      <c r="Q57" s="1069">
        <f t="shared" si="18"/>
        <v>13</v>
      </c>
      <c r="R57" s="1069">
        <f t="shared" si="18"/>
        <v>6</v>
      </c>
    </row>
    <row r="58" spans="1:18" ht="24" customHeight="1" x14ac:dyDescent="0.25">
      <c r="A58" s="2384" t="s">
        <v>256</v>
      </c>
      <c r="B58" s="2384" t="s">
        <v>52</v>
      </c>
      <c r="C58" s="2385" t="s">
        <v>378</v>
      </c>
      <c r="D58" s="901">
        <f t="shared" ref="D58:D59" si="19">SUM(E58:K58,L58:R58)/2</f>
        <v>5</v>
      </c>
      <c r="E58" s="1091" t="s">
        <v>10</v>
      </c>
      <c r="F58" s="901"/>
      <c r="G58" s="1074" t="s">
        <v>10</v>
      </c>
      <c r="H58" s="1074" t="s">
        <v>10</v>
      </c>
      <c r="I58" s="1074" t="s">
        <v>10</v>
      </c>
      <c r="J58" s="1420" t="s">
        <v>273</v>
      </c>
      <c r="K58" s="1079"/>
      <c r="L58" s="1079"/>
      <c r="M58" s="1079"/>
      <c r="N58" s="901"/>
      <c r="O58" s="901">
        <v>5</v>
      </c>
      <c r="P58" s="901">
        <v>5</v>
      </c>
      <c r="Q58" s="1079"/>
      <c r="R58" s="1070"/>
    </row>
    <row r="59" spans="1:18" ht="24" customHeight="1" x14ac:dyDescent="0.25">
      <c r="A59" s="299" t="s">
        <v>13</v>
      </c>
      <c r="B59" s="299" t="s">
        <v>52</v>
      </c>
      <c r="C59" s="902" t="s">
        <v>377</v>
      </c>
      <c r="D59" s="901">
        <f t="shared" si="19"/>
        <v>9</v>
      </c>
      <c r="E59" s="2386" t="s">
        <v>10</v>
      </c>
      <c r="F59" s="1075" t="s">
        <v>10</v>
      </c>
      <c r="G59" s="1074" t="s">
        <v>10</v>
      </c>
      <c r="H59" s="2390" t="s">
        <v>273</v>
      </c>
      <c r="I59" s="901"/>
      <c r="J59" s="901"/>
      <c r="K59" s="961"/>
      <c r="L59" s="961"/>
      <c r="M59" s="901"/>
      <c r="N59" s="901">
        <v>5</v>
      </c>
      <c r="O59" s="901">
        <v>5</v>
      </c>
      <c r="P59" s="901"/>
      <c r="Q59" s="901"/>
      <c r="R59" s="961">
        <v>8</v>
      </c>
    </row>
    <row r="60" spans="1:18" ht="24" customHeight="1" x14ac:dyDescent="0.25">
      <c r="A60" s="904"/>
      <c r="B60" s="904"/>
      <c r="C60" s="912" t="s">
        <v>55</v>
      </c>
      <c r="D60" s="906"/>
      <c r="E60" s="1069">
        <f>COUNT(E29:E34,E36:E38,E40:E41,E43:E44,E46:E51,E53:E54,E58:E59)</f>
        <v>6</v>
      </c>
      <c r="F60" s="1069">
        <f t="shared" ref="F60:R60" si="20">COUNT(F29:F34,F36:F38,F40:F41,F43:F44,F46:F51,F53:F54,F58:F59)</f>
        <v>8</v>
      </c>
      <c r="G60" s="1069">
        <f t="shared" si="20"/>
        <v>8</v>
      </c>
      <c r="H60" s="1069">
        <f t="shared" si="20"/>
        <v>10</v>
      </c>
      <c r="I60" s="1069">
        <f t="shared" si="20"/>
        <v>9</v>
      </c>
      <c r="J60" s="1069">
        <f t="shared" si="20"/>
        <v>10</v>
      </c>
      <c r="K60" s="1069">
        <f t="shared" si="20"/>
        <v>6</v>
      </c>
      <c r="L60" s="1069">
        <f t="shared" si="20"/>
        <v>7</v>
      </c>
      <c r="M60" s="1069">
        <f t="shared" si="20"/>
        <v>12</v>
      </c>
      <c r="N60" s="1069">
        <f t="shared" si="20"/>
        <v>9</v>
      </c>
      <c r="O60" s="1069">
        <f t="shared" si="20"/>
        <v>11</v>
      </c>
      <c r="P60" s="1069">
        <f t="shared" si="20"/>
        <v>10</v>
      </c>
      <c r="Q60" s="1069">
        <f t="shared" si="20"/>
        <v>12</v>
      </c>
      <c r="R60" s="1069">
        <f t="shared" si="20"/>
        <v>7</v>
      </c>
    </row>
    <row r="61" spans="1:18" ht="24" customHeight="1" x14ac:dyDescent="0.25">
      <c r="A61" s="904"/>
      <c r="B61" s="904"/>
      <c r="C61" s="912" t="s">
        <v>105</v>
      </c>
      <c r="D61" s="906"/>
      <c r="E61" s="1069">
        <f>COUNT(E36:E38,E40:E41,E43:E44,E46:E51,E53:E54,E58:E59)</f>
        <v>5</v>
      </c>
      <c r="F61" s="1069">
        <f t="shared" ref="F61:R61" si="21">COUNT(F36:F38,F40:F41,F43:F44,F46:F51,F53:F54,F58:F59)</f>
        <v>7</v>
      </c>
      <c r="G61" s="1069">
        <f t="shared" si="21"/>
        <v>5</v>
      </c>
      <c r="H61" s="1069">
        <f t="shared" si="21"/>
        <v>8</v>
      </c>
      <c r="I61" s="1069">
        <f t="shared" si="21"/>
        <v>6</v>
      </c>
      <c r="J61" s="1069">
        <f t="shared" si="21"/>
        <v>7</v>
      </c>
      <c r="K61" s="1069">
        <f t="shared" si="21"/>
        <v>5</v>
      </c>
      <c r="L61" s="1069">
        <f t="shared" si="21"/>
        <v>6</v>
      </c>
      <c r="M61" s="1069">
        <f t="shared" si="21"/>
        <v>8</v>
      </c>
      <c r="N61" s="1069">
        <f t="shared" si="21"/>
        <v>6</v>
      </c>
      <c r="O61" s="1069">
        <f t="shared" si="21"/>
        <v>8</v>
      </c>
      <c r="P61" s="1069">
        <f t="shared" si="21"/>
        <v>7</v>
      </c>
      <c r="Q61" s="1069">
        <f t="shared" si="21"/>
        <v>9</v>
      </c>
      <c r="R61" s="1069">
        <f t="shared" si="21"/>
        <v>6</v>
      </c>
    </row>
    <row r="62" spans="1:18" ht="24" customHeight="1" x14ac:dyDescent="0.25">
      <c r="A62" s="904"/>
      <c r="B62" s="904"/>
      <c r="C62" s="912" t="s">
        <v>128</v>
      </c>
      <c r="D62" s="906"/>
      <c r="E62" s="1069">
        <f>COUNT(#REF!,E40:E41,E43:E44,E46:E51,E53:E54,E58:E59)</f>
        <v>4</v>
      </c>
      <c r="F62" s="1069">
        <f>COUNT(#REF!,F40:F41,F43:F44,F46:F51,F53:F54,F58:F59)</f>
        <v>6</v>
      </c>
      <c r="G62" s="1069">
        <f>COUNT(#REF!,G40:G41,G43:G44,G46:G51,G53:G54,G58:G59)</f>
        <v>4</v>
      </c>
      <c r="H62" s="1069">
        <f>COUNT(#REF!,H40:H41,H43:H44,H46:H51,H53:H54,H58:H59)</f>
        <v>7</v>
      </c>
      <c r="I62" s="1069">
        <f>COUNT(#REF!,I40:I41,I43:I44,I46:I51,I53:I54,I58:I59)</f>
        <v>6</v>
      </c>
      <c r="J62" s="1069">
        <f>COUNT(#REF!,J40:J41,J43:J44,J46:J51,J53:J54,J58:J59)</f>
        <v>6</v>
      </c>
      <c r="K62" s="1069">
        <f>COUNT(#REF!,K40:K41,K43:K44,K46:K51,K53:K54,K58:K59)</f>
        <v>4</v>
      </c>
      <c r="L62" s="1069">
        <f>COUNT(#REF!,L40:L41,L43:L44,L46:L51,L53:L54,L58:L59)</f>
        <v>5</v>
      </c>
      <c r="M62" s="1069">
        <f>COUNT(#REF!,M40:M41,M43:M44,M46:M51,M53:M54,M58:M59)</f>
        <v>7</v>
      </c>
      <c r="N62" s="1069">
        <f>COUNT(#REF!,N40:N41,N43:N44,N46:N51,N53:N54,N58:N59)</f>
        <v>6</v>
      </c>
      <c r="O62" s="1069">
        <f>COUNT(#REF!,O40:O41,O43:O44,O46:O51,O53:O54,O58:O59)</f>
        <v>7</v>
      </c>
      <c r="P62" s="1069">
        <f>COUNT(#REF!,P40:P41,P43:P44,P46:P51,P53:P54,P58:P59)</f>
        <v>6</v>
      </c>
      <c r="Q62" s="1069">
        <f>COUNT(#REF!,Q40:Q41,Q43:Q44,Q46:Q51,Q53:Q54,Q58:Q59)</f>
        <v>8</v>
      </c>
      <c r="R62" s="1069">
        <f>COUNT(#REF!,R40:R41,R43:R44,R46:R51,R53:R54,R58:R59)</f>
        <v>5</v>
      </c>
    </row>
    <row r="63" spans="1:18" ht="24" customHeight="1" x14ac:dyDescent="0.25">
      <c r="A63" s="904"/>
      <c r="B63" s="904"/>
      <c r="C63" s="912" t="s">
        <v>161</v>
      </c>
      <c r="D63" s="906"/>
      <c r="E63" s="1069">
        <f>COUNT(#REF!,E43:E44,E46:E51,E53:E54,E58:E59)</f>
        <v>4</v>
      </c>
      <c r="F63" s="1069">
        <f>COUNT(#REF!,F43:F44,F46:F51,F53:F54,F58:F59)</f>
        <v>4</v>
      </c>
      <c r="G63" s="1069">
        <f>COUNT(#REF!,G43:G44,G46:G51,G53:G54,G58:G59)</f>
        <v>3</v>
      </c>
      <c r="H63" s="1069">
        <f>COUNT(#REF!,H43:H44,H46:H51,H53:H54,H58:H59)</f>
        <v>5</v>
      </c>
      <c r="I63" s="1069">
        <f>COUNT(#REF!,I43:I44,I46:I51,I53:I54,I58:I59)</f>
        <v>5</v>
      </c>
      <c r="J63" s="1069">
        <f>COUNT(#REF!,J43:J44,J46:J51,J53:J54,J58:J59)</f>
        <v>5</v>
      </c>
      <c r="K63" s="1069">
        <f>COUNT(#REF!,K43:K44,K46:K51,K53:K54,K58:K59)</f>
        <v>2</v>
      </c>
      <c r="L63" s="1069">
        <f>COUNT(#REF!,L43:L44,L46:L51,L53:L54,L58:L59)</f>
        <v>3</v>
      </c>
      <c r="M63" s="1069">
        <f>COUNT(#REF!,M43:M44,M46:M51,M53:M54,M58:M59)</f>
        <v>5</v>
      </c>
      <c r="N63" s="1069">
        <f>COUNT(#REF!,N43:N44,N46:N51,N53:N54,N58:N59)</f>
        <v>5</v>
      </c>
      <c r="O63" s="1069">
        <f>COUNT(#REF!,O43:O44,O46:O51,O53:O54,O58:O59)</f>
        <v>6</v>
      </c>
      <c r="P63" s="1069">
        <f>COUNT(#REF!,P43:P44,P46:P51,P53:P54,P58:P59)</f>
        <v>5</v>
      </c>
      <c r="Q63" s="1069">
        <f>COUNT(#REF!,Q43:Q44,Q46:Q51,Q53:Q54,Q58:Q59)</f>
        <v>6</v>
      </c>
      <c r="R63" s="1069">
        <f>COUNT(#REF!,R43:R44,R46:R51,R53:R54,R58:R59)</f>
        <v>5</v>
      </c>
    </row>
    <row r="64" spans="1:18" ht="24" customHeight="1" x14ac:dyDescent="0.25">
      <c r="A64" s="904"/>
      <c r="B64" s="904"/>
      <c r="C64" s="912" t="s">
        <v>321</v>
      </c>
      <c r="D64" s="906"/>
      <c r="E64" s="1069">
        <f>COUNT(#REF!,#REF!,E44,E46:E51,E53:E54,E58:E59)</f>
        <v>3</v>
      </c>
      <c r="F64" s="1069">
        <f>COUNT(#REF!,#REF!,F44,F46:F51,F53:F54,F58:F59)</f>
        <v>3</v>
      </c>
      <c r="G64" s="1069">
        <f>COUNT(#REF!,#REF!,G44,G46:G51,G53:G54,G58:G59)</f>
        <v>3</v>
      </c>
      <c r="H64" s="1069">
        <f>COUNT(#REF!,#REF!,H44,H46:H51,H53:H54,H58:H59)</f>
        <v>4</v>
      </c>
      <c r="I64" s="1069">
        <f>COUNT(#REF!,#REF!,I44,I46:I51,I53:I54,I58:I59)</f>
        <v>4</v>
      </c>
      <c r="J64" s="1069">
        <f>COUNT(#REF!,#REF!,J44,J46:J51,J53:J54,J58:J59)</f>
        <v>4</v>
      </c>
      <c r="K64" s="1069">
        <f>COUNT(#REF!,#REF!,K44,K46:K51,K53:K54,K58:K59)</f>
        <v>2</v>
      </c>
      <c r="L64" s="1069">
        <f>COUNT(#REF!,#REF!,L44,L46:L51,L53:L54,L58:L59)</f>
        <v>3</v>
      </c>
      <c r="M64" s="1069">
        <f>COUNT(#REF!,#REF!,M44,M46:M51,M53:M54,M58:M59)</f>
        <v>4</v>
      </c>
      <c r="N64" s="1069">
        <f>COUNT(#REF!,#REF!,N44,N46:N51,N53:N54,N58:N59)</f>
        <v>4</v>
      </c>
      <c r="O64" s="1069">
        <f>COUNT(#REF!,#REF!,O44,O46:O51,O53:O54,O58:O59)</f>
        <v>5</v>
      </c>
      <c r="P64" s="1069">
        <f>COUNT(#REF!,#REF!,P44,P46:P51,P53:P54,P58:P59)</f>
        <v>5</v>
      </c>
      <c r="Q64" s="1069">
        <f>COUNT(#REF!,#REF!,Q44,Q46:Q51,Q53:Q54,Q58:Q59)</f>
        <v>5</v>
      </c>
      <c r="R64" s="1069">
        <f>COUNT(#REF!,#REF!,R44,R46:R51,R53:R54,R58:R59)</f>
        <v>4</v>
      </c>
    </row>
    <row r="65" spans="1:18" ht="24" customHeight="1" x14ac:dyDescent="0.25">
      <c r="A65" s="904"/>
      <c r="B65" s="904"/>
      <c r="C65" s="912" t="s">
        <v>183</v>
      </c>
      <c r="D65" s="906"/>
      <c r="E65" s="1069">
        <f>COUNT(E58:E59)</f>
        <v>0</v>
      </c>
      <c r="F65" s="1069">
        <f t="shared" ref="F65:R65" si="22">COUNT(F58:F59)</f>
        <v>0</v>
      </c>
      <c r="G65" s="1069">
        <f t="shared" si="22"/>
        <v>0</v>
      </c>
      <c r="H65" s="1069">
        <f t="shared" si="22"/>
        <v>0</v>
      </c>
      <c r="I65" s="1069">
        <f t="shared" si="22"/>
        <v>0</v>
      </c>
      <c r="J65" s="1069">
        <f t="shared" si="22"/>
        <v>0</v>
      </c>
      <c r="K65" s="1069">
        <f t="shared" si="22"/>
        <v>0</v>
      </c>
      <c r="L65" s="1069">
        <f t="shared" si="22"/>
        <v>0</v>
      </c>
      <c r="M65" s="1069">
        <f t="shared" si="22"/>
        <v>0</v>
      </c>
      <c r="N65" s="1069">
        <f t="shared" si="22"/>
        <v>1</v>
      </c>
      <c r="O65" s="1069">
        <f t="shared" si="22"/>
        <v>2</v>
      </c>
      <c r="P65" s="1069">
        <f t="shared" si="22"/>
        <v>1</v>
      </c>
      <c r="Q65" s="1069">
        <f t="shared" si="22"/>
        <v>0</v>
      </c>
      <c r="R65" s="1069">
        <f t="shared" si="22"/>
        <v>1</v>
      </c>
    </row>
    <row r="66" spans="1:18" ht="24" customHeight="1" thickBot="1" x14ac:dyDescent="0.3">
      <c r="A66" s="299" t="s">
        <v>102</v>
      </c>
      <c r="B66" s="299"/>
      <c r="C66" s="900"/>
      <c r="D66" s="901"/>
      <c r="E66" s="962"/>
      <c r="F66" s="963"/>
      <c r="G66" s="963"/>
      <c r="H66" s="963"/>
      <c r="I66" s="901"/>
      <c r="J66" s="901"/>
      <c r="K66" s="961"/>
      <c r="L66" s="961"/>
      <c r="M66" s="963"/>
      <c r="N66" s="901"/>
      <c r="O66" s="901"/>
      <c r="P66" s="901"/>
      <c r="Q66" s="901"/>
      <c r="R66" s="962"/>
    </row>
    <row r="67" spans="1:18" ht="24" customHeight="1" thickBot="1" x14ac:dyDescent="0.3">
      <c r="A67" s="913" t="s">
        <v>95</v>
      </c>
      <c r="B67" s="913" t="s">
        <v>101</v>
      </c>
      <c r="C67" s="914" t="s">
        <v>97</v>
      </c>
      <c r="D67" s="913">
        <f>SUM(E67:K67,L67:R67)/2</f>
        <v>19</v>
      </c>
      <c r="E67" s="1082"/>
      <c r="F67" s="1083">
        <v>7.5</v>
      </c>
      <c r="G67" s="2393" t="s">
        <v>152</v>
      </c>
      <c r="H67" s="2393" t="s">
        <v>152</v>
      </c>
      <c r="I67" s="2394">
        <v>7.5</v>
      </c>
      <c r="J67" s="2394">
        <v>4</v>
      </c>
      <c r="K67" s="1082"/>
      <c r="L67" s="1082"/>
      <c r="M67" s="1083">
        <v>7.5</v>
      </c>
      <c r="N67" s="913">
        <v>7.5</v>
      </c>
      <c r="O67" s="913">
        <v>4</v>
      </c>
      <c r="P67" s="913"/>
      <c r="Q67" s="913"/>
      <c r="R67" s="1084"/>
    </row>
    <row r="68" spans="1:18" ht="24" customHeight="1" thickBot="1" x14ac:dyDescent="0.3">
      <c r="A68" s="2392" t="s">
        <v>138</v>
      </c>
      <c r="B68" s="299" t="s">
        <v>100</v>
      </c>
      <c r="C68" s="915" t="s">
        <v>99</v>
      </c>
      <c r="D68" s="913">
        <f t="shared" ref="D68:D69" si="23">SUM(E68:K68,L68:R68)/2</f>
        <v>0</v>
      </c>
      <c r="E68" s="1085"/>
      <c r="F68" s="1086"/>
      <c r="G68" s="299"/>
      <c r="H68" s="299"/>
      <c r="I68" s="299"/>
      <c r="J68" s="299"/>
      <c r="K68" s="1085"/>
      <c r="L68" s="1087"/>
      <c r="M68" s="1088"/>
      <c r="N68" s="299"/>
      <c r="O68" s="299"/>
      <c r="P68" s="299"/>
      <c r="Q68" s="299"/>
      <c r="R68" s="1089"/>
    </row>
    <row r="69" spans="1:18" ht="24" customHeight="1" thickBot="1" x14ac:dyDescent="0.3">
      <c r="A69" s="299" t="s">
        <v>96</v>
      </c>
      <c r="B69" s="299" t="s">
        <v>100</v>
      </c>
      <c r="C69" s="915" t="s">
        <v>137</v>
      </c>
      <c r="D69" s="913">
        <f t="shared" si="23"/>
        <v>38</v>
      </c>
      <c r="E69" s="1085">
        <v>9.5</v>
      </c>
      <c r="F69" s="1088">
        <v>9.5</v>
      </c>
      <c r="G69" s="299"/>
      <c r="H69" s="299"/>
      <c r="I69" s="299"/>
      <c r="J69" s="299">
        <v>9.5</v>
      </c>
      <c r="K69" s="1085">
        <v>9.5</v>
      </c>
      <c r="L69" s="1085">
        <v>9.5</v>
      </c>
      <c r="M69" s="1086">
        <v>9.5</v>
      </c>
      <c r="N69" s="299"/>
      <c r="O69" s="299"/>
      <c r="P69" s="299"/>
      <c r="Q69" s="299">
        <v>9.5</v>
      </c>
      <c r="R69" s="1089">
        <v>9.5</v>
      </c>
    </row>
    <row r="70" spans="1:18" ht="18.649999999999999" customHeight="1" x14ac:dyDescent="0.3">
      <c r="A70" s="299"/>
      <c r="B70" s="916" t="s">
        <v>155</v>
      </c>
      <c r="C70" s="917" t="s">
        <v>140</v>
      </c>
      <c r="D70" s="901"/>
      <c r="E70" s="961"/>
      <c r="F70" s="963"/>
      <c r="G70" s="963"/>
      <c r="H70" s="963"/>
      <c r="I70" s="901"/>
      <c r="J70" s="901"/>
      <c r="K70" s="961"/>
      <c r="L70" s="961"/>
      <c r="M70" s="901"/>
      <c r="N70" s="901"/>
      <c r="O70" s="901"/>
      <c r="P70" s="901"/>
      <c r="Q70" s="901"/>
      <c r="R70" s="962"/>
    </row>
    <row r="71" spans="1:18" ht="24" customHeight="1" x14ac:dyDescent="0.3">
      <c r="A71" s="299"/>
      <c r="B71" s="918" t="s">
        <v>154</v>
      </c>
      <c r="C71" s="919" t="s">
        <v>141</v>
      </c>
      <c r="D71" s="901"/>
      <c r="E71" s="961"/>
      <c r="F71" s="963"/>
      <c r="G71" s="963"/>
      <c r="H71" s="963"/>
      <c r="I71" s="901"/>
      <c r="J71" s="901"/>
      <c r="K71" s="961"/>
      <c r="L71" s="961"/>
      <c r="M71" s="901"/>
      <c r="N71" s="901"/>
      <c r="O71" s="901"/>
      <c r="P71" s="901"/>
      <c r="Q71" s="901"/>
      <c r="R71" s="962"/>
    </row>
    <row r="72" spans="1:18" ht="24" customHeight="1" x14ac:dyDescent="0.3">
      <c r="A72" s="920"/>
      <c r="B72" s="920"/>
      <c r="C72" s="920"/>
      <c r="D72" s="317"/>
      <c r="E72" s="968">
        <f>SUM(E7:E16,E18:E21,E23:E23,E25:E27,E29:E34,E36:E38,E40:E41,E43:E44,E46:E51,E53:E54,E58:E59,E67:E71)</f>
        <v>108.5</v>
      </c>
      <c r="F72" s="968">
        <f t="shared" ref="F72:R72" si="24">SUM(F7:F16,F18:F21,F23:F23,F25:F27,F29:F34,F36:F38,F40:F41,F43:F44,F46:F51,F53:F54,F58:F59,F67:F71)</f>
        <v>152</v>
      </c>
      <c r="G72" s="968">
        <f t="shared" si="24"/>
        <v>124.5</v>
      </c>
      <c r="H72" s="968">
        <f t="shared" si="24"/>
        <v>146.5</v>
      </c>
      <c r="I72" s="968">
        <f t="shared" si="24"/>
        <v>147</v>
      </c>
      <c r="J72" s="968">
        <f t="shared" si="24"/>
        <v>145</v>
      </c>
      <c r="K72" s="968">
        <f t="shared" si="24"/>
        <v>90</v>
      </c>
      <c r="L72" s="968">
        <f t="shared" si="24"/>
        <v>94.5</v>
      </c>
      <c r="M72" s="968">
        <f t="shared" si="24"/>
        <v>172.5</v>
      </c>
      <c r="N72" s="968">
        <f t="shared" si="24"/>
        <v>144.5</v>
      </c>
      <c r="O72" s="968">
        <f t="shared" si="24"/>
        <v>155</v>
      </c>
      <c r="P72" s="968">
        <f t="shared" si="24"/>
        <v>141.5</v>
      </c>
      <c r="Q72" s="968">
        <f t="shared" si="24"/>
        <v>165</v>
      </c>
      <c r="R72" s="968">
        <f t="shared" si="24"/>
        <v>105.5</v>
      </c>
    </row>
    <row r="73" spans="1:18" ht="24" customHeight="1" x14ac:dyDescent="0.3">
      <c r="A73" s="921"/>
      <c r="B73" s="921"/>
      <c r="C73" s="921"/>
      <c r="D73" s="317"/>
      <c r="E73" s="969">
        <f>E72/8</f>
        <v>13.5625</v>
      </c>
      <c r="F73" s="969">
        <f t="shared" ref="F73:R73" si="25">F72/8</f>
        <v>19</v>
      </c>
      <c r="G73" s="969">
        <f t="shared" si="25"/>
        <v>15.5625</v>
      </c>
      <c r="H73" s="969">
        <f t="shared" si="25"/>
        <v>18.3125</v>
      </c>
      <c r="I73" s="969">
        <f t="shared" si="25"/>
        <v>18.375</v>
      </c>
      <c r="J73" s="969">
        <f t="shared" si="25"/>
        <v>18.125</v>
      </c>
      <c r="K73" s="969">
        <f t="shared" si="25"/>
        <v>11.25</v>
      </c>
      <c r="L73" s="969">
        <f t="shared" si="25"/>
        <v>11.8125</v>
      </c>
      <c r="M73" s="969">
        <f t="shared" si="25"/>
        <v>21.5625</v>
      </c>
      <c r="N73" s="969">
        <f t="shared" si="25"/>
        <v>18.0625</v>
      </c>
      <c r="O73" s="969">
        <f t="shared" si="25"/>
        <v>19.375</v>
      </c>
      <c r="P73" s="969">
        <f t="shared" si="25"/>
        <v>17.6875</v>
      </c>
      <c r="Q73" s="969">
        <f t="shared" si="25"/>
        <v>20.625</v>
      </c>
      <c r="R73" s="969">
        <f t="shared" si="25"/>
        <v>13.1875</v>
      </c>
    </row>
    <row r="74" spans="1:18" ht="24" customHeight="1" x14ac:dyDescent="0.3">
      <c r="A74" s="922"/>
      <c r="B74" s="922"/>
      <c r="C74" s="922"/>
      <c r="D74" s="321" t="s">
        <v>212</v>
      </c>
      <c r="E74" s="322" t="s">
        <v>315</v>
      </c>
      <c r="F74" s="323" t="s">
        <v>203</v>
      </c>
      <c r="G74" s="897"/>
      <c r="H74" s="321" t="s">
        <v>211</v>
      </c>
      <c r="I74" s="970"/>
      <c r="J74" s="325" t="s">
        <v>203</v>
      </c>
      <c r="K74" s="897"/>
      <c r="L74" s="321" t="s">
        <v>213</v>
      </c>
      <c r="M74" s="322" t="s">
        <v>74</v>
      </c>
      <c r="N74" s="323" t="s">
        <v>203</v>
      </c>
      <c r="O74" s="897"/>
      <c r="P74" s="321" t="s">
        <v>211</v>
      </c>
      <c r="Q74" s="970"/>
      <c r="R74" s="325" t="s">
        <v>203</v>
      </c>
    </row>
    <row r="75" spans="1:18" ht="24" customHeight="1" x14ac:dyDescent="0.3">
      <c r="A75" s="316"/>
      <c r="B75" s="316"/>
      <c r="C75" s="316"/>
      <c r="D75" s="326" t="s">
        <v>159</v>
      </c>
      <c r="E75" s="256">
        <v>27.5</v>
      </c>
      <c r="F75" s="347" t="str">
        <f>E75* 40 &amp; "hrs"</f>
        <v>1100hrs</v>
      </c>
      <c r="G75" s="897"/>
      <c r="H75" s="328" t="s">
        <v>240</v>
      </c>
      <c r="I75" s="329">
        <v>25.93</v>
      </c>
      <c r="J75" s="971" t="s">
        <v>247</v>
      </c>
      <c r="K75" s="897"/>
      <c r="L75" s="331" t="s">
        <v>159</v>
      </c>
      <c r="M75" s="332">
        <v>27.5</v>
      </c>
      <c r="N75" s="347" t="str">
        <f>M75* 40 &amp; "hrs"</f>
        <v>1100hrs</v>
      </c>
      <c r="O75" s="897"/>
      <c r="P75" s="334" t="s">
        <v>240</v>
      </c>
      <c r="Q75" s="335">
        <v>25.93</v>
      </c>
      <c r="R75" s="972" t="s">
        <v>247</v>
      </c>
    </row>
    <row r="76" spans="1:18" ht="24" customHeight="1" x14ac:dyDescent="0.3">
      <c r="A76" s="316"/>
      <c r="B76" s="316"/>
      <c r="C76" s="316"/>
      <c r="D76" s="337" t="s">
        <v>204</v>
      </c>
      <c r="E76" s="338">
        <f>SUM(E72:K72)/40</f>
        <v>22.837499999999999</v>
      </c>
      <c r="F76" s="973" t="str">
        <f>E76* 40 &amp; "hrs"</f>
        <v>913.5hrs</v>
      </c>
      <c r="G76" s="897"/>
      <c r="H76" s="340" t="s">
        <v>74</v>
      </c>
      <c r="I76" s="341">
        <f>SUM(E72:K72)/40</f>
        <v>22.837499999999999</v>
      </c>
      <c r="J76" s="342" t="str">
        <f>I76*40 &amp; "hrs"</f>
        <v>913.5hrs</v>
      </c>
      <c r="K76" s="897"/>
      <c r="L76" s="343" t="s">
        <v>204</v>
      </c>
      <c r="M76" s="354">
        <f>SUM(L72:R72)/40</f>
        <v>24.462499999999999</v>
      </c>
      <c r="N76" s="973" t="str">
        <f>M76* 40 &amp; "hrs"</f>
        <v>978.5hrs</v>
      </c>
      <c r="O76" s="897"/>
      <c r="P76" s="340" t="s">
        <v>74</v>
      </c>
      <c r="Q76" s="352">
        <f>SUM(L72:R72)/40</f>
        <v>24.462499999999999</v>
      </c>
      <c r="R76" s="353" t="str">
        <f>Q76*40 &amp; "hrs"</f>
        <v>978.5hrs</v>
      </c>
    </row>
    <row r="77" spans="1:18" ht="13" x14ac:dyDescent="0.3">
      <c r="A77" s="316"/>
      <c r="B77" s="316"/>
      <c r="C77" s="316"/>
      <c r="D77" s="331" t="s">
        <v>188</v>
      </c>
      <c r="E77" s="332">
        <f>COUNTIFS(E7:K73, "T")*8/40</f>
        <v>2.2000000000000002</v>
      </c>
      <c r="F77" s="974" t="str">
        <f>E77* 40 &amp; "hrs"</f>
        <v>88hrs</v>
      </c>
      <c r="G77" s="897"/>
      <c r="H77" s="334" t="s">
        <v>241</v>
      </c>
      <c r="I77" s="332">
        <v>29.07</v>
      </c>
      <c r="J77" s="972" t="s">
        <v>251</v>
      </c>
      <c r="K77" s="897"/>
      <c r="L77" s="348" t="s">
        <v>188</v>
      </c>
      <c r="M77" s="335">
        <f>COUNTIFS(L7:R73, "T")*8/40</f>
        <v>0</v>
      </c>
      <c r="N77" s="974" t="str">
        <f>M77* 40 &amp; "hrs"</f>
        <v>0hrs</v>
      </c>
      <c r="O77" s="897"/>
      <c r="P77" s="334" t="s">
        <v>241</v>
      </c>
      <c r="Q77" s="335">
        <v>29.07</v>
      </c>
      <c r="R77" s="972" t="s">
        <v>251</v>
      </c>
    </row>
    <row r="78" spans="1:18" ht="13" x14ac:dyDescent="0.3">
      <c r="A78" s="897"/>
      <c r="B78" s="897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  <row r="79" spans="1:18" ht="13" x14ac:dyDescent="0.3">
      <c r="A79" s="897"/>
      <c r="B79" s="897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  <row r="80" spans="1:18" ht="13" x14ac:dyDescent="0.3">
      <c r="A80" s="897"/>
      <c r="B80" s="897"/>
      <c r="C80" s="897"/>
      <c r="D80" s="897"/>
      <c r="E80" s="897"/>
      <c r="F80" s="897"/>
      <c r="G80" s="897"/>
      <c r="H80" s="897"/>
      <c r="I80" s="897"/>
      <c r="J80" s="897"/>
      <c r="K80" s="897"/>
      <c r="L80" s="897"/>
      <c r="M80" s="897"/>
      <c r="N80" s="897"/>
      <c r="O80" s="897"/>
      <c r="P80" s="897"/>
      <c r="Q80" s="897"/>
      <c r="R80" s="897"/>
    </row>
  </sheetData>
  <mergeCells count="5">
    <mergeCell ref="A1:R1"/>
    <mergeCell ref="A2:R2"/>
    <mergeCell ref="A3:R3"/>
    <mergeCell ref="E4:K4"/>
    <mergeCell ref="L4:R4"/>
  </mergeCells>
  <conditionalFormatting sqref="I76">
    <cfRule type="cellIs" dxfId="861" priority="10" operator="lessThan">
      <formula>25.93</formula>
    </cfRule>
    <cfRule type="cellIs" dxfId="860" priority="11" operator="greaterThan">
      <formula>29.07</formula>
    </cfRule>
    <cfRule type="cellIs" dxfId="859" priority="12" operator="between">
      <formula>25.93</formula>
      <formula>29.07</formula>
    </cfRule>
  </conditionalFormatting>
  <conditionalFormatting sqref="J76">
    <cfRule type="cellIs" dxfId="858" priority="7" operator="lessThan">
      <formula>1037.2</formula>
    </cfRule>
    <cfRule type="cellIs" dxfId="857" priority="8" operator="greaterThan">
      <formula>1162.8</formula>
    </cfRule>
    <cfRule type="cellIs" dxfId="856" priority="9" operator="between">
      <formula>1037.2</formula>
      <formula>1162.8</formula>
    </cfRule>
  </conditionalFormatting>
  <conditionalFormatting sqref="Q76">
    <cfRule type="cellIs" dxfId="855" priority="4" operator="lessThan">
      <formula>25.93</formula>
    </cfRule>
    <cfRule type="cellIs" dxfId="854" priority="5" operator="greaterThan">
      <formula>29.07</formula>
    </cfRule>
    <cfRule type="cellIs" dxfId="853" priority="6" operator="between">
      <formula>25.93</formula>
      <formula>29.07</formula>
    </cfRule>
  </conditionalFormatting>
  <conditionalFormatting sqref="R76">
    <cfRule type="cellIs" dxfId="852" priority="1" operator="lessThan">
      <formula>1037.2</formula>
    </cfRule>
    <cfRule type="cellIs" dxfId="851" priority="2" operator="greaterThan">
      <formula>1162.8</formula>
    </cfRule>
    <cfRule type="cellIs" dxfId="850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D3A1-E250-4E7E-866E-4EAE3CE66BE4}">
  <sheetPr>
    <pageSetUpPr fitToPage="1"/>
  </sheetPr>
  <dimension ref="A1:U81"/>
  <sheetViews>
    <sheetView topLeftCell="A48" zoomScale="75" zoomScaleNormal="75" workbookViewId="0">
      <selection activeCell="S38" sqref="S38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45907</v>
      </c>
      <c r="F5" s="349">
        <v>45908</v>
      </c>
      <c r="G5" s="349">
        <v>45909</v>
      </c>
      <c r="H5" s="349">
        <v>45910</v>
      </c>
      <c r="I5" s="349">
        <v>45911</v>
      </c>
      <c r="J5" s="349">
        <v>45912</v>
      </c>
      <c r="K5" s="349">
        <v>45913</v>
      </c>
      <c r="L5" s="349">
        <v>45914</v>
      </c>
      <c r="M5" s="349">
        <v>45915</v>
      </c>
      <c r="N5" s="349">
        <v>45916</v>
      </c>
      <c r="O5" s="349">
        <v>45917</v>
      </c>
      <c r="P5" s="349">
        <v>45918</v>
      </c>
      <c r="Q5" s="349">
        <v>45919</v>
      </c>
      <c r="R5" s="349">
        <v>45920</v>
      </c>
      <c r="T5" s="1756">
        <v>0.25</v>
      </c>
      <c r="U5" s="1752">
        <f>ROUNDDOWN(AVERAGE(E16:R16),0)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ROUNDDOWN(AVERAGE(E21:R21),0)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ROUNDDOWN(AVERAGE(E23:R23),0)</f>
        <v>6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5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ROUNDDOWN(AVERAGE(E27:R27),0)</f>
        <v>7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ROUNDDOWN(AVERAGE(E32:R32),0)</f>
        <v>10</v>
      </c>
    </row>
    <row r="10" spans="1:21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32</v>
      </c>
      <c r="E10" s="961">
        <v>8</v>
      </c>
      <c r="F10" s="901">
        <v>8</v>
      </c>
      <c r="G10" s="901">
        <v>8</v>
      </c>
      <c r="H10" s="901"/>
      <c r="I10" s="1371" t="s">
        <v>104</v>
      </c>
      <c r="J10" s="1371" t="s">
        <v>104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ROUNDDOWN(AVERAGE(E36:R36),0)</f>
        <v>11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ROUNDDOWN(AVERAGE(E39:R39),0)</f>
        <v>12</v>
      </c>
    </row>
    <row r="12" spans="1:21" ht="24" customHeight="1" x14ac:dyDescent="0.25">
      <c r="A12" s="299" t="s">
        <v>13</v>
      </c>
      <c r="B12" s="299" t="s">
        <v>90</v>
      </c>
      <c r="C12" s="1745" t="s">
        <v>344</v>
      </c>
      <c r="D12" s="901">
        <f t="shared" si="0"/>
        <v>8</v>
      </c>
      <c r="E12" s="961">
        <v>8</v>
      </c>
      <c r="F12" s="1079"/>
      <c r="G12" s="1079"/>
      <c r="H12" s="901"/>
      <c r="I12" s="1079"/>
      <c r="J12" s="1079"/>
      <c r="K12" s="961"/>
      <c r="L12" s="1072"/>
      <c r="M12" s="1079"/>
      <c r="N12" s="1079"/>
      <c r="O12" s="1079"/>
      <c r="P12" s="1079"/>
      <c r="Q12" s="901"/>
      <c r="R12" s="962">
        <v>8</v>
      </c>
      <c r="T12" s="1757">
        <v>0.54166666666666696</v>
      </c>
      <c r="U12" s="1752">
        <f>ROUNDDOWN(AVERAGE(E42:R42),0)</f>
        <v>12</v>
      </c>
    </row>
    <row r="13" spans="1:21" s="1743" customFormat="1" ht="24" customHeight="1" x14ac:dyDescent="0.3">
      <c r="A13" s="299" t="s">
        <v>13</v>
      </c>
      <c r="B13" s="299" t="s">
        <v>90</v>
      </c>
      <c r="C13" s="1828" t="s">
        <v>351</v>
      </c>
      <c r="D13" s="1742">
        <f>SUM(E13:K13,L13:R13)/2</f>
        <v>11.5</v>
      </c>
      <c r="E13" s="1092">
        <v>6</v>
      </c>
      <c r="F13" s="1079"/>
      <c r="G13" s="1079"/>
      <c r="H13" s="1079"/>
      <c r="I13" s="1742"/>
      <c r="J13" s="1079"/>
      <c r="K13" s="1092">
        <v>8.5</v>
      </c>
      <c r="L13" s="2389" t="s">
        <v>104</v>
      </c>
      <c r="M13" s="1079"/>
      <c r="N13" s="1079"/>
      <c r="O13" s="1079"/>
      <c r="P13" s="1742"/>
      <c r="Q13" s="1079"/>
      <c r="R13" s="1092">
        <v>8.5</v>
      </c>
      <c r="T13" s="1756">
        <v>0.58333333333333304</v>
      </c>
      <c r="U13" s="1752">
        <f>ROUNDDOWN(AVERAGE(E49:R49),0)</f>
        <v>14</v>
      </c>
    </row>
    <row r="14" spans="1:21" s="1743" customFormat="1" ht="24" customHeight="1" x14ac:dyDescent="0.3">
      <c r="A14" s="908" t="s">
        <v>328</v>
      </c>
      <c r="B14" s="908" t="s">
        <v>90</v>
      </c>
      <c r="C14" s="1746" t="s">
        <v>379</v>
      </c>
      <c r="D14" s="2387"/>
      <c r="E14" s="1092"/>
      <c r="F14" s="901"/>
      <c r="G14" s="1079"/>
      <c r="H14" s="1079"/>
      <c r="I14" s="1079"/>
      <c r="J14" s="901"/>
      <c r="K14" s="1092"/>
      <c r="L14" s="1744"/>
      <c r="M14" s="901"/>
      <c r="N14" s="1079"/>
      <c r="O14" s="1079"/>
      <c r="P14" s="1079"/>
      <c r="Q14" s="901"/>
      <c r="R14" s="1092"/>
      <c r="T14" s="1756"/>
      <c r="U14" s="1752"/>
    </row>
    <row r="15" spans="1:21" ht="24" customHeight="1" x14ac:dyDescent="0.25">
      <c r="A15" s="299" t="s">
        <v>13</v>
      </c>
      <c r="B15" s="299" t="s">
        <v>90</v>
      </c>
      <c r="C15" s="902" t="s">
        <v>106</v>
      </c>
      <c r="D15" s="901">
        <f t="shared" si="0"/>
        <v>8</v>
      </c>
      <c r="E15" s="961"/>
      <c r="F15" s="1079"/>
      <c r="G15" s="1079"/>
      <c r="H15" s="1079"/>
      <c r="I15" s="1079"/>
      <c r="J15" s="1079"/>
      <c r="K15" s="961">
        <v>8</v>
      </c>
      <c r="L15" s="1072"/>
      <c r="M15" s="1079"/>
      <c r="N15" s="1079"/>
      <c r="O15" s="1079"/>
      <c r="P15" s="1079"/>
      <c r="Q15" s="1079"/>
      <c r="R15" s="961">
        <v>8</v>
      </c>
      <c r="T15" s="1757">
        <v>0.625</v>
      </c>
      <c r="U15" s="1752">
        <f>ROUNDDOWN(AVERAGE(E52:R52),0)</f>
        <v>11</v>
      </c>
    </row>
    <row r="16" spans="1:21" ht="24" customHeight="1" x14ac:dyDescent="0.3">
      <c r="A16" s="904"/>
      <c r="B16" s="904"/>
      <c r="C16" s="905" t="s">
        <v>122</v>
      </c>
      <c r="D16" s="906"/>
      <c r="E16" s="1069">
        <f t="shared" ref="E16:R16" si="1">COUNT(E7:E15)</f>
        <v>4</v>
      </c>
      <c r="F16" s="1069">
        <f t="shared" si="1"/>
        <v>5</v>
      </c>
      <c r="G16" s="1069">
        <f t="shared" si="1"/>
        <v>4</v>
      </c>
      <c r="H16" s="1069">
        <f t="shared" si="1"/>
        <v>4</v>
      </c>
      <c r="I16" s="1069">
        <f t="shared" si="1"/>
        <v>4</v>
      </c>
      <c r="J16" s="1069">
        <f t="shared" si="1"/>
        <v>4</v>
      </c>
      <c r="K16" s="1069">
        <f t="shared" si="1"/>
        <v>2</v>
      </c>
      <c r="L16" s="1069">
        <f t="shared" si="1"/>
        <v>0</v>
      </c>
      <c r="M16" s="1069">
        <f t="shared" si="1"/>
        <v>5</v>
      </c>
      <c r="N16" s="1069">
        <f t="shared" si="1"/>
        <v>5</v>
      </c>
      <c r="O16" s="1069">
        <f t="shared" si="1"/>
        <v>5</v>
      </c>
      <c r="P16" s="1069">
        <f t="shared" si="1"/>
        <v>4</v>
      </c>
      <c r="Q16" s="1069">
        <f t="shared" si="1"/>
        <v>4</v>
      </c>
      <c r="R16" s="1069">
        <f t="shared" si="1"/>
        <v>5</v>
      </c>
      <c r="T16" s="1756">
        <v>0.66666666666666696</v>
      </c>
      <c r="U16" s="1752">
        <f>ROUNDDOWN(AVERAGE(E53:R53),0)</f>
        <v>9</v>
      </c>
    </row>
    <row r="17" spans="1:21" ht="24" customHeight="1" x14ac:dyDescent="0.25">
      <c r="A17" s="299" t="s">
        <v>13</v>
      </c>
      <c r="B17" s="299" t="s">
        <v>14</v>
      </c>
      <c r="C17" s="902" t="s">
        <v>276</v>
      </c>
      <c r="D17" s="901">
        <f>SUM(E17:K17,L17:R17)/2</f>
        <v>40</v>
      </c>
      <c r="E17" s="1072"/>
      <c r="F17" s="1071">
        <v>8</v>
      </c>
      <c r="G17" s="1071"/>
      <c r="H17" s="1071">
        <v>8</v>
      </c>
      <c r="I17" s="1071">
        <v>8</v>
      </c>
      <c r="J17" s="1071">
        <v>8</v>
      </c>
      <c r="K17" s="1072">
        <v>8</v>
      </c>
      <c r="L17" s="1072">
        <v>8</v>
      </c>
      <c r="M17" s="901"/>
      <c r="N17" s="1071">
        <v>8</v>
      </c>
      <c r="O17" s="1071">
        <v>8</v>
      </c>
      <c r="P17" s="1071">
        <v>8</v>
      </c>
      <c r="Q17" s="1071">
        <v>8</v>
      </c>
      <c r="R17" s="1073"/>
      <c r="T17" s="1757">
        <v>0.70833333333333404</v>
      </c>
      <c r="U17" s="1752">
        <f>ROUNDDOWN(AVERAGE(E54:R54),0)</f>
        <v>9</v>
      </c>
    </row>
    <row r="18" spans="1:21" ht="24" customHeight="1" x14ac:dyDescent="0.25">
      <c r="A18" s="299" t="s">
        <v>13</v>
      </c>
      <c r="B18" s="299" t="s">
        <v>14</v>
      </c>
      <c r="C18" s="902" t="s">
        <v>359</v>
      </c>
      <c r="D18" s="901">
        <f t="shared" ref="D18:D19" si="2">SUM(E18:K18,L18:R18)/2</f>
        <v>16</v>
      </c>
      <c r="E18" s="1072">
        <v>8</v>
      </c>
      <c r="F18" s="1071"/>
      <c r="G18" s="1071"/>
      <c r="H18" s="1071"/>
      <c r="I18" s="2327"/>
      <c r="J18" s="1071"/>
      <c r="K18" s="1072">
        <v>8</v>
      </c>
      <c r="L18" s="1072">
        <v>8</v>
      </c>
      <c r="M18" s="901"/>
      <c r="N18" s="1071"/>
      <c r="O18" s="1071"/>
      <c r="P18" s="2327"/>
      <c r="Q18" s="1071"/>
      <c r="R18" s="1073">
        <v>8</v>
      </c>
      <c r="T18" s="1757"/>
      <c r="U18" s="1752"/>
    </row>
    <row r="19" spans="1:21" ht="24" customHeight="1" x14ac:dyDescent="0.3">
      <c r="A19" s="299" t="s">
        <v>13</v>
      </c>
      <c r="B19" s="299" t="s">
        <v>14</v>
      </c>
      <c r="C19" s="902" t="s">
        <v>98</v>
      </c>
      <c r="D19" s="901">
        <f t="shared" si="2"/>
        <v>40</v>
      </c>
      <c r="E19" s="961"/>
      <c r="F19" s="963">
        <v>8</v>
      </c>
      <c r="G19" s="901">
        <v>8</v>
      </c>
      <c r="H19" s="901">
        <v>8</v>
      </c>
      <c r="I19" s="901">
        <v>8</v>
      </c>
      <c r="J19" s="901">
        <v>8</v>
      </c>
      <c r="K19" s="961"/>
      <c r="L19" s="961"/>
      <c r="M19" s="1071">
        <v>8</v>
      </c>
      <c r="N19" s="1071">
        <v>8</v>
      </c>
      <c r="O19" s="901">
        <v>8</v>
      </c>
      <c r="P19" s="901">
        <v>8</v>
      </c>
      <c r="Q19" s="901">
        <v>8</v>
      </c>
      <c r="R19" s="962"/>
      <c r="T19" s="1756">
        <v>0.75</v>
      </c>
      <c r="U19" s="1752">
        <f>ROUNDDOWN(AVERAGE(E57:R57),0)</f>
        <v>8</v>
      </c>
    </row>
    <row r="20" spans="1:21" ht="24" customHeight="1" x14ac:dyDescent="0.25">
      <c r="A20" s="299" t="s">
        <v>13</v>
      </c>
      <c r="B20" s="299" t="s">
        <v>201</v>
      </c>
      <c r="C20" s="902" t="s">
        <v>107</v>
      </c>
      <c r="D20" s="901">
        <f>SUM(E20:K20,L20:R20)/2</f>
        <v>17.5</v>
      </c>
      <c r="E20" s="961">
        <v>5</v>
      </c>
      <c r="F20" s="901"/>
      <c r="G20" s="901">
        <v>5</v>
      </c>
      <c r="H20" s="901">
        <v>5</v>
      </c>
      <c r="I20" s="901"/>
      <c r="J20" s="901"/>
      <c r="K20" s="961"/>
      <c r="L20" s="1072">
        <v>5</v>
      </c>
      <c r="M20" s="901">
        <v>5</v>
      </c>
      <c r="N20" s="901">
        <v>5</v>
      </c>
      <c r="O20" s="901"/>
      <c r="P20" s="901">
        <v>5</v>
      </c>
      <c r="Q20" s="901"/>
      <c r="R20" s="962"/>
      <c r="T20" s="1757">
        <v>0.79166666666666696</v>
      </c>
      <c r="U20" s="1752">
        <f>ROUNDDOWN(AVERAGE(E58:R58),0)</f>
        <v>5</v>
      </c>
    </row>
    <row r="21" spans="1:21" ht="24" customHeight="1" x14ac:dyDescent="0.3">
      <c r="A21" s="904"/>
      <c r="B21" s="904"/>
      <c r="C21" s="905" t="s">
        <v>123</v>
      </c>
      <c r="D21" s="906"/>
      <c r="E21" s="1069">
        <f t="shared" ref="E21:R21" si="3">COUNT(E7:E15,E17:E19)</f>
        <v>5</v>
      </c>
      <c r="F21" s="1069">
        <f t="shared" si="3"/>
        <v>7</v>
      </c>
      <c r="G21" s="1069">
        <f t="shared" si="3"/>
        <v>5</v>
      </c>
      <c r="H21" s="1069">
        <f t="shared" si="3"/>
        <v>6</v>
      </c>
      <c r="I21" s="1069">
        <f t="shared" si="3"/>
        <v>6</v>
      </c>
      <c r="J21" s="1069">
        <f t="shared" si="3"/>
        <v>6</v>
      </c>
      <c r="K21" s="1069">
        <f t="shared" si="3"/>
        <v>4</v>
      </c>
      <c r="L21" s="1069">
        <f t="shared" si="3"/>
        <v>2</v>
      </c>
      <c r="M21" s="1069">
        <f t="shared" si="3"/>
        <v>6</v>
      </c>
      <c r="N21" s="1069">
        <f t="shared" si="3"/>
        <v>7</v>
      </c>
      <c r="O21" s="1069">
        <f t="shared" si="3"/>
        <v>7</v>
      </c>
      <c r="P21" s="1069">
        <f t="shared" si="3"/>
        <v>6</v>
      </c>
      <c r="Q21" s="1069">
        <f t="shared" si="3"/>
        <v>6</v>
      </c>
      <c r="R21" s="1069">
        <f t="shared" si="3"/>
        <v>6</v>
      </c>
      <c r="T21" s="1756">
        <v>0.83333333333333404</v>
      </c>
      <c r="U21" s="1752">
        <f>ROUNDDOWN(AVERAGE(E59:R59),0)</f>
        <v>5</v>
      </c>
    </row>
    <row r="22" spans="1:21" ht="24" customHeight="1" x14ac:dyDescent="0.25">
      <c r="A22" s="299" t="s">
        <v>13</v>
      </c>
      <c r="B22" s="299" t="s">
        <v>26</v>
      </c>
      <c r="C22" s="902" t="s">
        <v>341</v>
      </c>
      <c r="D22" s="901">
        <f>SUM(E22:K22,L22:R22)/2</f>
        <v>36</v>
      </c>
      <c r="E22" s="1090"/>
      <c r="F22" s="901">
        <v>8</v>
      </c>
      <c r="G22" s="901">
        <v>8</v>
      </c>
      <c r="H22" s="901">
        <v>8</v>
      </c>
      <c r="I22" s="901"/>
      <c r="J22" s="901">
        <v>8</v>
      </c>
      <c r="K22" s="1070">
        <v>8</v>
      </c>
      <c r="L22" s="1070">
        <v>8</v>
      </c>
      <c r="M22" s="901"/>
      <c r="N22" s="901">
        <v>8</v>
      </c>
      <c r="O22" s="901">
        <v>8</v>
      </c>
      <c r="P22" s="901"/>
      <c r="Q22" s="901">
        <v>8</v>
      </c>
      <c r="R22" s="1070"/>
      <c r="T22" s="1757">
        <v>0.875</v>
      </c>
      <c r="U22" s="1752">
        <f>ROUNDDOWN(AVERAGE(E60:R60),0)</f>
        <v>3</v>
      </c>
    </row>
    <row r="23" spans="1:21" ht="24" customHeight="1" x14ac:dyDescent="0.3">
      <c r="A23" s="904"/>
      <c r="B23" s="904"/>
      <c r="C23" s="905" t="s">
        <v>120</v>
      </c>
      <c r="D23" s="906"/>
      <c r="E23" s="1069">
        <f t="shared" ref="E23:R23" si="4">COUNT(E7:E15,E17:E20,E22:E22)</f>
        <v>6</v>
      </c>
      <c r="F23" s="1069">
        <f t="shared" si="4"/>
        <v>8</v>
      </c>
      <c r="G23" s="1069">
        <f t="shared" si="4"/>
        <v>7</v>
      </c>
      <c r="H23" s="1069">
        <f t="shared" si="4"/>
        <v>8</v>
      </c>
      <c r="I23" s="1069">
        <f t="shared" si="4"/>
        <v>6</v>
      </c>
      <c r="J23" s="1069">
        <f t="shared" si="4"/>
        <v>7</v>
      </c>
      <c r="K23" s="1069">
        <f t="shared" si="4"/>
        <v>5</v>
      </c>
      <c r="L23" s="1069">
        <f t="shared" si="4"/>
        <v>4</v>
      </c>
      <c r="M23" s="1069">
        <f t="shared" si="4"/>
        <v>7</v>
      </c>
      <c r="N23" s="1069">
        <f t="shared" si="4"/>
        <v>9</v>
      </c>
      <c r="O23" s="1069">
        <f t="shared" si="4"/>
        <v>8</v>
      </c>
      <c r="P23" s="1069">
        <f t="shared" si="4"/>
        <v>7</v>
      </c>
      <c r="Q23" s="1069">
        <f t="shared" si="4"/>
        <v>7</v>
      </c>
      <c r="R23" s="1069">
        <f t="shared" si="4"/>
        <v>6</v>
      </c>
      <c r="T23" s="1758">
        <v>0.91666666666666696</v>
      </c>
      <c r="U23" s="1753">
        <f>ROUNDDOWN(AVERAGE('Master as of 2.17.25'!E61:R61), 0)</f>
        <v>4</v>
      </c>
    </row>
    <row r="24" spans="1:21" ht="24" customHeight="1" x14ac:dyDescent="0.25">
      <c r="A24" s="299" t="s">
        <v>13</v>
      </c>
      <c r="B24" s="299" t="s">
        <v>30</v>
      </c>
      <c r="C24" s="902" t="s">
        <v>371</v>
      </c>
      <c r="D24" s="901">
        <f>SUM(E24:K24,L24:R24)/2</f>
        <v>40</v>
      </c>
      <c r="E24" s="1092"/>
      <c r="F24" s="901">
        <v>8</v>
      </c>
      <c r="G24" s="901">
        <v>8</v>
      </c>
      <c r="H24" s="901">
        <v>8</v>
      </c>
      <c r="I24" s="901">
        <v>8</v>
      </c>
      <c r="J24" s="901"/>
      <c r="K24" s="1092">
        <v>8</v>
      </c>
      <c r="L24" s="1092">
        <v>8</v>
      </c>
      <c r="M24" s="901">
        <v>8</v>
      </c>
      <c r="N24" s="901"/>
      <c r="O24" s="901">
        <v>8</v>
      </c>
      <c r="P24" s="1071">
        <v>8</v>
      </c>
      <c r="Q24" s="901">
        <v>8</v>
      </c>
      <c r="R24" s="1092"/>
    </row>
    <row r="25" spans="1:21" ht="24" customHeight="1" x14ac:dyDescent="0.25">
      <c r="A25" s="299" t="s">
        <v>13</v>
      </c>
      <c r="B25" s="299" t="s">
        <v>30</v>
      </c>
      <c r="C25" s="902" t="s">
        <v>359</v>
      </c>
      <c r="D25" s="901">
        <f>SUM(E25:K25,L25:R25)/2</f>
        <v>8</v>
      </c>
      <c r="E25" s="1079"/>
      <c r="F25" s="901"/>
      <c r="G25" s="901"/>
      <c r="H25" s="901"/>
      <c r="I25" s="901">
        <v>8</v>
      </c>
      <c r="J25" s="901"/>
      <c r="K25" s="1079"/>
      <c r="L25" s="1079"/>
      <c r="M25" s="901"/>
      <c r="N25" s="901"/>
      <c r="O25" s="901"/>
      <c r="P25" s="1071">
        <v>8</v>
      </c>
      <c r="Q25" s="901"/>
      <c r="R25" s="1079"/>
    </row>
    <row r="26" spans="1:21" ht="24" customHeight="1" x14ac:dyDescent="0.25">
      <c r="A26" s="299" t="s">
        <v>13</v>
      </c>
      <c r="B26" s="299" t="s">
        <v>30</v>
      </c>
      <c r="C26" s="902" t="s">
        <v>290</v>
      </c>
      <c r="D26" s="901">
        <f t="shared" ref="D26" si="5">SUM(E26:K26,L26:R26)/2</f>
        <v>16</v>
      </c>
      <c r="E26" s="961">
        <v>8</v>
      </c>
      <c r="F26" s="901"/>
      <c r="G26" s="901"/>
      <c r="H26" s="901"/>
      <c r="I26" s="901"/>
      <c r="J26" s="901"/>
      <c r="K26" s="961">
        <v>8</v>
      </c>
      <c r="L26" s="961">
        <v>8</v>
      </c>
      <c r="M26" s="901"/>
      <c r="N26" s="901"/>
      <c r="O26" s="901"/>
      <c r="P26" s="901"/>
      <c r="Q26" s="901"/>
      <c r="R26" s="962">
        <v>8</v>
      </c>
    </row>
    <row r="27" spans="1:21" ht="24" customHeight="1" x14ac:dyDescent="0.25">
      <c r="A27" s="904"/>
      <c r="B27" s="904"/>
      <c r="C27" s="905" t="s">
        <v>119</v>
      </c>
      <c r="D27" s="906"/>
      <c r="E27" s="1069">
        <f t="shared" ref="E27:R27" si="6">COUNT(E7:E15,E17:E20,E22:E22,E24:E26)</f>
        <v>7</v>
      </c>
      <c r="F27" s="1069">
        <f t="shared" si="6"/>
        <v>9</v>
      </c>
      <c r="G27" s="1069">
        <f t="shared" si="6"/>
        <v>8</v>
      </c>
      <c r="H27" s="1069">
        <f t="shared" si="6"/>
        <v>9</v>
      </c>
      <c r="I27" s="1069">
        <f t="shared" si="6"/>
        <v>8</v>
      </c>
      <c r="J27" s="1069">
        <f t="shared" si="6"/>
        <v>7</v>
      </c>
      <c r="K27" s="1069">
        <f t="shared" si="6"/>
        <v>7</v>
      </c>
      <c r="L27" s="1069">
        <f t="shared" si="6"/>
        <v>6</v>
      </c>
      <c r="M27" s="1069">
        <f t="shared" si="6"/>
        <v>8</v>
      </c>
      <c r="N27" s="1069">
        <f t="shared" si="6"/>
        <v>9</v>
      </c>
      <c r="O27" s="1069">
        <f t="shared" si="6"/>
        <v>9</v>
      </c>
      <c r="P27" s="1069">
        <f t="shared" si="6"/>
        <v>9</v>
      </c>
      <c r="Q27" s="1069">
        <f t="shared" si="6"/>
        <v>8</v>
      </c>
      <c r="R27" s="1069">
        <f t="shared" si="6"/>
        <v>7</v>
      </c>
    </row>
    <row r="28" spans="1:21" ht="24" customHeight="1" x14ac:dyDescent="0.25">
      <c r="A28" s="299" t="s">
        <v>13</v>
      </c>
      <c r="B28" s="299" t="s">
        <v>91</v>
      </c>
      <c r="C28" s="902" t="s">
        <v>235</v>
      </c>
      <c r="D28" s="901">
        <f>SUM(E28:K28,L28:R28)/2</f>
        <v>32</v>
      </c>
      <c r="E28" s="1079"/>
      <c r="F28" s="901"/>
      <c r="G28" s="901">
        <v>8</v>
      </c>
      <c r="H28" s="901">
        <v>8</v>
      </c>
      <c r="I28" s="901">
        <v>8</v>
      </c>
      <c r="J28" s="901">
        <v>8</v>
      </c>
      <c r="K28" s="1070"/>
      <c r="L28" s="1070"/>
      <c r="M28" s="901">
        <v>8</v>
      </c>
      <c r="N28" s="901"/>
      <c r="O28" s="901">
        <v>8</v>
      </c>
      <c r="P28" s="901">
        <v>8</v>
      </c>
      <c r="Q28" s="901">
        <v>8</v>
      </c>
      <c r="R28" s="1079"/>
    </row>
    <row r="29" spans="1:21" ht="24" customHeight="1" x14ac:dyDescent="0.25">
      <c r="A29" s="299" t="s">
        <v>13</v>
      </c>
      <c r="B29" s="299" t="s">
        <v>91</v>
      </c>
      <c r="C29" s="902" t="s">
        <v>335</v>
      </c>
      <c r="D29" s="901">
        <f>SUM(E29:K29,L29:R29)/2</f>
        <v>20</v>
      </c>
      <c r="E29" s="1070"/>
      <c r="F29" s="901">
        <v>8</v>
      </c>
      <c r="G29" s="901">
        <v>8</v>
      </c>
      <c r="H29" s="901">
        <v>8</v>
      </c>
      <c r="I29" s="901"/>
      <c r="J29" s="901">
        <v>8</v>
      </c>
      <c r="K29" s="1070">
        <v>8</v>
      </c>
      <c r="L29" s="1371" t="s">
        <v>219</v>
      </c>
      <c r="M29" s="901"/>
      <c r="N29" s="901"/>
      <c r="O29" s="901"/>
      <c r="P29" s="901"/>
      <c r="Q29" s="901"/>
      <c r="R29" s="1070"/>
    </row>
    <row r="30" spans="1:21" ht="24" customHeight="1" x14ac:dyDescent="0.25">
      <c r="A30" s="299" t="s">
        <v>13</v>
      </c>
      <c r="B30" s="299" t="s">
        <v>91</v>
      </c>
      <c r="C30" s="900" t="s">
        <v>344</v>
      </c>
      <c r="D30" s="901">
        <f t="shared" ref="D30:D31" si="7">SUM(E30:K30,L30:R30)/2</f>
        <v>32</v>
      </c>
      <c r="E30" s="1080"/>
      <c r="F30" s="901">
        <v>8</v>
      </c>
      <c r="G30" s="901">
        <v>8</v>
      </c>
      <c r="H30" s="901"/>
      <c r="I30" s="901">
        <v>8</v>
      </c>
      <c r="J30" s="901">
        <v>8</v>
      </c>
      <c r="K30" s="961"/>
      <c r="L30" s="961"/>
      <c r="M30" s="901">
        <v>8</v>
      </c>
      <c r="N30" s="901">
        <v>8</v>
      </c>
      <c r="O30" s="901">
        <v>8</v>
      </c>
      <c r="P30" s="901">
        <v>8</v>
      </c>
      <c r="Q30" s="901"/>
      <c r="R30" s="1080"/>
    </row>
    <row r="31" spans="1:21" ht="24" customHeight="1" x14ac:dyDescent="0.25">
      <c r="A31" s="299" t="s">
        <v>13</v>
      </c>
      <c r="B31" s="299" t="s">
        <v>91</v>
      </c>
      <c r="C31" s="902" t="s">
        <v>281</v>
      </c>
      <c r="D31" s="901">
        <f t="shared" si="7"/>
        <v>40</v>
      </c>
      <c r="E31" s="961">
        <v>8</v>
      </c>
      <c r="F31" s="901"/>
      <c r="G31" s="901">
        <v>8</v>
      </c>
      <c r="H31" s="901">
        <v>8</v>
      </c>
      <c r="I31" s="901">
        <v>8</v>
      </c>
      <c r="J31" s="901">
        <v>8</v>
      </c>
      <c r="K31" s="961"/>
      <c r="L31" s="961"/>
      <c r="M31" s="901">
        <v>8</v>
      </c>
      <c r="N31" s="901">
        <v>8</v>
      </c>
      <c r="O31" s="901"/>
      <c r="P31" s="901">
        <v>8</v>
      </c>
      <c r="Q31" s="901">
        <v>8</v>
      </c>
      <c r="R31" s="962">
        <v>8</v>
      </c>
    </row>
    <row r="32" spans="1:21" ht="24" customHeight="1" x14ac:dyDescent="0.25">
      <c r="A32" s="904"/>
      <c r="B32" s="904"/>
      <c r="C32" s="905" t="s">
        <v>124</v>
      </c>
      <c r="D32" s="906"/>
      <c r="E32" s="1069">
        <f t="shared" ref="E32:R32" si="8">COUNT(E7:E15,E17:E20,E22:E22,E24:E26,E28:E31)</f>
        <v>8</v>
      </c>
      <c r="F32" s="1069">
        <f t="shared" si="8"/>
        <v>11</v>
      </c>
      <c r="G32" s="1069">
        <f t="shared" si="8"/>
        <v>12</v>
      </c>
      <c r="H32" s="1069">
        <f t="shared" si="8"/>
        <v>12</v>
      </c>
      <c r="I32" s="1069">
        <f t="shared" si="8"/>
        <v>11</v>
      </c>
      <c r="J32" s="1069">
        <f t="shared" si="8"/>
        <v>11</v>
      </c>
      <c r="K32" s="1069">
        <f t="shared" si="8"/>
        <v>8</v>
      </c>
      <c r="L32" s="1069">
        <f t="shared" si="8"/>
        <v>6</v>
      </c>
      <c r="M32" s="1069">
        <f t="shared" si="8"/>
        <v>11</v>
      </c>
      <c r="N32" s="1069">
        <f t="shared" si="8"/>
        <v>11</v>
      </c>
      <c r="O32" s="1069">
        <f t="shared" si="8"/>
        <v>11</v>
      </c>
      <c r="P32" s="1069">
        <f t="shared" si="8"/>
        <v>12</v>
      </c>
      <c r="Q32" s="1069">
        <f t="shared" si="8"/>
        <v>10</v>
      </c>
      <c r="R32" s="1069">
        <f t="shared" si="8"/>
        <v>8</v>
      </c>
    </row>
    <row r="33" spans="1:18" ht="24" customHeight="1" x14ac:dyDescent="0.25">
      <c r="A33" s="908" t="s">
        <v>328</v>
      </c>
      <c r="B33" s="908" t="s">
        <v>34</v>
      </c>
      <c r="C33" s="909" t="s">
        <v>379</v>
      </c>
      <c r="D33" s="2387"/>
      <c r="E33" s="1070"/>
      <c r="F33" s="901"/>
      <c r="G33" s="901"/>
      <c r="H33" s="901"/>
      <c r="I33" s="901"/>
      <c r="J33" s="901"/>
      <c r="K33" s="1079"/>
      <c r="L33" s="1079"/>
      <c r="M33" s="901"/>
      <c r="N33" s="901"/>
      <c r="O33" s="901"/>
      <c r="P33" s="901"/>
      <c r="Q33" s="901"/>
      <c r="R33" s="1070"/>
    </row>
    <row r="34" spans="1:18" ht="24" customHeight="1" x14ac:dyDescent="0.25">
      <c r="A34" s="299" t="s">
        <v>13</v>
      </c>
      <c r="B34" s="299" t="s">
        <v>34</v>
      </c>
      <c r="C34" s="902" t="s">
        <v>235</v>
      </c>
      <c r="D34" s="901">
        <f t="shared" ref="D34" si="9">SUM(E34:K34,L34:R34)/2</f>
        <v>8</v>
      </c>
      <c r="E34" s="1070">
        <v>8</v>
      </c>
      <c r="F34" s="901"/>
      <c r="G34" s="1079"/>
      <c r="H34" s="1079"/>
      <c r="I34" s="1079"/>
      <c r="J34" s="1079"/>
      <c r="K34" s="1070"/>
      <c r="L34" s="1070"/>
      <c r="M34" s="1079"/>
      <c r="N34" s="901"/>
      <c r="O34" s="1079"/>
      <c r="P34" s="1079"/>
      <c r="Q34" s="1079"/>
      <c r="R34" s="1070">
        <v>8</v>
      </c>
    </row>
    <row r="35" spans="1:18" ht="24" customHeight="1" x14ac:dyDescent="0.25">
      <c r="A35" s="299" t="s">
        <v>13</v>
      </c>
      <c r="B35" s="299" t="s">
        <v>34</v>
      </c>
      <c r="C35" s="902" t="s">
        <v>366</v>
      </c>
      <c r="D35" s="901">
        <f>SUM(E35:K35,L35:R35)/2</f>
        <v>40</v>
      </c>
      <c r="E35" s="1070"/>
      <c r="F35" s="901">
        <v>8</v>
      </c>
      <c r="G35" s="901">
        <v>8</v>
      </c>
      <c r="H35" s="901">
        <v>8</v>
      </c>
      <c r="I35" s="901"/>
      <c r="J35" s="901">
        <v>8</v>
      </c>
      <c r="K35" s="1070">
        <v>8</v>
      </c>
      <c r="L35" s="1070">
        <v>8</v>
      </c>
      <c r="M35" s="901">
        <v>8</v>
      </c>
      <c r="N35" s="901"/>
      <c r="O35" s="901">
        <v>8</v>
      </c>
      <c r="P35" s="901">
        <v>8</v>
      </c>
      <c r="Q35" s="901">
        <v>8</v>
      </c>
      <c r="R35" s="1070"/>
    </row>
    <row r="36" spans="1:18" ht="24" customHeight="1" x14ac:dyDescent="0.25">
      <c r="A36" s="904"/>
      <c r="B36" s="904"/>
      <c r="C36" s="905" t="s">
        <v>121</v>
      </c>
      <c r="D36" s="906"/>
      <c r="E36" s="1069">
        <f t="shared" ref="E36:R36" si="10">COUNT(E7:E15,E17:E20,E22:E22,E24:E26,E28:E31,E33:E35)</f>
        <v>9</v>
      </c>
      <c r="F36" s="1069">
        <f t="shared" si="10"/>
        <v>12</v>
      </c>
      <c r="G36" s="1069">
        <f t="shared" si="10"/>
        <v>13</v>
      </c>
      <c r="H36" s="1069">
        <f t="shared" si="10"/>
        <v>13</v>
      </c>
      <c r="I36" s="1069">
        <f t="shared" si="10"/>
        <v>11</v>
      </c>
      <c r="J36" s="1069">
        <f t="shared" si="10"/>
        <v>12</v>
      </c>
      <c r="K36" s="1069">
        <f t="shared" si="10"/>
        <v>9</v>
      </c>
      <c r="L36" s="1069">
        <f t="shared" si="10"/>
        <v>7</v>
      </c>
      <c r="M36" s="1069">
        <f t="shared" si="10"/>
        <v>12</v>
      </c>
      <c r="N36" s="1069">
        <f t="shared" si="10"/>
        <v>11</v>
      </c>
      <c r="O36" s="1069">
        <f t="shared" si="10"/>
        <v>12</v>
      </c>
      <c r="P36" s="1069">
        <f t="shared" si="10"/>
        <v>13</v>
      </c>
      <c r="Q36" s="1069">
        <f t="shared" si="10"/>
        <v>11</v>
      </c>
      <c r="R36" s="1069">
        <f t="shared" si="10"/>
        <v>9</v>
      </c>
    </row>
    <row r="37" spans="1:18" ht="24" customHeight="1" x14ac:dyDescent="0.25">
      <c r="A37" s="966" t="s">
        <v>13</v>
      </c>
      <c r="B37" s="966" t="s">
        <v>162</v>
      </c>
      <c r="C37" s="967" t="s">
        <v>374</v>
      </c>
      <c r="D37" s="901">
        <f t="shared" ref="D37:D38" si="11">SUM(E37:K37,L37:R37)/2</f>
        <v>40</v>
      </c>
      <c r="E37" s="1070"/>
      <c r="F37" s="901">
        <v>8</v>
      </c>
      <c r="G37" s="901">
        <v>8</v>
      </c>
      <c r="H37" s="901">
        <v>8</v>
      </c>
      <c r="I37" s="901">
        <v>8</v>
      </c>
      <c r="J37" s="901"/>
      <c r="K37" s="1070">
        <v>8</v>
      </c>
      <c r="L37" s="1070">
        <v>8</v>
      </c>
      <c r="M37" s="901">
        <v>8</v>
      </c>
      <c r="N37" s="901">
        <v>8</v>
      </c>
      <c r="O37" s="901"/>
      <c r="P37" s="901">
        <v>8</v>
      </c>
      <c r="Q37" s="901">
        <v>8</v>
      </c>
      <c r="R37" s="1070"/>
    </row>
    <row r="38" spans="1:18" ht="24" customHeight="1" x14ac:dyDescent="0.25">
      <c r="A38" s="299" t="s">
        <v>13</v>
      </c>
      <c r="B38" s="299" t="s">
        <v>162</v>
      </c>
      <c r="C38" s="902" t="s">
        <v>369</v>
      </c>
      <c r="D38" s="901">
        <f t="shared" si="11"/>
        <v>32</v>
      </c>
      <c r="E38" s="1741"/>
      <c r="F38" s="1071">
        <v>8</v>
      </c>
      <c r="G38" s="1071"/>
      <c r="H38" s="901">
        <v>8</v>
      </c>
      <c r="I38" s="1071"/>
      <c r="J38" s="1071">
        <v>8</v>
      </c>
      <c r="K38" s="1070">
        <v>8</v>
      </c>
      <c r="L38" s="1070">
        <v>8</v>
      </c>
      <c r="M38" s="901">
        <v>8</v>
      </c>
      <c r="N38" s="1071"/>
      <c r="O38" s="1071">
        <v>8</v>
      </c>
      <c r="P38" s="1071"/>
      <c r="Q38" s="1071">
        <v>8</v>
      </c>
      <c r="R38" s="1741"/>
    </row>
    <row r="39" spans="1:18" ht="24" customHeight="1" x14ac:dyDescent="0.25">
      <c r="A39" s="904"/>
      <c r="B39" s="904"/>
      <c r="C39" s="905" t="s">
        <v>139</v>
      </c>
      <c r="D39" s="906"/>
      <c r="E39" s="1069">
        <f t="shared" ref="E39:R39" si="12">COUNT(E7:E15,E17:E20,E22:E22,E24:E26,E28:E31,E33:E35,E37:E38)</f>
        <v>9</v>
      </c>
      <c r="F39" s="1069">
        <f t="shared" si="12"/>
        <v>14</v>
      </c>
      <c r="G39" s="1069">
        <f t="shared" si="12"/>
        <v>14</v>
      </c>
      <c r="H39" s="1069">
        <f t="shared" si="12"/>
        <v>15</v>
      </c>
      <c r="I39" s="1069">
        <f t="shared" si="12"/>
        <v>12</v>
      </c>
      <c r="J39" s="1069">
        <f t="shared" si="12"/>
        <v>13</v>
      </c>
      <c r="K39" s="1069">
        <f t="shared" si="12"/>
        <v>11</v>
      </c>
      <c r="L39" s="1069">
        <f t="shared" si="12"/>
        <v>9</v>
      </c>
      <c r="M39" s="1069">
        <f t="shared" si="12"/>
        <v>14</v>
      </c>
      <c r="N39" s="1069">
        <f t="shared" si="12"/>
        <v>12</v>
      </c>
      <c r="O39" s="1069">
        <f t="shared" si="12"/>
        <v>13</v>
      </c>
      <c r="P39" s="1069">
        <f t="shared" si="12"/>
        <v>14</v>
      </c>
      <c r="Q39" s="1069">
        <f t="shared" si="12"/>
        <v>13</v>
      </c>
      <c r="R39" s="1069">
        <f t="shared" si="12"/>
        <v>9</v>
      </c>
    </row>
    <row r="40" spans="1:18" ht="24" customHeight="1" x14ac:dyDescent="0.25">
      <c r="A40" s="299" t="s">
        <v>13</v>
      </c>
      <c r="B40" s="299" t="s">
        <v>103</v>
      </c>
      <c r="C40" s="902" t="s">
        <v>345</v>
      </c>
      <c r="D40" s="901">
        <f>SUM(E40:K40,L40:R40)/2</f>
        <v>40</v>
      </c>
      <c r="E40" s="1070">
        <v>8</v>
      </c>
      <c r="F40" s="901">
        <v>8</v>
      </c>
      <c r="G40" s="901"/>
      <c r="H40" s="901">
        <v>8</v>
      </c>
      <c r="I40" s="901">
        <v>8</v>
      </c>
      <c r="J40" s="901">
        <v>8</v>
      </c>
      <c r="K40" s="1070"/>
      <c r="L40" s="1070"/>
      <c r="M40" s="901">
        <v>8</v>
      </c>
      <c r="N40" s="901">
        <v>8</v>
      </c>
      <c r="O40" s="901">
        <v>8</v>
      </c>
      <c r="P40" s="901"/>
      <c r="Q40" s="901">
        <v>8</v>
      </c>
      <c r="R40" s="1070">
        <v>8</v>
      </c>
    </row>
    <row r="41" spans="1:18" ht="24" customHeight="1" x14ac:dyDescent="0.25">
      <c r="A41" s="299" t="s">
        <v>13</v>
      </c>
      <c r="B41" s="299" t="s">
        <v>360</v>
      </c>
      <c r="C41" s="902" t="s">
        <v>351</v>
      </c>
      <c r="D41" s="901">
        <f>SUM(E41:K41,L41:R41)/2</f>
        <v>21.25</v>
      </c>
      <c r="E41" s="1079"/>
      <c r="F41" s="901">
        <v>8.5</v>
      </c>
      <c r="G41" s="901">
        <v>8.5</v>
      </c>
      <c r="H41" s="901">
        <v>8.5</v>
      </c>
      <c r="I41" s="901"/>
      <c r="J41" s="1371">
        <v>8.5</v>
      </c>
      <c r="K41" s="1079"/>
      <c r="L41" s="1371"/>
      <c r="M41" s="1371" t="s">
        <v>104</v>
      </c>
      <c r="N41" s="1371" t="s">
        <v>104</v>
      </c>
      <c r="O41" s="901">
        <v>8.5</v>
      </c>
      <c r="P41" s="901"/>
      <c r="Q41" s="901"/>
      <c r="R41" s="1079"/>
    </row>
    <row r="42" spans="1:18" ht="24" customHeight="1" x14ac:dyDescent="0.25">
      <c r="A42" s="904"/>
      <c r="B42" s="904"/>
      <c r="C42" s="905" t="s">
        <v>125</v>
      </c>
      <c r="D42" s="906"/>
      <c r="E42" s="1069">
        <f>COUNT(E7:E15,E17:E19,E22:E22,E24:E26,E28:E31,E33:E35,E37:E38,E40:E41)</f>
        <v>9</v>
      </c>
      <c r="F42" s="1069">
        <f t="shared" ref="F42:R42" si="13">COUNT(F7:F15,F17:F19,F22:F22,F24:F26,F28:F31,F33:F35,F37:F38,F40:F41)</f>
        <v>16</v>
      </c>
      <c r="G42" s="1069">
        <f t="shared" si="13"/>
        <v>14</v>
      </c>
      <c r="H42" s="1069">
        <f t="shared" si="13"/>
        <v>16</v>
      </c>
      <c r="I42" s="1069">
        <f t="shared" si="13"/>
        <v>13</v>
      </c>
      <c r="J42" s="1069">
        <f t="shared" si="13"/>
        <v>15</v>
      </c>
      <c r="K42" s="1069">
        <f t="shared" si="13"/>
        <v>11</v>
      </c>
      <c r="L42" s="1069">
        <f t="shared" si="13"/>
        <v>8</v>
      </c>
      <c r="M42" s="1069">
        <f t="shared" si="13"/>
        <v>14</v>
      </c>
      <c r="N42" s="1069">
        <f t="shared" si="13"/>
        <v>12</v>
      </c>
      <c r="O42" s="1069">
        <f t="shared" si="13"/>
        <v>15</v>
      </c>
      <c r="P42" s="1069">
        <f t="shared" si="13"/>
        <v>13</v>
      </c>
      <c r="Q42" s="1069">
        <f t="shared" si="13"/>
        <v>14</v>
      </c>
      <c r="R42" s="1069">
        <f t="shared" si="13"/>
        <v>10</v>
      </c>
    </row>
    <row r="43" spans="1:18" ht="24" customHeight="1" x14ac:dyDescent="0.25">
      <c r="A43" s="299" t="s">
        <v>13</v>
      </c>
      <c r="B43" s="299" t="s">
        <v>39</v>
      </c>
      <c r="C43" s="902" t="s">
        <v>318</v>
      </c>
      <c r="D43" s="901">
        <f>SUM(E43:K43,L43:R43)/2</f>
        <v>28</v>
      </c>
      <c r="E43" s="961"/>
      <c r="F43" s="1371" t="s">
        <v>104</v>
      </c>
      <c r="G43" s="1371" t="s">
        <v>104</v>
      </c>
      <c r="H43" s="1371" t="s">
        <v>104</v>
      </c>
      <c r="I43" s="901">
        <v>8</v>
      </c>
      <c r="J43" s="901"/>
      <c r="K43" s="961">
        <v>8</v>
      </c>
      <c r="L43" s="961">
        <v>8</v>
      </c>
      <c r="M43" s="901"/>
      <c r="N43" s="901">
        <v>8</v>
      </c>
      <c r="O43" s="901">
        <v>8</v>
      </c>
      <c r="P43" s="901">
        <v>8</v>
      </c>
      <c r="Q43" s="901">
        <v>8</v>
      </c>
      <c r="R43" s="962"/>
    </row>
    <row r="44" spans="1:18" ht="24" customHeight="1" x14ac:dyDescent="0.25">
      <c r="A44" s="908" t="s">
        <v>256</v>
      </c>
      <c r="B44" s="908" t="s">
        <v>39</v>
      </c>
      <c r="C44" s="909" t="s">
        <v>370</v>
      </c>
      <c r="D44" s="2387"/>
      <c r="E44" s="1077" t="s">
        <v>10</v>
      </c>
      <c r="F44" s="901"/>
      <c r="G44" s="901"/>
      <c r="H44" s="901"/>
      <c r="I44" s="901"/>
      <c r="J44" s="1420" t="s">
        <v>273</v>
      </c>
      <c r="K44" s="961">
        <v>8</v>
      </c>
      <c r="L44" s="961">
        <v>8</v>
      </c>
      <c r="M44" s="901"/>
      <c r="N44" s="901"/>
      <c r="O44" s="901"/>
      <c r="P44" s="901"/>
      <c r="Q44" s="901">
        <v>8</v>
      </c>
      <c r="R44" s="962">
        <v>8</v>
      </c>
    </row>
    <row r="45" spans="1:18" ht="24" customHeight="1" x14ac:dyDescent="0.25">
      <c r="A45" s="908" t="s">
        <v>328</v>
      </c>
      <c r="B45" s="908" t="s">
        <v>39</v>
      </c>
      <c r="C45" s="909" t="s">
        <v>378</v>
      </c>
      <c r="D45" s="2387"/>
      <c r="E45" s="961"/>
      <c r="F45" s="901"/>
      <c r="G45" s="1079"/>
      <c r="H45" s="1094"/>
      <c r="I45" s="1079"/>
      <c r="J45" s="901"/>
      <c r="K45" s="1092"/>
      <c r="L45" s="1092"/>
      <c r="M45" s="901"/>
      <c r="N45" s="901"/>
      <c r="O45" s="1079"/>
      <c r="P45" s="1079"/>
      <c r="Q45" s="901"/>
      <c r="R45" s="962"/>
    </row>
    <row r="46" spans="1:18" s="1743" customFormat="1" ht="24" customHeight="1" x14ac:dyDescent="0.25">
      <c r="A46" s="299" t="s">
        <v>13</v>
      </c>
      <c r="B46" s="299" t="s">
        <v>39</v>
      </c>
      <c r="C46" s="902" t="s">
        <v>106</v>
      </c>
      <c r="D46" s="901">
        <f t="shared" ref="D46:D48" si="14">SUM(E46:K46,L46:R46)/2</f>
        <v>16</v>
      </c>
      <c r="E46" s="1961"/>
      <c r="F46" s="901">
        <v>8</v>
      </c>
      <c r="G46" s="901">
        <v>8</v>
      </c>
      <c r="H46" s="1079"/>
      <c r="I46" s="1079"/>
      <c r="J46" s="1079"/>
      <c r="K46" s="1080"/>
      <c r="L46" s="961"/>
      <c r="M46" s="901">
        <v>8</v>
      </c>
      <c r="N46" s="901">
        <v>8</v>
      </c>
      <c r="O46" s="1079"/>
      <c r="P46" s="1079"/>
      <c r="Q46" s="1079"/>
      <c r="R46" s="1080"/>
    </row>
    <row r="47" spans="1:18" ht="23.5" customHeight="1" x14ac:dyDescent="0.25">
      <c r="A47" s="299" t="s">
        <v>13</v>
      </c>
      <c r="B47" s="299" t="s">
        <v>39</v>
      </c>
      <c r="C47" s="902" t="s">
        <v>352</v>
      </c>
      <c r="D47" s="901">
        <f t="shared" si="14"/>
        <v>32</v>
      </c>
      <c r="E47" s="1070">
        <v>8</v>
      </c>
      <c r="F47" s="901"/>
      <c r="G47" s="901">
        <v>8</v>
      </c>
      <c r="H47" s="901">
        <v>8</v>
      </c>
      <c r="I47" s="1371" t="s">
        <v>104</v>
      </c>
      <c r="J47" s="1371" t="s">
        <v>104</v>
      </c>
      <c r="K47" s="1070"/>
      <c r="L47" s="1070"/>
      <c r="M47" s="901">
        <v>8</v>
      </c>
      <c r="N47" s="901">
        <v>8</v>
      </c>
      <c r="O47" s="901">
        <v>8</v>
      </c>
      <c r="P47" s="901">
        <v>8</v>
      </c>
      <c r="Q47" s="901"/>
      <c r="R47" s="1070">
        <v>8</v>
      </c>
    </row>
    <row r="48" spans="1:18" ht="24" customHeight="1" x14ac:dyDescent="0.25">
      <c r="A48" s="299" t="s">
        <v>13</v>
      </c>
      <c r="B48" s="299" t="s">
        <v>362</v>
      </c>
      <c r="C48" s="902" t="s">
        <v>135</v>
      </c>
      <c r="D48" s="901">
        <f t="shared" si="14"/>
        <v>30.5</v>
      </c>
      <c r="E48" s="1070">
        <v>8</v>
      </c>
      <c r="F48" s="901">
        <v>7.5</v>
      </c>
      <c r="G48" s="901"/>
      <c r="H48" s="901"/>
      <c r="I48" s="901">
        <v>7.5</v>
      </c>
      <c r="J48" s="901">
        <v>7.5</v>
      </c>
      <c r="K48" s="1070"/>
      <c r="L48" s="1070"/>
      <c r="M48" s="901">
        <v>7.5</v>
      </c>
      <c r="N48" s="901"/>
      <c r="O48" s="901"/>
      <c r="P48" s="901">
        <v>7.5</v>
      </c>
      <c r="Q48" s="901">
        <v>7.5</v>
      </c>
      <c r="R48" s="1070">
        <v>8</v>
      </c>
    </row>
    <row r="49" spans="1:18" ht="24" customHeight="1" x14ac:dyDescent="0.25">
      <c r="A49" s="904"/>
      <c r="B49" s="904"/>
      <c r="C49" s="905" t="s">
        <v>126</v>
      </c>
      <c r="D49" s="906"/>
      <c r="E49" s="1069">
        <f>COUNT(E8:E15,E17:E19,E22:E22,E24:E26,E28:E31,E33:E35,E37:E38,E40:E41,E43:E48)</f>
        <v>11</v>
      </c>
      <c r="F49" s="1069">
        <f t="shared" ref="F49:R49" si="15">COUNT(F8:F15,F17:F19,F22:F22,F24:F26,F28:F31,F33:F35,F37:F38,F40:F41,F43:F48)</f>
        <v>17</v>
      </c>
      <c r="G49" s="1069">
        <f t="shared" si="15"/>
        <v>15</v>
      </c>
      <c r="H49" s="1069">
        <f t="shared" si="15"/>
        <v>16</v>
      </c>
      <c r="I49" s="1069">
        <f t="shared" si="15"/>
        <v>14</v>
      </c>
      <c r="J49" s="1069">
        <f t="shared" si="15"/>
        <v>15</v>
      </c>
      <c r="K49" s="1069">
        <f t="shared" si="15"/>
        <v>13</v>
      </c>
      <c r="L49" s="1069">
        <f t="shared" si="15"/>
        <v>10</v>
      </c>
      <c r="M49" s="1069">
        <f t="shared" si="15"/>
        <v>16</v>
      </c>
      <c r="N49" s="1069">
        <f t="shared" si="15"/>
        <v>14</v>
      </c>
      <c r="O49" s="1069">
        <f t="shared" si="15"/>
        <v>16</v>
      </c>
      <c r="P49" s="1069">
        <f t="shared" si="15"/>
        <v>15</v>
      </c>
      <c r="Q49" s="1069">
        <f t="shared" si="15"/>
        <v>16</v>
      </c>
      <c r="R49" s="1069">
        <f t="shared" si="15"/>
        <v>13</v>
      </c>
    </row>
    <row r="50" spans="1:18" ht="24" customHeight="1" x14ac:dyDescent="0.25">
      <c r="A50" s="299" t="s">
        <v>13</v>
      </c>
      <c r="B50" s="299" t="s">
        <v>301</v>
      </c>
      <c r="C50" s="900" t="s">
        <v>106</v>
      </c>
      <c r="D50" s="901">
        <f>SUM(E50:K50,L50:R50)/2</f>
        <v>6</v>
      </c>
      <c r="E50" s="962"/>
      <c r="F50" s="1080"/>
      <c r="G50" s="1079"/>
      <c r="H50" s="963">
        <v>6</v>
      </c>
      <c r="I50" s="1079"/>
      <c r="J50" s="1079"/>
      <c r="K50" s="1081"/>
      <c r="L50" s="961"/>
      <c r="M50" s="1079"/>
      <c r="N50" s="1079"/>
      <c r="O50" s="901">
        <v>6</v>
      </c>
      <c r="P50" s="1079"/>
      <c r="Q50" s="1079"/>
      <c r="R50" s="1081"/>
    </row>
    <row r="51" spans="1:18" ht="24" customHeight="1" x14ac:dyDescent="0.25">
      <c r="A51" s="299" t="s">
        <v>13</v>
      </c>
      <c r="B51" s="299" t="s">
        <v>312</v>
      </c>
      <c r="C51" s="900" t="s">
        <v>106</v>
      </c>
      <c r="D51" s="901">
        <f>SUM(E51:K51,L51:R51)/2</f>
        <v>10</v>
      </c>
      <c r="E51" s="962"/>
      <c r="F51" s="1080"/>
      <c r="G51" s="1079"/>
      <c r="H51" s="1080"/>
      <c r="I51" s="901">
        <v>5</v>
      </c>
      <c r="J51" s="901">
        <v>5</v>
      </c>
      <c r="K51" s="1081"/>
      <c r="L51" s="961"/>
      <c r="M51" s="1079"/>
      <c r="N51" s="1079"/>
      <c r="O51" s="1079"/>
      <c r="P51" s="901">
        <v>5</v>
      </c>
      <c r="Q51" s="901">
        <v>5</v>
      </c>
      <c r="R51" s="1081"/>
    </row>
    <row r="52" spans="1:18" ht="24" customHeight="1" x14ac:dyDescent="0.25">
      <c r="A52" s="904"/>
      <c r="B52" s="904"/>
      <c r="C52" s="911" t="s">
        <v>300</v>
      </c>
      <c r="D52" s="906"/>
      <c r="E52" s="1069">
        <f>COUNT(E17:E19,E22,E24:E26,E28:E31,E33:E35,E37:E38,E40:E41,E43:E48)</f>
        <v>7</v>
      </c>
      <c r="F52" s="1069">
        <f t="shared" ref="F52:R52" si="16">COUNT(F17:F19,F22,F24:F26,F28:F31,F33:F35,F37:F38,F40:F41,F43:F48)</f>
        <v>13</v>
      </c>
      <c r="G52" s="1069">
        <f t="shared" si="16"/>
        <v>12</v>
      </c>
      <c r="H52" s="1069">
        <f t="shared" si="16"/>
        <v>13</v>
      </c>
      <c r="I52" s="1069">
        <f t="shared" si="16"/>
        <v>11</v>
      </c>
      <c r="J52" s="1069">
        <f t="shared" si="16"/>
        <v>12</v>
      </c>
      <c r="K52" s="1069">
        <f t="shared" si="16"/>
        <v>11</v>
      </c>
      <c r="L52" s="1069">
        <f t="shared" si="16"/>
        <v>10</v>
      </c>
      <c r="M52" s="1069">
        <f t="shared" si="16"/>
        <v>12</v>
      </c>
      <c r="N52" s="1069">
        <f t="shared" si="16"/>
        <v>10</v>
      </c>
      <c r="O52" s="1069">
        <f t="shared" si="16"/>
        <v>12</v>
      </c>
      <c r="P52" s="1069">
        <f t="shared" si="16"/>
        <v>12</v>
      </c>
      <c r="Q52" s="1069">
        <f t="shared" si="16"/>
        <v>13</v>
      </c>
      <c r="R52" s="1069">
        <f t="shared" si="16"/>
        <v>8</v>
      </c>
    </row>
    <row r="53" spans="1:18" ht="24" customHeight="1" x14ac:dyDescent="0.25">
      <c r="A53" s="904"/>
      <c r="B53" s="904"/>
      <c r="C53" s="912" t="s">
        <v>51</v>
      </c>
      <c r="D53" s="906"/>
      <c r="E53" s="1069">
        <f>COUNT(E22,E24:E26,E28:E31,E33:E35,E37:E38,E40:E41,E43:E48,E50:E50)</f>
        <v>6</v>
      </c>
      <c r="F53" s="1069">
        <f t="shared" ref="F53:R53" si="17">COUNT(F22,F24:F26,F28:F31,F33:F35,F37:F38,F40:F41,F43:F48,F50:F50)</f>
        <v>11</v>
      </c>
      <c r="G53" s="1069">
        <f t="shared" si="17"/>
        <v>11</v>
      </c>
      <c r="H53" s="1069">
        <f t="shared" si="17"/>
        <v>12</v>
      </c>
      <c r="I53" s="1069">
        <f t="shared" si="17"/>
        <v>9</v>
      </c>
      <c r="J53" s="1069">
        <f t="shared" si="17"/>
        <v>10</v>
      </c>
      <c r="K53" s="1069">
        <f t="shared" si="17"/>
        <v>9</v>
      </c>
      <c r="L53" s="1069">
        <f t="shared" si="17"/>
        <v>8</v>
      </c>
      <c r="M53" s="1069">
        <f t="shared" si="17"/>
        <v>11</v>
      </c>
      <c r="N53" s="1069">
        <f t="shared" si="17"/>
        <v>8</v>
      </c>
      <c r="O53" s="1069">
        <f t="shared" si="17"/>
        <v>11</v>
      </c>
      <c r="P53" s="1069">
        <f t="shared" si="17"/>
        <v>10</v>
      </c>
      <c r="Q53" s="1069">
        <f t="shared" si="17"/>
        <v>11</v>
      </c>
      <c r="R53" s="1069">
        <f t="shared" si="17"/>
        <v>7</v>
      </c>
    </row>
    <row r="54" spans="1:18" ht="24" customHeight="1" x14ac:dyDescent="0.25">
      <c r="A54" s="904"/>
      <c r="B54" s="904"/>
      <c r="C54" s="912" t="s">
        <v>113</v>
      </c>
      <c r="D54" s="906"/>
      <c r="E54" s="1069">
        <f>COUNT(E24:E26,E28:E31,E33:E35,E37:E38,E40:E41,E43:E48,E50:E51)</f>
        <v>6</v>
      </c>
      <c r="F54" s="1069">
        <f t="shared" ref="F54:R54" si="18">COUNT(F24:F26,F28:F31,F33:F35,F37:F38,F40:F41,F43:F48,F50:F51)</f>
        <v>10</v>
      </c>
      <c r="G54" s="1069">
        <f t="shared" si="18"/>
        <v>10</v>
      </c>
      <c r="H54" s="1069">
        <f t="shared" si="18"/>
        <v>11</v>
      </c>
      <c r="I54" s="1069">
        <f t="shared" si="18"/>
        <v>10</v>
      </c>
      <c r="J54" s="1069">
        <f t="shared" si="18"/>
        <v>10</v>
      </c>
      <c r="K54" s="1069">
        <f t="shared" si="18"/>
        <v>8</v>
      </c>
      <c r="L54" s="1069">
        <f t="shared" si="18"/>
        <v>7</v>
      </c>
      <c r="M54" s="1069">
        <f t="shared" si="18"/>
        <v>11</v>
      </c>
      <c r="N54" s="1069">
        <f t="shared" si="18"/>
        <v>7</v>
      </c>
      <c r="O54" s="1069">
        <f t="shared" si="18"/>
        <v>10</v>
      </c>
      <c r="P54" s="1069">
        <f t="shared" si="18"/>
        <v>11</v>
      </c>
      <c r="Q54" s="1069">
        <f t="shared" si="18"/>
        <v>11</v>
      </c>
      <c r="R54" s="1069">
        <f t="shared" si="18"/>
        <v>7</v>
      </c>
    </row>
    <row r="55" spans="1:18" ht="24" customHeight="1" x14ac:dyDescent="0.25">
      <c r="A55" s="908" t="s">
        <v>328</v>
      </c>
      <c r="B55" s="908" t="s">
        <v>52</v>
      </c>
      <c r="C55" s="909" t="s">
        <v>378</v>
      </c>
      <c r="D55" s="2387"/>
      <c r="E55" s="1070"/>
      <c r="F55" s="1079"/>
      <c r="G55" s="901"/>
      <c r="H55" s="901"/>
      <c r="I55" s="901"/>
      <c r="J55" s="1079"/>
      <c r="K55" s="1079"/>
      <c r="L55" s="1079"/>
      <c r="M55" s="1079"/>
      <c r="N55" s="901"/>
      <c r="O55" s="901"/>
      <c r="P55" s="901"/>
      <c r="Q55" s="1079"/>
      <c r="R55" s="1070"/>
    </row>
    <row r="56" spans="1:18" ht="24" customHeight="1" x14ac:dyDescent="0.25">
      <c r="A56" s="908" t="s">
        <v>256</v>
      </c>
      <c r="B56" s="908" t="s">
        <v>52</v>
      </c>
      <c r="C56" s="909" t="s">
        <v>377</v>
      </c>
      <c r="D56" s="2387"/>
      <c r="E56" s="2386"/>
      <c r="F56" s="1075"/>
      <c r="G56" s="1074"/>
      <c r="H56" s="1075"/>
      <c r="I56" s="1074"/>
      <c r="J56" s="1074"/>
      <c r="K56" s="1077"/>
      <c r="L56" s="1077"/>
      <c r="M56" s="1074"/>
      <c r="N56" s="1074"/>
      <c r="O56" s="1074"/>
      <c r="P56" s="1074"/>
      <c r="Q56" s="1074"/>
      <c r="R56" s="1077"/>
    </row>
    <row r="57" spans="1:18" ht="24" customHeight="1" x14ac:dyDescent="0.25">
      <c r="A57" s="904"/>
      <c r="B57" s="904"/>
      <c r="C57" s="912" t="s">
        <v>55</v>
      </c>
      <c r="D57" s="906"/>
      <c r="E57" s="1069">
        <f>COUNT(E28:E31,E33:E35,E37:E38,E40:E41,E43:E48,E50:E51,E55:E56)</f>
        <v>5</v>
      </c>
      <c r="F57" s="1069">
        <f t="shared" ref="F57:R57" si="19">COUNT(F28:F31,F33:F35,F37:F38,F40:F41,F43:F48,F50:F51,F55:F56)</f>
        <v>9</v>
      </c>
      <c r="G57" s="1069">
        <f t="shared" si="19"/>
        <v>9</v>
      </c>
      <c r="H57" s="1069">
        <f t="shared" si="19"/>
        <v>10</v>
      </c>
      <c r="I57" s="1069">
        <f t="shared" si="19"/>
        <v>8</v>
      </c>
      <c r="J57" s="1069">
        <f t="shared" si="19"/>
        <v>10</v>
      </c>
      <c r="K57" s="1069">
        <f t="shared" si="19"/>
        <v>6</v>
      </c>
      <c r="L57" s="1069">
        <f t="shared" si="19"/>
        <v>5</v>
      </c>
      <c r="M57" s="1069">
        <f t="shared" si="19"/>
        <v>10</v>
      </c>
      <c r="N57" s="1069">
        <f t="shared" si="19"/>
        <v>7</v>
      </c>
      <c r="O57" s="1069">
        <f t="shared" si="19"/>
        <v>9</v>
      </c>
      <c r="P57" s="1069">
        <f t="shared" si="19"/>
        <v>9</v>
      </c>
      <c r="Q57" s="1069">
        <f t="shared" si="19"/>
        <v>10</v>
      </c>
      <c r="R57" s="1069">
        <f t="shared" si="19"/>
        <v>6</v>
      </c>
    </row>
    <row r="58" spans="1:18" ht="24" customHeight="1" x14ac:dyDescent="0.25">
      <c r="A58" s="904"/>
      <c r="B58" s="904"/>
      <c r="C58" s="912" t="s">
        <v>105</v>
      </c>
      <c r="D58" s="906"/>
      <c r="E58" s="1069">
        <f>COUNT(E33:E35,E37:E38,E40:E41,E43:E48,E50:E51,E55:E56)</f>
        <v>4</v>
      </c>
      <c r="F58" s="1069">
        <f t="shared" ref="F58:R58" si="20">COUNT(F33:F35,F37:F38,F40:F41,F43:F48,F50:F51,F55:F56)</f>
        <v>7</v>
      </c>
      <c r="G58" s="1069">
        <f t="shared" si="20"/>
        <v>5</v>
      </c>
      <c r="H58" s="1069">
        <f t="shared" si="20"/>
        <v>7</v>
      </c>
      <c r="I58" s="1069">
        <f t="shared" si="20"/>
        <v>5</v>
      </c>
      <c r="J58" s="1069">
        <f t="shared" si="20"/>
        <v>6</v>
      </c>
      <c r="K58" s="1069">
        <f t="shared" si="20"/>
        <v>5</v>
      </c>
      <c r="L58" s="1069">
        <f t="shared" si="20"/>
        <v>5</v>
      </c>
      <c r="M58" s="1069">
        <f t="shared" si="20"/>
        <v>7</v>
      </c>
      <c r="N58" s="1069">
        <f t="shared" si="20"/>
        <v>5</v>
      </c>
      <c r="O58" s="1069">
        <f t="shared" si="20"/>
        <v>7</v>
      </c>
      <c r="P58" s="1069">
        <f t="shared" si="20"/>
        <v>6</v>
      </c>
      <c r="Q58" s="1069">
        <f t="shared" si="20"/>
        <v>8</v>
      </c>
      <c r="R58" s="1069">
        <f t="shared" si="20"/>
        <v>5</v>
      </c>
    </row>
    <row r="59" spans="1:18" ht="24" customHeight="1" x14ac:dyDescent="0.25">
      <c r="A59" s="904"/>
      <c r="B59" s="904"/>
      <c r="C59" s="912" t="s">
        <v>128</v>
      </c>
      <c r="D59" s="906"/>
      <c r="E59" s="1069">
        <f>COUNT(#REF!,E37:E38,E40:E41,E43:E48,E50:E51,E55:E56)</f>
        <v>3</v>
      </c>
      <c r="F59" s="1069">
        <f>COUNT(#REF!,F37:F38,F40:F41,F43:F48,F50:F51,F55:F56)</f>
        <v>6</v>
      </c>
      <c r="G59" s="1069">
        <f>COUNT(#REF!,G37:G38,G40:G41,G43:G48,G50:G51,G55:G56)</f>
        <v>4</v>
      </c>
      <c r="H59" s="1069">
        <f>COUNT(#REF!,H37:H38,H40:H41,H43:H48,H50:H51,H55:H56)</f>
        <v>6</v>
      </c>
      <c r="I59" s="1069">
        <f>COUNT(#REF!,I37:I38,I40:I41,I43:I48,I50:I51,I55:I56)</f>
        <v>5</v>
      </c>
      <c r="J59" s="1069">
        <f>COUNT(#REF!,J37:J38,J40:J41,J43:J48,J50:J51,J55:J56)</f>
        <v>5</v>
      </c>
      <c r="K59" s="1069">
        <f>COUNT(#REF!,K37:K38,K40:K41,K43:K48,K50:K51,K55:K56)</f>
        <v>4</v>
      </c>
      <c r="L59" s="1069">
        <f>COUNT(#REF!,L37:L38,L40:L41,L43:L48,L50:L51,L55:L56)</f>
        <v>4</v>
      </c>
      <c r="M59" s="1069">
        <f>COUNT(#REF!,M37:M38,M40:M41,M43:M48,M50:M51,M55:M56)</f>
        <v>6</v>
      </c>
      <c r="N59" s="1069">
        <f>COUNT(#REF!,N37:N38,N40:N41,N43:N48,N50:N51,N55:N56)</f>
        <v>5</v>
      </c>
      <c r="O59" s="1069">
        <f>COUNT(#REF!,O37:O38,O40:O41,O43:O48,O50:O51,O55:O56)</f>
        <v>6</v>
      </c>
      <c r="P59" s="1069">
        <f>COUNT(#REF!,P37:P38,P40:P41,P43:P48,P50:P51,P55:P56)</f>
        <v>5</v>
      </c>
      <c r="Q59" s="1069">
        <f>COUNT(#REF!,Q37:Q38,Q40:Q41,Q43:Q48,Q50:Q51,Q55:Q56)</f>
        <v>7</v>
      </c>
      <c r="R59" s="1069">
        <f>COUNT(#REF!,R37:R38,R40:R41,R43:R48,R50:R51,R55:R56)</f>
        <v>4</v>
      </c>
    </row>
    <row r="60" spans="1:18" ht="24" customHeight="1" x14ac:dyDescent="0.25">
      <c r="A60" s="904"/>
      <c r="B60" s="904"/>
      <c r="C60" s="912" t="s">
        <v>161</v>
      </c>
      <c r="D60" s="906"/>
      <c r="E60" s="1069">
        <f>COUNT(#REF!,E40:E41,E43:E48,E50:E51,E55:E56)</f>
        <v>3</v>
      </c>
      <c r="F60" s="1069">
        <f>COUNT(#REF!,F40:F41,F43:F48,F50:F51,F55:F56)</f>
        <v>4</v>
      </c>
      <c r="G60" s="1069">
        <f>COUNT(#REF!,G40:G41,G43:G48,G50:G51,G55:G56)</f>
        <v>3</v>
      </c>
      <c r="H60" s="1069">
        <f>COUNT(#REF!,H40:H41,H43:H48,H50:H51,H55:H56)</f>
        <v>4</v>
      </c>
      <c r="I60" s="1069">
        <f>COUNT(#REF!,I40:I41,I43:I48,I50:I51,I55:I56)</f>
        <v>4</v>
      </c>
      <c r="J60" s="1069">
        <f>COUNT(#REF!,J40:J41,J43:J48,J50:J51,J55:J56)</f>
        <v>4</v>
      </c>
      <c r="K60" s="1069">
        <f>COUNT(#REF!,K40:K41,K43:K48,K50:K51,K55:K56)</f>
        <v>2</v>
      </c>
      <c r="L60" s="1069">
        <f>COUNT(#REF!,L40:L41,L43:L48,L50:L51,L55:L56)</f>
        <v>2</v>
      </c>
      <c r="M60" s="1069">
        <f>COUNT(#REF!,M40:M41,M43:M48,M50:M51,M55:M56)</f>
        <v>4</v>
      </c>
      <c r="N60" s="1069">
        <f>COUNT(#REF!,N40:N41,N43:N48,N50:N51,N55:N56)</f>
        <v>4</v>
      </c>
      <c r="O60" s="1069">
        <f>COUNT(#REF!,O40:O41,O43:O48,O50:O51,O55:O56)</f>
        <v>5</v>
      </c>
      <c r="P60" s="1069">
        <f>COUNT(#REF!,P40:P41,P43:P48,P50:P51,P55:P56)</f>
        <v>4</v>
      </c>
      <c r="Q60" s="1069">
        <f>COUNT(#REF!,Q40:Q41,Q43:Q48,Q50:Q51,Q55:Q56)</f>
        <v>5</v>
      </c>
      <c r="R60" s="1069">
        <f>COUNT(#REF!,R40:R41,R43:R48,R50:R51,R55:R56)</f>
        <v>4</v>
      </c>
    </row>
    <row r="61" spans="1:18" ht="24" customHeight="1" x14ac:dyDescent="0.25">
      <c r="A61" s="904"/>
      <c r="B61" s="904"/>
      <c r="C61" s="912" t="s">
        <v>321</v>
      </c>
      <c r="D61" s="906"/>
      <c r="E61" s="1069">
        <f>COUNT(E41,E43:E48,E50:E51,E55:E56)</f>
        <v>2</v>
      </c>
      <c r="F61" s="1069">
        <f t="shared" ref="F61:R61" si="21">COUNT(F41,F43:F48,F50:F51,F55:F56)</f>
        <v>3</v>
      </c>
      <c r="G61" s="1069">
        <f t="shared" si="21"/>
        <v>3</v>
      </c>
      <c r="H61" s="1069">
        <f t="shared" si="21"/>
        <v>3</v>
      </c>
      <c r="I61" s="1069">
        <f t="shared" si="21"/>
        <v>3</v>
      </c>
      <c r="J61" s="1069">
        <f t="shared" si="21"/>
        <v>3</v>
      </c>
      <c r="K61" s="1069">
        <f t="shared" si="21"/>
        <v>2</v>
      </c>
      <c r="L61" s="1069">
        <f t="shared" si="21"/>
        <v>2</v>
      </c>
      <c r="M61" s="1069">
        <f t="shared" si="21"/>
        <v>3</v>
      </c>
      <c r="N61" s="1069">
        <f t="shared" si="21"/>
        <v>3</v>
      </c>
      <c r="O61" s="1069">
        <f t="shared" si="21"/>
        <v>4</v>
      </c>
      <c r="P61" s="1069">
        <f t="shared" si="21"/>
        <v>4</v>
      </c>
      <c r="Q61" s="1069">
        <f t="shared" si="21"/>
        <v>4</v>
      </c>
      <c r="R61" s="1069">
        <f t="shared" si="21"/>
        <v>3</v>
      </c>
    </row>
    <row r="62" spans="1:18" ht="24" customHeight="1" x14ac:dyDescent="0.25">
      <c r="A62" s="904"/>
      <c r="B62" s="904"/>
      <c r="C62" s="912" t="s">
        <v>183</v>
      </c>
      <c r="D62" s="906"/>
      <c r="E62" s="1069">
        <f>COUNT(E55:E56)</f>
        <v>0</v>
      </c>
      <c r="F62" s="1069">
        <f t="shared" ref="F62:R62" si="22">COUNT(F55:F56)</f>
        <v>0</v>
      </c>
      <c r="G62" s="1069">
        <f t="shared" si="22"/>
        <v>0</v>
      </c>
      <c r="H62" s="1069">
        <f t="shared" si="22"/>
        <v>0</v>
      </c>
      <c r="I62" s="1069">
        <f t="shared" si="22"/>
        <v>0</v>
      </c>
      <c r="J62" s="1069">
        <f t="shared" si="22"/>
        <v>0</v>
      </c>
      <c r="K62" s="1069">
        <f t="shared" si="22"/>
        <v>0</v>
      </c>
      <c r="L62" s="1069">
        <f t="shared" si="22"/>
        <v>0</v>
      </c>
      <c r="M62" s="1069">
        <f t="shared" si="22"/>
        <v>0</v>
      </c>
      <c r="N62" s="1069">
        <f t="shared" si="22"/>
        <v>0</v>
      </c>
      <c r="O62" s="1069">
        <f t="shared" si="22"/>
        <v>0</v>
      </c>
      <c r="P62" s="1069">
        <f t="shared" si="22"/>
        <v>0</v>
      </c>
      <c r="Q62" s="1069">
        <f t="shared" si="22"/>
        <v>0</v>
      </c>
      <c r="R62" s="1069">
        <f t="shared" si="22"/>
        <v>0</v>
      </c>
    </row>
    <row r="63" spans="1:18" ht="24" customHeight="1" thickBot="1" x14ac:dyDescent="0.3">
      <c r="A63" s="299" t="s">
        <v>102</v>
      </c>
      <c r="B63" s="299"/>
      <c r="C63" s="900"/>
      <c r="D63" s="901"/>
      <c r="E63" s="962"/>
      <c r="F63" s="963"/>
      <c r="G63" s="963"/>
      <c r="H63" s="963"/>
      <c r="I63" s="901"/>
      <c r="J63" s="901"/>
      <c r="K63" s="961"/>
      <c r="L63" s="961"/>
      <c r="M63" s="963"/>
      <c r="N63" s="901"/>
      <c r="O63" s="901"/>
      <c r="P63" s="901"/>
      <c r="Q63" s="901"/>
      <c r="R63" s="962"/>
    </row>
    <row r="64" spans="1:18" ht="24" customHeight="1" thickBot="1" x14ac:dyDescent="0.3">
      <c r="A64" s="913" t="s">
        <v>95</v>
      </c>
      <c r="B64" s="913" t="s">
        <v>101</v>
      </c>
      <c r="C64" s="914" t="s">
        <v>97</v>
      </c>
      <c r="D64" s="913">
        <f>SUM(E64:K64,L64:R64)/2</f>
        <v>19</v>
      </c>
      <c r="E64" s="1082"/>
      <c r="F64" s="1083">
        <v>7.5</v>
      </c>
      <c r="G64" s="1083">
        <v>7.5</v>
      </c>
      <c r="H64" s="1083">
        <v>4</v>
      </c>
      <c r="I64" s="913"/>
      <c r="J64" s="913"/>
      <c r="K64" s="1082"/>
      <c r="L64" s="1082"/>
      <c r="M64" s="1083">
        <v>7.5</v>
      </c>
      <c r="N64" s="913">
        <v>7.5</v>
      </c>
      <c r="O64" s="913">
        <v>4</v>
      </c>
      <c r="P64" s="913"/>
      <c r="Q64" s="913"/>
      <c r="R64" s="1084"/>
    </row>
    <row r="65" spans="1:18" ht="24" customHeight="1" thickBot="1" x14ac:dyDescent="0.3">
      <c r="A65" s="299" t="s">
        <v>138</v>
      </c>
      <c r="B65" s="299" t="s">
        <v>100</v>
      </c>
      <c r="C65" s="915" t="s">
        <v>99</v>
      </c>
      <c r="D65" s="2388"/>
      <c r="E65" s="1085"/>
      <c r="F65" s="299"/>
      <c r="G65" s="299"/>
      <c r="H65" s="299"/>
      <c r="I65" s="299"/>
      <c r="J65" s="299"/>
      <c r="K65" s="1085"/>
      <c r="L65" s="1087"/>
      <c r="M65" s="299"/>
      <c r="N65" s="299"/>
      <c r="O65" s="299"/>
      <c r="P65" s="299"/>
      <c r="Q65" s="299"/>
      <c r="R65" s="1089"/>
    </row>
    <row r="66" spans="1:18" ht="24" customHeight="1" thickBot="1" x14ac:dyDescent="0.3">
      <c r="A66" s="299" t="s">
        <v>96</v>
      </c>
      <c r="B66" s="299" t="s">
        <v>100</v>
      </c>
      <c r="C66" s="915" t="s">
        <v>137</v>
      </c>
      <c r="D66" s="913">
        <f t="shared" ref="D66" si="23">SUM(E66:K66,L66:R66)/2</f>
        <v>38</v>
      </c>
      <c r="E66" s="1085">
        <v>9.5</v>
      </c>
      <c r="F66" s="1088">
        <v>9.5</v>
      </c>
      <c r="G66" s="299"/>
      <c r="H66" s="299"/>
      <c r="I66" s="299"/>
      <c r="J66" s="299">
        <v>9.5</v>
      </c>
      <c r="K66" s="1085">
        <v>9.5</v>
      </c>
      <c r="L66" s="1085">
        <v>9.5</v>
      </c>
      <c r="M66" s="1086">
        <v>9.5</v>
      </c>
      <c r="N66" s="299"/>
      <c r="O66" s="299"/>
      <c r="P66" s="299"/>
      <c r="Q66" s="299">
        <v>9.5</v>
      </c>
      <c r="R66" s="1089">
        <v>9.5</v>
      </c>
    </row>
    <row r="67" spans="1:18" ht="24" customHeight="1" x14ac:dyDescent="0.3">
      <c r="A67" s="299"/>
      <c r="B67" s="916" t="s">
        <v>155</v>
      </c>
      <c r="C67" s="917" t="s">
        <v>140</v>
      </c>
      <c r="D67" s="901"/>
      <c r="E67" s="961"/>
      <c r="F67" s="963"/>
      <c r="G67" s="963"/>
      <c r="H67" s="963"/>
      <c r="I67" s="901"/>
      <c r="J67" s="901"/>
      <c r="K67" s="961"/>
      <c r="L67" s="961"/>
      <c r="M67" s="901"/>
      <c r="N67" s="901"/>
      <c r="O67" s="901"/>
      <c r="P67" s="901"/>
      <c r="Q67" s="901"/>
      <c r="R67" s="962"/>
    </row>
    <row r="68" spans="1:18" ht="24" customHeight="1" x14ac:dyDescent="0.3">
      <c r="A68" s="299"/>
      <c r="B68" s="918" t="s">
        <v>154</v>
      </c>
      <c r="C68" s="919" t="s">
        <v>141</v>
      </c>
      <c r="D68" s="901"/>
      <c r="E68" s="961"/>
      <c r="F68" s="963"/>
      <c r="G68" s="963"/>
      <c r="H68" s="963"/>
      <c r="I68" s="901"/>
      <c r="J68" s="901"/>
      <c r="K68" s="961"/>
      <c r="L68" s="961"/>
      <c r="M68" s="901"/>
      <c r="N68" s="901"/>
      <c r="O68" s="901"/>
      <c r="P68" s="901"/>
      <c r="Q68" s="901"/>
      <c r="R68" s="962"/>
    </row>
    <row r="69" spans="1:18" ht="24" customHeight="1" x14ac:dyDescent="0.3">
      <c r="A69" s="920"/>
      <c r="B69" s="920"/>
      <c r="C69" s="920"/>
      <c r="D69" s="317"/>
      <c r="E69" s="968">
        <f>SUM(E7:E15,E17:E20,E22:E22,E24:E26,E28:E31,E33:E35,E37:E38,E40:E41,E43:E48,E50:E51,E55:E56,E64:E68)</f>
        <v>100.5</v>
      </c>
      <c r="F69" s="968">
        <f t="shared" ref="F69:R69" si="24">SUM(F7:F15,F17:F20,F22:F22,F24:F26,F28:F31,F33:F35,F37:F38,F40:F41,F43:F48,F50:F51,F55:F56,F64:F68)</f>
        <v>160</v>
      </c>
      <c r="G69" s="968">
        <f t="shared" si="24"/>
        <v>140</v>
      </c>
      <c r="H69" s="968">
        <f t="shared" si="24"/>
        <v>150.5</v>
      </c>
      <c r="I69" s="968">
        <f t="shared" si="24"/>
        <v>123.5</v>
      </c>
      <c r="J69" s="968">
        <f t="shared" si="24"/>
        <v>141.5</v>
      </c>
      <c r="K69" s="968">
        <f t="shared" si="24"/>
        <v>114</v>
      </c>
      <c r="L69" s="968">
        <f t="shared" si="24"/>
        <v>94.5</v>
      </c>
      <c r="M69" s="968">
        <f t="shared" si="24"/>
        <v>156.5</v>
      </c>
      <c r="N69" s="968">
        <f t="shared" si="24"/>
        <v>131.5</v>
      </c>
      <c r="O69" s="968">
        <f t="shared" si="24"/>
        <v>145.5</v>
      </c>
      <c r="P69" s="968">
        <f t="shared" si="24"/>
        <v>136.5</v>
      </c>
      <c r="Q69" s="968">
        <f t="shared" si="24"/>
        <v>149</v>
      </c>
      <c r="R69" s="968">
        <f t="shared" si="24"/>
        <v>114</v>
      </c>
    </row>
    <row r="70" spans="1:18" ht="24" customHeight="1" x14ac:dyDescent="0.3">
      <c r="A70" s="921"/>
      <c r="B70" s="921"/>
      <c r="C70" s="921"/>
      <c r="D70" s="317"/>
      <c r="E70" s="969">
        <f>E69/8</f>
        <v>12.5625</v>
      </c>
      <c r="F70" s="969">
        <f t="shared" ref="F70:R70" si="25">F69/8</f>
        <v>20</v>
      </c>
      <c r="G70" s="969">
        <f t="shared" si="25"/>
        <v>17.5</v>
      </c>
      <c r="H70" s="969">
        <f t="shared" si="25"/>
        <v>18.8125</v>
      </c>
      <c r="I70" s="969">
        <f t="shared" si="25"/>
        <v>15.4375</v>
      </c>
      <c r="J70" s="969">
        <f t="shared" si="25"/>
        <v>17.6875</v>
      </c>
      <c r="K70" s="969">
        <f t="shared" si="25"/>
        <v>14.25</v>
      </c>
      <c r="L70" s="969">
        <f t="shared" si="25"/>
        <v>11.8125</v>
      </c>
      <c r="M70" s="969">
        <f t="shared" si="25"/>
        <v>19.5625</v>
      </c>
      <c r="N70" s="969">
        <f t="shared" si="25"/>
        <v>16.4375</v>
      </c>
      <c r="O70" s="969">
        <f t="shared" si="25"/>
        <v>18.1875</v>
      </c>
      <c r="P70" s="969">
        <f t="shared" si="25"/>
        <v>17.0625</v>
      </c>
      <c r="Q70" s="969">
        <f t="shared" si="25"/>
        <v>18.625</v>
      </c>
      <c r="R70" s="969">
        <f t="shared" si="25"/>
        <v>14.25</v>
      </c>
    </row>
    <row r="71" spans="1:18" ht="18.649999999999999" customHeight="1" x14ac:dyDescent="0.3">
      <c r="A71" s="922"/>
      <c r="B71" s="922"/>
      <c r="C71" s="922"/>
      <c r="D71" s="321" t="s">
        <v>212</v>
      </c>
      <c r="E71" s="322" t="s">
        <v>315</v>
      </c>
      <c r="F71" s="323" t="s">
        <v>203</v>
      </c>
      <c r="G71" s="897"/>
      <c r="H71" s="321" t="s">
        <v>211</v>
      </c>
      <c r="I71" s="970"/>
      <c r="J71" s="325" t="s">
        <v>203</v>
      </c>
      <c r="K71" s="897"/>
      <c r="L71" s="321" t="s">
        <v>213</v>
      </c>
      <c r="M71" s="322" t="s">
        <v>74</v>
      </c>
      <c r="N71" s="323" t="s">
        <v>203</v>
      </c>
      <c r="O71" s="897"/>
      <c r="P71" s="321" t="s">
        <v>211</v>
      </c>
      <c r="Q71" s="970"/>
      <c r="R71" s="325" t="s">
        <v>203</v>
      </c>
    </row>
    <row r="72" spans="1:18" ht="24" customHeight="1" x14ac:dyDescent="0.3">
      <c r="A72" s="316"/>
      <c r="B72" s="316"/>
      <c r="C72" s="316"/>
      <c r="D72" s="326" t="s">
        <v>159</v>
      </c>
      <c r="E72" s="256">
        <v>27.5</v>
      </c>
      <c r="F72" s="347" t="str">
        <f>E72* 40 &amp; "hrs"</f>
        <v>1100hrs</v>
      </c>
      <c r="G72" s="897"/>
      <c r="H72" s="328" t="s">
        <v>240</v>
      </c>
      <c r="I72" s="329">
        <v>25.93</v>
      </c>
      <c r="J72" s="971" t="s">
        <v>247</v>
      </c>
      <c r="K72" s="897"/>
      <c r="L72" s="331" t="s">
        <v>159</v>
      </c>
      <c r="M72" s="332">
        <v>27.5</v>
      </c>
      <c r="N72" s="347" t="str">
        <f>M72* 40 &amp; "hrs"</f>
        <v>1100hrs</v>
      </c>
      <c r="O72" s="897"/>
      <c r="P72" s="334" t="s">
        <v>240</v>
      </c>
      <c r="Q72" s="335">
        <v>25.93</v>
      </c>
      <c r="R72" s="972" t="s">
        <v>247</v>
      </c>
    </row>
    <row r="73" spans="1:18" ht="24" customHeight="1" x14ac:dyDescent="0.3">
      <c r="A73" s="316"/>
      <c r="B73" s="316"/>
      <c r="C73" s="316"/>
      <c r="D73" s="337" t="s">
        <v>204</v>
      </c>
      <c r="E73" s="338">
        <f>SUM(E69:K69)/40</f>
        <v>23.25</v>
      </c>
      <c r="F73" s="973" t="str">
        <f>E73* 40 &amp; "hrs"</f>
        <v>930hrs</v>
      </c>
      <c r="G73" s="897"/>
      <c r="H73" s="340" t="s">
        <v>74</v>
      </c>
      <c r="I73" s="341">
        <f>SUM(E69:K69)/40</f>
        <v>23.25</v>
      </c>
      <c r="J73" s="342" t="str">
        <f>I73*40 &amp; "hrs"</f>
        <v>930hrs</v>
      </c>
      <c r="K73" s="897"/>
      <c r="L73" s="343" t="s">
        <v>204</v>
      </c>
      <c r="M73" s="354">
        <f>SUM(L69:R69)/40</f>
        <v>23.1875</v>
      </c>
      <c r="N73" s="973" t="str">
        <f>M73* 40 &amp; "hrs"</f>
        <v>927.5hrs</v>
      </c>
      <c r="O73" s="897"/>
      <c r="P73" s="340" t="s">
        <v>74</v>
      </c>
      <c r="Q73" s="352">
        <f>SUM(L69:R69)/40</f>
        <v>23.1875</v>
      </c>
      <c r="R73" s="353" t="str">
        <f>Q73*40 &amp; "hrs"</f>
        <v>927.5hrs</v>
      </c>
    </row>
    <row r="74" spans="1:18" ht="24" customHeight="1" x14ac:dyDescent="0.3">
      <c r="A74" s="316"/>
      <c r="B74" s="316"/>
      <c r="C74" s="316"/>
      <c r="D74" s="331" t="s">
        <v>188</v>
      </c>
      <c r="E74" s="332">
        <f>COUNTIFS(E7:K70, "T")*8/40</f>
        <v>0.2</v>
      </c>
      <c r="F74" s="974" t="str">
        <f>E74* 40 &amp; "hrs"</f>
        <v>8hrs</v>
      </c>
      <c r="G74" s="897"/>
      <c r="H74" s="334" t="s">
        <v>241</v>
      </c>
      <c r="I74" s="332">
        <v>29.07</v>
      </c>
      <c r="J74" s="972" t="s">
        <v>251</v>
      </c>
      <c r="K74" s="897"/>
      <c r="L74" s="348" t="s">
        <v>188</v>
      </c>
      <c r="M74" s="335">
        <f>COUNTIFS(L7:R70, "T")*8/40</f>
        <v>0</v>
      </c>
      <c r="N74" s="974" t="str">
        <f>M74* 40 &amp; "hrs"</f>
        <v>0hrs</v>
      </c>
      <c r="O74" s="897"/>
      <c r="P74" s="334" t="s">
        <v>241</v>
      </c>
      <c r="Q74" s="335">
        <v>29.07</v>
      </c>
      <c r="R74" s="972" t="s">
        <v>251</v>
      </c>
    </row>
    <row r="75" spans="1:18" ht="24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12.5" x14ac:dyDescent="0.25"/>
    <row r="79" spans="1:18" ht="12.5" x14ac:dyDescent="0.25"/>
    <row r="80" spans="1:18" ht="12.5" x14ac:dyDescent="0.25"/>
    <row r="81" ht="12.5" x14ac:dyDescent="0.25"/>
  </sheetData>
  <mergeCells count="5">
    <mergeCell ref="A1:R1"/>
    <mergeCell ref="A2:R2"/>
    <mergeCell ref="A3:R3"/>
    <mergeCell ref="E4:K4"/>
    <mergeCell ref="L4:R4"/>
  </mergeCells>
  <conditionalFormatting sqref="I73">
    <cfRule type="cellIs" dxfId="849" priority="10" operator="lessThan">
      <formula>25.93</formula>
    </cfRule>
    <cfRule type="cellIs" dxfId="848" priority="11" operator="greaterThan">
      <formula>29.07</formula>
    </cfRule>
    <cfRule type="cellIs" dxfId="847" priority="12" operator="between">
      <formula>25.93</formula>
      <formula>29.07</formula>
    </cfRule>
  </conditionalFormatting>
  <conditionalFormatting sqref="J73">
    <cfRule type="cellIs" dxfId="846" priority="7" operator="lessThan">
      <formula>1037.2</formula>
    </cfRule>
    <cfRule type="cellIs" dxfId="845" priority="8" operator="greaterThan">
      <formula>1162.8</formula>
    </cfRule>
    <cfRule type="cellIs" dxfId="844" priority="9" operator="between">
      <formula>1037.2</formula>
      <formula>1162.8</formula>
    </cfRule>
  </conditionalFormatting>
  <conditionalFormatting sqref="Q73">
    <cfRule type="cellIs" dxfId="843" priority="4" operator="lessThan">
      <formula>25.93</formula>
    </cfRule>
    <cfRule type="cellIs" dxfId="842" priority="5" operator="greaterThan">
      <formula>29.07</formula>
    </cfRule>
    <cfRule type="cellIs" dxfId="841" priority="6" operator="between">
      <formula>25.93</formula>
      <formula>29.07</formula>
    </cfRule>
  </conditionalFormatting>
  <conditionalFormatting sqref="R73">
    <cfRule type="cellIs" dxfId="840" priority="1" operator="lessThan">
      <formula>1037.2</formula>
    </cfRule>
    <cfRule type="cellIs" dxfId="839" priority="2" operator="greaterThan">
      <formula>1162.8</formula>
    </cfRule>
    <cfRule type="cellIs" dxfId="838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5B58-0BBD-4608-8A23-12C9F3F8349B}">
  <sheetPr>
    <pageSetUpPr fitToPage="1"/>
  </sheetPr>
  <dimension ref="A1:U78"/>
  <sheetViews>
    <sheetView topLeftCell="A31" zoomScale="75" zoomScaleNormal="75" workbookViewId="0">
      <selection activeCell="M41" sqref="M41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45893</v>
      </c>
      <c r="F5" s="349">
        <v>45894</v>
      </c>
      <c r="G5" s="349">
        <v>45895</v>
      </c>
      <c r="H5" s="349">
        <v>45896</v>
      </c>
      <c r="I5" s="349">
        <v>45897</v>
      </c>
      <c r="J5" s="349">
        <v>45898</v>
      </c>
      <c r="K5" s="349">
        <v>45899</v>
      </c>
      <c r="L5" s="349">
        <v>45900</v>
      </c>
      <c r="M5" s="349">
        <v>45901</v>
      </c>
      <c r="N5" s="349">
        <v>45902</v>
      </c>
      <c r="O5" s="349">
        <v>45903</v>
      </c>
      <c r="P5" s="349">
        <v>45904</v>
      </c>
      <c r="Q5" s="349">
        <v>45905</v>
      </c>
      <c r="R5" s="349">
        <v>45906</v>
      </c>
      <c r="T5" s="1756">
        <v>0.25</v>
      </c>
      <c r="U5" s="1752">
        <f>ROUNDDOWN(AVERAGE(E16:R16),0)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ROUNDDOWN(AVERAGE(E21:R21),0)</f>
        <v>6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ROUNDDOWN(AVERAGE(E23:R23),0)</f>
        <v>7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5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ROUNDDOWN(AVERAGE(E27:R27),0)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ROUNDDOWN(AVERAGE(E33:R33),0)</f>
        <v>11</v>
      </c>
    </row>
    <row r="10" spans="1:21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ROUNDDOWN(AVERAGE(E39:R39),0)</f>
        <v>13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ROUNDDOWN(AVERAGE(E41:R41),0)</f>
        <v>14</v>
      </c>
    </row>
    <row r="12" spans="1:21" ht="24" customHeight="1" x14ac:dyDescent="0.25">
      <c r="A12" s="299" t="s">
        <v>13</v>
      </c>
      <c r="B12" s="299" t="s">
        <v>90</v>
      </c>
      <c r="C12" s="1745" t="s">
        <v>344</v>
      </c>
      <c r="D12" s="901">
        <f t="shared" si="0"/>
        <v>8</v>
      </c>
      <c r="E12" s="961">
        <v>8</v>
      </c>
      <c r="F12" s="1079"/>
      <c r="G12" s="1079"/>
      <c r="H12" s="901"/>
      <c r="I12" s="1079"/>
      <c r="J12" s="1079"/>
      <c r="K12" s="961"/>
      <c r="L12" s="1072"/>
      <c r="M12" s="1079"/>
      <c r="N12" s="1079"/>
      <c r="O12" s="1079"/>
      <c r="P12" s="1079"/>
      <c r="Q12" s="901"/>
      <c r="R12" s="962">
        <v>8</v>
      </c>
      <c r="T12" s="1757">
        <v>0.54166666666666696</v>
      </c>
      <c r="U12" s="1752">
        <f>ROUNDDOWN(AVERAGE(E44:R44),0)</f>
        <v>14</v>
      </c>
    </row>
    <row r="13" spans="1:21" s="1743" customFormat="1" ht="24" customHeight="1" x14ac:dyDescent="0.3">
      <c r="A13" s="299" t="s">
        <v>13</v>
      </c>
      <c r="B13" s="299" t="s">
        <v>90</v>
      </c>
      <c r="C13" s="1828" t="s">
        <v>351</v>
      </c>
      <c r="D13" s="1742">
        <f>SUM(E13:K13,L13:R13)/2</f>
        <v>14.5</v>
      </c>
      <c r="E13" s="1092">
        <v>6</v>
      </c>
      <c r="F13" s="1079"/>
      <c r="G13" s="1079"/>
      <c r="H13" s="1079"/>
      <c r="I13" s="1742"/>
      <c r="J13" s="1742"/>
      <c r="K13" s="1092">
        <v>8.5</v>
      </c>
      <c r="L13" s="1744">
        <v>6</v>
      </c>
      <c r="M13" s="1079"/>
      <c r="N13" s="1079"/>
      <c r="O13" s="1079"/>
      <c r="P13" s="1742"/>
      <c r="Q13" s="1742"/>
      <c r="R13" s="1092">
        <v>8.5</v>
      </c>
      <c r="T13" s="1756">
        <v>0.58333333333333304</v>
      </c>
      <c r="U13" s="1752">
        <f>ROUNDDOWN(AVERAGE(E51:R51),0)</f>
        <v>17</v>
      </c>
    </row>
    <row r="14" spans="1:21" s="1743" customFormat="1" ht="24" customHeight="1" x14ac:dyDescent="0.3">
      <c r="A14" s="966" t="s">
        <v>13</v>
      </c>
      <c r="B14" s="966" t="s">
        <v>90</v>
      </c>
      <c r="C14" s="2326" t="s">
        <v>329</v>
      </c>
      <c r="D14" s="901">
        <f t="shared" si="0"/>
        <v>8</v>
      </c>
      <c r="E14" s="1092"/>
      <c r="F14" s="1079"/>
      <c r="G14" s="1079"/>
      <c r="H14" s="1079"/>
      <c r="I14" s="1742"/>
      <c r="J14" s="1079"/>
      <c r="K14" s="1092">
        <v>8</v>
      </c>
      <c r="L14" s="1744">
        <v>8</v>
      </c>
      <c r="M14" s="1079"/>
      <c r="N14" s="1079"/>
      <c r="O14" s="1742"/>
      <c r="P14" s="1079"/>
      <c r="Q14" s="1079"/>
      <c r="R14" s="1092"/>
      <c r="T14" s="1756"/>
      <c r="U14" s="1752"/>
    </row>
    <row r="15" spans="1:21" ht="24" customHeight="1" x14ac:dyDescent="0.25">
      <c r="A15" s="299" t="s">
        <v>13</v>
      </c>
      <c r="B15" s="299" t="s">
        <v>90</v>
      </c>
      <c r="C15" s="902" t="s">
        <v>106</v>
      </c>
      <c r="D15" s="901">
        <f t="shared" si="0"/>
        <v>8</v>
      </c>
      <c r="E15" s="961"/>
      <c r="F15" s="1079"/>
      <c r="G15" s="1079"/>
      <c r="H15" s="1079"/>
      <c r="I15" s="1079"/>
      <c r="J15" s="1079"/>
      <c r="K15" s="961">
        <v>8</v>
      </c>
      <c r="L15" s="1072"/>
      <c r="M15" s="1079"/>
      <c r="N15" s="1079"/>
      <c r="O15" s="1079"/>
      <c r="P15" s="1079"/>
      <c r="Q15" s="1079"/>
      <c r="R15" s="961">
        <v>8</v>
      </c>
      <c r="T15" s="1757">
        <v>0.625</v>
      </c>
      <c r="U15" s="1752">
        <f>ROUNDDOWN(AVERAGE(E54:R54),0)</f>
        <v>13</v>
      </c>
    </row>
    <row r="16" spans="1:21" ht="24" customHeight="1" x14ac:dyDescent="0.3">
      <c r="A16" s="904"/>
      <c r="B16" s="904"/>
      <c r="C16" s="905" t="s">
        <v>122</v>
      </c>
      <c r="D16" s="906"/>
      <c r="E16" s="1069">
        <f>COUNT(E7:E15)</f>
        <v>4</v>
      </c>
      <c r="F16" s="1069">
        <f>COUNT(F7:F15)</f>
        <v>5</v>
      </c>
      <c r="G16" s="1069">
        <f t="shared" ref="G16:R16" si="1">COUNT(G7:G15)</f>
        <v>4</v>
      </c>
      <c r="H16" s="1069">
        <f t="shared" si="1"/>
        <v>4</v>
      </c>
      <c r="I16" s="1069">
        <f t="shared" si="1"/>
        <v>5</v>
      </c>
      <c r="J16" s="1069">
        <f t="shared" si="1"/>
        <v>5</v>
      </c>
      <c r="K16" s="1069">
        <f t="shared" si="1"/>
        <v>3</v>
      </c>
      <c r="L16" s="1069">
        <f t="shared" si="1"/>
        <v>2</v>
      </c>
      <c r="M16" s="1069">
        <f t="shared" si="1"/>
        <v>5</v>
      </c>
      <c r="N16" s="1069">
        <f t="shared" si="1"/>
        <v>5</v>
      </c>
      <c r="O16" s="1069">
        <f>COUNT(O7:O15)</f>
        <v>5</v>
      </c>
      <c r="P16" s="1069">
        <f t="shared" si="1"/>
        <v>4</v>
      </c>
      <c r="Q16" s="1069">
        <f t="shared" si="1"/>
        <v>4</v>
      </c>
      <c r="R16" s="1069">
        <f t="shared" si="1"/>
        <v>5</v>
      </c>
      <c r="T16" s="1756">
        <v>0.66666666666666696</v>
      </c>
      <c r="U16" s="1752">
        <f>ROUNDDOWN(AVERAGE(E55:R55),0)</f>
        <v>12</v>
      </c>
    </row>
    <row r="17" spans="1:21" ht="24" customHeight="1" x14ac:dyDescent="0.25">
      <c r="A17" s="299" t="s">
        <v>13</v>
      </c>
      <c r="B17" s="299" t="s">
        <v>14</v>
      </c>
      <c r="C17" s="902" t="s">
        <v>276</v>
      </c>
      <c r="D17" s="901">
        <f>SUM(E17:K17,L17:R17)/2</f>
        <v>40</v>
      </c>
      <c r="E17" s="1072"/>
      <c r="F17" s="1071">
        <v>8</v>
      </c>
      <c r="G17" s="1071"/>
      <c r="H17" s="1071">
        <v>8</v>
      </c>
      <c r="I17" s="1071">
        <v>8</v>
      </c>
      <c r="J17" s="1071">
        <v>8</v>
      </c>
      <c r="K17" s="1072">
        <v>8</v>
      </c>
      <c r="L17" s="1072">
        <v>8</v>
      </c>
      <c r="M17" s="901"/>
      <c r="N17" s="1071">
        <v>8</v>
      </c>
      <c r="O17" s="1071">
        <v>8</v>
      </c>
      <c r="P17" s="1071">
        <v>8</v>
      </c>
      <c r="Q17" s="1071">
        <v>8</v>
      </c>
      <c r="R17" s="1073"/>
      <c r="T17" s="1757">
        <v>0.70833333333333404</v>
      </c>
      <c r="U17" s="1752">
        <f>ROUNDDOWN(AVERAGE(E56:R56),0)</f>
        <v>11</v>
      </c>
    </row>
    <row r="18" spans="1:21" ht="24" customHeight="1" x14ac:dyDescent="0.25">
      <c r="A18" s="299" t="s">
        <v>13</v>
      </c>
      <c r="B18" s="299" t="s">
        <v>14</v>
      </c>
      <c r="C18" s="902" t="s">
        <v>359</v>
      </c>
      <c r="D18" s="901">
        <f t="shared" ref="D18:D19" si="2">SUM(E18:K18,L18:R18)/2</f>
        <v>16</v>
      </c>
      <c r="E18" s="1072">
        <v>8</v>
      </c>
      <c r="F18" s="1071"/>
      <c r="G18" s="1071"/>
      <c r="H18" s="1071"/>
      <c r="I18" s="2327"/>
      <c r="J18" s="1071"/>
      <c r="K18" s="1072">
        <v>8</v>
      </c>
      <c r="L18" s="1072">
        <v>8</v>
      </c>
      <c r="M18" s="901"/>
      <c r="N18" s="1071"/>
      <c r="O18" s="1071"/>
      <c r="P18" s="2327"/>
      <c r="Q18" s="1071"/>
      <c r="R18" s="1073">
        <v>8</v>
      </c>
      <c r="T18" s="1757"/>
      <c r="U18" s="1752"/>
    </row>
    <row r="19" spans="1:21" ht="24" customHeight="1" x14ac:dyDescent="0.3">
      <c r="A19" s="299" t="s">
        <v>13</v>
      </c>
      <c r="B19" s="299" t="s">
        <v>14</v>
      </c>
      <c r="C19" s="902" t="s">
        <v>98</v>
      </c>
      <c r="D19" s="901">
        <f t="shared" si="2"/>
        <v>40</v>
      </c>
      <c r="E19" s="961"/>
      <c r="F19" s="963">
        <v>8</v>
      </c>
      <c r="G19" s="901">
        <v>8</v>
      </c>
      <c r="H19" s="901">
        <v>8</v>
      </c>
      <c r="I19" s="901">
        <v>8</v>
      </c>
      <c r="J19" s="901">
        <v>8</v>
      </c>
      <c r="K19" s="961"/>
      <c r="L19" s="961"/>
      <c r="M19" s="1071">
        <v>8</v>
      </c>
      <c r="N19" s="1071">
        <v>8</v>
      </c>
      <c r="O19" s="901">
        <v>8</v>
      </c>
      <c r="P19" s="901">
        <v>8</v>
      </c>
      <c r="Q19" s="901">
        <v>8</v>
      </c>
      <c r="R19" s="962"/>
      <c r="T19" s="1756">
        <v>0.75</v>
      </c>
      <c r="U19" s="1752">
        <f>ROUNDDOWN(AVERAGE(E58:R58),0)</f>
        <v>10</v>
      </c>
    </row>
    <row r="20" spans="1:21" ht="24" customHeight="1" x14ac:dyDescent="0.25">
      <c r="A20" s="299" t="s">
        <v>13</v>
      </c>
      <c r="B20" s="299" t="s">
        <v>201</v>
      </c>
      <c r="C20" s="902" t="s">
        <v>107</v>
      </c>
      <c r="D20" s="901">
        <f>SUM(E20:K20,L20:R20)/2</f>
        <v>17.5</v>
      </c>
      <c r="E20" s="961">
        <v>5</v>
      </c>
      <c r="F20" s="901"/>
      <c r="G20" s="901">
        <v>5</v>
      </c>
      <c r="H20" s="901">
        <v>5</v>
      </c>
      <c r="I20" s="901"/>
      <c r="J20" s="901"/>
      <c r="K20" s="961"/>
      <c r="L20" s="1072">
        <v>5</v>
      </c>
      <c r="M20" s="901">
        <v>5</v>
      </c>
      <c r="N20" s="901">
        <v>5</v>
      </c>
      <c r="O20" s="901"/>
      <c r="P20" s="901">
        <v>5</v>
      </c>
      <c r="Q20" s="901"/>
      <c r="R20" s="962"/>
      <c r="T20" s="1757">
        <v>0.79166666666666696</v>
      </c>
      <c r="U20" s="1752">
        <f>ROUNDDOWN(AVERAGE(E59:R59),0)</f>
        <v>7</v>
      </c>
    </row>
    <row r="21" spans="1:21" ht="24" customHeight="1" x14ac:dyDescent="0.3">
      <c r="A21" s="904"/>
      <c r="B21" s="904"/>
      <c r="C21" s="905" t="s">
        <v>123</v>
      </c>
      <c r="D21" s="906"/>
      <c r="E21" s="1069">
        <f>COUNT(E7:E15,E17:E19)</f>
        <v>5</v>
      </c>
      <c r="F21" s="1069">
        <f>COUNT(F7:F15,F17:F19)</f>
        <v>7</v>
      </c>
      <c r="G21" s="1069">
        <f t="shared" ref="G21:R21" si="3">COUNT(G7:G15,G17:G19)</f>
        <v>5</v>
      </c>
      <c r="H21" s="1069">
        <f t="shared" si="3"/>
        <v>6</v>
      </c>
      <c r="I21" s="1069">
        <f t="shared" si="3"/>
        <v>7</v>
      </c>
      <c r="J21" s="1069">
        <f t="shared" si="3"/>
        <v>7</v>
      </c>
      <c r="K21" s="1069">
        <f t="shared" si="3"/>
        <v>5</v>
      </c>
      <c r="L21" s="1069">
        <f t="shared" si="3"/>
        <v>4</v>
      </c>
      <c r="M21" s="1069">
        <f t="shared" si="3"/>
        <v>6</v>
      </c>
      <c r="N21" s="1069">
        <f t="shared" si="3"/>
        <v>7</v>
      </c>
      <c r="O21" s="1069">
        <f t="shared" si="3"/>
        <v>7</v>
      </c>
      <c r="P21" s="1069">
        <f t="shared" si="3"/>
        <v>6</v>
      </c>
      <c r="Q21" s="1069">
        <f t="shared" si="3"/>
        <v>6</v>
      </c>
      <c r="R21" s="1069">
        <f t="shared" si="3"/>
        <v>6</v>
      </c>
      <c r="T21" s="1756">
        <v>0.83333333333333404</v>
      </c>
      <c r="U21" s="1752">
        <f>ROUNDDOWN(AVERAGE(E60:R60),0)</f>
        <v>5</v>
      </c>
    </row>
    <row r="22" spans="1:21" ht="24" customHeight="1" x14ac:dyDescent="0.25">
      <c r="A22" s="299" t="s">
        <v>13</v>
      </c>
      <c r="B22" s="299" t="s">
        <v>26</v>
      </c>
      <c r="C22" s="902" t="s">
        <v>341</v>
      </c>
      <c r="D22" s="901">
        <f>SUM(E22:K22,L22:R22)/2</f>
        <v>36</v>
      </c>
      <c r="E22" s="1090"/>
      <c r="F22" s="901">
        <v>8</v>
      </c>
      <c r="G22" s="901">
        <v>8</v>
      </c>
      <c r="H22" s="901">
        <v>8</v>
      </c>
      <c r="I22" s="901"/>
      <c r="J22" s="901">
        <v>8</v>
      </c>
      <c r="K22" s="1070">
        <v>8</v>
      </c>
      <c r="L22" s="1070">
        <v>8</v>
      </c>
      <c r="M22" s="901"/>
      <c r="N22" s="901">
        <v>8</v>
      </c>
      <c r="O22" s="901">
        <v>8</v>
      </c>
      <c r="P22" s="901"/>
      <c r="Q22" s="901">
        <v>8</v>
      </c>
      <c r="R22" s="1070"/>
      <c r="T22" s="1757">
        <v>0.875</v>
      </c>
      <c r="U22" s="1752">
        <f>ROUNDDOWN(AVERAGE(E61:R61),0)</f>
        <v>4</v>
      </c>
    </row>
    <row r="23" spans="1:21" ht="24" customHeight="1" x14ac:dyDescent="0.3">
      <c r="A23" s="904"/>
      <c r="B23" s="904"/>
      <c r="C23" s="905" t="s">
        <v>120</v>
      </c>
      <c r="D23" s="906"/>
      <c r="E23" s="1069">
        <f>COUNT(E7:E15,E17:E20,E22:E22)</f>
        <v>6</v>
      </c>
      <c r="F23" s="1069">
        <f>COUNT(F7:F15,F17:F20,F22:F22)</f>
        <v>8</v>
      </c>
      <c r="G23" s="1069">
        <f t="shared" ref="G23:R23" si="4">COUNT(G7:G15,G17:G20,G22:G22)</f>
        <v>7</v>
      </c>
      <c r="H23" s="1069">
        <f t="shared" si="4"/>
        <v>8</v>
      </c>
      <c r="I23" s="1069">
        <f t="shared" si="4"/>
        <v>7</v>
      </c>
      <c r="J23" s="1069">
        <f t="shared" si="4"/>
        <v>8</v>
      </c>
      <c r="K23" s="1069">
        <f t="shared" si="4"/>
        <v>6</v>
      </c>
      <c r="L23" s="1069">
        <f t="shared" si="4"/>
        <v>6</v>
      </c>
      <c r="M23" s="1069">
        <f t="shared" si="4"/>
        <v>7</v>
      </c>
      <c r="N23" s="1069">
        <f t="shared" si="4"/>
        <v>9</v>
      </c>
      <c r="O23" s="1069">
        <f t="shared" si="4"/>
        <v>8</v>
      </c>
      <c r="P23" s="1069">
        <f t="shared" si="4"/>
        <v>7</v>
      </c>
      <c r="Q23" s="1069">
        <f t="shared" si="4"/>
        <v>7</v>
      </c>
      <c r="R23" s="1069">
        <f t="shared" si="4"/>
        <v>6</v>
      </c>
      <c r="T23" s="1758">
        <v>0.91666666666666696</v>
      </c>
      <c r="U23" s="1753">
        <f>ROUNDDOWN(AVERAGE('Master as of 2.17.25'!E61:R61), 0)</f>
        <v>4</v>
      </c>
    </row>
    <row r="24" spans="1:21" ht="24" customHeight="1" x14ac:dyDescent="0.25">
      <c r="A24" s="299" t="s">
        <v>13</v>
      </c>
      <c r="B24" s="299" t="s">
        <v>30</v>
      </c>
      <c r="C24" s="902" t="s">
        <v>371</v>
      </c>
      <c r="D24" s="901">
        <f>SUM(E24:K24,L24:R24)/2</f>
        <v>32</v>
      </c>
      <c r="E24" s="1092"/>
      <c r="F24" s="901">
        <v>8</v>
      </c>
      <c r="G24" s="901">
        <v>8</v>
      </c>
      <c r="H24" s="901">
        <v>8</v>
      </c>
      <c r="I24" s="901">
        <v>8</v>
      </c>
      <c r="J24" s="901"/>
      <c r="K24" s="1080"/>
      <c r="L24" s="1080"/>
      <c r="M24" s="901">
        <v>8</v>
      </c>
      <c r="N24" s="901"/>
      <c r="O24" s="901">
        <v>8</v>
      </c>
      <c r="P24" s="1071">
        <v>8</v>
      </c>
      <c r="Q24" s="901">
        <v>8</v>
      </c>
      <c r="R24" s="1092"/>
    </row>
    <row r="25" spans="1:21" ht="24" customHeight="1" x14ac:dyDescent="0.25">
      <c r="A25" s="299" t="s">
        <v>13</v>
      </c>
      <c r="B25" s="299" t="s">
        <v>30</v>
      </c>
      <c r="C25" s="902" t="s">
        <v>359</v>
      </c>
      <c r="D25" s="901">
        <f>SUM(E25:K25,L25:R25)/2</f>
        <v>8</v>
      </c>
      <c r="E25" s="1079"/>
      <c r="F25" s="901"/>
      <c r="G25" s="901"/>
      <c r="H25" s="901"/>
      <c r="I25" s="901">
        <v>8</v>
      </c>
      <c r="J25" s="901"/>
      <c r="K25" s="1079"/>
      <c r="L25" s="1079"/>
      <c r="M25" s="901"/>
      <c r="N25" s="901"/>
      <c r="O25" s="901"/>
      <c r="P25" s="1071">
        <v>8</v>
      </c>
      <c r="Q25" s="901"/>
      <c r="R25" s="1079"/>
    </row>
    <row r="26" spans="1:21" ht="24" customHeight="1" x14ac:dyDescent="0.25">
      <c r="A26" s="299" t="s">
        <v>13</v>
      </c>
      <c r="B26" s="299" t="s">
        <v>30</v>
      </c>
      <c r="C26" s="902" t="s">
        <v>290</v>
      </c>
      <c r="D26" s="901">
        <f t="shared" ref="D26" si="5">SUM(E26:K26,L26:R26)/2</f>
        <v>16</v>
      </c>
      <c r="E26" s="961">
        <v>8</v>
      </c>
      <c r="F26" s="901"/>
      <c r="G26" s="901"/>
      <c r="H26" s="901"/>
      <c r="I26" s="901"/>
      <c r="J26" s="901"/>
      <c r="K26" s="961">
        <v>8</v>
      </c>
      <c r="L26" s="961">
        <v>8</v>
      </c>
      <c r="M26" s="901"/>
      <c r="N26" s="901"/>
      <c r="O26" s="901"/>
      <c r="P26" s="901"/>
      <c r="Q26" s="901"/>
      <c r="R26" s="962">
        <v>8</v>
      </c>
    </row>
    <row r="27" spans="1:21" ht="24" customHeight="1" x14ac:dyDescent="0.25">
      <c r="A27" s="904"/>
      <c r="B27" s="904"/>
      <c r="C27" s="905" t="s">
        <v>119</v>
      </c>
      <c r="D27" s="906"/>
      <c r="E27" s="1069">
        <f>COUNT(E7:E15,E17:E20,E22:E22,E24:E26)</f>
        <v>7</v>
      </c>
      <c r="F27" s="1069">
        <f t="shared" ref="F27:R27" si="6">COUNT(F7:F15,F17:F20,F22:F22,F24:F26)</f>
        <v>9</v>
      </c>
      <c r="G27" s="1069">
        <f t="shared" si="6"/>
        <v>8</v>
      </c>
      <c r="H27" s="1069">
        <f t="shared" si="6"/>
        <v>9</v>
      </c>
      <c r="I27" s="1069">
        <f t="shared" si="6"/>
        <v>9</v>
      </c>
      <c r="J27" s="1069">
        <f t="shared" si="6"/>
        <v>8</v>
      </c>
      <c r="K27" s="1069">
        <f t="shared" si="6"/>
        <v>7</v>
      </c>
      <c r="L27" s="1069">
        <f t="shared" si="6"/>
        <v>7</v>
      </c>
      <c r="M27" s="1069">
        <f t="shared" si="6"/>
        <v>8</v>
      </c>
      <c r="N27" s="1069">
        <f t="shared" si="6"/>
        <v>9</v>
      </c>
      <c r="O27" s="1069">
        <f t="shared" si="6"/>
        <v>9</v>
      </c>
      <c r="P27" s="1069">
        <f t="shared" si="6"/>
        <v>9</v>
      </c>
      <c r="Q27" s="1069">
        <f t="shared" si="6"/>
        <v>8</v>
      </c>
      <c r="R27" s="1069">
        <f t="shared" si="6"/>
        <v>7</v>
      </c>
    </row>
    <row r="28" spans="1:21" ht="24" customHeight="1" x14ac:dyDescent="0.25">
      <c r="A28" s="299" t="s">
        <v>13</v>
      </c>
      <c r="B28" s="299" t="s">
        <v>91</v>
      </c>
      <c r="C28" s="900" t="s">
        <v>92</v>
      </c>
      <c r="D28" s="901">
        <f t="shared" ref="D28:D32" si="7">SUM(E28:K28,L28:R28)/2</f>
        <v>40</v>
      </c>
      <c r="E28" s="961"/>
      <c r="F28" s="901">
        <v>8</v>
      </c>
      <c r="G28" s="901">
        <v>8</v>
      </c>
      <c r="H28" s="901">
        <v>8</v>
      </c>
      <c r="I28" s="901">
        <v>8</v>
      </c>
      <c r="J28" s="901">
        <v>8</v>
      </c>
      <c r="K28" s="961"/>
      <c r="L28" s="961"/>
      <c r="M28" s="901">
        <v>8</v>
      </c>
      <c r="N28" s="901">
        <v>8</v>
      </c>
      <c r="O28" s="901">
        <v>8</v>
      </c>
      <c r="P28" s="901">
        <v>8</v>
      </c>
      <c r="Q28" s="901">
        <v>8</v>
      </c>
      <c r="R28" s="962"/>
    </row>
    <row r="29" spans="1:21" ht="24" customHeight="1" x14ac:dyDescent="0.25">
      <c r="A29" s="299" t="s">
        <v>13</v>
      </c>
      <c r="B29" s="299" t="s">
        <v>91</v>
      </c>
      <c r="C29" s="902" t="s">
        <v>235</v>
      </c>
      <c r="D29" s="901">
        <f>SUM(E29:K29,L29:R29)/2</f>
        <v>32</v>
      </c>
      <c r="E29" s="1079"/>
      <c r="F29" s="901"/>
      <c r="G29" s="901">
        <v>8</v>
      </c>
      <c r="H29" s="901">
        <v>8</v>
      </c>
      <c r="I29" s="901">
        <v>8</v>
      </c>
      <c r="J29" s="901">
        <v>8</v>
      </c>
      <c r="K29" s="1070"/>
      <c r="L29" s="1070"/>
      <c r="M29" s="901">
        <v>8</v>
      </c>
      <c r="N29" s="901"/>
      <c r="O29" s="901">
        <v>8</v>
      </c>
      <c r="P29" s="901">
        <v>8</v>
      </c>
      <c r="Q29" s="901">
        <v>8</v>
      </c>
      <c r="R29" s="1079"/>
    </row>
    <row r="30" spans="1:21" ht="24" customHeight="1" x14ac:dyDescent="0.25">
      <c r="A30" s="299" t="s">
        <v>13</v>
      </c>
      <c r="B30" s="299" t="s">
        <v>91</v>
      </c>
      <c r="C30" s="900" t="s">
        <v>344</v>
      </c>
      <c r="D30" s="901">
        <f t="shared" si="7"/>
        <v>32</v>
      </c>
      <c r="E30" s="1080"/>
      <c r="F30" s="901">
        <v>8</v>
      </c>
      <c r="G30" s="901">
        <v>8</v>
      </c>
      <c r="H30" s="901"/>
      <c r="I30" s="901">
        <v>8</v>
      </c>
      <c r="J30" s="901">
        <v>8</v>
      </c>
      <c r="K30" s="961"/>
      <c r="L30" s="961"/>
      <c r="M30" s="901">
        <v>8</v>
      </c>
      <c r="N30" s="901">
        <v>8</v>
      </c>
      <c r="O30" s="901">
        <v>8</v>
      </c>
      <c r="P30" s="901">
        <v>8</v>
      </c>
      <c r="Q30" s="901"/>
      <c r="R30" s="1080"/>
    </row>
    <row r="31" spans="1:21" ht="24" customHeight="1" x14ac:dyDescent="0.25">
      <c r="A31" s="299" t="s">
        <v>13</v>
      </c>
      <c r="B31" s="299" t="s">
        <v>91</v>
      </c>
      <c r="C31" s="902" t="s">
        <v>331</v>
      </c>
      <c r="D31" s="901">
        <f t="shared" si="7"/>
        <v>36</v>
      </c>
      <c r="E31" s="961"/>
      <c r="F31" s="901">
        <v>8</v>
      </c>
      <c r="G31" s="901">
        <v>8</v>
      </c>
      <c r="H31" s="901">
        <v>8</v>
      </c>
      <c r="I31" s="901"/>
      <c r="J31" s="901">
        <v>8</v>
      </c>
      <c r="K31" s="961">
        <v>8</v>
      </c>
      <c r="L31" s="961">
        <v>8</v>
      </c>
      <c r="M31" s="901"/>
      <c r="N31" s="901">
        <v>8</v>
      </c>
      <c r="O31" s="901">
        <v>8</v>
      </c>
      <c r="P31" s="901"/>
      <c r="Q31" s="901">
        <v>8</v>
      </c>
      <c r="R31" s="962"/>
    </row>
    <row r="32" spans="1:21" ht="24" customHeight="1" x14ac:dyDescent="0.25">
      <c r="A32" s="299" t="s">
        <v>13</v>
      </c>
      <c r="B32" s="299" t="s">
        <v>91</v>
      </c>
      <c r="C32" s="902" t="s">
        <v>281</v>
      </c>
      <c r="D32" s="901">
        <f t="shared" si="7"/>
        <v>40</v>
      </c>
      <c r="E32" s="961">
        <v>8</v>
      </c>
      <c r="F32" s="901"/>
      <c r="G32" s="901">
        <v>8</v>
      </c>
      <c r="H32" s="901">
        <v>8</v>
      </c>
      <c r="I32" s="901">
        <v>8</v>
      </c>
      <c r="J32" s="901">
        <v>8</v>
      </c>
      <c r="K32" s="961"/>
      <c r="L32" s="961"/>
      <c r="M32" s="901">
        <v>8</v>
      </c>
      <c r="N32" s="901">
        <v>8</v>
      </c>
      <c r="O32" s="901"/>
      <c r="P32" s="901">
        <v>8</v>
      </c>
      <c r="Q32" s="901">
        <v>8</v>
      </c>
      <c r="R32" s="962">
        <v>8</v>
      </c>
    </row>
    <row r="33" spans="1:18" ht="24" customHeight="1" x14ac:dyDescent="0.25">
      <c r="A33" s="904"/>
      <c r="B33" s="904"/>
      <c r="C33" s="905" t="s">
        <v>124</v>
      </c>
      <c r="D33" s="906"/>
      <c r="E33" s="1069">
        <f>COUNT(E7:E15,E17:E20,E22:E22,E24:E26,E28:E32)</f>
        <v>8</v>
      </c>
      <c r="F33" s="1069">
        <f t="shared" ref="F33:R33" si="8">COUNT(F7:F15,F17:F20,F22:F22,F24:F26,F28:F32)</f>
        <v>12</v>
      </c>
      <c r="G33" s="1069">
        <f t="shared" si="8"/>
        <v>13</v>
      </c>
      <c r="H33" s="1069">
        <f t="shared" si="8"/>
        <v>13</v>
      </c>
      <c r="I33" s="1069">
        <f t="shared" si="8"/>
        <v>13</v>
      </c>
      <c r="J33" s="1069">
        <f t="shared" si="8"/>
        <v>13</v>
      </c>
      <c r="K33" s="1069">
        <f t="shared" si="8"/>
        <v>8</v>
      </c>
      <c r="L33" s="1069">
        <f t="shared" si="8"/>
        <v>8</v>
      </c>
      <c r="M33" s="1069">
        <f t="shared" si="8"/>
        <v>12</v>
      </c>
      <c r="N33" s="1069">
        <f t="shared" si="8"/>
        <v>13</v>
      </c>
      <c r="O33" s="1069">
        <f t="shared" si="8"/>
        <v>13</v>
      </c>
      <c r="P33" s="1069">
        <f t="shared" si="8"/>
        <v>13</v>
      </c>
      <c r="Q33" s="1069">
        <f t="shared" si="8"/>
        <v>12</v>
      </c>
      <c r="R33" s="1069">
        <f t="shared" si="8"/>
        <v>8</v>
      </c>
    </row>
    <row r="34" spans="1:18" ht="24" customHeight="1" x14ac:dyDescent="0.25">
      <c r="A34" s="908" t="s">
        <v>256</v>
      </c>
      <c r="B34" s="908" t="s">
        <v>34</v>
      </c>
      <c r="C34" s="909" t="s">
        <v>374</v>
      </c>
      <c r="D34" s="901">
        <f>SUM(E34:K34,L34:R34)/2</f>
        <v>40</v>
      </c>
      <c r="E34" s="1070"/>
      <c r="F34" s="901">
        <v>8</v>
      </c>
      <c r="G34" s="901">
        <v>8</v>
      </c>
      <c r="H34" s="901"/>
      <c r="I34" s="901">
        <v>8</v>
      </c>
      <c r="J34" s="901">
        <v>8</v>
      </c>
      <c r="K34" s="1070">
        <v>8</v>
      </c>
      <c r="L34" s="1070">
        <v>8</v>
      </c>
      <c r="M34" s="901">
        <v>8</v>
      </c>
      <c r="N34" s="901"/>
      <c r="O34" s="901">
        <v>8</v>
      </c>
      <c r="P34" s="901">
        <v>8</v>
      </c>
      <c r="Q34" s="901">
        <v>8</v>
      </c>
      <c r="R34" s="1070"/>
    </row>
    <row r="35" spans="1:18" ht="24" customHeight="1" x14ac:dyDescent="0.25">
      <c r="A35" s="908" t="s">
        <v>28</v>
      </c>
      <c r="B35" s="908" t="s">
        <v>34</v>
      </c>
      <c r="C35" s="909" t="s">
        <v>28</v>
      </c>
      <c r="D35" s="901">
        <f>SUM(E35:K35,L35:R35)/2</f>
        <v>24</v>
      </c>
      <c r="E35" s="1070">
        <v>8</v>
      </c>
      <c r="F35" s="901"/>
      <c r="G35" s="901">
        <v>8</v>
      </c>
      <c r="H35" s="901"/>
      <c r="I35" s="901">
        <v>8</v>
      </c>
      <c r="J35" s="901"/>
      <c r="K35" s="1070"/>
      <c r="L35" s="1070"/>
      <c r="M35" s="901"/>
      <c r="N35" s="901">
        <v>8</v>
      </c>
      <c r="O35" s="901"/>
      <c r="P35" s="901">
        <v>8</v>
      </c>
      <c r="Q35" s="901"/>
      <c r="R35" s="1070">
        <v>8</v>
      </c>
    </row>
    <row r="36" spans="1:18" ht="24" customHeight="1" x14ac:dyDescent="0.25">
      <c r="A36" s="299" t="s">
        <v>13</v>
      </c>
      <c r="B36" s="299" t="s">
        <v>34</v>
      </c>
      <c r="C36" s="902" t="s">
        <v>371</v>
      </c>
      <c r="D36" s="901">
        <f t="shared" ref="D36:D37" si="9">SUM(E36:K36,L36:R36)/2</f>
        <v>8</v>
      </c>
      <c r="E36" s="1070"/>
      <c r="F36" s="1079"/>
      <c r="G36" s="901"/>
      <c r="H36" s="1079"/>
      <c r="I36" s="1079"/>
      <c r="J36" s="1079"/>
      <c r="K36" s="1070">
        <v>8</v>
      </c>
      <c r="L36" s="1070">
        <v>8</v>
      </c>
      <c r="M36" s="901"/>
      <c r="N36" s="1079"/>
      <c r="O36" s="1079"/>
      <c r="P36" s="1079"/>
      <c r="Q36" s="1079"/>
      <c r="R36" s="1070"/>
    </row>
    <row r="37" spans="1:18" ht="24" customHeight="1" x14ac:dyDescent="0.25">
      <c r="A37" s="299" t="s">
        <v>13</v>
      </c>
      <c r="B37" s="299" t="s">
        <v>34</v>
      </c>
      <c r="C37" s="902" t="s">
        <v>235</v>
      </c>
      <c r="D37" s="901">
        <f t="shared" si="9"/>
        <v>8</v>
      </c>
      <c r="E37" s="1070">
        <v>8</v>
      </c>
      <c r="F37" s="901"/>
      <c r="G37" s="1079"/>
      <c r="H37" s="1079"/>
      <c r="I37" s="1079"/>
      <c r="J37" s="1079"/>
      <c r="K37" s="1070"/>
      <c r="L37" s="1070"/>
      <c r="M37" s="1079"/>
      <c r="N37" s="901"/>
      <c r="O37" s="1079"/>
      <c r="P37" s="1079"/>
      <c r="Q37" s="1079"/>
      <c r="R37" s="1070">
        <v>8</v>
      </c>
    </row>
    <row r="38" spans="1:18" ht="24" customHeight="1" x14ac:dyDescent="0.25">
      <c r="A38" s="299" t="s">
        <v>13</v>
      </c>
      <c r="B38" s="299" t="s">
        <v>34</v>
      </c>
      <c r="C38" s="902" t="s">
        <v>366</v>
      </c>
      <c r="D38" s="901">
        <f>SUM(E38:K38,L38:R38)/2</f>
        <v>40</v>
      </c>
      <c r="E38" s="1070"/>
      <c r="F38" s="901">
        <v>8</v>
      </c>
      <c r="G38" s="901">
        <v>8</v>
      </c>
      <c r="H38" s="901">
        <v>8</v>
      </c>
      <c r="I38" s="901"/>
      <c r="J38" s="901">
        <v>8</v>
      </c>
      <c r="K38" s="1070">
        <v>8</v>
      </c>
      <c r="L38" s="1070">
        <v>8</v>
      </c>
      <c r="M38" s="901">
        <v>8</v>
      </c>
      <c r="N38" s="901"/>
      <c r="O38" s="901">
        <v>8</v>
      </c>
      <c r="P38" s="901">
        <v>8</v>
      </c>
      <c r="Q38" s="901">
        <v>8</v>
      </c>
      <c r="R38" s="1070"/>
    </row>
    <row r="39" spans="1:18" ht="24" customHeight="1" x14ac:dyDescent="0.25">
      <c r="A39" s="904"/>
      <c r="B39" s="904"/>
      <c r="C39" s="905" t="s">
        <v>121</v>
      </c>
      <c r="D39" s="906"/>
      <c r="E39" s="1069">
        <f t="shared" ref="E39:R39" si="10">COUNT(E7:E15,E17:E20,E22:E22,E24:E26,E28:E32,E34:E38)</f>
        <v>10</v>
      </c>
      <c r="F39" s="1069">
        <f t="shared" si="10"/>
        <v>14</v>
      </c>
      <c r="G39" s="1069">
        <f t="shared" si="10"/>
        <v>16</v>
      </c>
      <c r="H39" s="1069">
        <f t="shared" si="10"/>
        <v>14</v>
      </c>
      <c r="I39" s="1069">
        <f t="shared" si="10"/>
        <v>15</v>
      </c>
      <c r="J39" s="1069">
        <f t="shared" si="10"/>
        <v>15</v>
      </c>
      <c r="K39" s="1069">
        <f t="shared" si="10"/>
        <v>11</v>
      </c>
      <c r="L39" s="1069">
        <f t="shared" si="10"/>
        <v>11</v>
      </c>
      <c r="M39" s="1069">
        <f t="shared" si="10"/>
        <v>14</v>
      </c>
      <c r="N39" s="1069">
        <f t="shared" si="10"/>
        <v>14</v>
      </c>
      <c r="O39" s="1069">
        <f t="shared" si="10"/>
        <v>15</v>
      </c>
      <c r="P39" s="1069">
        <f t="shared" si="10"/>
        <v>16</v>
      </c>
      <c r="Q39" s="1069">
        <f t="shared" si="10"/>
        <v>14</v>
      </c>
      <c r="R39" s="1069">
        <f t="shared" si="10"/>
        <v>10</v>
      </c>
    </row>
    <row r="40" spans="1:18" ht="24" customHeight="1" x14ac:dyDescent="0.25">
      <c r="A40" s="908" t="s">
        <v>256</v>
      </c>
      <c r="B40" s="908" t="s">
        <v>162</v>
      </c>
      <c r="C40" s="909" t="s">
        <v>369</v>
      </c>
      <c r="D40" s="901">
        <f t="shared" ref="D40" si="11">SUM(E40:K40,L40:R40)/2</f>
        <v>32</v>
      </c>
      <c r="E40" s="1741"/>
      <c r="F40" s="1071">
        <v>8</v>
      </c>
      <c r="G40" s="1071"/>
      <c r="H40" s="901">
        <v>8</v>
      </c>
      <c r="I40" s="1071"/>
      <c r="J40" s="1071">
        <v>8</v>
      </c>
      <c r="K40" s="1070">
        <v>8</v>
      </c>
      <c r="L40" s="1070">
        <v>8</v>
      </c>
      <c r="M40" s="901">
        <v>8</v>
      </c>
      <c r="N40" s="1071"/>
      <c r="O40" s="1071">
        <v>8</v>
      </c>
      <c r="P40" s="1071"/>
      <c r="Q40" s="1071">
        <v>8</v>
      </c>
      <c r="R40" s="1741"/>
    </row>
    <row r="41" spans="1:18" ht="24" customHeight="1" x14ac:dyDescent="0.25">
      <c r="A41" s="904"/>
      <c r="B41" s="904"/>
      <c r="C41" s="905" t="s">
        <v>139</v>
      </c>
      <c r="D41" s="906"/>
      <c r="E41" s="1069">
        <f t="shared" ref="E41:R41" si="12">COUNT(E7:E15,E17:E20,E22:E22,E24:E26,E28:E32,E34:E38,E40:E40)</f>
        <v>10</v>
      </c>
      <c r="F41" s="1069">
        <f t="shared" si="12"/>
        <v>15</v>
      </c>
      <c r="G41" s="1069">
        <f t="shared" si="12"/>
        <v>16</v>
      </c>
      <c r="H41" s="1069">
        <f t="shared" si="12"/>
        <v>15</v>
      </c>
      <c r="I41" s="1069">
        <f t="shared" si="12"/>
        <v>15</v>
      </c>
      <c r="J41" s="1069">
        <f t="shared" si="12"/>
        <v>16</v>
      </c>
      <c r="K41" s="1069">
        <f t="shared" si="12"/>
        <v>12</v>
      </c>
      <c r="L41" s="1069">
        <f t="shared" si="12"/>
        <v>12</v>
      </c>
      <c r="M41" s="1069">
        <f t="shared" si="12"/>
        <v>15</v>
      </c>
      <c r="N41" s="1069">
        <f t="shared" si="12"/>
        <v>14</v>
      </c>
      <c r="O41" s="1069">
        <f t="shared" si="12"/>
        <v>16</v>
      </c>
      <c r="P41" s="1069">
        <f t="shared" si="12"/>
        <v>16</v>
      </c>
      <c r="Q41" s="1069">
        <f t="shared" si="12"/>
        <v>15</v>
      </c>
      <c r="R41" s="1069">
        <f t="shared" si="12"/>
        <v>10</v>
      </c>
    </row>
    <row r="42" spans="1:18" s="1743" customFormat="1" ht="24" customHeight="1" x14ac:dyDescent="0.25">
      <c r="A42" s="299" t="s">
        <v>13</v>
      </c>
      <c r="B42" s="299" t="s">
        <v>103</v>
      </c>
      <c r="C42" s="902" t="s">
        <v>345</v>
      </c>
      <c r="D42" s="901">
        <f>SUM(E42:K42,L42:R42)/2</f>
        <v>40</v>
      </c>
      <c r="E42" s="1070">
        <v>8</v>
      </c>
      <c r="F42" s="901">
        <v>8</v>
      </c>
      <c r="G42" s="901"/>
      <c r="H42" s="901">
        <v>8</v>
      </c>
      <c r="I42" s="901">
        <v>8</v>
      </c>
      <c r="J42" s="901">
        <v>8</v>
      </c>
      <c r="K42" s="1070"/>
      <c r="L42" s="1070"/>
      <c r="M42" s="901">
        <v>8</v>
      </c>
      <c r="N42" s="901">
        <v>8</v>
      </c>
      <c r="O42" s="901">
        <v>8</v>
      </c>
      <c r="P42" s="901"/>
      <c r="Q42" s="901">
        <v>8</v>
      </c>
      <c r="R42" s="1070">
        <v>8</v>
      </c>
    </row>
    <row r="43" spans="1:18" ht="23.5" customHeight="1" x14ac:dyDescent="0.25">
      <c r="A43" s="299" t="s">
        <v>13</v>
      </c>
      <c r="B43" s="299" t="s">
        <v>360</v>
      </c>
      <c r="C43" s="902" t="s">
        <v>351</v>
      </c>
      <c r="D43" s="901">
        <f>SUM(E43:K43,L43:R43)/2</f>
        <v>25.5</v>
      </c>
      <c r="E43" s="1079"/>
      <c r="F43" s="901">
        <v>8.5</v>
      </c>
      <c r="G43" s="901">
        <v>8.5</v>
      </c>
      <c r="H43" s="901">
        <v>8.5</v>
      </c>
      <c r="I43" s="901"/>
      <c r="J43" s="901"/>
      <c r="K43" s="1079"/>
      <c r="L43" s="1079"/>
      <c r="M43" s="901">
        <v>8.5</v>
      </c>
      <c r="N43" s="901">
        <v>8.5</v>
      </c>
      <c r="O43" s="901">
        <v>8.5</v>
      </c>
      <c r="P43" s="901"/>
      <c r="Q43" s="901"/>
      <c r="R43" s="1079"/>
    </row>
    <row r="44" spans="1:18" ht="24" customHeight="1" x14ac:dyDescent="0.25">
      <c r="A44" s="904"/>
      <c r="B44" s="904"/>
      <c r="C44" s="905" t="s">
        <v>125</v>
      </c>
      <c r="D44" s="906"/>
      <c r="E44" s="1069">
        <f t="shared" ref="E44:R44" si="13">COUNT(E7:E15,E17:E19,E22:E22,E24:E26,E28:E32,E34:E38,E40:E40,E42:E43)</f>
        <v>10</v>
      </c>
      <c r="F44" s="1069">
        <f t="shared" si="13"/>
        <v>17</v>
      </c>
      <c r="G44" s="1069">
        <f t="shared" si="13"/>
        <v>16</v>
      </c>
      <c r="H44" s="1069">
        <f t="shared" si="13"/>
        <v>16</v>
      </c>
      <c r="I44" s="1069">
        <f t="shared" si="13"/>
        <v>16</v>
      </c>
      <c r="J44" s="1069">
        <f t="shared" si="13"/>
        <v>17</v>
      </c>
      <c r="K44" s="1069">
        <f t="shared" si="13"/>
        <v>12</v>
      </c>
      <c r="L44" s="1069">
        <f t="shared" si="13"/>
        <v>11</v>
      </c>
      <c r="M44" s="1069">
        <f t="shared" si="13"/>
        <v>16</v>
      </c>
      <c r="N44" s="1069">
        <f t="shared" si="13"/>
        <v>15</v>
      </c>
      <c r="O44" s="1069">
        <f t="shared" si="13"/>
        <v>18</v>
      </c>
      <c r="P44" s="1069">
        <f t="shared" si="13"/>
        <v>15</v>
      </c>
      <c r="Q44" s="1069">
        <f t="shared" si="13"/>
        <v>16</v>
      </c>
      <c r="R44" s="1069">
        <f t="shared" si="13"/>
        <v>11</v>
      </c>
    </row>
    <row r="45" spans="1:18" ht="24" customHeight="1" x14ac:dyDescent="0.25">
      <c r="A45" s="299" t="s">
        <v>13</v>
      </c>
      <c r="B45" s="299" t="s">
        <v>39</v>
      </c>
      <c r="C45" s="902" t="s">
        <v>318</v>
      </c>
      <c r="D45" s="901">
        <f>SUM(E45:K45,L45:R45)/2</f>
        <v>40</v>
      </c>
      <c r="E45" s="961"/>
      <c r="F45" s="901">
        <v>8</v>
      </c>
      <c r="G45" s="901">
        <v>8</v>
      </c>
      <c r="H45" s="901">
        <v>8</v>
      </c>
      <c r="I45" s="901">
        <v>8</v>
      </c>
      <c r="J45" s="901"/>
      <c r="K45" s="961">
        <v>8</v>
      </c>
      <c r="L45" s="961">
        <v>8</v>
      </c>
      <c r="M45" s="901"/>
      <c r="N45" s="901">
        <v>8</v>
      </c>
      <c r="O45" s="901">
        <v>8</v>
      </c>
      <c r="P45" s="901">
        <v>8</v>
      </c>
      <c r="Q45" s="901">
        <v>8</v>
      </c>
      <c r="R45" s="962"/>
    </row>
    <row r="46" spans="1:18" ht="24" customHeight="1" x14ac:dyDescent="0.25">
      <c r="A46" s="908" t="s">
        <v>256</v>
      </c>
      <c r="B46" s="908" t="s">
        <v>39</v>
      </c>
      <c r="C46" s="909" t="s">
        <v>370</v>
      </c>
      <c r="D46" s="901">
        <f t="shared" ref="D46:D50" si="14">SUM(E46:K46,L46:R46)/2</f>
        <v>24</v>
      </c>
      <c r="E46" s="961">
        <v>8</v>
      </c>
      <c r="F46" s="901"/>
      <c r="G46" s="901"/>
      <c r="H46" s="901"/>
      <c r="I46" s="901"/>
      <c r="J46" s="901">
        <v>8</v>
      </c>
      <c r="K46" s="961">
        <v>8</v>
      </c>
      <c r="L46" s="961">
        <v>8</v>
      </c>
      <c r="M46" s="901"/>
      <c r="N46" s="901"/>
      <c r="O46" s="901"/>
      <c r="P46" s="901"/>
      <c r="Q46" s="901">
        <v>8</v>
      </c>
      <c r="R46" s="962">
        <v>8</v>
      </c>
    </row>
    <row r="47" spans="1:18" ht="24" customHeight="1" x14ac:dyDescent="0.25">
      <c r="A47" s="299" t="s">
        <v>13</v>
      </c>
      <c r="B47" s="299" t="s">
        <v>39</v>
      </c>
      <c r="C47" s="902" t="s">
        <v>329</v>
      </c>
      <c r="D47" s="901">
        <f t="shared" si="14"/>
        <v>32</v>
      </c>
      <c r="E47" s="961"/>
      <c r="F47" s="901">
        <v>8</v>
      </c>
      <c r="G47" s="901">
        <v>8</v>
      </c>
      <c r="H47" s="1094">
        <v>8</v>
      </c>
      <c r="I47" s="901"/>
      <c r="J47" s="901">
        <v>8</v>
      </c>
      <c r="K47" s="1080"/>
      <c r="L47" s="1080"/>
      <c r="M47" s="901">
        <v>8</v>
      </c>
      <c r="N47" s="901">
        <v>8</v>
      </c>
      <c r="O47" s="901"/>
      <c r="P47" s="901">
        <v>8</v>
      </c>
      <c r="Q47" s="901">
        <v>8</v>
      </c>
      <c r="R47" s="962"/>
    </row>
    <row r="48" spans="1:18" ht="24" customHeight="1" x14ac:dyDescent="0.25">
      <c r="A48" s="299" t="s">
        <v>13</v>
      </c>
      <c r="B48" s="299" t="s">
        <v>39</v>
      </c>
      <c r="C48" s="902" t="s">
        <v>106</v>
      </c>
      <c r="D48" s="901">
        <f t="shared" si="14"/>
        <v>16</v>
      </c>
      <c r="E48" s="1961"/>
      <c r="F48" s="901">
        <v>8</v>
      </c>
      <c r="G48" s="901">
        <v>8</v>
      </c>
      <c r="H48" s="1079"/>
      <c r="I48" s="1079"/>
      <c r="J48" s="1079"/>
      <c r="K48" s="1080"/>
      <c r="L48" s="961"/>
      <c r="M48" s="901">
        <v>8</v>
      </c>
      <c r="N48" s="901">
        <v>8</v>
      </c>
      <c r="O48" s="1079"/>
      <c r="P48" s="1079"/>
      <c r="Q48" s="1079"/>
      <c r="R48" s="1080"/>
    </row>
    <row r="49" spans="1:18" ht="24" customHeight="1" x14ac:dyDescent="0.25">
      <c r="A49" s="299" t="s">
        <v>13</v>
      </c>
      <c r="B49" s="299" t="s">
        <v>39</v>
      </c>
      <c r="C49" s="902" t="s">
        <v>352</v>
      </c>
      <c r="D49" s="901">
        <f t="shared" si="14"/>
        <v>40</v>
      </c>
      <c r="E49" s="1070">
        <v>8</v>
      </c>
      <c r="F49" s="901"/>
      <c r="G49" s="901">
        <v>8</v>
      </c>
      <c r="H49" s="901">
        <v>8</v>
      </c>
      <c r="I49" s="901">
        <v>8</v>
      </c>
      <c r="J49" s="901">
        <v>8</v>
      </c>
      <c r="K49" s="1070"/>
      <c r="L49" s="1070"/>
      <c r="M49" s="901">
        <v>8</v>
      </c>
      <c r="N49" s="901">
        <v>8</v>
      </c>
      <c r="O49" s="901">
        <v>8</v>
      </c>
      <c r="P49" s="901">
        <v>8</v>
      </c>
      <c r="Q49" s="901"/>
      <c r="R49" s="1070">
        <v>8</v>
      </c>
    </row>
    <row r="50" spans="1:18" ht="24" customHeight="1" x14ac:dyDescent="0.25">
      <c r="A50" s="299" t="s">
        <v>13</v>
      </c>
      <c r="B50" s="299" t="s">
        <v>362</v>
      </c>
      <c r="C50" s="902" t="s">
        <v>135</v>
      </c>
      <c r="D50" s="901">
        <f t="shared" si="14"/>
        <v>30.5</v>
      </c>
      <c r="E50" s="1070">
        <v>8</v>
      </c>
      <c r="F50" s="901">
        <v>7.5</v>
      </c>
      <c r="G50" s="901"/>
      <c r="H50" s="901"/>
      <c r="I50" s="901">
        <v>7.5</v>
      </c>
      <c r="J50" s="901">
        <v>7.5</v>
      </c>
      <c r="K50" s="1070"/>
      <c r="L50" s="1070"/>
      <c r="M50" s="901">
        <v>7.5</v>
      </c>
      <c r="N50" s="901"/>
      <c r="O50" s="901"/>
      <c r="P50" s="901">
        <v>7.5</v>
      </c>
      <c r="Q50" s="901">
        <v>7.5</v>
      </c>
      <c r="R50" s="1070">
        <v>8</v>
      </c>
    </row>
    <row r="51" spans="1:18" ht="24" customHeight="1" x14ac:dyDescent="0.25">
      <c r="A51" s="904"/>
      <c r="B51" s="904"/>
      <c r="C51" s="905" t="s">
        <v>126</v>
      </c>
      <c r="D51" s="906"/>
      <c r="E51" s="1069">
        <f t="shared" ref="E51:R51" si="15">COUNT(E8:E15,E17:E19,E22:E22,E24:E26,E28:E32,E34:E38,E40:E40,E42:E43,E45:E50)</f>
        <v>13</v>
      </c>
      <c r="F51" s="1069">
        <f t="shared" si="15"/>
        <v>20</v>
      </c>
      <c r="G51" s="1069">
        <f t="shared" si="15"/>
        <v>19</v>
      </c>
      <c r="H51" s="1069">
        <f t="shared" si="15"/>
        <v>18</v>
      </c>
      <c r="I51" s="1069">
        <f t="shared" si="15"/>
        <v>18</v>
      </c>
      <c r="J51" s="1069">
        <f t="shared" si="15"/>
        <v>20</v>
      </c>
      <c r="K51" s="1069">
        <f t="shared" si="15"/>
        <v>14</v>
      </c>
      <c r="L51" s="1069">
        <f t="shared" si="15"/>
        <v>13</v>
      </c>
      <c r="M51" s="1069">
        <f t="shared" si="15"/>
        <v>19</v>
      </c>
      <c r="N51" s="1069">
        <f t="shared" si="15"/>
        <v>18</v>
      </c>
      <c r="O51" s="1069">
        <f t="shared" si="15"/>
        <v>19</v>
      </c>
      <c r="P51" s="1069">
        <f t="shared" si="15"/>
        <v>18</v>
      </c>
      <c r="Q51" s="1069">
        <f t="shared" si="15"/>
        <v>19</v>
      </c>
      <c r="R51" s="1069">
        <f t="shared" si="15"/>
        <v>14</v>
      </c>
    </row>
    <row r="52" spans="1:18" ht="24" customHeight="1" x14ac:dyDescent="0.25">
      <c r="A52" s="299" t="s">
        <v>13</v>
      </c>
      <c r="B52" s="299" t="s">
        <v>301</v>
      </c>
      <c r="C52" s="900" t="s">
        <v>106</v>
      </c>
      <c r="D52" s="901">
        <f>SUM(E52:K52,L52:R52)/2</f>
        <v>6</v>
      </c>
      <c r="E52" s="962"/>
      <c r="F52" s="1080"/>
      <c r="G52" s="1079"/>
      <c r="H52" s="963">
        <v>6</v>
      </c>
      <c r="I52" s="1079"/>
      <c r="J52" s="1079"/>
      <c r="K52" s="1081"/>
      <c r="L52" s="961"/>
      <c r="M52" s="1079"/>
      <c r="N52" s="1079"/>
      <c r="O52" s="901">
        <v>6</v>
      </c>
      <c r="P52" s="1079"/>
      <c r="Q52" s="1079"/>
      <c r="R52" s="1081"/>
    </row>
    <row r="53" spans="1:18" ht="24" customHeight="1" x14ac:dyDescent="0.25">
      <c r="A53" s="299" t="s">
        <v>13</v>
      </c>
      <c r="B53" s="299" t="s">
        <v>312</v>
      </c>
      <c r="C53" s="900" t="s">
        <v>106</v>
      </c>
      <c r="D53" s="901">
        <f>SUM(E53:K53,L53:R53)/2</f>
        <v>10</v>
      </c>
      <c r="E53" s="962"/>
      <c r="F53" s="1080"/>
      <c r="G53" s="1079"/>
      <c r="H53" s="1080"/>
      <c r="I53" s="901">
        <v>5</v>
      </c>
      <c r="J53" s="901">
        <v>5</v>
      </c>
      <c r="K53" s="1081"/>
      <c r="L53" s="961"/>
      <c r="M53" s="1079"/>
      <c r="N53" s="1079"/>
      <c r="O53" s="1079"/>
      <c r="P53" s="901">
        <v>5</v>
      </c>
      <c r="Q53" s="901">
        <v>5</v>
      </c>
      <c r="R53" s="1081"/>
    </row>
    <row r="54" spans="1:18" ht="24" customHeight="1" x14ac:dyDescent="0.25">
      <c r="A54" s="904"/>
      <c r="B54" s="904"/>
      <c r="C54" s="911" t="s">
        <v>300</v>
      </c>
      <c r="D54" s="906"/>
      <c r="E54" s="1069">
        <f t="shared" ref="E54:R54" si="16">COUNT(E17:E19,E22,E24:E26,E28:E32,E34:E38,E40:E40,E42:E43,E45:E50)</f>
        <v>9</v>
      </c>
      <c r="F54" s="1069">
        <f t="shared" si="16"/>
        <v>16</v>
      </c>
      <c r="G54" s="1069">
        <f t="shared" si="16"/>
        <v>16</v>
      </c>
      <c r="H54" s="1069">
        <f t="shared" si="16"/>
        <v>15</v>
      </c>
      <c r="I54" s="1069">
        <f t="shared" si="16"/>
        <v>14</v>
      </c>
      <c r="J54" s="1069">
        <f t="shared" si="16"/>
        <v>16</v>
      </c>
      <c r="K54" s="1069">
        <f t="shared" si="16"/>
        <v>11</v>
      </c>
      <c r="L54" s="1069">
        <f t="shared" si="16"/>
        <v>11</v>
      </c>
      <c r="M54" s="1069">
        <f t="shared" si="16"/>
        <v>15</v>
      </c>
      <c r="N54" s="1069">
        <f t="shared" si="16"/>
        <v>14</v>
      </c>
      <c r="O54" s="1069">
        <f t="shared" si="16"/>
        <v>15</v>
      </c>
      <c r="P54" s="1069">
        <f t="shared" si="16"/>
        <v>15</v>
      </c>
      <c r="Q54" s="1069">
        <f t="shared" si="16"/>
        <v>16</v>
      </c>
      <c r="R54" s="1069">
        <f t="shared" si="16"/>
        <v>9</v>
      </c>
    </row>
    <row r="55" spans="1:18" ht="24" customHeight="1" x14ac:dyDescent="0.25">
      <c r="A55" s="904"/>
      <c r="B55" s="904"/>
      <c r="C55" s="912" t="s">
        <v>51</v>
      </c>
      <c r="D55" s="906"/>
      <c r="E55" s="1069">
        <f t="shared" ref="E55:R55" si="17">COUNT(E22,E24:E26,E28:E32,E34:E38,E40:E40,E42:E43,E45:E50,E52:E52)</f>
        <v>8</v>
      </c>
      <c r="F55" s="1069">
        <f t="shared" si="17"/>
        <v>14</v>
      </c>
      <c r="G55" s="1069">
        <f t="shared" si="17"/>
        <v>15</v>
      </c>
      <c r="H55" s="1069">
        <f t="shared" si="17"/>
        <v>14</v>
      </c>
      <c r="I55" s="1069">
        <f t="shared" si="17"/>
        <v>12</v>
      </c>
      <c r="J55" s="1069">
        <f t="shared" si="17"/>
        <v>14</v>
      </c>
      <c r="K55" s="1069">
        <f t="shared" si="17"/>
        <v>9</v>
      </c>
      <c r="L55" s="1069">
        <f t="shared" si="17"/>
        <v>9</v>
      </c>
      <c r="M55" s="1069">
        <f t="shared" si="17"/>
        <v>14</v>
      </c>
      <c r="N55" s="1069">
        <f t="shared" si="17"/>
        <v>12</v>
      </c>
      <c r="O55" s="1069">
        <f t="shared" si="17"/>
        <v>14</v>
      </c>
      <c r="P55" s="1069">
        <f t="shared" si="17"/>
        <v>13</v>
      </c>
      <c r="Q55" s="1069">
        <f t="shared" si="17"/>
        <v>14</v>
      </c>
      <c r="R55" s="1069">
        <f t="shared" si="17"/>
        <v>8</v>
      </c>
    </row>
    <row r="56" spans="1:18" ht="24" customHeight="1" x14ac:dyDescent="0.25">
      <c r="A56" s="904"/>
      <c r="B56" s="904"/>
      <c r="C56" s="912" t="s">
        <v>113</v>
      </c>
      <c r="D56" s="906"/>
      <c r="E56" s="1069">
        <f t="shared" ref="E56:R56" si="18">COUNT(E24:E26,E28:E32,E34:E38,E40:E40,E42:E43,E45:E50,E52:E53)</f>
        <v>8</v>
      </c>
      <c r="F56" s="1069">
        <f t="shared" si="18"/>
        <v>13</v>
      </c>
      <c r="G56" s="1069">
        <f t="shared" si="18"/>
        <v>14</v>
      </c>
      <c r="H56" s="1069">
        <f t="shared" si="18"/>
        <v>13</v>
      </c>
      <c r="I56" s="1069">
        <f t="shared" si="18"/>
        <v>13</v>
      </c>
      <c r="J56" s="1069">
        <f t="shared" si="18"/>
        <v>14</v>
      </c>
      <c r="K56" s="1069">
        <f t="shared" si="18"/>
        <v>8</v>
      </c>
      <c r="L56" s="1069">
        <f t="shared" si="18"/>
        <v>8</v>
      </c>
      <c r="M56" s="1069">
        <f t="shared" si="18"/>
        <v>14</v>
      </c>
      <c r="N56" s="1069">
        <f t="shared" si="18"/>
        <v>11</v>
      </c>
      <c r="O56" s="1069">
        <f t="shared" si="18"/>
        <v>13</v>
      </c>
      <c r="P56" s="1069">
        <f t="shared" si="18"/>
        <v>14</v>
      </c>
      <c r="Q56" s="1069">
        <f t="shared" si="18"/>
        <v>14</v>
      </c>
      <c r="R56" s="1069">
        <f t="shared" si="18"/>
        <v>8</v>
      </c>
    </row>
    <row r="57" spans="1:18" ht="24" customHeight="1" x14ac:dyDescent="0.25">
      <c r="A57" s="299" t="s">
        <v>13</v>
      </c>
      <c r="B57" s="299" t="s">
        <v>319</v>
      </c>
      <c r="C57" s="902"/>
      <c r="D57" s="901">
        <f t="shared" ref="D57" si="19">SUM(E57:K57,L57:R57)/2</f>
        <v>0</v>
      </c>
      <c r="E57" s="962"/>
      <c r="F57" s="963"/>
      <c r="G57" s="901"/>
      <c r="H57" s="963"/>
      <c r="I57" s="901"/>
      <c r="J57" s="901"/>
      <c r="K57" s="961"/>
      <c r="L57" s="961"/>
      <c r="M57" s="901"/>
      <c r="N57" s="901"/>
      <c r="O57" s="901"/>
      <c r="P57" s="901"/>
      <c r="Q57" s="901"/>
      <c r="R57" s="961"/>
    </row>
    <row r="58" spans="1:18" ht="24" customHeight="1" x14ac:dyDescent="0.25">
      <c r="A58" s="904"/>
      <c r="B58" s="904"/>
      <c r="C58" s="912" t="s">
        <v>55</v>
      </c>
      <c r="D58" s="906"/>
      <c r="E58" s="1069">
        <f t="shared" ref="E58:R58" si="20">COUNT(E28:E32,E34:E38,E40:E40,E42:E43,E45:E50,E52:E53,E57)</f>
        <v>7</v>
      </c>
      <c r="F58" s="1069">
        <f t="shared" si="20"/>
        <v>12</v>
      </c>
      <c r="G58" s="1069">
        <f t="shared" si="20"/>
        <v>13</v>
      </c>
      <c r="H58" s="1069">
        <f t="shared" si="20"/>
        <v>12</v>
      </c>
      <c r="I58" s="1069">
        <f t="shared" si="20"/>
        <v>11</v>
      </c>
      <c r="J58" s="1069">
        <f t="shared" si="20"/>
        <v>14</v>
      </c>
      <c r="K58" s="1069">
        <f t="shared" si="20"/>
        <v>7</v>
      </c>
      <c r="L58" s="1069">
        <f t="shared" si="20"/>
        <v>7</v>
      </c>
      <c r="M58" s="1069">
        <f t="shared" si="20"/>
        <v>13</v>
      </c>
      <c r="N58" s="1069">
        <f t="shared" si="20"/>
        <v>11</v>
      </c>
      <c r="O58" s="1069">
        <f t="shared" si="20"/>
        <v>12</v>
      </c>
      <c r="P58" s="1069">
        <f t="shared" si="20"/>
        <v>12</v>
      </c>
      <c r="Q58" s="1069">
        <f t="shared" si="20"/>
        <v>13</v>
      </c>
      <c r="R58" s="1069">
        <f t="shared" si="20"/>
        <v>7</v>
      </c>
    </row>
    <row r="59" spans="1:18" ht="24" customHeight="1" x14ac:dyDescent="0.25">
      <c r="A59" s="904"/>
      <c r="B59" s="904"/>
      <c r="C59" s="912" t="s">
        <v>105</v>
      </c>
      <c r="D59" s="906"/>
      <c r="E59" s="1069">
        <f t="shared" ref="E59:R59" si="21">COUNT(E34:E38,E40:E40,E42:E43,E45:E50,E52:E53,E57)</f>
        <v>6</v>
      </c>
      <c r="F59" s="1069">
        <f t="shared" si="21"/>
        <v>9</v>
      </c>
      <c r="G59" s="1069">
        <f t="shared" si="21"/>
        <v>8</v>
      </c>
      <c r="H59" s="1069">
        <f t="shared" si="21"/>
        <v>8</v>
      </c>
      <c r="I59" s="1069">
        <f t="shared" si="21"/>
        <v>7</v>
      </c>
      <c r="J59" s="1069">
        <f t="shared" si="21"/>
        <v>9</v>
      </c>
      <c r="K59" s="1069">
        <f t="shared" si="21"/>
        <v>6</v>
      </c>
      <c r="L59" s="1069">
        <f t="shared" si="21"/>
        <v>6</v>
      </c>
      <c r="M59" s="1069">
        <f t="shared" si="21"/>
        <v>9</v>
      </c>
      <c r="N59" s="1069">
        <f t="shared" si="21"/>
        <v>7</v>
      </c>
      <c r="O59" s="1069">
        <f t="shared" si="21"/>
        <v>8</v>
      </c>
      <c r="P59" s="1069">
        <f t="shared" si="21"/>
        <v>8</v>
      </c>
      <c r="Q59" s="1069">
        <f t="shared" si="21"/>
        <v>9</v>
      </c>
      <c r="R59" s="1069">
        <f t="shared" si="21"/>
        <v>6</v>
      </c>
    </row>
    <row r="60" spans="1:18" ht="24" customHeight="1" x14ac:dyDescent="0.25">
      <c r="A60" s="904"/>
      <c r="B60" s="904"/>
      <c r="C60" s="912" t="s">
        <v>128</v>
      </c>
      <c r="D60" s="906"/>
      <c r="E60" s="1069">
        <f>COUNT(#REF!,E40:E40,E42:E43,E45:E50,E52:E53,E57)</f>
        <v>4</v>
      </c>
      <c r="F60" s="1069">
        <f>COUNT(#REF!,F40:F40,F42:F43,F45:F50,F52:F53,F57)</f>
        <v>7</v>
      </c>
      <c r="G60" s="1069">
        <f>COUNT(#REF!,G40:G40,G42:G43,G45:G50,G52:G53,G57)</f>
        <v>5</v>
      </c>
      <c r="H60" s="1069">
        <f>COUNT(#REF!,H40:H40,H42:H43,H45:H50,H52:H53,H57)</f>
        <v>7</v>
      </c>
      <c r="I60" s="1069">
        <f>COUNT(#REF!,I40:I40,I42:I43,I45:I50,I52:I53,I57)</f>
        <v>5</v>
      </c>
      <c r="J60" s="1069">
        <f>COUNT(#REF!,J40:J40,J42:J43,J45:J50,J52:J53,J57)</f>
        <v>7</v>
      </c>
      <c r="K60" s="1069">
        <f>COUNT(#REF!,K40:K40,K42:K43,K45:K50,K52:K53,K57)</f>
        <v>3</v>
      </c>
      <c r="L60" s="1069">
        <f>COUNT(#REF!,L40:L40,L42:L43,L45:L50,L52:L53,L57)</f>
        <v>3</v>
      </c>
      <c r="M60" s="1069">
        <f>COUNT(#REF!,M40:M40,M42:M43,M45:M50,M52:M53,M57)</f>
        <v>7</v>
      </c>
      <c r="N60" s="1069">
        <f>COUNT(#REF!,N40:N40,N42:N43,N45:N50,N52:N53,N57)</f>
        <v>6</v>
      </c>
      <c r="O60" s="1069">
        <f>COUNT(#REF!,O40:O40,O42:O43,O45:O50,O52:O53,O57)</f>
        <v>6</v>
      </c>
      <c r="P60" s="1069">
        <f>COUNT(#REF!,P40:P40,P42:P43,P45:P50,P52:P53,P57)</f>
        <v>5</v>
      </c>
      <c r="Q60" s="1069">
        <f>COUNT(#REF!,Q40:Q40,Q42:Q43,Q45:Q50,Q52:Q53,Q57)</f>
        <v>7</v>
      </c>
      <c r="R60" s="1069">
        <f>COUNT(#REF!,R40:R40,R42:R43,R45:R50,R52:R53,R57)</f>
        <v>4</v>
      </c>
    </row>
    <row r="61" spans="1:18" ht="24" customHeight="1" x14ac:dyDescent="0.25">
      <c r="A61" s="904"/>
      <c r="B61" s="904"/>
      <c r="C61" s="912" t="s">
        <v>161</v>
      </c>
      <c r="D61" s="906"/>
      <c r="E61" s="1069">
        <f>COUNT(#REF!,E42:E43,E45:E50,E52:E53,E57)</f>
        <v>4</v>
      </c>
      <c r="F61" s="1069">
        <f>COUNT(#REF!,F42:F43,F45:F50,F52:F53,F57)</f>
        <v>6</v>
      </c>
      <c r="G61" s="1069">
        <f>COUNT(#REF!,G42:G43,G45:G50,G52:G53,G57)</f>
        <v>5</v>
      </c>
      <c r="H61" s="1069">
        <f>COUNT(#REF!,H42:H43,H45:H50,H52:H53,H57)</f>
        <v>6</v>
      </c>
      <c r="I61" s="1069">
        <f>COUNT(#REF!,I42:I43,I45:I50,I52:I53,I57)</f>
        <v>5</v>
      </c>
      <c r="J61" s="1069">
        <f>COUNT(#REF!,J42:J43,J45:J50,J52:J53,J57)</f>
        <v>6</v>
      </c>
      <c r="K61" s="1069">
        <f>COUNT(#REF!,K42:K43,K45:K50,K52:K53,K57)</f>
        <v>2</v>
      </c>
      <c r="L61" s="1069">
        <f>COUNT(#REF!,L42:L43,L45:L50,L52:L53,L57)</f>
        <v>2</v>
      </c>
      <c r="M61" s="1069">
        <f>COUNT(#REF!,M42:M43,M45:M50,M52:M53,M57)</f>
        <v>6</v>
      </c>
      <c r="N61" s="1069">
        <f>COUNT(#REF!,N42:N43,N45:N50,N52:N53,N57)</f>
        <v>6</v>
      </c>
      <c r="O61" s="1069">
        <f>COUNT(#REF!,O42:O43,O45:O50,O52:O53,O57)</f>
        <v>5</v>
      </c>
      <c r="P61" s="1069">
        <f>COUNT(#REF!,P42:P43,P45:P50,P52:P53,P57)</f>
        <v>5</v>
      </c>
      <c r="Q61" s="1069">
        <f>COUNT(#REF!,Q42:Q43,Q45:Q50,Q52:Q53,Q57)</f>
        <v>6</v>
      </c>
      <c r="R61" s="1069">
        <f>COUNT(#REF!,R42:R43,R45:R50,R52:R53,R57)</f>
        <v>4</v>
      </c>
    </row>
    <row r="62" spans="1:18" ht="24" customHeight="1" x14ac:dyDescent="0.25">
      <c r="A62" s="904"/>
      <c r="B62" s="904"/>
      <c r="C62" s="912" t="s">
        <v>321</v>
      </c>
      <c r="D62" s="906"/>
      <c r="E62" s="1069">
        <f>COUNT(#REF!,E43,E45:E50,E52:E53,E57)</f>
        <v>3</v>
      </c>
      <c r="F62" s="1069">
        <f>COUNT(#REF!,F43,F45:F50,F52:F53,F57)</f>
        <v>5</v>
      </c>
      <c r="G62" s="1069">
        <f>COUNT(#REF!,G43,G45:G50,G52:G53,G57)</f>
        <v>5</v>
      </c>
      <c r="H62" s="1069">
        <f>COUNT(#REF!,H43,H45:H50,H52:H53,H57)</f>
        <v>5</v>
      </c>
      <c r="I62" s="1069">
        <f>COUNT(#REF!,I43,I45:I50,I52:I53,I57)</f>
        <v>4</v>
      </c>
      <c r="J62" s="1069">
        <f>COUNT(#REF!,J43,J45:J50,J52:J53,J57)</f>
        <v>5</v>
      </c>
      <c r="K62" s="1069">
        <f>COUNT(#REF!,K43,K45:K50,K52:K53,K57)</f>
        <v>2</v>
      </c>
      <c r="L62" s="1069">
        <f>COUNT(#REF!,L43,L45:L50,L52:L53,L57)</f>
        <v>2</v>
      </c>
      <c r="M62" s="1069">
        <f>COUNT(#REF!,M43,M45:M50,M52:M53,M57)</f>
        <v>5</v>
      </c>
      <c r="N62" s="1069">
        <f>COUNT(#REF!,N43,N45:N50,N52:N53,N57)</f>
        <v>5</v>
      </c>
      <c r="O62" s="1069">
        <f>COUNT(#REF!,O43,O45:O50,O52:O53,O57)</f>
        <v>4</v>
      </c>
      <c r="P62" s="1069">
        <f>COUNT(#REF!,P43,P45:P50,P52:P53,P57)</f>
        <v>5</v>
      </c>
      <c r="Q62" s="1069">
        <f>COUNT(#REF!,Q43,Q45:Q50,Q52:Q53,Q57)</f>
        <v>5</v>
      </c>
      <c r="R62" s="1069">
        <f>COUNT(#REF!,R43,R45:R50,R52:R53,R57)</f>
        <v>3</v>
      </c>
    </row>
    <row r="63" spans="1:18" ht="24" customHeight="1" x14ac:dyDescent="0.25">
      <c r="A63" s="904"/>
      <c r="B63" s="904"/>
      <c r="C63" s="912" t="s">
        <v>183</v>
      </c>
      <c r="D63" s="906"/>
      <c r="E63" s="1069">
        <f t="shared" ref="E63:R63" si="22">COUNT(E57)</f>
        <v>0</v>
      </c>
      <c r="F63" s="1069">
        <f t="shared" si="22"/>
        <v>0</v>
      </c>
      <c r="G63" s="1069">
        <f t="shared" si="22"/>
        <v>0</v>
      </c>
      <c r="H63" s="1069">
        <f t="shared" si="22"/>
        <v>0</v>
      </c>
      <c r="I63" s="1069">
        <f t="shared" si="22"/>
        <v>0</v>
      </c>
      <c r="J63" s="1069">
        <f t="shared" si="22"/>
        <v>0</v>
      </c>
      <c r="K63" s="1069">
        <f t="shared" si="22"/>
        <v>0</v>
      </c>
      <c r="L63" s="1069">
        <f t="shared" si="22"/>
        <v>0</v>
      </c>
      <c r="M63" s="1069">
        <f t="shared" si="22"/>
        <v>0</v>
      </c>
      <c r="N63" s="1069">
        <f t="shared" si="22"/>
        <v>0</v>
      </c>
      <c r="O63" s="1069">
        <f t="shared" si="22"/>
        <v>0</v>
      </c>
      <c r="P63" s="1069">
        <f t="shared" si="22"/>
        <v>0</v>
      </c>
      <c r="Q63" s="1069">
        <f t="shared" si="22"/>
        <v>0</v>
      </c>
      <c r="R63" s="1069">
        <f t="shared" si="22"/>
        <v>0</v>
      </c>
    </row>
    <row r="64" spans="1:18" ht="24" customHeight="1" thickBot="1" x14ac:dyDescent="0.3">
      <c r="A64" s="299" t="s">
        <v>102</v>
      </c>
      <c r="B64" s="299"/>
      <c r="C64" s="900"/>
      <c r="D64" s="901"/>
      <c r="E64" s="962"/>
      <c r="F64" s="963"/>
      <c r="G64" s="963"/>
      <c r="H64" s="963"/>
      <c r="I64" s="901"/>
      <c r="J64" s="901"/>
      <c r="K64" s="961"/>
      <c r="L64" s="961"/>
      <c r="M64" s="963"/>
      <c r="N64" s="901"/>
      <c r="O64" s="901"/>
      <c r="P64" s="901"/>
      <c r="Q64" s="901"/>
      <c r="R64" s="962"/>
    </row>
    <row r="65" spans="1:18" ht="18.649999999999999" customHeight="1" thickBot="1" x14ac:dyDescent="0.3">
      <c r="A65" s="913" t="s">
        <v>95</v>
      </c>
      <c r="B65" s="913" t="s">
        <v>101</v>
      </c>
      <c r="C65" s="914" t="s">
        <v>97</v>
      </c>
      <c r="D65" s="913">
        <f>SUM(E65:K65,L65:R65)/2</f>
        <v>19</v>
      </c>
      <c r="E65" s="1082"/>
      <c r="F65" s="1083">
        <v>7.5</v>
      </c>
      <c r="G65" s="1083">
        <v>7.5</v>
      </c>
      <c r="H65" s="1083">
        <v>4</v>
      </c>
      <c r="I65" s="913"/>
      <c r="J65" s="913"/>
      <c r="K65" s="1082"/>
      <c r="L65" s="1082"/>
      <c r="M65" s="1083">
        <v>7.5</v>
      </c>
      <c r="N65" s="913">
        <v>7.5</v>
      </c>
      <c r="O65" s="913">
        <v>4</v>
      </c>
      <c r="P65" s="913"/>
      <c r="Q65" s="913"/>
      <c r="R65" s="1084"/>
    </row>
    <row r="66" spans="1:18" ht="24" customHeight="1" thickBot="1" x14ac:dyDescent="0.3">
      <c r="A66" s="299" t="s">
        <v>96</v>
      </c>
      <c r="B66" s="299" t="s">
        <v>100</v>
      </c>
      <c r="C66" s="915" t="s">
        <v>99</v>
      </c>
      <c r="D66" s="913">
        <f t="shared" ref="D66:D67" si="23">SUM(E66:K66,L66:R66)/2</f>
        <v>38</v>
      </c>
      <c r="E66" s="1085"/>
      <c r="F66" s="1086">
        <v>9.5</v>
      </c>
      <c r="G66" s="299">
        <v>9.5</v>
      </c>
      <c r="H66" s="299">
        <v>9.5</v>
      </c>
      <c r="I66" s="299">
        <v>9.5</v>
      </c>
      <c r="J66" s="299"/>
      <c r="K66" s="1085"/>
      <c r="L66" s="1087"/>
      <c r="M66" s="1088">
        <v>9.5</v>
      </c>
      <c r="N66" s="299">
        <v>9.5</v>
      </c>
      <c r="O66" s="299">
        <v>9.5</v>
      </c>
      <c r="P66" s="299">
        <v>9.5</v>
      </c>
      <c r="Q66" s="299"/>
      <c r="R66" s="1089"/>
    </row>
    <row r="67" spans="1:18" ht="24" customHeight="1" thickBot="1" x14ac:dyDescent="0.3">
      <c r="A67" s="299" t="s">
        <v>96</v>
      </c>
      <c r="B67" s="299" t="s">
        <v>100</v>
      </c>
      <c r="C67" s="915" t="s">
        <v>137</v>
      </c>
      <c r="D67" s="913">
        <f t="shared" si="23"/>
        <v>38</v>
      </c>
      <c r="E67" s="1085">
        <v>9.5</v>
      </c>
      <c r="F67" s="1088">
        <v>9.5</v>
      </c>
      <c r="G67" s="299"/>
      <c r="H67" s="299"/>
      <c r="I67" s="299"/>
      <c r="J67" s="299">
        <v>9.5</v>
      </c>
      <c r="K67" s="1085">
        <v>9.5</v>
      </c>
      <c r="L67" s="1085">
        <v>9.5</v>
      </c>
      <c r="M67" s="1086">
        <v>9.5</v>
      </c>
      <c r="N67" s="299"/>
      <c r="O67" s="299"/>
      <c r="P67" s="299"/>
      <c r="Q67" s="299">
        <v>9.5</v>
      </c>
      <c r="R67" s="1089">
        <v>9.5</v>
      </c>
    </row>
    <row r="68" spans="1:18" ht="24" customHeight="1" x14ac:dyDescent="0.3">
      <c r="A68" s="299"/>
      <c r="B68" s="916" t="s">
        <v>155</v>
      </c>
      <c r="C68" s="917" t="s">
        <v>140</v>
      </c>
      <c r="D68" s="901"/>
      <c r="E68" s="961"/>
      <c r="F68" s="963"/>
      <c r="G68" s="963"/>
      <c r="H68" s="963"/>
      <c r="I68" s="901"/>
      <c r="J68" s="901"/>
      <c r="K68" s="961"/>
      <c r="L68" s="961"/>
      <c r="M68" s="901"/>
      <c r="N68" s="901"/>
      <c r="O68" s="901"/>
      <c r="P68" s="901"/>
      <c r="Q68" s="901"/>
      <c r="R68" s="962"/>
    </row>
    <row r="69" spans="1:18" ht="24" customHeight="1" x14ac:dyDescent="0.3">
      <c r="A69" s="299"/>
      <c r="B69" s="918" t="s">
        <v>154</v>
      </c>
      <c r="C69" s="919" t="s">
        <v>141</v>
      </c>
      <c r="D69" s="901"/>
      <c r="E69" s="961"/>
      <c r="F69" s="963"/>
      <c r="G69" s="963"/>
      <c r="H69" s="963"/>
      <c r="I69" s="901"/>
      <c r="J69" s="901"/>
      <c r="K69" s="961"/>
      <c r="L69" s="961"/>
      <c r="M69" s="901"/>
      <c r="N69" s="901"/>
      <c r="O69" s="901"/>
      <c r="P69" s="901"/>
      <c r="Q69" s="901"/>
      <c r="R69" s="962"/>
    </row>
    <row r="70" spans="1:18" ht="24" customHeight="1" x14ac:dyDescent="0.3">
      <c r="A70" s="920"/>
      <c r="B70" s="920"/>
      <c r="C70" s="920"/>
      <c r="D70" s="317"/>
      <c r="E70" s="968">
        <f t="shared" ref="E70:R70" si="24">SUM(E7:E15,E17:E20,E22:E22,E24:E26,E28:E32,E34:E38,E40:E40,E42:E43,E45:E50,E52:E53,E57,E65:E69)</f>
        <v>116.5</v>
      </c>
      <c r="F70" s="968">
        <f t="shared" si="24"/>
        <v>193.5</v>
      </c>
      <c r="G70" s="968">
        <f t="shared" si="24"/>
        <v>181.5</v>
      </c>
      <c r="H70" s="968">
        <f t="shared" si="24"/>
        <v>176</v>
      </c>
      <c r="I70" s="968">
        <f t="shared" si="24"/>
        <v>165</v>
      </c>
      <c r="J70" s="968">
        <f t="shared" si="24"/>
        <v>181</v>
      </c>
      <c r="K70" s="968">
        <f t="shared" si="24"/>
        <v>122</v>
      </c>
      <c r="L70" s="968">
        <f t="shared" si="24"/>
        <v>116.5</v>
      </c>
      <c r="M70" s="968">
        <f t="shared" si="24"/>
        <v>190.5</v>
      </c>
      <c r="N70" s="968">
        <f t="shared" si="24"/>
        <v>173.5</v>
      </c>
      <c r="O70" s="968">
        <f t="shared" si="24"/>
        <v>179</v>
      </c>
      <c r="P70" s="968">
        <f t="shared" si="24"/>
        <v>170</v>
      </c>
      <c r="Q70" s="968">
        <f t="shared" si="24"/>
        <v>173</v>
      </c>
      <c r="R70" s="968">
        <f t="shared" si="24"/>
        <v>122</v>
      </c>
    </row>
    <row r="71" spans="1:18" ht="24" customHeight="1" x14ac:dyDescent="0.3">
      <c r="A71" s="921"/>
      <c r="B71" s="921"/>
      <c r="C71" s="921"/>
      <c r="D71" s="317"/>
      <c r="E71" s="969">
        <f>E70/8</f>
        <v>14.5625</v>
      </c>
      <c r="F71" s="969">
        <f t="shared" ref="F71:R71" si="25">F70/8</f>
        <v>24.1875</v>
      </c>
      <c r="G71" s="969">
        <f t="shared" si="25"/>
        <v>22.6875</v>
      </c>
      <c r="H71" s="969">
        <f t="shared" si="25"/>
        <v>22</v>
      </c>
      <c r="I71" s="969">
        <f t="shared" si="25"/>
        <v>20.625</v>
      </c>
      <c r="J71" s="969">
        <f t="shared" si="25"/>
        <v>22.625</v>
      </c>
      <c r="K71" s="969">
        <f t="shared" si="25"/>
        <v>15.25</v>
      </c>
      <c r="L71" s="969">
        <f t="shared" si="25"/>
        <v>14.5625</v>
      </c>
      <c r="M71" s="969">
        <f t="shared" si="25"/>
        <v>23.8125</v>
      </c>
      <c r="N71" s="969">
        <f t="shared" si="25"/>
        <v>21.6875</v>
      </c>
      <c r="O71" s="969">
        <f t="shared" si="25"/>
        <v>22.375</v>
      </c>
      <c r="P71" s="969">
        <f t="shared" si="25"/>
        <v>21.25</v>
      </c>
      <c r="Q71" s="969">
        <f t="shared" si="25"/>
        <v>21.625</v>
      </c>
      <c r="R71" s="969">
        <f t="shared" si="25"/>
        <v>15.25</v>
      </c>
    </row>
    <row r="72" spans="1:18" ht="13" x14ac:dyDescent="0.3">
      <c r="A72" s="922"/>
      <c r="B72" s="922"/>
      <c r="C72" s="922"/>
      <c r="D72" s="321" t="s">
        <v>212</v>
      </c>
      <c r="E72" s="322" t="s">
        <v>315</v>
      </c>
      <c r="F72" s="323" t="s">
        <v>203</v>
      </c>
      <c r="G72" s="897"/>
      <c r="H72" s="321" t="s">
        <v>211</v>
      </c>
      <c r="I72" s="970"/>
      <c r="J72" s="325" t="s">
        <v>203</v>
      </c>
      <c r="K72" s="897"/>
      <c r="L72" s="321" t="s">
        <v>213</v>
      </c>
      <c r="M72" s="322" t="s">
        <v>74</v>
      </c>
      <c r="N72" s="323" t="s">
        <v>203</v>
      </c>
      <c r="O72" s="897"/>
      <c r="P72" s="321" t="s">
        <v>211</v>
      </c>
      <c r="Q72" s="970"/>
      <c r="R72" s="325" t="s">
        <v>203</v>
      </c>
    </row>
    <row r="73" spans="1:18" ht="13" x14ac:dyDescent="0.3">
      <c r="A73" s="316"/>
      <c r="B73" s="316"/>
      <c r="C73" s="316"/>
      <c r="D73" s="326" t="s">
        <v>159</v>
      </c>
      <c r="E73" s="256">
        <v>27.5</v>
      </c>
      <c r="F73" s="347" t="str">
        <f>E73* 40 &amp; "hrs"</f>
        <v>1100hrs</v>
      </c>
      <c r="G73" s="897"/>
      <c r="H73" s="328" t="s">
        <v>240</v>
      </c>
      <c r="I73" s="329">
        <v>25.93</v>
      </c>
      <c r="J73" s="971" t="s">
        <v>247</v>
      </c>
      <c r="K73" s="897"/>
      <c r="L73" s="331" t="s">
        <v>159</v>
      </c>
      <c r="M73" s="332">
        <v>27.5</v>
      </c>
      <c r="N73" s="347" t="str">
        <f>M73* 40 &amp; "hrs"</f>
        <v>1100hrs</v>
      </c>
      <c r="O73" s="897"/>
      <c r="P73" s="334" t="s">
        <v>240</v>
      </c>
      <c r="Q73" s="335">
        <v>25.93</v>
      </c>
      <c r="R73" s="972" t="s">
        <v>247</v>
      </c>
    </row>
    <row r="74" spans="1:18" ht="13" x14ac:dyDescent="0.3">
      <c r="A74" s="316"/>
      <c r="B74" s="316"/>
      <c r="C74" s="316"/>
      <c r="D74" s="337" t="s">
        <v>204</v>
      </c>
      <c r="E74" s="338">
        <f>SUM(E70:K70)/40</f>
        <v>28.387499999999999</v>
      </c>
      <c r="F74" s="973" t="str">
        <f>E74* 40 &amp; "hrs"</f>
        <v>1135.5hrs</v>
      </c>
      <c r="G74" s="897"/>
      <c r="H74" s="340" t="s">
        <v>74</v>
      </c>
      <c r="I74" s="341">
        <f>SUM(E70:K70)/40</f>
        <v>28.387499999999999</v>
      </c>
      <c r="J74" s="342" t="str">
        <f>I74*40 &amp; "hrs"</f>
        <v>1135.5hrs</v>
      </c>
      <c r="K74" s="897"/>
      <c r="L74" s="343" t="s">
        <v>204</v>
      </c>
      <c r="M74" s="354">
        <f>SUM(L70:R70)/40</f>
        <v>28.112500000000001</v>
      </c>
      <c r="N74" s="973" t="str">
        <f>M74* 40 &amp; "hrs"</f>
        <v>1124.5hrs</v>
      </c>
      <c r="O74" s="897"/>
      <c r="P74" s="340" t="s">
        <v>74</v>
      </c>
      <c r="Q74" s="352">
        <f>SUM(L70:R70)/40</f>
        <v>28.112500000000001</v>
      </c>
      <c r="R74" s="353" t="str">
        <f>Q74*40 &amp; "hrs"</f>
        <v>1124.5hrs</v>
      </c>
    </row>
    <row r="75" spans="1:18" ht="13" x14ac:dyDescent="0.3">
      <c r="A75" s="316"/>
      <c r="B75" s="316"/>
      <c r="C75" s="316"/>
      <c r="D75" s="331" t="s">
        <v>188</v>
      </c>
      <c r="E75" s="332">
        <f>COUNTIFS(E7:K71, "T")*8/40</f>
        <v>0</v>
      </c>
      <c r="F75" s="974" t="str">
        <f>E75* 40 &amp; "hrs"</f>
        <v>0hrs</v>
      </c>
      <c r="G75" s="897"/>
      <c r="H75" s="334" t="s">
        <v>241</v>
      </c>
      <c r="I75" s="332">
        <v>29.07</v>
      </c>
      <c r="J75" s="972" t="s">
        <v>251</v>
      </c>
      <c r="K75" s="897"/>
      <c r="L75" s="348" t="s">
        <v>188</v>
      </c>
      <c r="M75" s="335">
        <f>COUNTIFS(L7:R71, "T")*8/40</f>
        <v>0</v>
      </c>
      <c r="N75" s="974" t="str">
        <f>M75* 40 &amp; "hrs"</f>
        <v>0hrs</v>
      </c>
      <c r="O75" s="897"/>
      <c r="P75" s="334" t="s">
        <v>241</v>
      </c>
      <c r="Q75" s="335">
        <v>29.07</v>
      </c>
      <c r="R75" s="972" t="s">
        <v>251</v>
      </c>
    </row>
    <row r="76" spans="1:18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24" customHeight="1" x14ac:dyDescent="0.3">
      <c r="A78" s="897"/>
      <c r="B78" s="897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</sheetData>
  <mergeCells count="5">
    <mergeCell ref="A1:R1"/>
    <mergeCell ref="A2:R2"/>
    <mergeCell ref="A3:R3"/>
    <mergeCell ref="E4:K4"/>
    <mergeCell ref="L4:R4"/>
  </mergeCells>
  <conditionalFormatting sqref="I74">
    <cfRule type="cellIs" dxfId="837" priority="10" operator="lessThan">
      <formula>25.93</formula>
    </cfRule>
    <cfRule type="cellIs" dxfId="836" priority="11" operator="greaterThan">
      <formula>29.07</formula>
    </cfRule>
    <cfRule type="cellIs" dxfId="835" priority="12" operator="between">
      <formula>25.93</formula>
      <formula>29.07</formula>
    </cfRule>
  </conditionalFormatting>
  <conditionalFormatting sqref="J74">
    <cfRule type="cellIs" dxfId="834" priority="7" operator="lessThan">
      <formula>1037.2</formula>
    </cfRule>
    <cfRule type="cellIs" dxfId="833" priority="8" operator="greaterThan">
      <formula>1162.8</formula>
    </cfRule>
    <cfRule type="cellIs" dxfId="832" priority="9" operator="between">
      <formula>1037.2</formula>
      <formula>1162.8</formula>
    </cfRule>
  </conditionalFormatting>
  <conditionalFormatting sqref="Q74">
    <cfRule type="cellIs" dxfId="831" priority="4" operator="lessThan">
      <formula>25.93</formula>
    </cfRule>
    <cfRule type="cellIs" dxfId="830" priority="5" operator="greaterThan">
      <formula>29.07</formula>
    </cfRule>
    <cfRule type="cellIs" dxfId="829" priority="6" operator="between">
      <formula>25.93</formula>
      <formula>29.07</formula>
    </cfRule>
  </conditionalFormatting>
  <conditionalFormatting sqref="R74">
    <cfRule type="cellIs" dxfId="828" priority="1" operator="lessThan">
      <formula>1037.2</formula>
    </cfRule>
    <cfRule type="cellIs" dxfId="827" priority="2" operator="greaterThan">
      <formula>1162.8</formula>
    </cfRule>
    <cfRule type="cellIs" dxfId="826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A18A-F715-4726-A0D6-C78F8B3E9117}">
  <sheetPr>
    <pageSetUpPr fitToPage="1"/>
  </sheetPr>
  <dimension ref="A1:U76"/>
  <sheetViews>
    <sheetView topLeftCell="A43" zoomScale="75" zoomScaleNormal="75" workbookViewId="0">
      <selection activeCell="Q60" sqref="Q60"/>
    </sheetView>
  </sheetViews>
  <sheetFormatPr defaultRowHeight="24" customHeight="1" x14ac:dyDescent="0.25"/>
  <cols>
    <col min="1" max="1" width="12.08984375" customWidth="1"/>
    <col min="2" max="2" width="19.1796875" bestFit="1" customWidth="1"/>
    <col min="3" max="3" width="33.179687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45893</v>
      </c>
      <c r="F5" s="349">
        <v>45894</v>
      </c>
      <c r="G5" s="349">
        <v>45895</v>
      </c>
      <c r="H5" s="349">
        <v>45896</v>
      </c>
      <c r="I5" s="349">
        <v>45897</v>
      </c>
      <c r="J5" s="349">
        <v>45898</v>
      </c>
      <c r="K5" s="349">
        <v>45899</v>
      </c>
      <c r="L5" s="349">
        <v>45900</v>
      </c>
      <c r="M5" s="2375">
        <v>45901</v>
      </c>
      <c r="N5" s="349">
        <v>45902</v>
      </c>
      <c r="O5" s="349">
        <v>45903</v>
      </c>
      <c r="P5" s="349">
        <v>45904</v>
      </c>
      <c r="Q5" s="349">
        <v>45905</v>
      </c>
      <c r="R5" s="349">
        <v>45906</v>
      </c>
      <c r="T5" s="1756">
        <v>0.25</v>
      </c>
      <c r="U5" s="1752">
        <f>ROUNDDOWN(AVERAGE(E15:R15),0)</f>
        <v>3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376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ROUNDDOWN(AVERAGE(E20:R20),0)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2377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ROUNDDOWN(AVERAGE(E22:R22),0)</f>
        <v>6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4" si="0">SUM(E8:K8,L8:R8)/2</f>
        <v>28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2377"/>
      <c r="N8" s="1371" t="s">
        <v>104</v>
      </c>
      <c r="O8" s="1371" t="s">
        <v>104</v>
      </c>
      <c r="P8" s="901">
        <v>8</v>
      </c>
      <c r="Q8" s="901">
        <v>8</v>
      </c>
      <c r="R8" s="962"/>
      <c r="T8" s="1757">
        <v>0.375</v>
      </c>
      <c r="U8" s="1752">
        <f>ROUNDDOWN(AVERAGE(E26:R26),0)</f>
        <v>7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36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2377"/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ROUNDDOWN(AVERAGE(E31:R31),0)</f>
        <v>9</v>
      </c>
    </row>
    <row r="10" spans="1:21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28</v>
      </c>
      <c r="E10" s="961">
        <v>8</v>
      </c>
      <c r="F10" s="901">
        <v>8</v>
      </c>
      <c r="G10" s="1371" t="s">
        <v>104</v>
      </c>
      <c r="H10" s="901"/>
      <c r="I10" s="1371" t="s">
        <v>104</v>
      </c>
      <c r="J10" s="1371" t="s">
        <v>104</v>
      </c>
      <c r="K10" s="961"/>
      <c r="L10" s="1072"/>
      <c r="M10" s="2377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ROUNDDOWN(AVERAGE(E36:R36),0)</f>
        <v>10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2377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ROUNDDOWN(AVERAGE(E38:R38),0)</f>
        <v>11</v>
      </c>
    </row>
    <row r="12" spans="1:21" ht="24" customHeight="1" x14ac:dyDescent="0.25">
      <c r="A12" s="299" t="s">
        <v>13</v>
      </c>
      <c r="B12" s="299" t="s">
        <v>90</v>
      </c>
      <c r="C12" s="1745" t="s">
        <v>344</v>
      </c>
      <c r="D12" s="901">
        <f t="shared" si="0"/>
        <v>8</v>
      </c>
      <c r="E12" s="961">
        <v>8</v>
      </c>
      <c r="F12" s="1079"/>
      <c r="G12" s="1079"/>
      <c r="H12" s="901"/>
      <c r="I12" s="1079"/>
      <c r="J12" s="1079"/>
      <c r="K12" s="961"/>
      <c r="L12" s="1072"/>
      <c r="M12" s="2377"/>
      <c r="N12" s="1079"/>
      <c r="O12" s="1079"/>
      <c r="P12" s="1079"/>
      <c r="Q12" s="901"/>
      <c r="R12" s="962">
        <v>8</v>
      </c>
      <c r="T12" s="1757">
        <v>0.54166666666666696</v>
      </c>
      <c r="U12" s="1752">
        <f>ROUNDDOWN(AVERAGE(E41:R41),0)</f>
        <v>11</v>
      </c>
    </row>
    <row r="13" spans="1:21" s="1743" customFormat="1" ht="24" customHeight="1" x14ac:dyDescent="0.3">
      <c r="A13" s="299" t="s">
        <v>13</v>
      </c>
      <c r="B13" s="299" t="s">
        <v>90</v>
      </c>
      <c r="C13" s="1828" t="s">
        <v>351</v>
      </c>
      <c r="D13" s="1742">
        <f>SUM(E13:K13,L13:R13)/2</f>
        <v>14.5</v>
      </c>
      <c r="E13" s="1092">
        <v>6</v>
      </c>
      <c r="F13" s="1079"/>
      <c r="G13" s="1079"/>
      <c r="H13" s="1079"/>
      <c r="I13" s="1742"/>
      <c r="J13" s="1742"/>
      <c r="K13" s="1092">
        <v>8.5</v>
      </c>
      <c r="L13" s="1744">
        <v>6</v>
      </c>
      <c r="M13" s="2377"/>
      <c r="N13" s="1079"/>
      <c r="O13" s="1079"/>
      <c r="P13" s="1742"/>
      <c r="Q13" s="1742"/>
      <c r="R13" s="1092">
        <v>8.5</v>
      </c>
      <c r="T13" s="1756">
        <v>0.58333333333333304</v>
      </c>
      <c r="U13" s="1752">
        <f>ROUNDDOWN(AVERAGE(E49:R49),0)</f>
        <v>13</v>
      </c>
    </row>
    <row r="14" spans="1:21" s="1743" customFormat="1" ht="24" customHeight="1" x14ac:dyDescent="0.3">
      <c r="A14" s="299" t="s">
        <v>13</v>
      </c>
      <c r="B14" s="299" t="s">
        <v>90</v>
      </c>
      <c r="C14" s="902" t="s">
        <v>106</v>
      </c>
      <c r="D14" s="901">
        <f t="shared" si="0"/>
        <v>8</v>
      </c>
      <c r="E14" s="961"/>
      <c r="F14" s="1079"/>
      <c r="G14" s="1079"/>
      <c r="H14" s="1079"/>
      <c r="I14" s="1079"/>
      <c r="J14" s="1079"/>
      <c r="K14" s="961">
        <v>8</v>
      </c>
      <c r="L14" s="1072"/>
      <c r="M14" s="2377"/>
      <c r="N14" s="1079"/>
      <c r="O14" s="1079"/>
      <c r="P14" s="1079"/>
      <c r="Q14" s="1079"/>
      <c r="R14" s="961">
        <v>8</v>
      </c>
      <c r="T14" s="1756"/>
      <c r="U14" s="1752"/>
    </row>
    <row r="15" spans="1:21" ht="24" customHeight="1" x14ac:dyDescent="0.25">
      <c r="A15" s="904"/>
      <c r="B15" s="904"/>
      <c r="C15" s="905" t="s">
        <v>122</v>
      </c>
      <c r="D15" s="906"/>
      <c r="E15" s="1069">
        <f t="shared" ref="E15:R15" si="1">COUNT(E7:E14)</f>
        <v>4</v>
      </c>
      <c r="F15" s="1069">
        <f t="shared" si="1"/>
        <v>5</v>
      </c>
      <c r="G15" s="1069">
        <f t="shared" si="1"/>
        <v>3</v>
      </c>
      <c r="H15" s="1069">
        <f t="shared" si="1"/>
        <v>4</v>
      </c>
      <c r="I15" s="1069">
        <f t="shared" si="1"/>
        <v>4</v>
      </c>
      <c r="J15" s="1069">
        <f t="shared" si="1"/>
        <v>4</v>
      </c>
      <c r="K15" s="1069">
        <f t="shared" si="1"/>
        <v>2</v>
      </c>
      <c r="L15" s="1069">
        <f t="shared" si="1"/>
        <v>1</v>
      </c>
      <c r="M15" s="2378">
        <f t="shared" si="1"/>
        <v>3</v>
      </c>
      <c r="N15" s="1069">
        <f t="shared" si="1"/>
        <v>4</v>
      </c>
      <c r="O15" s="1069">
        <f t="shared" si="1"/>
        <v>4</v>
      </c>
      <c r="P15" s="1069">
        <f t="shared" si="1"/>
        <v>4</v>
      </c>
      <c r="Q15" s="1069">
        <f t="shared" si="1"/>
        <v>4</v>
      </c>
      <c r="R15" s="1069">
        <f t="shared" si="1"/>
        <v>5</v>
      </c>
      <c r="T15" s="1757">
        <v>0.625</v>
      </c>
      <c r="U15" s="1752">
        <f>ROUNDDOWN(AVERAGE(E52:R52),0)</f>
        <v>10</v>
      </c>
    </row>
    <row r="16" spans="1:21" ht="24" customHeight="1" x14ac:dyDescent="0.3">
      <c r="A16" s="299" t="s">
        <v>13</v>
      </c>
      <c r="B16" s="299" t="s">
        <v>14</v>
      </c>
      <c r="C16" s="902" t="s">
        <v>276</v>
      </c>
      <c r="D16" s="901">
        <f>SUM(E16:K16,L16:R16)/2</f>
        <v>40</v>
      </c>
      <c r="E16" s="1072"/>
      <c r="F16" s="1071">
        <v>8</v>
      </c>
      <c r="G16" s="1071"/>
      <c r="H16" s="1071">
        <v>8</v>
      </c>
      <c r="I16" s="1071">
        <v>8</v>
      </c>
      <c r="J16" s="1071">
        <v>8</v>
      </c>
      <c r="K16" s="1072">
        <v>8</v>
      </c>
      <c r="L16" s="1072">
        <v>8</v>
      </c>
      <c r="M16" s="2377">
        <v>8</v>
      </c>
      <c r="N16" s="1071"/>
      <c r="O16" s="1071">
        <v>8</v>
      </c>
      <c r="P16" s="1071">
        <v>8</v>
      </c>
      <c r="Q16" s="1071">
        <v>8</v>
      </c>
      <c r="R16" s="1073"/>
      <c r="T16" s="1756">
        <v>0.66666666666666696</v>
      </c>
      <c r="U16" s="1752">
        <f>ROUNDDOWN(AVERAGE(E53:R53),0)</f>
        <v>9</v>
      </c>
    </row>
    <row r="17" spans="1:21" ht="24" customHeight="1" x14ac:dyDescent="0.25">
      <c r="A17" s="299" t="s">
        <v>13</v>
      </c>
      <c r="B17" s="299" t="s">
        <v>14</v>
      </c>
      <c r="C17" s="902" t="s">
        <v>359</v>
      </c>
      <c r="D17" s="901">
        <f t="shared" ref="D17:D18" si="2">SUM(E17:K17,L17:R17)/2</f>
        <v>16</v>
      </c>
      <c r="E17" s="1072">
        <v>8</v>
      </c>
      <c r="F17" s="1071"/>
      <c r="G17" s="1071"/>
      <c r="H17" s="1071"/>
      <c r="I17" s="2327"/>
      <c r="J17" s="1071"/>
      <c r="K17" s="1072">
        <v>8</v>
      </c>
      <c r="L17" s="1072">
        <v>8</v>
      </c>
      <c r="M17" s="2377"/>
      <c r="N17" s="1071"/>
      <c r="O17" s="1071"/>
      <c r="P17" s="2327"/>
      <c r="Q17" s="1071"/>
      <c r="R17" s="1073">
        <v>8</v>
      </c>
      <c r="T17" s="1757">
        <v>0.70833333333333404</v>
      </c>
      <c r="U17" s="1752">
        <f>ROUNDDOWN(AVERAGE(E54:R54),0)</f>
        <v>8</v>
      </c>
    </row>
    <row r="18" spans="1:21" ht="24" customHeight="1" x14ac:dyDescent="0.25">
      <c r="A18" s="299" t="s">
        <v>13</v>
      </c>
      <c r="B18" s="299" t="s">
        <v>14</v>
      </c>
      <c r="C18" s="902" t="s">
        <v>98</v>
      </c>
      <c r="D18" s="901">
        <f t="shared" si="2"/>
        <v>36</v>
      </c>
      <c r="E18" s="961"/>
      <c r="F18" s="963">
        <v>8</v>
      </c>
      <c r="G18" s="901">
        <v>8</v>
      </c>
      <c r="H18" s="901">
        <v>8</v>
      </c>
      <c r="I18" s="901">
        <v>8</v>
      </c>
      <c r="J18" s="901">
        <v>8</v>
      </c>
      <c r="K18" s="961"/>
      <c r="L18" s="961"/>
      <c r="M18" s="2379"/>
      <c r="N18" s="1071">
        <v>8</v>
      </c>
      <c r="O18" s="901">
        <v>8</v>
      </c>
      <c r="P18" s="901">
        <v>8</v>
      </c>
      <c r="Q18" s="901">
        <v>8</v>
      </c>
      <c r="R18" s="962"/>
      <c r="T18" s="1757"/>
      <c r="U18" s="1752"/>
    </row>
    <row r="19" spans="1:21" ht="24" customHeight="1" x14ac:dyDescent="0.3">
      <c r="A19" s="299" t="s">
        <v>13</v>
      </c>
      <c r="B19" s="299" t="s">
        <v>201</v>
      </c>
      <c r="C19" s="902" t="s">
        <v>107</v>
      </c>
      <c r="D19" s="901">
        <f>SUM(E19:K19,L19:R19)/2</f>
        <v>17.5</v>
      </c>
      <c r="E19" s="961">
        <v>5</v>
      </c>
      <c r="F19" s="901"/>
      <c r="G19" s="901">
        <v>5</v>
      </c>
      <c r="H19" s="901">
        <v>5</v>
      </c>
      <c r="I19" s="901"/>
      <c r="J19" s="901"/>
      <c r="K19" s="961"/>
      <c r="L19" s="1072">
        <v>5</v>
      </c>
      <c r="M19" s="2377">
        <v>5</v>
      </c>
      <c r="N19" s="901">
        <v>5</v>
      </c>
      <c r="O19" s="901"/>
      <c r="P19" s="901">
        <v>5</v>
      </c>
      <c r="Q19" s="901"/>
      <c r="R19" s="962"/>
      <c r="T19" s="1756">
        <v>0.75</v>
      </c>
      <c r="U19" s="1752">
        <f>ROUNDDOWN(AVERAGE(E56:R56),0)</f>
        <v>7</v>
      </c>
    </row>
    <row r="20" spans="1:21" ht="24" customHeight="1" x14ac:dyDescent="0.25">
      <c r="A20" s="904"/>
      <c r="B20" s="904"/>
      <c r="C20" s="905" t="s">
        <v>123</v>
      </c>
      <c r="D20" s="906"/>
      <c r="E20" s="1069">
        <f t="shared" ref="E20:R20" si="3">COUNT(E7:E14,E16:E18)</f>
        <v>5</v>
      </c>
      <c r="F20" s="1069">
        <f t="shared" si="3"/>
        <v>7</v>
      </c>
      <c r="G20" s="1069">
        <f t="shared" si="3"/>
        <v>4</v>
      </c>
      <c r="H20" s="1069">
        <f t="shared" si="3"/>
        <v>6</v>
      </c>
      <c r="I20" s="1069">
        <f t="shared" si="3"/>
        <v>6</v>
      </c>
      <c r="J20" s="1069">
        <f t="shared" si="3"/>
        <v>6</v>
      </c>
      <c r="K20" s="1069">
        <f t="shared" si="3"/>
        <v>4</v>
      </c>
      <c r="L20" s="1069">
        <f t="shared" si="3"/>
        <v>3</v>
      </c>
      <c r="M20" s="2378">
        <f t="shared" si="3"/>
        <v>4</v>
      </c>
      <c r="N20" s="1069">
        <f t="shared" si="3"/>
        <v>5</v>
      </c>
      <c r="O20" s="1069">
        <f t="shared" si="3"/>
        <v>6</v>
      </c>
      <c r="P20" s="1069">
        <f t="shared" si="3"/>
        <v>6</v>
      </c>
      <c r="Q20" s="1069">
        <f t="shared" si="3"/>
        <v>6</v>
      </c>
      <c r="R20" s="1069">
        <f t="shared" si="3"/>
        <v>6</v>
      </c>
      <c r="T20" s="1757">
        <v>0.79166666666666696</v>
      </c>
      <c r="U20" s="1752">
        <f>ROUNDDOWN(AVERAGE(E57:R57),0)</f>
        <v>5</v>
      </c>
    </row>
    <row r="21" spans="1:21" ht="24" customHeight="1" x14ac:dyDescent="0.3">
      <c r="A21" s="299" t="s">
        <v>13</v>
      </c>
      <c r="B21" s="299" t="s">
        <v>26</v>
      </c>
      <c r="C21" s="902" t="s">
        <v>341</v>
      </c>
      <c r="D21" s="901">
        <f>SUM(E21:K21,L21:R21)/2</f>
        <v>36</v>
      </c>
      <c r="E21" s="1090"/>
      <c r="F21" s="1371" t="s">
        <v>104</v>
      </c>
      <c r="G21" s="901">
        <v>8</v>
      </c>
      <c r="H21" s="901">
        <v>8</v>
      </c>
      <c r="I21" s="901"/>
      <c r="J21" s="901">
        <v>8</v>
      </c>
      <c r="K21" s="1070">
        <v>8</v>
      </c>
      <c r="L21" s="1070">
        <v>8</v>
      </c>
      <c r="M21" s="2377">
        <v>8</v>
      </c>
      <c r="N21" s="901">
        <v>8</v>
      </c>
      <c r="O21" s="901">
        <v>8</v>
      </c>
      <c r="P21" s="901"/>
      <c r="Q21" s="901">
        <v>8</v>
      </c>
      <c r="R21" s="1070"/>
      <c r="T21" s="1756">
        <v>0.83333333333333404</v>
      </c>
      <c r="U21" s="1752">
        <f>ROUNDDOWN(AVERAGE(E58:R58),0)</f>
        <v>4</v>
      </c>
    </row>
    <row r="22" spans="1:21" ht="24" customHeight="1" x14ac:dyDescent="0.25">
      <c r="A22" s="904"/>
      <c r="B22" s="904"/>
      <c r="C22" s="905" t="s">
        <v>120</v>
      </c>
      <c r="D22" s="906"/>
      <c r="E22" s="1069">
        <f t="shared" ref="E22:R22" si="4">COUNT(E7:E14,E16:E19,E21:E21)</f>
        <v>6</v>
      </c>
      <c r="F22" s="1069">
        <f t="shared" si="4"/>
        <v>7</v>
      </c>
      <c r="G22" s="1069">
        <f t="shared" si="4"/>
        <v>6</v>
      </c>
      <c r="H22" s="1069">
        <f t="shared" si="4"/>
        <v>8</v>
      </c>
      <c r="I22" s="1069">
        <f t="shared" si="4"/>
        <v>6</v>
      </c>
      <c r="J22" s="1069">
        <f t="shared" si="4"/>
        <v>7</v>
      </c>
      <c r="K22" s="1069">
        <f t="shared" si="4"/>
        <v>5</v>
      </c>
      <c r="L22" s="1069">
        <f t="shared" si="4"/>
        <v>5</v>
      </c>
      <c r="M22" s="2378">
        <f t="shared" si="4"/>
        <v>6</v>
      </c>
      <c r="N22" s="1069">
        <f t="shared" si="4"/>
        <v>7</v>
      </c>
      <c r="O22" s="1069">
        <f t="shared" si="4"/>
        <v>7</v>
      </c>
      <c r="P22" s="1069">
        <f t="shared" si="4"/>
        <v>7</v>
      </c>
      <c r="Q22" s="1069">
        <f t="shared" si="4"/>
        <v>7</v>
      </c>
      <c r="R22" s="1069">
        <f t="shared" si="4"/>
        <v>6</v>
      </c>
      <c r="T22" s="1757">
        <v>0.875</v>
      </c>
      <c r="U22" s="1752">
        <f>ROUNDDOWN(AVERAGE(E59:R59),0)</f>
        <v>4</v>
      </c>
    </row>
    <row r="23" spans="1:21" ht="24" customHeight="1" x14ac:dyDescent="0.3">
      <c r="A23" s="299" t="s">
        <v>13</v>
      </c>
      <c r="B23" s="299" t="s">
        <v>30</v>
      </c>
      <c r="C23" s="902" t="s">
        <v>371</v>
      </c>
      <c r="D23" s="901">
        <f>SUM(E23:K23,L23:R23)/2</f>
        <v>28</v>
      </c>
      <c r="E23" s="1092"/>
      <c r="F23" s="901">
        <v>8</v>
      </c>
      <c r="G23" s="901">
        <v>8</v>
      </c>
      <c r="H23" s="901">
        <v>8</v>
      </c>
      <c r="I23" s="901">
        <v>8</v>
      </c>
      <c r="J23" s="901"/>
      <c r="K23" s="1080"/>
      <c r="L23" s="1080"/>
      <c r="M23" s="2377"/>
      <c r="N23" s="901"/>
      <c r="O23" s="901">
        <v>8</v>
      </c>
      <c r="P23" s="1071">
        <v>8</v>
      </c>
      <c r="Q23" s="901">
        <v>8</v>
      </c>
      <c r="R23" s="1092"/>
      <c r="T23" s="1758">
        <v>0.91666666666666696</v>
      </c>
      <c r="U23" s="1753">
        <f>ROUNDDOWN(AVERAGE('Master as of 2.17.25'!E61:R61), 0)</f>
        <v>4</v>
      </c>
    </row>
    <row r="24" spans="1:21" ht="24" customHeight="1" x14ac:dyDescent="0.25">
      <c r="A24" s="299" t="s">
        <v>13</v>
      </c>
      <c r="B24" s="299" t="s">
        <v>30</v>
      </c>
      <c r="C24" s="902" t="s">
        <v>359</v>
      </c>
      <c r="D24" s="901">
        <f>SUM(E24:K24,L24:R24)/2</f>
        <v>8</v>
      </c>
      <c r="E24" s="1079"/>
      <c r="F24" s="901"/>
      <c r="G24" s="901"/>
      <c r="H24" s="901"/>
      <c r="I24" s="901">
        <v>8</v>
      </c>
      <c r="J24" s="901"/>
      <c r="K24" s="1079"/>
      <c r="L24" s="1079"/>
      <c r="M24" s="2377"/>
      <c r="N24" s="901"/>
      <c r="O24" s="901"/>
      <c r="P24" s="1071">
        <v>8</v>
      </c>
      <c r="Q24" s="901"/>
      <c r="R24" s="1079"/>
    </row>
    <row r="25" spans="1:21" ht="24" customHeight="1" x14ac:dyDescent="0.25">
      <c r="A25" s="299" t="s">
        <v>13</v>
      </c>
      <c r="B25" s="299" t="s">
        <v>30</v>
      </c>
      <c r="C25" s="902" t="s">
        <v>290</v>
      </c>
      <c r="D25" s="901">
        <f t="shared" ref="D25" si="5">SUM(E25:K25,L25:R25)/2</f>
        <v>16</v>
      </c>
      <c r="E25" s="961">
        <v>8</v>
      </c>
      <c r="F25" s="901"/>
      <c r="G25" s="901"/>
      <c r="H25" s="901"/>
      <c r="I25" s="901"/>
      <c r="J25" s="901"/>
      <c r="K25" s="961">
        <v>8</v>
      </c>
      <c r="L25" s="961">
        <v>8</v>
      </c>
      <c r="M25" s="2377"/>
      <c r="N25" s="901"/>
      <c r="O25" s="901"/>
      <c r="P25" s="901"/>
      <c r="Q25" s="901"/>
      <c r="R25" s="962">
        <v>8</v>
      </c>
    </row>
    <row r="26" spans="1:21" ht="24" customHeight="1" x14ac:dyDescent="0.25">
      <c r="A26" s="904"/>
      <c r="B26" s="904"/>
      <c r="C26" s="905" t="s">
        <v>119</v>
      </c>
      <c r="D26" s="906"/>
      <c r="E26" s="1069">
        <f t="shared" ref="E26:R26" si="6">COUNT(E7:E14,E16:E19,E21:E21,E23:E25)</f>
        <v>7</v>
      </c>
      <c r="F26" s="1069">
        <f t="shared" si="6"/>
        <v>8</v>
      </c>
      <c r="G26" s="1069">
        <f t="shared" si="6"/>
        <v>7</v>
      </c>
      <c r="H26" s="1069">
        <f t="shared" si="6"/>
        <v>9</v>
      </c>
      <c r="I26" s="1069">
        <f t="shared" si="6"/>
        <v>8</v>
      </c>
      <c r="J26" s="1069">
        <f t="shared" si="6"/>
        <v>7</v>
      </c>
      <c r="K26" s="1069">
        <f t="shared" si="6"/>
        <v>6</v>
      </c>
      <c r="L26" s="1069">
        <f t="shared" si="6"/>
        <v>6</v>
      </c>
      <c r="M26" s="2378">
        <f t="shared" si="6"/>
        <v>6</v>
      </c>
      <c r="N26" s="1069">
        <f t="shared" si="6"/>
        <v>7</v>
      </c>
      <c r="O26" s="1069">
        <f t="shared" si="6"/>
        <v>8</v>
      </c>
      <c r="P26" s="1069">
        <f t="shared" si="6"/>
        <v>9</v>
      </c>
      <c r="Q26" s="1069">
        <f t="shared" si="6"/>
        <v>8</v>
      </c>
      <c r="R26" s="1069">
        <f t="shared" si="6"/>
        <v>7</v>
      </c>
    </row>
    <row r="27" spans="1:21" ht="24" customHeight="1" x14ac:dyDescent="0.25">
      <c r="A27" s="299" t="s">
        <v>13</v>
      </c>
      <c r="B27" s="299" t="s">
        <v>91</v>
      </c>
      <c r="C27" s="902" t="s">
        <v>235</v>
      </c>
      <c r="D27" s="901">
        <f>SUM(E27:K27,L27:R27)/2</f>
        <v>28</v>
      </c>
      <c r="E27" s="1079"/>
      <c r="F27" s="901"/>
      <c r="G27" s="901">
        <v>8</v>
      </c>
      <c r="H27" s="901">
        <v>8</v>
      </c>
      <c r="I27" s="901">
        <v>8</v>
      </c>
      <c r="J27" s="901">
        <v>8</v>
      </c>
      <c r="K27" s="1070"/>
      <c r="L27" s="1070"/>
      <c r="M27" s="2377"/>
      <c r="N27" s="1371">
        <v>8</v>
      </c>
      <c r="O27" s="901">
        <v>8</v>
      </c>
      <c r="P27" s="1371"/>
      <c r="Q27" s="901">
        <v>8</v>
      </c>
      <c r="R27" s="1079"/>
    </row>
    <row r="28" spans="1:21" ht="24" customHeight="1" x14ac:dyDescent="0.25">
      <c r="A28" s="299" t="s">
        <v>13</v>
      </c>
      <c r="B28" s="299" t="s">
        <v>91</v>
      </c>
      <c r="C28" s="900" t="s">
        <v>344</v>
      </c>
      <c r="D28" s="901">
        <f t="shared" ref="D28:D30" si="7">SUM(E28:K28,L28:R28)/2</f>
        <v>20</v>
      </c>
      <c r="E28" s="1080"/>
      <c r="F28" s="901">
        <v>8</v>
      </c>
      <c r="G28" s="901">
        <v>8</v>
      </c>
      <c r="H28" s="901"/>
      <c r="I28" s="901">
        <v>8</v>
      </c>
      <c r="J28" s="901">
        <v>8</v>
      </c>
      <c r="K28" s="961"/>
      <c r="L28" s="961"/>
      <c r="M28" s="2377">
        <v>8</v>
      </c>
      <c r="N28" s="1371" t="s">
        <v>104</v>
      </c>
      <c r="O28" s="1371" t="s">
        <v>104</v>
      </c>
      <c r="P28" s="1371" t="s">
        <v>104</v>
      </c>
      <c r="Q28" s="901"/>
      <c r="R28" s="1080"/>
    </row>
    <row r="29" spans="1:21" ht="24" customHeight="1" x14ac:dyDescent="0.25">
      <c r="A29" s="299" t="s">
        <v>13</v>
      </c>
      <c r="B29" s="299" t="s">
        <v>91</v>
      </c>
      <c r="C29" s="902" t="s">
        <v>331</v>
      </c>
      <c r="D29" s="901">
        <f t="shared" si="7"/>
        <v>32</v>
      </c>
      <c r="E29" s="961"/>
      <c r="F29" s="901">
        <v>8</v>
      </c>
      <c r="G29" s="901">
        <v>8</v>
      </c>
      <c r="H29" s="901">
        <v>8</v>
      </c>
      <c r="I29" s="901"/>
      <c r="J29" s="901">
        <v>8</v>
      </c>
      <c r="K29" s="2383" t="s">
        <v>104</v>
      </c>
      <c r="L29" s="961">
        <v>8</v>
      </c>
      <c r="M29" s="2377"/>
      <c r="N29" s="901">
        <v>8</v>
      </c>
      <c r="O29" s="901">
        <v>8</v>
      </c>
      <c r="P29" s="901"/>
      <c r="Q29" s="901">
        <v>8</v>
      </c>
      <c r="R29" s="962"/>
    </row>
    <row r="30" spans="1:21" ht="24" customHeight="1" x14ac:dyDescent="0.25">
      <c r="A30" s="299" t="s">
        <v>13</v>
      </c>
      <c r="B30" s="299" t="s">
        <v>91</v>
      </c>
      <c r="C30" s="902" t="s">
        <v>281</v>
      </c>
      <c r="D30" s="901">
        <f t="shared" si="7"/>
        <v>36</v>
      </c>
      <c r="E30" s="961">
        <v>8</v>
      </c>
      <c r="F30" s="901"/>
      <c r="G30" s="901">
        <v>8</v>
      </c>
      <c r="H30" s="901">
        <v>8</v>
      </c>
      <c r="I30" s="901">
        <v>8</v>
      </c>
      <c r="J30" s="901">
        <v>8</v>
      </c>
      <c r="K30" s="961"/>
      <c r="L30" s="961"/>
      <c r="M30" s="2377"/>
      <c r="N30" s="901">
        <v>8</v>
      </c>
      <c r="O30" s="901"/>
      <c r="P30" s="901">
        <v>8</v>
      </c>
      <c r="Q30" s="901">
        <v>8</v>
      </c>
      <c r="R30" s="962">
        <v>8</v>
      </c>
    </row>
    <row r="31" spans="1:21" ht="24" customHeight="1" x14ac:dyDescent="0.25">
      <c r="A31" s="904"/>
      <c r="B31" s="904"/>
      <c r="C31" s="905" t="s">
        <v>124</v>
      </c>
      <c r="D31" s="906"/>
      <c r="E31" s="1069">
        <f t="shared" ref="E31:R31" si="8">COUNT(E7:E14,E16:E19,E21:E21,E23:E25,E27:E30)</f>
        <v>8</v>
      </c>
      <c r="F31" s="1069">
        <f t="shared" si="8"/>
        <v>10</v>
      </c>
      <c r="G31" s="1069">
        <f t="shared" si="8"/>
        <v>11</v>
      </c>
      <c r="H31" s="1069">
        <f t="shared" si="8"/>
        <v>12</v>
      </c>
      <c r="I31" s="1069">
        <f t="shared" si="8"/>
        <v>11</v>
      </c>
      <c r="J31" s="1069">
        <f t="shared" si="8"/>
        <v>11</v>
      </c>
      <c r="K31" s="1069">
        <f t="shared" si="8"/>
        <v>6</v>
      </c>
      <c r="L31" s="1069">
        <f t="shared" si="8"/>
        <v>7</v>
      </c>
      <c r="M31" s="2378">
        <f t="shared" si="8"/>
        <v>7</v>
      </c>
      <c r="N31" s="1069">
        <f t="shared" si="8"/>
        <v>10</v>
      </c>
      <c r="O31" s="1069">
        <f t="shared" si="8"/>
        <v>10</v>
      </c>
      <c r="P31" s="1069">
        <f t="shared" si="8"/>
        <v>10</v>
      </c>
      <c r="Q31" s="1069">
        <f t="shared" si="8"/>
        <v>11</v>
      </c>
      <c r="R31" s="1069">
        <f t="shared" si="8"/>
        <v>8</v>
      </c>
    </row>
    <row r="32" spans="1:21" ht="24" customHeight="1" x14ac:dyDescent="0.25">
      <c r="A32" s="908" t="s">
        <v>256</v>
      </c>
      <c r="B32" s="908" t="s">
        <v>34</v>
      </c>
      <c r="C32" s="909" t="s">
        <v>375</v>
      </c>
      <c r="D32" s="901">
        <f>SUM(E32:K32,L32:R32)/2</f>
        <v>8</v>
      </c>
      <c r="E32" s="1070"/>
      <c r="F32" s="1074"/>
      <c r="G32" s="1074"/>
      <c r="H32" s="1074"/>
      <c r="I32" s="1074"/>
      <c r="J32" s="1074"/>
      <c r="K32" s="1091"/>
      <c r="L32" s="1091"/>
      <c r="M32" s="2380"/>
      <c r="N32" s="901"/>
      <c r="O32" s="1420" t="s">
        <v>273</v>
      </c>
      <c r="P32" s="901">
        <v>8</v>
      </c>
      <c r="Q32" s="901">
        <v>8</v>
      </c>
      <c r="R32" s="1070"/>
    </row>
    <row r="33" spans="1:18" ht="24" customHeight="1" x14ac:dyDescent="0.25">
      <c r="A33" s="299" t="s">
        <v>13</v>
      </c>
      <c r="B33" s="299" t="s">
        <v>34</v>
      </c>
      <c r="C33" s="902" t="s">
        <v>371</v>
      </c>
      <c r="D33" s="901">
        <f t="shared" ref="D33:D34" si="9">SUM(E33:K33,L33:R33)/2</f>
        <v>8</v>
      </c>
      <c r="E33" s="1070"/>
      <c r="F33" s="1079"/>
      <c r="G33" s="901"/>
      <c r="H33" s="1079"/>
      <c r="I33" s="1079"/>
      <c r="J33" s="1079"/>
      <c r="K33" s="1070">
        <v>8</v>
      </c>
      <c r="L33" s="1070">
        <v>8</v>
      </c>
      <c r="M33" s="2377"/>
      <c r="N33" s="1079"/>
      <c r="O33" s="1079"/>
      <c r="P33" s="1079"/>
      <c r="Q33" s="1079"/>
      <c r="R33" s="1070"/>
    </row>
    <row r="34" spans="1:18" ht="24" customHeight="1" x14ac:dyDescent="0.25">
      <c r="A34" s="299" t="s">
        <v>13</v>
      </c>
      <c r="B34" s="299" t="s">
        <v>34</v>
      </c>
      <c r="C34" s="902" t="s">
        <v>235</v>
      </c>
      <c r="D34" s="901">
        <f t="shared" si="9"/>
        <v>8</v>
      </c>
      <c r="E34" s="1070">
        <v>8</v>
      </c>
      <c r="F34" s="901"/>
      <c r="G34" s="1079"/>
      <c r="H34" s="1079"/>
      <c r="I34" s="1079"/>
      <c r="J34" s="1079"/>
      <c r="K34" s="1070"/>
      <c r="L34" s="1070"/>
      <c r="M34" s="2377"/>
      <c r="N34" s="901"/>
      <c r="O34" s="1079"/>
      <c r="P34" s="1079"/>
      <c r="Q34" s="1079"/>
      <c r="R34" s="1070">
        <v>8</v>
      </c>
    </row>
    <row r="35" spans="1:18" ht="24" customHeight="1" x14ac:dyDescent="0.25">
      <c r="A35" s="299" t="s">
        <v>13</v>
      </c>
      <c r="B35" s="299" t="s">
        <v>34</v>
      </c>
      <c r="C35" s="902" t="s">
        <v>366</v>
      </c>
      <c r="D35" s="901">
        <f>SUM(E35:K35,L35:R35)/2</f>
        <v>40</v>
      </c>
      <c r="E35" s="1070"/>
      <c r="F35" s="901">
        <v>8</v>
      </c>
      <c r="G35" s="901">
        <v>8</v>
      </c>
      <c r="H35" s="901">
        <v>8</v>
      </c>
      <c r="I35" s="901"/>
      <c r="J35" s="901">
        <v>8</v>
      </c>
      <c r="K35" s="1070">
        <v>8</v>
      </c>
      <c r="L35" s="1070">
        <v>8</v>
      </c>
      <c r="M35" s="2377">
        <v>8</v>
      </c>
      <c r="N35" s="901"/>
      <c r="O35" s="901">
        <v>8</v>
      </c>
      <c r="P35" s="901">
        <v>8</v>
      </c>
      <c r="Q35" s="901">
        <v>8</v>
      </c>
      <c r="R35" s="1070"/>
    </row>
    <row r="36" spans="1:18" ht="24" customHeight="1" x14ac:dyDescent="0.25">
      <c r="A36" s="904"/>
      <c r="B36" s="904"/>
      <c r="C36" s="905" t="s">
        <v>121</v>
      </c>
      <c r="D36" s="906"/>
      <c r="E36" s="1069">
        <f t="shared" ref="E36:R36" si="10">COUNT(E7:E14,E16:E19,E21:E21,E23:E25,E27:E30,E32:E35)</f>
        <v>9</v>
      </c>
      <c r="F36" s="1069">
        <f t="shared" si="10"/>
        <v>11</v>
      </c>
      <c r="G36" s="1069">
        <f t="shared" si="10"/>
        <v>12</v>
      </c>
      <c r="H36" s="1069">
        <f t="shared" si="10"/>
        <v>13</v>
      </c>
      <c r="I36" s="1069">
        <f t="shared" si="10"/>
        <v>11</v>
      </c>
      <c r="J36" s="1069">
        <f t="shared" si="10"/>
        <v>12</v>
      </c>
      <c r="K36" s="1069">
        <f t="shared" si="10"/>
        <v>8</v>
      </c>
      <c r="L36" s="1069">
        <f t="shared" si="10"/>
        <v>9</v>
      </c>
      <c r="M36" s="2378">
        <f t="shared" si="10"/>
        <v>8</v>
      </c>
      <c r="N36" s="1069">
        <f t="shared" si="10"/>
        <v>10</v>
      </c>
      <c r="O36" s="1069">
        <f t="shared" si="10"/>
        <v>11</v>
      </c>
      <c r="P36" s="1069">
        <f t="shared" si="10"/>
        <v>12</v>
      </c>
      <c r="Q36" s="1069">
        <f t="shared" si="10"/>
        <v>13</v>
      </c>
      <c r="R36" s="1069">
        <f t="shared" si="10"/>
        <v>9</v>
      </c>
    </row>
    <row r="37" spans="1:18" ht="24" customHeight="1" x14ac:dyDescent="0.25">
      <c r="A37" s="908" t="s">
        <v>376</v>
      </c>
      <c r="B37" s="908" t="s">
        <v>162</v>
      </c>
      <c r="C37" s="909" t="s">
        <v>369</v>
      </c>
      <c r="D37" s="901">
        <f t="shared" ref="D37" si="11">SUM(E37:K37,L37:R37)/2</f>
        <v>32</v>
      </c>
      <c r="E37" s="1741"/>
      <c r="F37" s="1071">
        <v>8</v>
      </c>
      <c r="G37" s="1071"/>
      <c r="H37" s="901">
        <v>8</v>
      </c>
      <c r="I37" s="1071"/>
      <c r="J37" s="1071">
        <v>8</v>
      </c>
      <c r="K37" s="1070">
        <v>8</v>
      </c>
      <c r="L37" s="1070">
        <v>8</v>
      </c>
      <c r="M37" s="2377">
        <v>8</v>
      </c>
      <c r="N37" s="1071"/>
      <c r="O37" s="1071">
        <v>8</v>
      </c>
      <c r="P37" s="1071"/>
      <c r="Q37" s="1071">
        <v>8</v>
      </c>
      <c r="R37" s="1741"/>
    </row>
    <row r="38" spans="1:18" ht="24" customHeight="1" x14ac:dyDescent="0.25">
      <c r="A38" s="904"/>
      <c r="B38" s="904"/>
      <c r="C38" s="905" t="s">
        <v>139</v>
      </c>
      <c r="D38" s="906"/>
      <c r="E38" s="1069">
        <f t="shared" ref="E38:R38" si="12">COUNT(E7:E14,E16:E19,E21:E21,E23:E25,E27:E30,E32:E35,E37:E37)</f>
        <v>9</v>
      </c>
      <c r="F38" s="1069">
        <f t="shared" si="12"/>
        <v>12</v>
      </c>
      <c r="G38" s="1069">
        <f t="shared" si="12"/>
        <v>12</v>
      </c>
      <c r="H38" s="1069">
        <f t="shared" si="12"/>
        <v>14</v>
      </c>
      <c r="I38" s="1069">
        <f t="shared" si="12"/>
        <v>11</v>
      </c>
      <c r="J38" s="1069">
        <f t="shared" si="12"/>
        <v>13</v>
      </c>
      <c r="K38" s="1069">
        <f t="shared" si="12"/>
        <v>9</v>
      </c>
      <c r="L38" s="1069">
        <f t="shared" si="12"/>
        <v>10</v>
      </c>
      <c r="M38" s="2378">
        <f t="shared" si="12"/>
        <v>9</v>
      </c>
      <c r="N38" s="1069">
        <f t="shared" si="12"/>
        <v>10</v>
      </c>
      <c r="O38" s="1069">
        <f t="shared" si="12"/>
        <v>12</v>
      </c>
      <c r="P38" s="1069">
        <f t="shared" si="12"/>
        <v>12</v>
      </c>
      <c r="Q38" s="1069">
        <f t="shared" si="12"/>
        <v>14</v>
      </c>
      <c r="R38" s="1069">
        <f t="shared" si="12"/>
        <v>9</v>
      </c>
    </row>
    <row r="39" spans="1:18" ht="24" customHeight="1" x14ac:dyDescent="0.25">
      <c r="A39" s="299" t="s">
        <v>13</v>
      </c>
      <c r="B39" s="299" t="s">
        <v>103</v>
      </c>
      <c r="C39" s="902" t="s">
        <v>345</v>
      </c>
      <c r="D39" s="901">
        <f>SUM(E39:K39,L39:R39)/2</f>
        <v>40</v>
      </c>
      <c r="E39" s="1070">
        <v>8</v>
      </c>
      <c r="F39" s="901">
        <v>8</v>
      </c>
      <c r="G39" s="901"/>
      <c r="H39" s="901">
        <v>8</v>
      </c>
      <c r="I39" s="901">
        <v>8</v>
      </c>
      <c r="J39" s="901">
        <v>8</v>
      </c>
      <c r="K39" s="1070"/>
      <c r="L39" s="1070"/>
      <c r="M39" s="2377">
        <v>8</v>
      </c>
      <c r="N39" s="901">
        <v>8</v>
      </c>
      <c r="O39" s="1371"/>
      <c r="P39" s="1371">
        <v>8</v>
      </c>
      <c r="Q39" s="901">
        <v>8</v>
      </c>
      <c r="R39" s="1070">
        <v>8</v>
      </c>
    </row>
    <row r="40" spans="1:18" ht="24" customHeight="1" x14ac:dyDescent="0.25">
      <c r="A40" s="299" t="s">
        <v>13</v>
      </c>
      <c r="B40" s="299" t="s">
        <v>360</v>
      </c>
      <c r="C40" s="902" t="s">
        <v>351</v>
      </c>
      <c r="D40" s="901">
        <f>SUM(E40:K40,L40:R40)/2</f>
        <v>25.5</v>
      </c>
      <c r="E40" s="1079"/>
      <c r="F40" s="901">
        <v>8.5</v>
      </c>
      <c r="G40" s="901">
        <v>8.5</v>
      </c>
      <c r="H40" s="901">
        <v>8.5</v>
      </c>
      <c r="I40" s="901"/>
      <c r="J40" s="901"/>
      <c r="K40" s="1079"/>
      <c r="L40" s="1079"/>
      <c r="M40" s="2377">
        <v>8.5</v>
      </c>
      <c r="N40" s="901">
        <v>8.5</v>
      </c>
      <c r="O40" s="901">
        <v>8.5</v>
      </c>
      <c r="P40" s="901"/>
      <c r="Q40" s="901"/>
      <c r="R40" s="1079"/>
    </row>
    <row r="41" spans="1:18" ht="24" customHeight="1" x14ac:dyDescent="0.25">
      <c r="A41" s="904"/>
      <c r="B41" s="904"/>
      <c r="C41" s="905" t="s">
        <v>125</v>
      </c>
      <c r="D41" s="906"/>
      <c r="E41" s="1069">
        <f t="shared" ref="E41:R41" si="13">COUNT(E7:E14,E16:E18,E21:E21,E23:E25,E27:E30,E32:E35,E37:E37,E39:E40)</f>
        <v>9</v>
      </c>
      <c r="F41" s="1069">
        <f t="shared" si="13"/>
        <v>14</v>
      </c>
      <c r="G41" s="1069">
        <f t="shared" si="13"/>
        <v>12</v>
      </c>
      <c r="H41" s="1069">
        <f t="shared" si="13"/>
        <v>15</v>
      </c>
      <c r="I41" s="1069">
        <f t="shared" si="13"/>
        <v>12</v>
      </c>
      <c r="J41" s="1069">
        <f t="shared" si="13"/>
        <v>14</v>
      </c>
      <c r="K41" s="1069">
        <f t="shared" si="13"/>
        <v>9</v>
      </c>
      <c r="L41" s="1069">
        <f t="shared" si="13"/>
        <v>9</v>
      </c>
      <c r="M41" s="2378">
        <f t="shared" si="13"/>
        <v>10</v>
      </c>
      <c r="N41" s="1069">
        <f t="shared" si="13"/>
        <v>11</v>
      </c>
      <c r="O41" s="1069">
        <f t="shared" si="13"/>
        <v>13</v>
      </c>
      <c r="P41" s="1069">
        <f t="shared" si="13"/>
        <v>12</v>
      </c>
      <c r="Q41" s="1069">
        <f t="shared" si="13"/>
        <v>15</v>
      </c>
      <c r="R41" s="1069">
        <f t="shared" si="13"/>
        <v>10</v>
      </c>
    </row>
    <row r="42" spans="1:18" s="1743" customFormat="1" ht="24" customHeight="1" x14ac:dyDescent="0.25">
      <c r="A42" s="299" t="s">
        <v>13</v>
      </c>
      <c r="B42" s="299" t="s">
        <v>39</v>
      </c>
      <c r="C42" s="902" t="s">
        <v>318</v>
      </c>
      <c r="D42" s="901">
        <f>SUM(E42:K42,L42:R42)/2</f>
        <v>36</v>
      </c>
      <c r="E42" s="961"/>
      <c r="F42" s="901">
        <v>8</v>
      </c>
      <c r="G42" s="901">
        <v>8</v>
      </c>
      <c r="H42" s="901">
        <v>8</v>
      </c>
      <c r="I42" s="901">
        <v>8</v>
      </c>
      <c r="J42" s="901"/>
      <c r="K42" s="961">
        <v>8</v>
      </c>
      <c r="L42" s="961">
        <v>8</v>
      </c>
      <c r="M42" s="2377">
        <v>8</v>
      </c>
      <c r="N42" s="901">
        <v>8</v>
      </c>
      <c r="O42" s="901">
        <v>8</v>
      </c>
      <c r="P42" s="1371" t="s">
        <v>104</v>
      </c>
      <c r="Q42" s="1371" t="s">
        <v>104</v>
      </c>
      <c r="R42" s="962"/>
    </row>
    <row r="43" spans="1:18" ht="23.5" customHeight="1" x14ac:dyDescent="0.25">
      <c r="A43" s="908" t="s">
        <v>256</v>
      </c>
      <c r="B43" s="908" t="s">
        <v>39</v>
      </c>
      <c r="C43" s="909" t="s">
        <v>375</v>
      </c>
      <c r="D43" s="1074">
        <f>SUM(E43:K43,L43:R43)/2</f>
        <v>0</v>
      </c>
      <c r="E43" s="1077"/>
      <c r="F43" s="1074" t="s">
        <v>10</v>
      </c>
      <c r="G43" s="1074" t="s">
        <v>10</v>
      </c>
      <c r="H43" s="1074" t="s">
        <v>10</v>
      </c>
      <c r="I43" s="1074" t="s">
        <v>10</v>
      </c>
      <c r="J43" s="1074"/>
      <c r="K43" s="1077" t="s">
        <v>10</v>
      </c>
      <c r="L43" s="1077" t="s">
        <v>10</v>
      </c>
      <c r="M43" s="2380" t="s">
        <v>10</v>
      </c>
      <c r="N43" s="901"/>
      <c r="O43" s="1079"/>
      <c r="P43" s="1079"/>
      <c r="Q43" s="1079"/>
      <c r="R43" s="962"/>
    </row>
    <row r="44" spans="1:18" ht="24" customHeight="1" x14ac:dyDescent="0.25">
      <c r="A44" s="908" t="s">
        <v>256</v>
      </c>
      <c r="B44" s="908" t="s">
        <v>39</v>
      </c>
      <c r="C44" s="909" t="s">
        <v>370</v>
      </c>
      <c r="D44" s="901">
        <f t="shared" ref="D44:D48" si="14">SUM(E44:K44,L44:R44)/2</f>
        <v>0</v>
      </c>
      <c r="E44" s="961"/>
      <c r="F44" s="901"/>
      <c r="G44" s="901"/>
      <c r="H44" s="901"/>
      <c r="I44" s="901"/>
      <c r="J44" s="901"/>
      <c r="K44" s="961"/>
      <c r="L44" s="961"/>
      <c r="M44" s="2377"/>
      <c r="N44" s="901"/>
      <c r="O44" s="901"/>
      <c r="P44" s="901"/>
      <c r="Q44" s="901"/>
      <c r="R44" s="962"/>
    </row>
    <row r="45" spans="1:18" ht="24" customHeight="1" x14ac:dyDescent="0.25">
      <c r="A45" s="299" t="s">
        <v>13</v>
      </c>
      <c r="B45" s="299" t="s">
        <v>39</v>
      </c>
      <c r="C45" s="902" t="s">
        <v>329</v>
      </c>
      <c r="D45" s="901">
        <f t="shared" si="14"/>
        <v>28</v>
      </c>
      <c r="E45" s="961"/>
      <c r="F45" s="901">
        <v>8</v>
      </c>
      <c r="G45" s="901">
        <v>8</v>
      </c>
      <c r="H45" s="1094">
        <v>8</v>
      </c>
      <c r="I45" s="901"/>
      <c r="J45" s="901">
        <v>8</v>
      </c>
      <c r="K45" s="1092">
        <v>8</v>
      </c>
      <c r="L45" s="1092">
        <v>8</v>
      </c>
      <c r="M45" s="2377">
        <v>8</v>
      </c>
      <c r="N45" s="1371" t="s">
        <v>219</v>
      </c>
      <c r="O45" s="901"/>
      <c r="P45" s="901"/>
      <c r="Q45" s="901"/>
      <c r="R45" s="962"/>
    </row>
    <row r="46" spans="1:18" ht="24" customHeight="1" x14ac:dyDescent="0.25">
      <c r="A46" s="299" t="s">
        <v>13</v>
      </c>
      <c r="B46" s="299" t="s">
        <v>39</v>
      </c>
      <c r="C46" s="902" t="s">
        <v>106</v>
      </c>
      <c r="D46" s="901">
        <f t="shared" si="14"/>
        <v>12</v>
      </c>
      <c r="E46" s="1961"/>
      <c r="F46" s="901">
        <v>8</v>
      </c>
      <c r="G46" s="901">
        <v>8</v>
      </c>
      <c r="H46" s="1079"/>
      <c r="I46" s="1079"/>
      <c r="J46" s="1079"/>
      <c r="K46" s="1080"/>
      <c r="L46" s="961"/>
      <c r="M46" s="2377"/>
      <c r="N46" s="901">
        <v>8</v>
      </c>
      <c r="O46" s="1079"/>
      <c r="P46" s="1079"/>
      <c r="Q46" s="1079"/>
      <c r="R46" s="1080"/>
    </row>
    <row r="47" spans="1:18" ht="24" customHeight="1" x14ac:dyDescent="0.25">
      <c r="A47" s="299" t="s">
        <v>13</v>
      </c>
      <c r="B47" s="299" t="s">
        <v>39</v>
      </c>
      <c r="C47" s="902" t="s">
        <v>352</v>
      </c>
      <c r="D47" s="901">
        <f t="shared" si="14"/>
        <v>36</v>
      </c>
      <c r="E47" s="1070">
        <v>8</v>
      </c>
      <c r="F47" s="901"/>
      <c r="G47" s="901">
        <v>8</v>
      </c>
      <c r="H47" s="901">
        <v>8</v>
      </c>
      <c r="I47" s="901">
        <v>8</v>
      </c>
      <c r="J47" s="901">
        <v>8</v>
      </c>
      <c r="K47" s="1070"/>
      <c r="L47" s="1070"/>
      <c r="M47" s="2377"/>
      <c r="N47" s="1371"/>
      <c r="O47" s="901">
        <v>8</v>
      </c>
      <c r="P47" s="901">
        <v>8</v>
      </c>
      <c r="Q47" s="1371">
        <v>8</v>
      </c>
      <c r="R47" s="1070">
        <v>8</v>
      </c>
    </row>
    <row r="48" spans="1:18" ht="24" customHeight="1" x14ac:dyDescent="0.25">
      <c r="A48" s="299" t="s">
        <v>13</v>
      </c>
      <c r="B48" s="299" t="s">
        <v>362</v>
      </c>
      <c r="C48" s="902" t="s">
        <v>135</v>
      </c>
      <c r="D48" s="901">
        <f t="shared" si="14"/>
        <v>30.5</v>
      </c>
      <c r="E48" s="1070">
        <v>8</v>
      </c>
      <c r="F48" s="901">
        <v>7.5</v>
      </c>
      <c r="G48" s="901"/>
      <c r="H48" s="901"/>
      <c r="I48" s="901">
        <v>7.5</v>
      </c>
      <c r="J48" s="901">
        <v>7.5</v>
      </c>
      <c r="K48" s="1070"/>
      <c r="L48" s="1070"/>
      <c r="M48" s="2377">
        <v>7.5</v>
      </c>
      <c r="N48" s="901"/>
      <c r="O48" s="901"/>
      <c r="P48" s="901">
        <v>7.5</v>
      </c>
      <c r="Q48" s="901">
        <v>7.5</v>
      </c>
      <c r="R48" s="1070">
        <v>8</v>
      </c>
    </row>
    <row r="49" spans="1:18" ht="24" customHeight="1" x14ac:dyDescent="0.25">
      <c r="A49" s="904"/>
      <c r="B49" s="904"/>
      <c r="C49" s="905" t="s">
        <v>126</v>
      </c>
      <c r="D49" s="906"/>
      <c r="E49" s="1069">
        <f t="shared" ref="E49:R49" si="15">COUNT(E8:E14,E16:E18,E21:E21,E23:E25,E27:E30,E32:E35,E37:E37,E39:E40,E42:E48)</f>
        <v>11</v>
      </c>
      <c r="F49" s="1069">
        <f t="shared" si="15"/>
        <v>17</v>
      </c>
      <c r="G49" s="1069">
        <f t="shared" si="15"/>
        <v>15</v>
      </c>
      <c r="H49" s="1069">
        <f t="shared" si="15"/>
        <v>17</v>
      </c>
      <c r="I49" s="1069">
        <f t="shared" si="15"/>
        <v>14</v>
      </c>
      <c r="J49" s="1069">
        <f t="shared" si="15"/>
        <v>16</v>
      </c>
      <c r="K49" s="1069">
        <f t="shared" si="15"/>
        <v>11</v>
      </c>
      <c r="L49" s="1069">
        <f t="shared" si="15"/>
        <v>11</v>
      </c>
      <c r="M49" s="2378">
        <f t="shared" si="15"/>
        <v>12</v>
      </c>
      <c r="N49" s="1069">
        <f t="shared" si="15"/>
        <v>12</v>
      </c>
      <c r="O49" s="1069">
        <f t="shared" si="15"/>
        <v>14</v>
      </c>
      <c r="P49" s="1069">
        <f t="shared" si="15"/>
        <v>13</v>
      </c>
      <c r="Q49" s="1069">
        <f t="shared" si="15"/>
        <v>16</v>
      </c>
      <c r="R49" s="1069">
        <f t="shared" si="15"/>
        <v>12</v>
      </c>
    </row>
    <row r="50" spans="1:18" ht="24" customHeight="1" x14ac:dyDescent="0.25">
      <c r="A50" s="299" t="s">
        <v>13</v>
      </c>
      <c r="B50" s="299" t="s">
        <v>301</v>
      </c>
      <c r="C50" s="900" t="s">
        <v>106</v>
      </c>
      <c r="D50" s="901">
        <f>SUM(E50:K50,L50:R50)/2</f>
        <v>6</v>
      </c>
      <c r="E50" s="962"/>
      <c r="F50" s="1080"/>
      <c r="G50" s="1079"/>
      <c r="H50" s="963">
        <v>6</v>
      </c>
      <c r="I50" s="1079"/>
      <c r="J50" s="1079"/>
      <c r="K50" s="1081"/>
      <c r="L50" s="961"/>
      <c r="M50" s="2377"/>
      <c r="N50" s="1079"/>
      <c r="O50" s="901">
        <v>6</v>
      </c>
      <c r="P50" s="1079"/>
      <c r="Q50" s="1079"/>
      <c r="R50" s="1081"/>
    </row>
    <row r="51" spans="1:18" ht="24" customHeight="1" x14ac:dyDescent="0.25">
      <c r="A51" s="299" t="s">
        <v>13</v>
      </c>
      <c r="B51" s="299" t="s">
        <v>312</v>
      </c>
      <c r="C51" s="900" t="s">
        <v>106</v>
      </c>
      <c r="D51" s="901">
        <f>SUM(E51:K51,L51:R51)/2</f>
        <v>10</v>
      </c>
      <c r="E51" s="962"/>
      <c r="F51" s="1080"/>
      <c r="G51" s="1079"/>
      <c r="H51" s="1080"/>
      <c r="I51" s="901">
        <v>5</v>
      </c>
      <c r="J51" s="901">
        <v>5</v>
      </c>
      <c r="K51" s="1081"/>
      <c r="L51" s="961"/>
      <c r="M51" s="2377"/>
      <c r="N51" s="1079"/>
      <c r="O51" s="1079"/>
      <c r="P51" s="901">
        <v>5</v>
      </c>
      <c r="Q51" s="901">
        <v>5</v>
      </c>
      <c r="R51" s="1081"/>
    </row>
    <row r="52" spans="1:18" ht="24" customHeight="1" x14ac:dyDescent="0.25">
      <c r="A52" s="904"/>
      <c r="B52" s="904"/>
      <c r="C52" s="911" t="s">
        <v>300</v>
      </c>
      <c r="D52" s="906"/>
      <c r="E52" s="1069">
        <f t="shared" ref="E52:R52" si="16">COUNT(E16:E18,E21,E23:E25,E27:E30,E32:E35,E37:E37,E39:E40,E42:E48)</f>
        <v>7</v>
      </c>
      <c r="F52" s="1069">
        <f t="shared" si="16"/>
        <v>13</v>
      </c>
      <c r="G52" s="1069">
        <f t="shared" si="16"/>
        <v>13</v>
      </c>
      <c r="H52" s="1069">
        <f t="shared" si="16"/>
        <v>14</v>
      </c>
      <c r="I52" s="1069">
        <f t="shared" si="16"/>
        <v>11</v>
      </c>
      <c r="J52" s="1069">
        <f t="shared" si="16"/>
        <v>13</v>
      </c>
      <c r="K52" s="1069">
        <f t="shared" si="16"/>
        <v>9</v>
      </c>
      <c r="L52" s="1069">
        <f t="shared" si="16"/>
        <v>10</v>
      </c>
      <c r="M52" s="2378">
        <f t="shared" si="16"/>
        <v>10</v>
      </c>
      <c r="N52" s="1069">
        <f t="shared" si="16"/>
        <v>9</v>
      </c>
      <c r="O52" s="1069">
        <f t="shared" si="16"/>
        <v>11</v>
      </c>
      <c r="P52" s="1069">
        <f t="shared" si="16"/>
        <v>10</v>
      </c>
      <c r="Q52" s="1069">
        <f t="shared" si="16"/>
        <v>13</v>
      </c>
      <c r="R52" s="1069">
        <f t="shared" si="16"/>
        <v>7</v>
      </c>
    </row>
    <row r="53" spans="1:18" ht="24" customHeight="1" x14ac:dyDescent="0.25">
      <c r="A53" s="904"/>
      <c r="B53" s="904"/>
      <c r="C53" s="912" t="s">
        <v>51</v>
      </c>
      <c r="D53" s="906"/>
      <c r="E53" s="1069">
        <f t="shared" ref="E53:R53" si="17">COUNT(E21,E23:E25,E27:E30,E32:E35,E37:E37,E39:E40,E42:E48,E50:E50)</f>
        <v>6</v>
      </c>
      <c r="F53" s="1069">
        <f t="shared" si="17"/>
        <v>11</v>
      </c>
      <c r="G53" s="1069">
        <f t="shared" si="17"/>
        <v>12</v>
      </c>
      <c r="H53" s="1069">
        <f t="shared" si="17"/>
        <v>13</v>
      </c>
      <c r="I53" s="1069">
        <f t="shared" si="17"/>
        <v>9</v>
      </c>
      <c r="J53" s="1069">
        <f t="shared" si="17"/>
        <v>11</v>
      </c>
      <c r="K53" s="1069">
        <f t="shared" si="17"/>
        <v>7</v>
      </c>
      <c r="L53" s="1069">
        <f t="shared" si="17"/>
        <v>8</v>
      </c>
      <c r="M53" s="2378">
        <f t="shared" si="17"/>
        <v>9</v>
      </c>
      <c r="N53" s="1069">
        <f t="shared" si="17"/>
        <v>8</v>
      </c>
      <c r="O53" s="1069">
        <f t="shared" si="17"/>
        <v>10</v>
      </c>
      <c r="P53" s="1069">
        <f t="shared" si="17"/>
        <v>8</v>
      </c>
      <c r="Q53" s="1069">
        <f t="shared" si="17"/>
        <v>11</v>
      </c>
      <c r="R53" s="1069">
        <f t="shared" si="17"/>
        <v>6</v>
      </c>
    </row>
    <row r="54" spans="1:18" ht="24" customHeight="1" x14ac:dyDescent="0.25">
      <c r="A54" s="904"/>
      <c r="B54" s="904"/>
      <c r="C54" s="912" t="s">
        <v>113</v>
      </c>
      <c r="D54" s="906"/>
      <c r="E54" s="1069">
        <f t="shared" ref="E54:R54" si="18">COUNT(E23:E25,E27:E30,E32:E35,E37:E37,E39:E40,E42:E48,E50:E51)</f>
        <v>6</v>
      </c>
      <c r="F54" s="1069">
        <f t="shared" si="18"/>
        <v>11</v>
      </c>
      <c r="G54" s="1069">
        <f t="shared" si="18"/>
        <v>11</v>
      </c>
      <c r="H54" s="1069">
        <f t="shared" si="18"/>
        <v>12</v>
      </c>
      <c r="I54" s="1069">
        <f t="shared" si="18"/>
        <v>10</v>
      </c>
      <c r="J54" s="1069">
        <f t="shared" si="18"/>
        <v>11</v>
      </c>
      <c r="K54" s="1069">
        <f t="shared" si="18"/>
        <v>6</v>
      </c>
      <c r="L54" s="1069">
        <f t="shared" si="18"/>
        <v>7</v>
      </c>
      <c r="M54" s="2378">
        <f t="shared" si="18"/>
        <v>8</v>
      </c>
      <c r="N54" s="1069">
        <f t="shared" si="18"/>
        <v>7</v>
      </c>
      <c r="O54" s="1069">
        <f t="shared" si="18"/>
        <v>9</v>
      </c>
      <c r="P54" s="1069">
        <f t="shared" si="18"/>
        <v>9</v>
      </c>
      <c r="Q54" s="1069">
        <f t="shared" si="18"/>
        <v>11</v>
      </c>
      <c r="R54" s="1069">
        <f t="shared" si="18"/>
        <v>6</v>
      </c>
    </row>
    <row r="55" spans="1:18" ht="24" customHeight="1" x14ac:dyDescent="0.25">
      <c r="A55" s="299" t="s">
        <v>13</v>
      </c>
      <c r="B55" s="299" t="s">
        <v>319</v>
      </c>
      <c r="C55" s="902"/>
      <c r="D55" s="901">
        <f t="shared" ref="D55" si="19">SUM(E55:K55,L55:R55)/2</f>
        <v>0</v>
      </c>
      <c r="E55" s="962"/>
      <c r="F55" s="963"/>
      <c r="G55" s="901"/>
      <c r="H55" s="963"/>
      <c r="I55" s="901"/>
      <c r="J55" s="901"/>
      <c r="K55" s="961"/>
      <c r="L55" s="961"/>
      <c r="M55" s="2377"/>
      <c r="N55" s="901"/>
      <c r="O55" s="901"/>
      <c r="P55" s="901"/>
      <c r="Q55" s="901"/>
      <c r="R55" s="961"/>
    </row>
    <row r="56" spans="1:18" ht="24" customHeight="1" x14ac:dyDescent="0.25">
      <c r="A56" s="904"/>
      <c r="B56" s="904"/>
      <c r="C56" s="912" t="s">
        <v>55</v>
      </c>
      <c r="D56" s="906"/>
      <c r="E56" s="1069">
        <f t="shared" ref="E56:R56" si="20">COUNT(E27:E30,E32:E35,E37:E37,E39:E40,E42:E48,E50:E51,E55)</f>
        <v>5</v>
      </c>
      <c r="F56" s="1069">
        <f t="shared" si="20"/>
        <v>10</v>
      </c>
      <c r="G56" s="1069">
        <f t="shared" si="20"/>
        <v>10</v>
      </c>
      <c r="H56" s="1069">
        <f t="shared" si="20"/>
        <v>11</v>
      </c>
      <c r="I56" s="1069">
        <f t="shared" si="20"/>
        <v>8</v>
      </c>
      <c r="J56" s="1069">
        <f t="shared" si="20"/>
        <v>11</v>
      </c>
      <c r="K56" s="1069">
        <f t="shared" si="20"/>
        <v>5</v>
      </c>
      <c r="L56" s="1069">
        <f t="shared" si="20"/>
        <v>6</v>
      </c>
      <c r="M56" s="2378">
        <f t="shared" si="20"/>
        <v>8</v>
      </c>
      <c r="N56" s="1069">
        <f t="shared" si="20"/>
        <v>7</v>
      </c>
      <c r="O56" s="1069">
        <f t="shared" si="20"/>
        <v>8</v>
      </c>
      <c r="P56" s="1069">
        <f t="shared" si="20"/>
        <v>7</v>
      </c>
      <c r="Q56" s="1069">
        <f t="shared" si="20"/>
        <v>10</v>
      </c>
      <c r="R56" s="1069">
        <f t="shared" si="20"/>
        <v>5</v>
      </c>
    </row>
    <row r="57" spans="1:18" ht="24" customHeight="1" x14ac:dyDescent="0.25">
      <c r="A57" s="904"/>
      <c r="B57" s="904"/>
      <c r="C57" s="912" t="s">
        <v>105</v>
      </c>
      <c r="D57" s="906"/>
      <c r="E57" s="1069">
        <f t="shared" ref="E57:R57" si="21">COUNT(E32:E35,E37:E37,E39:E40,E42:E48,E50:E51,E55)</f>
        <v>4</v>
      </c>
      <c r="F57" s="1069">
        <f t="shared" si="21"/>
        <v>8</v>
      </c>
      <c r="G57" s="1069">
        <f t="shared" si="21"/>
        <v>6</v>
      </c>
      <c r="H57" s="1069">
        <f t="shared" si="21"/>
        <v>8</v>
      </c>
      <c r="I57" s="1069">
        <f t="shared" si="21"/>
        <v>5</v>
      </c>
      <c r="J57" s="1069">
        <f t="shared" si="21"/>
        <v>7</v>
      </c>
      <c r="K57" s="1069">
        <f t="shared" si="21"/>
        <v>5</v>
      </c>
      <c r="L57" s="1069">
        <f t="shared" si="21"/>
        <v>5</v>
      </c>
      <c r="M57" s="2378">
        <f t="shared" si="21"/>
        <v>7</v>
      </c>
      <c r="N57" s="1069">
        <f t="shared" si="21"/>
        <v>4</v>
      </c>
      <c r="O57" s="1069">
        <f t="shared" si="21"/>
        <v>6</v>
      </c>
      <c r="P57" s="1069">
        <f t="shared" si="21"/>
        <v>6</v>
      </c>
      <c r="Q57" s="1069">
        <f t="shared" si="21"/>
        <v>7</v>
      </c>
      <c r="R57" s="1069">
        <f t="shared" si="21"/>
        <v>4</v>
      </c>
    </row>
    <row r="58" spans="1:18" ht="24" customHeight="1" x14ac:dyDescent="0.25">
      <c r="A58" s="904"/>
      <c r="B58" s="904"/>
      <c r="C58" s="912" t="s">
        <v>128</v>
      </c>
      <c r="D58" s="906"/>
      <c r="E58" s="1069">
        <f>COUNT(#REF!,E37:E37,E39:E40,E42:E48,E50:E51,E55)</f>
        <v>3</v>
      </c>
      <c r="F58" s="1069">
        <f>COUNT(#REF!,F37:F37,F39:F40,F42:F48,F50:F51,F55)</f>
        <v>7</v>
      </c>
      <c r="G58" s="1069">
        <f>COUNT(#REF!,G37:G37,G39:G40,G42:G48,G50:G51,G55)</f>
        <v>5</v>
      </c>
      <c r="H58" s="1069">
        <f>COUNT(#REF!,H37:H37,H39:H40,H42:H48,H50:H51,H55)</f>
        <v>7</v>
      </c>
      <c r="I58" s="1069">
        <f>COUNT(#REF!,I37:I37,I39:I40,I42:I48,I50:I51,I55)</f>
        <v>5</v>
      </c>
      <c r="J58" s="1069">
        <f>COUNT(#REF!,J37:J37,J39:J40,J42:J48,J50:J51,J55)</f>
        <v>6</v>
      </c>
      <c r="K58" s="1069">
        <f>COUNT(#REF!,K37:K37,K39:K40,K42:K48,K50:K51,K55)</f>
        <v>3</v>
      </c>
      <c r="L58" s="1069">
        <f>COUNT(#REF!,L37:L37,L39:L40,L42:L48,L50:L51,L55)</f>
        <v>3</v>
      </c>
      <c r="M58" s="2378">
        <f>COUNT(#REF!,M37:M37,M39:M40,M42:M48,M50:M51,M55)</f>
        <v>6</v>
      </c>
      <c r="N58" s="1069">
        <f>COUNT(#REF!,N37:N37,N39:N40,N42:N48,N50:N51,N55)</f>
        <v>4</v>
      </c>
      <c r="O58" s="1069">
        <f>COUNT(#REF!,O37:O37,O39:O40,O42:O48,O50:O51,O55)</f>
        <v>5</v>
      </c>
      <c r="P58" s="1069">
        <f>COUNT(#REF!,P37:P37,P39:P40,P42:P48,P50:P51,P55)</f>
        <v>4</v>
      </c>
      <c r="Q58" s="1069">
        <f>COUNT(#REF!,Q37:Q37,Q39:Q40,Q42:Q48,Q50:Q51,Q55)</f>
        <v>5</v>
      </c>
      <c r="R58" s="1069">
        <f>COUNT(#REF!,R37:R37,R39:R40,R42:R48,R50:R51,R55)</f>
        <v>3</v>
      </c>
    </row>
    <row r="59" spans="1:18" ht="24" customHeight="1" x14ac:dyDescent="0.25">
      <c r="A59" s="904"/>
      <c r="B59" s="904"/>
      <c r="C59" s="912" t="s">
        <v>161</v>
      </c>
      <c r="D59" s="906"/>
      <c r="E59" s="1069">
        <f>COUNT(#REF!,E39:E40,E42:E48,E50:E51,E55)</f>
        <v>3</v>
      </c>
      <c r="F59" s="1069">
        <f>COUNT(#REF!,F39:F40,F42:F48,F50:F51,F55)</f>
        <v>6</v>
      </c>
      <c r="G59" s="1069">
        <f>COUNT(#REF!,G39:G40,G42:G48,G50:G51,G55)</f>
        <v>5</v>
      </c>
      <c r="H59" s="1069">
        <f>COUNT(#REF!,H39:H40,H42:H48,H50:H51,H55)</f>
        <v>6</v>
      </c>
      <c r="I59" s="1069">
        <f>COUNT(#REF!,I39:I40,I42:I48,I50:I51,I55)</f>
        <v>5</v>
      </c>
      <c r="J59" s="1069">
        <f>COUNT(#REF!,J39:J40,J42:J48,J50:J51,J55)</f>
        <v>5</v>
      </c>
      <c r="K59" s="1069">
        <f>COUNT(#REF!,K39:K40,K42:K48,K50:K51,K55)</f>
        <v>2</v>
      </c>
      <c r="L59" s="1069">
        <f>COUNT(#REF!,L39:L40,L42:L48,L50:L51,L55)</f>
        <v>2</v>
      </c>
      <c r="M59" s="2378">
        <f>COUNT(#REF!,M39:M40,M42:M48,M50:M51,M55)</f>
        <v>5</v>
      </c>
      <c r="N59" s="1069">
        <f>COUNT(#REF!,N39:N40,N42:N48,N50:N51,N55)</f>
        <v>4</v>
      </c>
      <c r="O59" s="1069">
        <f>COUNT(#REF!,O39:O40,O42:O48,O50:O51,O55)</f>
        <v>4</v>
      </c>
      <c r="P59" s="1069">
        <f>COUNT(#REF!,P39:P40,P42:P48,P50:P51,P55)</f>
        <v>4</v>
      </c>
      <c r="Q59" s="1069">
        <f>COUNT(#REF!,Q39:Q40,Q42:Q48,Q50:Q51,Q55)</f>
        <v>4</v>
      </c>
      <c r="R59" s="1069">
        <f>COUNT(#REF!,R39:R40,R42:R48,R50:R51,R55)</f>
        <v>3</v>
      </c>
    </row>
    <row r="60" spans="1:18" ht="24" customHeight="1" x14ac:dyDescent="0.25">
      <c r="A60" s="904"/>
      <c r="B60" s="904"/>
      <c r="C60" s="912" t="s">
        <v>321</v>
      </c>
      <c r="D60" s="906"/>
      <c r="E60" s="1069">
        <f>COUNT(#REF!,E40,E42:E48,E50:E51,E55)</f>
        <v>2</v>
      </c>
      <c r="F60" s="1069">
        <f>COUNT(#REF!,F40,F42:F48,F50:F51,F55)</f>
        <v>5</v>
      </c>
      <c r="G60" s="1069">
        <f>COUNT(#REF!,G40,G42:G48,G50:G51,G55)</f>
        <v>5</v>
      </c>
      <c r="H60" s="1069">
        <f>COUNT(#REF!,H40,H42:H48,H50:H51,H55)</f>
        <v>5</v>
      </c>
      <c r="I60" s="1069">
        <f>COUNT(#REF!,I40,I42:I48,I50:I51,I55)</f>
        <v>4</v>
      </c>
      <c r="J60" s="1069">
        <f>COUNT(#REF!,J40,J42:J48,J50:J51,J55)</f>
        <v>4</v>
      </c>
      <c r="K60" s="1069">
        <f>COUNT(#REF!,K40,K42:K48,K50:K51,K55)</f>
        <v>2</v>
      </c>
      <c r="L60" s="1069">
        <f>COUNT(#REF!,L40,L42:L48,L50:L51,L55)</f>
        <v>2</v>
      </c>
      <c r="M60" s="2378">
        <f>COUNT(#REF!,M40,M42:M48,M50:M51,M55)</f>
        <v>4</v>
      </c>
      <c r="N60" s="1069">
        <f>COUNT(#REF!,N40,N42:N48,N50:N51,N55)</f>
        <v>3</v>
      </c>
      <c r="O60" s="1069">
        <f>COUNT(#REF!,O40,O42:O48,O50:O51,O55)</f>
        <v>4</v>
      </c>
      <c r="P60" s="1069">
        <f>COUNT(#REF!,P40,P42:P48,P50:P51,P55)</f>
        <v>3</v>
      </c>
      <c r="Q60" s="1069">
        <f>COUNT(#REF!,Q40,Q42:Q48,Q50:Q51,Q55)</f>
        <v>3</v>
      </c>
      <c r="R60" s="1069">
        <f>COUNT(#REF!,R40,R42:R48,R50:R51,R55)</f>
        <v>2</v>
      </c>
    </row>
    <row r="61" spans="1:18" ht="24" customHeight="1" x14ac:dyDescent="0.25">
      <c r="A61" s="904"/>
      <c r="B61" s="904"/>
      <c r="C61" s="912" t="s">
        <v>183</v>
      </c>
      <c r="D61" s="906"/>
      <c r="E61" s="1069">
        <f t="shared" ref="E61:R61" si="22">COUNT(E55)</f>
        <v>0</v>
      </c>
      <c r="F61" s="1069">
        <f t="shared" si="22"/>
        <v>0</v>
      </c>
      <c r="G61" s="1069">
        <f t="shared" si="22"/>
        <v>0</v>
      </c>
      <c r="H61" s="1069">
        <f t="shared" si="22"/>
        <v>0</v>
      </c>
      <c r="I61" s="1069">
        <f t="shared" si="22"/>
        <v>0</v>
      </c>
      <c r="J61" s="1069">
        <f t="shared" si="22"/>
        <v>0</v>
      </c>
      <c r="K61" s="1069">
        <f t="shared" si="22"/>
        <v>0</v>
      </c>
      <c r="L61" s="1069">
        <f t="shared" si="22"/>
        <v>0</v>
      </c>
      <c r="M61" s="2378">
        <f t="shared" si="22"/>
        <v>0</v>
      </c>
      <c r="N61" s="1069">
        <f t="shared" si="22"/>
        <v>0</v>
      </c>
      <c r="O61" s="1069">
        <f t="shared" si="22"/>
        <v>0</v>
      </c>
      <c r="P61" s="1069">
        <f t="shared" si="22"/>
        <v>0</v>
      </c>
      <c r="Q61" s="1069">
        <f t="shared" si="22"/>
        <v>0</v>
      </c>
      <c r="R61" s="1069">
        <f t="shared" si="22"/>
        <v>0</v>
      </c>
    </row>
    <row r="62" spans="1:18" ht="24" customHeight="1" thickBot="1" x14ac:dyDescent="0.3">
      <c r="A62" s="299" t="s">
        <v>102</v>
      </c>
      <c r="B62" s="299"/>
      <c r="C62" s="900"/>
      <c r="D62" s="901"/>
      <c r="E62" s="962"/>
      <c r="F62" s="963"/>
      <c r="G62" s="963"/>
      <c r="H62" s="963"/>
      <c r="I62" s="901"/>
      <c r="J62" s="901"/>
      <c r="K62" s="961"/>
      <c r="L62" s="961"/>
      <c r="M62" s="2378"/>
      <c r="N62" s="901"/>
      <c r="O62" s="901"/>
      <c r="P62" s="901"/>
      <c r="Q62" s="901"/>
      <c r="R62" s="962"/>
    </row>
    <row r="63" spans="1:18" ht="24" customHeight="1" thickBot="1" x14ac:dyDescent="0.3">
      <c r="A63" s="913" t="s">
        <v>95</v>
      </c>
      <c r="B63" s="913" t="s">
        <v>101</v>
      </c>
      <c r="C63" s="914" t="s">
        <v>97</v>
      </c>
      <c r="D63" s="913">
        <f>SUM(E63:K63,L63:R63)/2</f>
        <v>15.25</v>
      </c>
      <c r="E63" s="1082"/>
      <c r="F63" s="1083">
        <v>7.5</v>
      </c>
      <c r="G63" s="1083">
        <v>7.5</v>
      </c>
      <c r="H63" s="1083">
        <v>4</v>
      </c>
      <c r="I63" s="913"/>
      <c r="J63" s="913"/>
      <c r="K63" s="1082"/>
      <c r="L63" s="1082"/>
      <c r="M63" s="2381"/>
      <c r="N63" s="913">
        <v>7.5</v>
      </c>
      <c r="O63" s="913">
        <v>4</v>
      </c>
      <c r="P63" s="913"/>
      <c r="Q63" s="913"/>
      <c r="R63" s="1084"/>
    </row>
    <row r="64" spans="1:18" ht="24" customHeight="1" thickBot="1" x14ac:dyDescent="0.3">
      <c r="A64" s="299" t="s">
        <v>96</v>
      </c>
      <c r="B64" s="299" t="s">
        <v>100</v>
      </c>
      <c r="C64" s="915" t="s">
        <v>99</v>
      </c>
      <c r="D64" s="913">
        <f t="shared" ref="D64:D65" si="23">SUM(E64:K64,L64:R64)/2</f>
        <v>4.75</v>
      </c>
      <c r="E64" s="1085"/>
      <c r="F64" s="1086">
        <v>9.5</v>
      </c>
      <c r="G64" s="299"/>
      <c r="H64" s="299"/>
      <c r="I64" s="299"/>
      <c r="J64" s="299"/>
      <c r="K64" s="1085"/>
      <c r="L64" s="1087"/>
      <c r="M64" s="2382"/>
      <c r="N64" s="299"/>
      <c r="O64" s="299"/>
      <c r="P64" s="299"/>
      <c r="Q64" s="299"/>
      <c r="R64" s="1089"/>
    </row>
    <row r="65" spans="1:18" ht="24" customHeight="1" thickBot="1" x14ac:dyDescent="0.3">
      <c r="A65" s="299" t="s">
        <v>96</v>
      </c>
      <c r="B65" s="299" t="s">
        <v>100</v>
      </c>
      <c r="C65" s="915" t="s">
        <v>137</v>
      </c>
      <c r="D65" s="913">
        <f t="shared" si="23"/>
        <v>33.25</v>
      </c>
      <c r="E65" s="1085">
        <v>9.5</v>
      </c>
      <c r="F65" s="1088">
        <v>9.5</v>
      </c>
      <c r="G65" s="299"/>
      <c r="H65" s="299"/>
      <c r="I65" s="299"/>
      <c r="J65" s="299">
        <v>9.5</v>
      </c>
      <c r="K65" s="1085">
        <v>9.5</v>
      </c>
      <c r="L65" s="1085">
        <v>9.5</v>
      </c>
      <c r="M65" s="2382"/>
      <c r="N65" s="299"/>
      <c r="O65" s="299"/>
      <c r="P65" s="299"/>
      <c r="Q65" s="299">
        <v>9.5</v>
      </c>
      <c r="R65" s="1089">
        <v>9.5</v>
      </c>
    </row>
    <row r="66" spans="1:18" ht="18.649999999999999" customHeight="1" x14ac:dyDescent="0.3">
      <c r="A66" s="299"/>
      <c r="B66" s="916" t="s">
        <v>155</v>
      </c>
      <c r="C66" s="917" t="s">
        <v>140</v>
      </c>
      <c r="D66" s="901"/>
      <c r="E66" s="961"/>
      <c r="F66" s="963"/>
      <c r="G66" s="963"/>
      <c r="H66" s="963"/>
      <c r="I66" s="901"/>
      <c r="J66" s="901"/>
      <c r="K66" s="961"/>
      <c r="L66" s="961"/>
      <c r="M66" s="2377"/>
      <c r="N66" s="901"/>
      <c r="O66" s="901"/>
      <c r="P66" s="901"/>
      <c r="Q66" s="901"/>
      <c r="R66" s="962"/>
    </row>
    <row r="67" spans="1:18" ht="24" customHeight="1" x14ac:dyDescent="0.3">
      <c r="A67" s="299"/>
      <c r="B67" s="918" t="s">
        <v>154</v>
      </c>
      <c r="C67" s="919" t="s">
        <v>141</v>
      </c>
      <c r="D67" s="901"/>
      <c r="E67" s="961"/>
      <c r="F67" s="963"/>
      <c r="G67" s="963"/>
      <c r="H67" s="963"/>
      <c r="I67" s="901"/>
      <c r="J67" s="901"/>
      <c r="K67" s="961"/>
      <c r="L67" s="961"/>
      <c r="M67" s="2377"/>
      <c r="N67" s="901"/>
      <c r="O67" s="901"/>
      <c r="P67" s="901"/>
      <c r="Q67" s="901"/>
      <c r="R67" s="962"/>
    </row>
    <row r="68" spans="1:18" ht="24" customHeight="1" x14ac:dyDescent="0.3">
      <c r="A68" s="920"/>
      <c r="B68" s="920"/>
      <c r="C68" s="920"/>
      <c r="D68" s="317"/>
      <c r="E68" s="968">
        <f t="shared" ref="E68:R68" si="24">SUM(E7:E14,E16:E19,E21:E21,E23:E25,E27:E30,E32:E35,E37:E37,E39:E40,E42:E48,E50:E51,E55,E63:E67)</f>
        <v>100.5</v>
      </c>
      <c r="F68" s="968">
        <f t="shared" si="24"/>
        <v>169.5</v>
      </c>
      <c r="G68" s="968">
        <f t="shared" si="24"/>
        <v>140</v>
      </c>
      <c r="H68" s="968">
        <f t="shared" si="24"/>
        <v>158.5</v>
      </c>
      <c r="I68" s="968">
        <f t="shared" si="24"/>
        <v>123.5</v>
      </c>
      <c r="J68" s="968">
        <f t="shared" si="24"/>
        <v>149</v>
      </c>
      <c r="K68" s="968">
        <f t="shared" si="24"/>
        <v>98</v>
      </c>
      <c r="L68" s="968">
        <f t="shared" si="24"/>
        <v>100.5</v>
      </c>
      <c r="M68" s="968">
        <f t="shared" si="24"/>
        <v>108</v>
      </c>
      <c r="N68" s="968">
        <f t="shared" si="24"/>
        <v>116</v>
      </c>
      <c r="O68" s="968">
        <f t="shared" si="24"/>
        <v>129.5</v>
      </c>
      <c r="P68" s="968">
        <f t="shared" si="24"/>
        <v>120.5</v>
      </c>
      <c r="Q68" s="968">
        <f t="shared" si="24"/>
        <v>149</v>
      </c>
      <c r="R68" s="968">
        <f t="shared" si="24"/>
        <v>106</v>
      </c>
    </row>
    <row r="69" spans="1:18" ht="24" customHeight="1" x14ac:dyDescent="0.3">
      <c r="A69" s="921"/>
      <c r="B69" s="921"/>
      <c r="C69" s="921"/>
      <c r="D69" s="317"/>
      <c r="E69" s="969">
        <f>E68/8</f>
        <v>12.5625</v>
      </c>
      <c r="F69" s="969">
        <f t="shared" ref="F69:R69" si="25">F68/8</f>
        <v>21.1875</v>
      </c>
      <c r="G69" s="969">
        <f t="shared" si="25"/>
        <v>17.5</v>
      </c>
      <c r="H69" s="969">
        <f t="shared" si="25"/>
        <v>19.8125</v>
      </c>
      <c r="I69" s="969">
        <f t="shared" si="25"/>
        <v>15.4375</v>
      </c>
      <c r="J69" s="969">
        <f t="shared" si="25"/>
        <v>18.625</v>
      </c>
      <c r="K69" s="969">
        <f t="shared" si="25"/>
        <v>12.25</v>
      </c>
      <c r="L69" s="969">
        <f t="shared" si="25"/>
        <v>12.5625</v>
      </c>
      <c r="M69" s="969">
        <f t="shared" si="25"/>
        <v>13.5</v>
      </c>
      <c r="N69" s="969">
        <f t="shared" si="25"/>
        <v>14.5</v>
      </c>
      <c r="O69" s="969">
        <f t="shared" si="25"/>
        <v>16.1875</v>
      </c>
      <c r="P69" s="969">
        <f t="shared" si="25"/>
        <v>15.0625</v>
      </c>
      <c r="Q69" s="969">
        <f t="shared" si="25"/>
        <v>18.625</v>
      </c>
      <c r="R69" s="969">
        <f t="shared" si="25"/>
        <v>13.25</v>
      </c>
    </row>
    <row r="70" spans="1:18" ht="24" customHeight="1" x14ac:dyDescent="0.3">
      <c r="A70" s="922"/>
      <c r="B70" s="922"/>
      <c r="C70" s="922"/>
      <c r="D70" s="321" t="s">
        <v>212</v>
      </c>
      <c r="E70" s="322" t="s">
        <v>315</v>
      </c>
      <c r="F70" s="323" t="s">
        <v>203</v>
      </c>
      <c r="G70" s="897"/>
      <c r="H70" s="321" t="s">
        <v>211</v>
      </c>
      <c r="I70" s="970"/>
      <c r="J70" s="325" t="s">
        <v>203</v>
      </c>
      <c r="K70" s="897"/>
      <c r="L70" s="321" t="s">
        <v>213</v>
      </c>
      <c r="M70" s="322" t="s">
        <v>74</v>
      </c>
      <c r="N70" s="323" t="s">
        <v>203</v>
      </c>
      <c r="O70" s="897"/>
      <c r="P70" s="321" t="s">
        <v>211</v>
      </c>
      <c r="Q70" s="970"/>
      <c r="R70" s="325" t="s">
        <v>203</v>
      </c>
    </row>
    <row r="71" spans="1:18" ht="24" customHeight="1" x14ac:dyDescent="0.3">
      <c r="A71" s="316"/>
      <c r="B71" s="316"/>
      <c r="C71" s="316"/>
      <c r="D71" s="326" t="s">
        <v>159</v>
      </c>
      <c r="E71" s="256">
        <v>27.5</v>
      </c>
      <c r="F71" s="347" t="str">
        <f>E71* 40 &amp; "hrs"</f>
        <v>1100hrs</v>
      </c>
      <c r="G71" s="897"/>
      <c r="H71" s="328" t="s">
        <v>240</v>
      </c>
      <c r="I71" s="329">
        <v>25.93</v>
      </c>
      <c r="J71" s="971" t="s">
        <v>247</v>
      </c>
      <c r="K71" s="897"/>
      <c r="L71" s="331" t="s">
        <v>159</v>
      </c>
      <c r="M71" s="332">
        <v>27.5</v>
      </c>
      <c r="N71" s="347" t="str">
        <f>M71* 40 &amp; "hrs"</f>
        <v>1100hrs</v>
      </c>
      <c r="O71" s="897"/>
      <c r="P71" s="334" t="s">
        <v>240</v>
      </c>
      <c r="Q71" s="335">
        <v>25.93</v>
      </c>
      <c r="R71" s="972" t="s">
        <v>247</v>
      </c>
    </row>
    <row r="72" spans="1:18" ht="24" customHeight="1" x14ac:dyDescent="0.3">
      <c r="A72" s="316"/>
      <c r="B72" s="316"/>
      <c r="C72" s="316"/>
      <c r="D72" s="337" t="s">
        <v>204</v>
      </c>
      <c r="E72" s="338">
        <f>SUM(E68:K68)/40</f>
        <v>23.475000000000001</v>
      </c>
      <c r="F72" s="973" t="str">
        <f>E72* 40 &amp; "hrs"</f>
        <v>939hrs</v>
      </c>
      <c r="G72" s="897"/>
      <c r="H72" s="340" t="s">
        <v>74</v>
      </c>
      <c r="I72" s="341">
        <f>SUM(E68:K68)/40</f>
        <v>23.475000000000001</v>
      </c>
      <c r="J72" s="342" t="str">
        <f>I72*40 &amp; "hrs"</f>
        <v>939hrs</v>
      </c>
      <c r="K72" s="897"/>
      <c r="L72" s="343" t="s">
        <v>204</v>
      </c>
      <c r="M72" s="354">
        <f>SUM(L68:R68)/40</f>
        <v>20.737500000000001</v>
      </c>
      <c r="N72" s="973" t="str">
        <f>M72* 40 &amp; "hrs"</f>
        <v>829.5hrs</v>
      </c>
      <c r="O72" s="897"/>
      <c r="P72" s="340" t="s">
        <v>74</v>
      </c>
      <c r="Q72" s="352">
        <f>SUM(L68:R68)/40</f>
        <v>20.737500000000001</v>
      </c>
      <c r="R72" s="353" t="str">
        <f>Q72*40 &amp; "hrs"</f>
        <v>829.5hrs</v>
      </c>
    </row>
    <row r="73" spans="1:18" ht="13" x14ac:dyDescent="0.3">
      <c r="A73" s="316"/>
      <c r="B73" s="316"/>
      <c r="C73" s="316"/>
      <c r="D73" s="331" t="s">
        <v>188</v>
      </c>
      <c r="E73" s="332">
        <f>COUNTIFS(E7:K69, "T")*8/40</f>
        <v>1</v>
      </c>
      <c r="F73" s="974" t="str">
        <f>E73* 40 &amp; "hrs"</f>
        <v>40hrs</v>
      </c>
      <c r="G73" s="897"/>
      <c r="H73" s="334" t="s">
        <v>241</v>
      </c>
      <c r="I73" s="332">
        <v>29.07</v>
      </c>
      <c r="J73" s="972" t="s">
        <v>251</v>
      </c>
      <c r="K73" s="897"/>
      <c r="L73" s="348" t="s">
        <v>188</v>
      </c>
      <c r="M73" s="335">
        <f>COUNTIFS(L7:R69, "T")*8/40</f>
        <v>0.4</v>
      </c>
      <c r="N73" s="974" t="str">
        <f>M73* 40 &amp; "hrs"</f>
        <v>16hrs</v>
      </c>
      <c r="O73" s="897"/>
      <c r="P73" s="334" t="s">
        <v>241</v>
      </c>
      <c r="Q73" s="335">
        <v>29.07</v>
      </c>
      <c r="R73" s="972" t="s">
        <v>251</v>
      </c>
    </row>
    <row r="74" spans="1:18" ht="13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</row>
    <row r="75" spans="1:18" ht="13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13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</sheetData>
  <mergeCells count="5">
    <mergeCell ref="A1:R1"/>
    <mergeCell ref="A2:R2"/>
    <mergeCell ref="A3:R3"/>
    <mergeCell ref="E4:K4"/>
    <mergeCell ref="L4:R4"/>
  </mergeCells>
  <conditionalFormatting sqref="I72">
    <cfRule type="cellIs" dxfId="825" priority="10" operator="lessThan">
      <formula>25.93</formula>
    </cfRule>
    <cfRule type="cellIs" dxfId="824" priority="11" operator="greaterThan">
      <formula>29.07</formula>
    </cfRule>
    <cfRule type="cellIs" dxfId="823" priority="12" operator="between">
      <formula>25.93</formula>
      <formula>29.07</formula>
    </cfRule>
  </conditionalFormatting>
  <conditionalFormatting sqref="J72">
    <cfRule type="cellIs" dxfId="822" priority="7" operator="lessThan">
      <formula>1037.2</formula>
    </cfRule>
    <cfRule type="cellIs" dxfId="821" priority="8" operator="greaterThan">
      <formula>1162.8</formula>
    </cfRule>
    <cfRule type="cellIs" dxfId="820" priority="9" operator="between">
      <formula>1037.2</formula>
      <formula>1162.8</formula>
    </cfRule>
  </conditionalFormatting>
  <conditionalFormatting sqref="Q72">
    <cfRule type="cellIs" dxfId="819" priority="4" operator="lessThan">
      <formula>25.93</formula>
    </cfRule>
    <cfRule type="cellIs" dxfId="818" priority="5" operator="greaterThan">
      <formula>29.07</formula>
    </cfRule>
    <cfRule type="cellIs" dxfId="817" priority="6" operator="between">
      <formula>25.93</formula>
      <formula>29.07</formula>
    </cfRule>
  </conditionalFormatting>
  <conditionalFormatting sqref="R72">
    <cfRule type="cellIs" dxfId="816" priority="1" operator="lessThan">
      <formula>1037.2</formula>
    </cfRule>
    <cfRule type="cellIs" dxfId="815" priority="2" operator="greaterThan">
      <formula>1162.8</formula>
    </cfRule>
    <cfRule type="cellIs" dxfId="814" priority="3" operator="between">
      <formula>1037.2</formula>
      <formula>1162.8</formula>
    </cfRule>
  </conditionalFormatting>
  <pageMargins left="0.7" right="0.7" top="0.75" bottom="0.75" header="0.3" footer="0.3"/>
  <pageSetup scale="4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107C-382F-472D-AE34-71C1666561C8}">
  <sheetPr>
    <pageSetUpPr fitToPage="1"/>
  </sheetPr>
  <dimension ref="A1:U77"/>
  <sheetViews>
    <sheetView topLeftCell="A57" zoomScale="75" zoomScaleNormal="75" workbookViewId="0">
      <selection activeCell="R68" sqref="A4:R68"/>
    </sheetView>
  </sheetViews>
  <sheetFormatPr defaultRowHeight="12.5" x14ac:dyDescent="0.25"/>
  <cols>
    <col min="1" max="1" width="60.453125" customWidth="1"/>
    <col min="2" max="2" width="111.81640625" customWidth="1"/>
    <col min="3" max="3" width="160.54296875" customWidth="1"/>
    <col min="4" max="4" width="43.36328125" customWidth="1"/>
    <col min="5" max="5" width="39.36328125" customWidth="1"/>
    <col min="6" max="6" width="35.08984375" bestFit="1" customWidth="1"/>
    <col min="7" max="7" width="34.453125" customWidth="1"/>
    <col min="8" max="8" width="38.08984375" customWidth="1"/>
    <col min="9" max="9" width="34.90625" bestFit="1" customWidth="1"/>
    <col min="10" max="10" width="39.7265625" bestFit="1" customWidth="1"/>
    <col min="11" max="11" width="34.54296875" customWidth="1"/>
    <col min="12" max="12" width="35.08984375" customWidth="1"/>
    <col min="13" max="13" width="34.36328125" customWidth="1"/>
    <col min="14" max="14" width="35.08984375" bestFit="1" customWidth="1"/>
    <col min="15" max="15" width="33.1796875" customWidth="1"/>
    <col min="16" max="16" width="36.6328125" customWidth="1"/>
    <col min="17" max="17" width="34.7265625" customWidth="1"/>
    <col min="18" max="18" width="35.453125" customWidth="1"/>
    <col min="20" max="20" width="5.08984375" bestFit="1" customWidth="1"/>
  </cols>
  <sheetData>
    <row r="1" spans="1:21" ht="61.5" x14ac:dyDescent="1.35">
      <c r="A1" s="2619" t="s">
        <v>0</v>
      </c>
      <c r="B1" s="2619"/>
      <c r="C1" s="2619"/>
      <c r="D1" s="2619"/>
      <c r="E1" s="2619"/>
      <c r="F1" s="2619"/>
      <c r="G1" s="2619"/>
      <c r="H1" s="2619"/>
      <c r="I1" s="2619"/>
      <c r="J1" s="2619"/>
      <c r="K1" s="2619"/>
      <c r="L1" s="2619"/>
      <c r="M1" s="2619"/>
      <c r="N1" s="2619"/>
      <c r="O1" s="2619"/>
      <c r="P1" s="2619"/>
      <c r="Q1" s="2619"/>
      <c r="R1" s="2619"/>
    </row>
    <row r="2" spans="1:21" ht="61.5" x14ac:dyDescent="1.35">
      <c r="A2" s="2619" t="s">
        <v>87</v>
      </c>
      <c r="B2" s="2619"/>
      <c r="C2" s="2619"/>
      <c r="D2" s="2619"/>
      <c r="E2" s="2619"/>
      <c r="F2" s="2619"/>
      <c r="G2" s="2619"/>
      <c r="H2" s="2619"/>
      <c r="I2" s="2619"/>
      <c r="J2" s="2619"/>
      <c r="K2" s="2619"/>
      <c r="L2" s="2619"/>
      <c r="M2" s="2619"/>
      <c r="N2" s="2619"/>
      <c r="O2" s="2619"/>
      <c r="P2" s="2619"/>
      <c r="Q2" s="2619"/>
      <c r="R2" s="2619"/>
    </row>
    <row r="3" spans="1:21" ht="61.5" x14ac:dyDescent="1.35">
      <c r="A3" s="2620"/>
      <c r="B3" s="2620"/>
      <c r="C3" s="2620"/>
      <c r="D3" s="2620"/>
      <c r="E3" s="2620"/>
      <c r="F3" s="2620"/>
      <c r="G3" s="2620"/>
      <c r="H3" s="2620"/>
      <c r="I3" s="2620"/>
      <c r="J3" s="2620"/>
      <c r="K3" s="2620"/>
      <c r="L3" s="2620"/>
      <c r="M3" s="2620"/>
      <c r="N3" s="2620"/>
      <c r="O3" s="2620"/>
      <c r="P3" s="2620"/>
      <c r="Q3" s="2620"/>
      <c r="R3" s="2620"/>
    </row>
    <row r="4" spans="1:21" ht="102" customHeight="1" x14ac:dyDescent="2">
      <c r="A4" s="2258"/>
      <c r="B4" s="2258"/>
      <c r="C4" s="2258"/>
      <c r="D4" s="2258"/>
      <c r="E4" s="2621" t="s">
        <v>2</v>
      </c>
      <c r="F4" s="2622"/>
      <c r="G4" s="2622"/>
      <c r="H4" s="2622"/>
      <c r="I4" s="2622"/>
      <c r="J4" s="2622"/>
      <c r="K4" s="2623"/>
      <c r="L4" s="2621" t="s">
        <v>3</v>
      </c>
      <c r="M4" s="2622"/>
      <c r="N4" s="2622"/>
      <c r="O4" s="2622"/>
      <c r="P4" s="2622"/>
      <c r="Q4" s="2622"/>
      <c r="R4" s="2622"/>
      <c r="T4" s="1754" t="s">
        <v>355</v>
      </c>
      <c r="U4" s="1755" t="s">
        <v>354</v>
      </c>
    </row>
    <row r="5" spans="1:21" ht="102" customHeight="1" x14ac:dyDescent="2">
      <c r="A5" s="2259"/>
      <c r="B5" s="2259"/>
      <c r="C5" s="2259"/>
      <c r="D5" s="2259"/>
      <c r="E5" s="2260">
        <v>45879</v>
      </c>
      <c r="F5" s="2260">
        <v>45880</v>
      </c>
      <c r="G5" s="2260">
        <v>45881</v>
      </c>
      <c r="H5" s="2260">
        <v>45882</v>
      </c>
      <c r="I5" s="2260">
        <v>45883</v>
      </c>
      <c r="J5" s="2260">
        <v>45884</v>
      </c>
      <c r="K5" s="2260">
        <v>45885</v>
      </c>
      <c r="L5" s="2260">
        <v>45886</v>
      </c>
      <c r="M5" s="2260">
        <v>45887</v>
      </c>
      <c r="N5" s="2260">
        <v>45888</v>
      </c>
      <c r="O5" s="2260">
        <v>45889</v>
      </c>
      <c r="P5" s="2260">
        <v>45890</v>
      </c>
      <c r="Q5" s="2260">
        <v>45891</v>
      </c>
      <c r="R5" s="2260">
        <v>45892</v>
      </c>
      <c r="T5" s="1756">
        <v>0.25</v>
      </c>
      <c r="U5" s="1752">
        <f>ROUNDDOWN(AVERAGE(E16:R16),0)</f>
        <v>4</v>
      </c>
    </row>
    <row r="6" spans="1:21" ht="102" customHeight="1" x14ac:dyDescent="2">
      <c r="A6" s="2262" t="s">
        <v>4</v>
      </c>
      <c r="B6" s="2262" t="s">
        <v>5</v>
      </c>
      <c r="C6" s="2262" t="s">
        <v>6</v>
      </c>
      <c r="D6" s="2262" t="s">
        <v>7</v>
      </c>
      <c r="E6" s="2263" t="s">
        <v>8</v>
      </c>
      <c r="F6" s="2264" t="s">
        <v>9</v>
      </c>
      <c r="G6" s="2264" t="s">
        <v>10</v>
      </c>
      <c r="H6" s="2264" t="s">
        <v>11</v>
      </c>
      <c r="I6" s="2264" t="s">
        <v>10</v>
      </c>
      <c r="J6" s="2264" t="s">
        <v>264</v>
      </c>
      <c r="K6" s="2263" t="s">
        <v>8</v>
      </c>
      <c r="L6" s="2263" t="s">
        <v>8</v>
      </c>
      <c r="M6" s="2264" t="s">
        <v>9</v>
      </c>
      <c r="N6" s="2264" t="s">
        <v>10</v>
      </c>
      <c r="O6" s="2264" t="s">
        <v>11</v>
      </c>
      <c r="P6" s="2264" t="s">
        <v>10</v>
      </c>
      <c r="Q6" s="2264" t="s">
        <v>12</v>
      </c>
      <c r="R6" s="2266" t="s">
        <v>8</v>
      </c>
      <c r="T6" s="1757">
        <v>0.29166666666666669</v>
      </c>
      <c r="U6" s="1752">
        <f>ROUNDDOWN(AVERAGE(E21:R21),0)</f>
        <v>5</v>
      </c>
    </row>
    <row r="7" spans="1:21" ht="102" customHeight="1" x14ac:dyDescent="0.3">
      <c r="A7" s="2267" t="s">
        <v>13</v>
      </c>
      <c r="B7" s="2267" t="s">
        <v>116</v>
      </c>
      <c r="C7" s="2268" t="s">
        <v>115</v>
      </c>
      <c r="D7" s="2269">
        <f>SUM(E7:K7,L7:R7)/2</f>
        <v>35</v>
      </c>
      <c r="E7" s="2270"/>
      <c r="F7" s="2269">
        <v>7</v>
      </c>
      <c r="G7" s="2269">
        <v>7</v>
      </c>
      <c r="H7" s="2269">
        <v>7</v>
      </c>
      <c r="I7" s="2269">
        <v>7</v>
      </c>
      <c r="J7" s="2269">
        <v>7</v>
      </c>
      <c r="K7" s="2270"/>
      <c r="L7" s="2270"/>
      <c r="M7" s="2269">
        <v>7</v>
      </c>
      <c r="N7" s="2269">
        <v>7</v>
      </c>
      <c r="O7" s="2269">
        <v>7</v>
      </c>
      <c r="P7" s="2269">
        <v>7</v>
      </c>
      <c r="Q7" s="2269">
        <v>7</v>
      </c>
      <c r="R7" s="2272"/>
      <c r="T7" s="1756">
        <v>0.33333333333333298</v>
      </c>
      <c r="U7" s="1752">
        <f>ROUNDDOWN(AVERAGE(E23:R23),0)</f>
        <v>6</v>
      </c>
    </row>
    <row r="8" spans="1:21" ht="102" customHeight="1" x14ac:dyDescent="0.25">
      <c r="A8" s="2267" t="s">
        <v>13</v>
      </c>
      <c r="B8" s="2267" t="s">
        <v>90</v>
      </c>
      <c r="C8" s="2268" t="s">
        <v>88</v>
      </c>
      <c r="D8" s="2269">
        <f t="shared" ref="D8:D15" si="0">SUM(E8:K8,L8:R8)/2</f>
        <v>40</v>
      </c>
      <c r="E8" s="2270"/>
      <c r="F8" s="2269">
        <v>8</v>
      </c>
      <c r="G8" s="2269">
        <v>8</v>
      </c>
      <c r="H8" s="2273">
        <v>8</v>
      </c>
      <c r="I8" s="2269">
        <v>8</v>
      </c>
      <c r="J8" s="2269">
        <v>8</v>
      </c>
      <c r="K8" s="2270"/>
      <c r="L8" s="2270"/>
      <c r="M8" s="2269">
        <v>8</v>
      </c>
      <c r="N8" s="2269">
        <v>8</v>
      </c>
      <c r="O8" s="2269">
        <v>8</v>
      </c>
      <c r="P8" s="2269">
        <v>8</v>
      </c>
      <c r="Q8" s="2269">
        <v>8</v>
      </c>
      <c r="R8" s="2272"/>
      <c r="T8" s="1757">
        <v>0.375</v>
      </c>
      <c r="U8" s="1752">
        <f>ROUNDDOWN(AVERAGE(E27:R27),0)</f>
        <v>7</v>
      </c>
    </row>
    <row r="9" spans="1:21" ht="102" customHeight="1" x14ac:dyDescent="0.3">
      <c r="A9" s="2267" t="s">
        <v>13</v>
      </c>
      <c r="B9" s="2267" t="s">
        <v>90</v>
      </c>
      <c r="C9" s="2268" t="s">
        <v>89</v>
      </c>
      <c r="D9" s="2269">
        <f t="shared" si="0"/>
        <v>40</v>
      </c>
      <c r="E9" s="2270"/>
      <c r="F9" s="2269">
        <v>8</v>
      </c>
      <c r="G9" s="2269">
        <v>8</v>
      </c>
      <c r="H9" s="2269">
        <v>8</v>
      </c>
      <c r="I9" s="2269">
        <v>8</v>
      </c>
      <c r="J9" s="2269">
        <v>8</v>
      </c>
      <c r="K9" s="2270"/>
      <c r="L9" s="2270"/>
      <c r="M9" s="2269">
        <v>8</v>
      </c>
      <c r="N9" s="2269">
        <v>8</v>
      </c>
      <c r="O9" s="2269">
        <v>8</v>
      </c>
      <c r="P9" s="2269">
        <v>8</v>
      </c>
      <c r="Q9" s="2269">
        <v>8</v>
      </c>
      <c r="R9" s="2272"/>
      <c r="T9" s="1756">
        <v>0.41666666666666702</v>
      </c>
      <c r="U9" s="1752">
        <f>ROUNDDOWN(AVERAGE(E33:R33),0)</f>
        <v>10</v>
      </c>
    </row>
    <row r="10" spans="1:21" ht="102" customHeight="1" x14ac:dyDescent="0.25">
      <c r="A10" s="2267" t="s">
        <v>13</v>
      </c>
      <c r="B10" s="2267" t="s">
        <v>90</v>
      </c>
      <c r="C10" s="2275" t="s">
        <v>111</v>
      </c>
      <c r="D10" s="2269">
        <f t="shared" si="0"/>
        <v>40</v>
      </c>
      <c r="E10" s="2270">
        <v>8</v>
      </c>
      <c r="F10" s="2269">
        <v>8</v>
      </c>
      <c r="G10" s="2269">
        <v>8</v>
      </c>
      <c r="H10" s="2269"/>
      <c r="I10" s="2269">
        <v>8</v>
      </c>
      <c r="J10" s="2269">
        <v>8</v>
      </c>
      <c r="K10" s="2270"/>
      <c r="L10" s="2276"/>
      <c r="M10" s="2269">
        <v>8</v>
      </c>
      <c r="N10" s="2269">
        <v>8</v>
      </c>
      <c r="O10" s="2269">
        <v>8</v>
      </c>
      <c r="P10" s="2269">
        <v>8</v>
      </c>
      <c r="Q10" s="2269"/>
      <c r="R10" s="2270">
        <v>8</v>
      </c>
      <c r="T10" s="1757">
        <v>0.45833333333333298</v>
      </c>
      <c r="U10" s="1752">
        <f>ROUNDDOWN(AVERAGE(E38:R38),0)</f>
        <v>11</v>
      </c>
    </row>
    <row r="11" spans="1:21" ht="102" customHeight="1" x14ac:dyDescent="0.25">
      <c r="A11" s="2267" t="s">
        <v>13</v>
      </c>
      <c r="B11" s="2267" t="s">
        <v>90</v>
      </c>
      <c r="C11" s="2275" t="s">
        <v>98</v>
      </c>
      <c r="D11" s="2269">
        <f>SUM(E11:K11,L11:R11)/2</f>
        <v>28</v>
      </c>
      <c r="E11" s="2270"/>
      <c r="F11" s="2273">
        <v>8</v>
      </c>
      <c r="G11" s="2269">
        <v>8</v>
      </c>
      <c r="H11" s="2269">
        <v>8</v>
      </c>
      <c r="I11" s="2269">
        <v>8</v>
      </c>
      <c r="J11" s="2269">
        <v>8</v>
      </c>
      <c r="K11" s="2270"/>
      <c r="L11" s="2270"/>
      <c r="M11" s="2292">
        <v>8</v>
      </c>
      <c r="N11" s="2292">
        <v>8</v>
      </c>
      <c r="O11" s="2271" t="s">
        <v>104</v>
      </c>
      <c r="P11" s="2271" t="s">
        <v>104</v>
      </c>
      <c r="Q11" s="2271" t="s">
        <v>104</v>
      </c>
      <c r="R11" s="2272"/>
      <c r="T11" s="1757"/>
      <c r="U11" s="1752"/>
    </row>
    <row r="12" spans="1:21" ht="102" customHeight="1" x14ac:dyDescent="0.3">
      <c r="A12" s="2267" t="s">
        <v>13</v>
      </c>
      <c r="B12" s="2267" t="s">
        <v>90</v>
      </c>
      <c r="C12" s="2275" t="s">
        <v>133</v>
      </c>
      <c r="D12" s="2269">
        <f t="shared" si="0"/>
        <v>8</v>
      </c>
      <c r="E12" s="2279" t="s">
        <v>104</v>
      </c>
      <c r="F12" s="2271" t="s">
        <v>104</v>
      </c>
      <c r="G12" s="2269"/>
      <c r="H12" s="2271" t="s">
        <v>104</v>
      </c>
      <c r="I12" s="2271" t="s">
        <v>104</v>
      </c>
      <c r="J12" s="2271" t="s">
        <v>104</v>
      </c>
      <c r="K12" s="2270"/>
      <c r="L12" s="2276"/>
      <c r="M12" s="2271" t="s">
        <v>104</v>
      </c>
      <c r="N12" s="2271" t="s">
        <v>104</v>
      </c>
      <c r="O12" s="2271" t="s">
        <v>104</v>
      </c>
      <c r="P12" s="2269"/>
      <c r="Q12" s="2269">
        <v>8</v>
      </c>
      <c r="R12" s="2272">
        <v>8</v>
      </c>
      <c r="T12" s="1756">
        <v>0.5</v>
      </c>
      <c r="U12" s="1752">
        <f>ROUNDDOWN(AVERAGE(E40:R40),0)</f>
        <v>11</v>
      </c>
    </row>
    <row r="13" spans="1:21" ht="102" customHeight="1" x14ac:dyDescent="0.25">
      <c r="A13" s="2267" t="s">
        <v>13</v>
      </c>
      <c r="B13" s="2267" t="s">
        <v>90</v>
      </c>
      <c r="C13" s="2281" t="s">
        <v>344</v>
      </c>
      <c r="D13" s="2269">
        <f t="shared" si="0"/>
        <v>8</v>
      </c>
      <c r="E13" s="2270">
        <v>8</v>
      </c>
      <c r="F13" s="2286"/>
      <c r="G13" s="2286"/>
      <c r="H13" s="2269"/>
      <c r="I13" s="2286"/>
      <c r="J13" s="2286"/>
      <c r="K13" s="2270"/>
      <c r="L13" s="2276"/>
      <c r="M13" s="2286"/>
      <c r="N13" s="2286"/>
      <c r="O13" s="2286"/>
      <c r="P13" s="2286"/>
      <c r="Q13" s="2269"/>
      <c r="R13" s="2272">
        <v>8</v>
      </c>
      <c r="T13" s="1757">
        <v>0.54166666666666696</v>
      </c>
      <c r="U13" s="1752">
        <f>ROUNDDOWN(AVERAGE(E43:R43),0)</f>
        <v>11</v>
      </c>
    </row>
    <row r="14" spans="1:21" s="1743" customFormat="1" ht="102" customHeight="1" x14ac:dyDescent="0.3">
      <c r="A14" s="2267" t="s">
        <v>13</v>
      </c>
      <c r="B14" s="2267" t="s">
        <v>90</v>
      </c>
      <c r="C14" s="2282" t="s">
        <v>351</v>
      </c>
      <c r="D14" s="2283">
        <f>SUM(E14:K14,L14:R14)/2</f>
        <v>14.5</v>
      </c>
      <c r="E14" s="2284">
        <v>6</v>
      </c>
      <c r="F14" s="2286"/>
      <c r="G14" s="2286"/>
      <c r="H14" s="2286"/>
      <c r="I14" s="2283"/>
      <c r="J14" s="2283"/>
      <c r="K14" s="2284">
        <v>8.5</v>
      </c>
      <c r="L14" s="2285">
        <v>6</v>
      </c>
      <c r="M14" s="2286"/>
      <c r="N14" s="2286"/>
      <c r="O14" s="2286"/>
      <c r="P14" s="2283"/>
      <c r="Q14" s="2283"/>
      <c r="R14" s="2284">
        <v>8.5</v>
      </c>
      <c r="T14" s="1756">
        <v>0.58333333333333304</v>
      </c>
      <c r="U14" s="1752">
        <f>ROUNDDOWN(AVERAGE(E50:R50),0)</f>
        <v>14</v>
      </c>
    </row>
    <row r="15" spans="1:21" s="1743" customFormat="1" ht="102" customHeight="1" x14ac:dyDescent="0.3">
      <c r="A15" s="2267" t="s">
        <v>13</v>
      </c>
      <c r="B15" s="2267" t="s">
        <v>90</v>
      </c>
      <c r="C15" s="2275" t="s">
        <v>106</v>
      </c>
      <c r="D15" s="2269">
        <f t="shared" si="0"/>
        <v>8</v>
      </c>
      <c r="E15" s="2270"/>
      <c r="F15" s="2286"/>
      <c r="G15" s="2286"/>
      <c r="H15" s="2286"/>
      <c r="I15" s="2286"/>
      <c r="J15" s="2286"/>
      <c r="K15" s="2270">
        <v>8</v>
      </c>
      <c r="L15" s="2276"/>
      <c r="M15" s="2286"/>
      <c r="N15" s="2286"/>
      <c r="O15" s="2286"/>
      <c r="P15" s="2286"/>
      <c r="Q15" s="2286"/>
      <c r="R15" s="2270">
        <v>8</v>
      </c>
      <c r="T15" s="1756"/>
      <c r="U15" s="1752"/>
    </row>
    <row r="16" spans="1:21" ht="102" customHeight="1" x14ac:dyDescent="0.25">
      <c r="A16" s="2287"/>
      <c r="B16" s="2287"/>
      <c r="C16" s="2288" t="s">
        <v>122</v>
      </c>
      <c r="D16" s="2289"/>
      <c r="E16" s="2290">
        <f t="shared" ref="E16:R16" si="1">COUNT(E7:E15)</f>
        <v>3</v>
      </c>
      <c r="F16" s="2290">
        <f t="shared" si="1"/>
        <v>5</v>
      </c>
      <c r="G16" s="2290">
        <f t="shared" si="1"/>
        <v>5</v>
      </c>
      <c r="H16" s="2290">
        <f t="shared" si="1"/>
        <v>4</v>
      </c>
      <c r="I16" s="2290">
        <f t="shared" si="1"/>
        <v>5</v>
      </c>
      <c r="J16" s="2290">
        <f t="shared" si="1"/>
        <v>5</v>
      </c>
      <c r="K16" s="2290">
        <f t="shared" si="1"/>
        <v>2</v>
      </c>
      <c r="L16" s="2290">
        <f t="shared" si="1"/>
        <v>1</v>
      </c>
      <c r="M16" s="2290">
        <f t="shared" si="1"/>
        <v>5</v>
      </c>
      <c r="N16" s="2290">
        <f t="shared" si="1"/>
        <v>5</v>
      </c>
      <c r="O16" s="2290">
        <f t="shared" si="1"/>
        <v>4</v>
      </c>
      <c r="P16" s="2290">
        <f t="shared" si="1"/>
        <v>4</v>
      </c>
      <c r="Q16" s="2290">
        <f t="shared" si="1"/>
        <v>4</v>
      </c>
      <c r="R16" s="2290">
        <f t="shared" si="1"/>
        <v>5</v>
      </c>
      <c r="T16" s="1757">
        <v>0.625</v>
      </c>
      <c r="U16" s="1752">
        <f>ROUNDDOWN(AVERAGE(E53:R53),0)</f>
        <v>10</v>
      </c>
    </row>
    <row r="17" spans="1:21" ht="102" customHeight="1" x14ac:dyDescent="0.3">
      <c r="A17" s="2267" t="s">
        <v>13</v>
      </c>
      <c r="B17" s="2267" t="s">
        <v>14</v>
      </c>
      <c r="C17" s="2275" t="s">
        <v>276</v>
      </c>
      <c r="D17" s="2269">
        <f>SUM(E17:K17,L17:R17)/2</f>
        <v>36</v>
      </c>
      <c r="E17" s="2276"/>
      <c r="F17" s="2292">
        <v>8</v>
      </c>
      <c r="G17" s="2292"/>
      <c r="H17" s="2292">
        <v>8</v>
      </c>
      <c r="I17" s="2292">
        <v>8</v>
      </c>
      <c r="J17" s="2292">
        <v>8</v>
      </c>
      <c r="K17" s="2276">
        <v>8</v>
      </c>
      <c r="L17" s="2280" t="s">
        <v>104</v>
      </c>
      <c r="M17" s="2269"/>
      <c r="N17" s="2292">
        <v>8</v>
      </c>
      <c r="O17" s="2292">
        <v>8</v>
      </c>
      <c r="P17" s="2292">
        <v>8</v>
      </c>
      <c r="Q17" s="2292">
        <v>8</v>
      </c>
      <c r="R17" s="2294"/>
      <c r="T17" s="1756">
        <v>0.66666666666666696</v>
      </c>
      <c r="U17" s="1752">
        <f>ROUNDDOWN(AVERAGE(E54:R54),0)</f>
        <v>9</v>
      </c>
    </row>
    <row r="18" spans="1:21" ht="102" customHeight="1" x14ac:dyDescent="0.3">
      <c r="A18" s="2334" t="s">
        <v>256</v>
      </c>
      <c r="B18" s="2334" t="s">
        <v>14</v>
      </c>
      <c r="C18" s="2335" t="s">
        <v>372</v>
      </c>
      <c r="D18" s="2332"/>
      <c r="E18" s="2339"/>
      <c r="F18" s="2332" t="s">
        <v>10</v>
      </c>
      <c r="G18" s="2332"/>
      <c r="H18" s="2332" t="s">
        <v>10</v>
      </c>
      <c r="I18" s="2332" t="s">
        <v>10</v>
      </c>
      <c r="J18" s="2332" t="s">
        <v>10</v>
      </c>
      <c r="K18" s="2339"/>
      <c r="L18" s="2339"/>
      <c r="M18" s="2332"/>
      <c r="N18" s="2332" t="s">
        <v>10</v>
      </c>
      <c r="O18" s="2292"/>
      <c r="P18" s="2292"/>
      <c r="Q18" s="2292"/>
      <c r="R18" s="2294"/>
      <c r="T18" s="1756"/>
      <c r="U18" s="1752"/>
    </row>
    <row r="19" spans="1:21" ht="102" customHeight="1" x14ac:dyDescent="0.25">
      <c r="A19" s="2267" t="s">
        <v>13</v>
      </c>
      <c r="B19" s="2267" t="s">
        <v>14</v>
      </c>
      <c r="C19" s="2275" t="s">
        <v>359</v>
      </c>
      <c r="D19" s="2269">
        <f t="shared" ref="D19" si="2">SUM(E19:K19,L19:R19)/2</f>
        <v>16</v>
      </c>
      <c r="E19" s="2276">
        <v>8</v>
      </c>
      <c r="F19" s="2292"/>
      <c r="G19" s="2292"/>
      <c r="H19" s="2292"/>
      <c r="I19" s="2331"/>
      <c r="J19" s="2292"/>
      <c r="K19" s="2276">
        <v>8</v>
      </c>
      <c r="L19" s="2276">
        <v>8</v>
      </c>
      <c r="M19" s="2269"/>
      <c r="N19" s="2292"/>
      <c r="O19" s="2292"/>
      <c r="P19" s="2331"/>
      <c r="Q19" s="2292"/>
      <c r="R19" s="2294">
        <v>8</v>
      </c>
      <c r="T19" s="1757">
        <v>0.70833333333333404</v>
      </c>
      <c r="U19" s="1752">
        <f>ROUNDDOWN(AVERAGE(E55:R55),0)</f>
        <v>9</v>
      </c>
    </row>
    <row r="20" spans="1:21" ht="102" customHeight="1" x14ac:dyDescent="0.25">
      <c r="A20" s="2267" t="s">
        <v>13</v>
      </c>
      <c r="B20" s="2267" t="s">
        <v>201</v>
      </c>
      <c r="C20" s="2275" t="s">
        <v>107</v>
      </c>
      <c r="D20" s="2269">
        <f>SUM(E20:K20,L20:R20)/2</f>
        <v>17.5</v>
      </c>
      <c r="E20" s="2270">
        <v>5</v>
      </c>
      <c r="F20" s="2269"/>
      <c r="G20" s="2269">
        <v>5</v>
      </c>
      <c r="H20" s="2269">
        <v>5</v>
      </c>
      <c r="I20" s="2269"/>
      <c r="J20" s="2269"/>
      <c r="K20" s="2270"/>
      <c r="L20" s="2276">
        <v>5</v>
      </c>
      <c r="M20" s="2269">
        <v>5</v>
      </c>
      <c r="N20" s="2269">
        <v>5</v>
      </c>
      <c r="O20" s="2269"/>
      <c r="P20" s="2269">
        <v>5</v>
      </c>
      <c r="Q20" s="2269"/>
      <c r="R20" s="2272"/>
      <c r="T20" s="1757"/>
      <c r="U20" s="1752"/>
    </row>
    <row r="21" spans="1:21" ht="102" customHeight="1" x14ac:dyDescent="0.3">
      <c r="A21" s="2287"/>
      <c r="B21" s="2287"/>
      <c r="C21" s="2288" t="s">
        <v>123</v>
      </c>
      <c r="D21" s="2289"/>
      <c r="E21" s="2290">
        <f t="shared" ref="E21:R21" si="3">COUNT(E7:E15,E17:E19)</f>
        <v>4</v>
      </c>
      <c r="F21" s="2290">
        <f t="shared" si="3"/>
        <v>6</v>
      </c>
      <c r="G21" s="2290">
        <f t="shared" si="3"/>
        <v>5</v>
      </c>
      <c r="H21" s="2290">
        <f t="shared" si="3"/>
        <v>5</v>
      </c>
      <c r="I21" s="2290">
        <f t="shared" si="3"/>
        <v>6</v>
      </c>
      <c r="J21" s="2290">
        <f t="shared" si="3"/>
        <v>6</v>
      </c>
      <c r="K21" s="2290">
        <f t="shared" si="3"/>
        <v>4</v>
      </c>
      <c r="L21" s="2290">
        <f t="shared" si="3"/>
        <v>2</v>
      </c>
      <c r="M21" s="2290">
        <f t="shared" si="3"/>
        <v>5</v>
      </c>
      <c r="N21" s="2290">
        <f t="shared" si="3"/>
        <v>6</v>
      </c>
      <c r="O21" s="2290">
        <f t="shared" si="3"/>
        <v>5</v>
      </c>
      <c r="P21" s="2290">
        <f t="shared" si="3"/>
        <v>5</v>
      </c>
      <c r="Q21" s="2290">
        <f t="shared" si="3"/>
        <v>5</v>
      </c>
      <c r="R21" s="2290">
        <f t="shared" si="3"/>
        <v>6</v>
      </c>
      <c r="T21" s="1756">
        <v>0.75</v>
      </c>
      <c r="U21" s="1752">
        <f>ROUNDDOWN(AVERAGE(E57:R57),0)</f>
        <v>8</v>
      </c>
    </row>
    <row r="22" spans="1:21" ht="102" customHeight="1" x14ac:dyDescent="0.25">
      <c r="A22" s="2267" t="s">
        <v>13</v>
      </c>
      <c r="B22" s="2267" t="s">
        <v>26</v>
      </c>
      <c r="C22" s="2275" t="s">
        <v>341</v>
      </c>
      <c r="D22" s="2269">
        <f>SUM(E22:K22,L22:R22)/2</f>
        <v>32</v>
      </c>
      <c r="E22" s="2295"/>
      <c r="F22" s="2269">
        <v>8</v>
      </c>
      <c r="G22" s="2269">
        <v>8</v>
      </c>
      <c r="H22" s="2269">
        <v>8</v>
      </c>
      <c r="I22" s="2269"/>
      <c r="J22" s="2269">
        <v>8</v>
      </c>
      <c r="K22" s="2296">
        <v>8</v>
      </c>
      <c r="L22" s="2296">
        <v>8</v>
      </c>
      <c r="M22" s="2269"/>
      <c r="N22" s="2269">
        <v>8</v>
      </c>
      <c r="O22" s="2269">
        <v>8</v>
      </c>
      <c r="P22" s="2269"/>
      <c r="Q22" s="2271" t="s">
        <v>104</v>
      </c>
      <c r="R22" s="2296"/>
      <c r="T22" s="1757">
        <v>0.79166666666666696</v>
      </c>
      <c r="U22" s="1752">
        <f>ROUNDDOWN(AVERAGE(E58:R58),0)</f>
        <v>5</v>
      </c>
    </row>
    <row r="23" spans="1:21" ht="102" customHeight="1" x14ac:dyDescent="0.3">
      <c r="A23" s="2287"/>
      <c r="B23" s="2287"/>
      <c r="C23" s="2288" t="s">
        <v>120</v>
      </c>
      <c r="D23" s="2289"/>
      <c r="E23" s="2290">
        <f t="shared" ref="E23:R23" si="4">COUNT(E7:E15,E17:E20,E22:E22)</f>
        <v>5</v>
      </c>
      <c r="F23" s="2290">
        <f t="shared" si="4"/>
        <v>7</v>
      </c>
      <c r="G23" s="2290">
        <f t="shared" si="4"/>
        <v>7</v>
      </c>
      <c r="H23" s="2290">
        <f t="shared" si="4"/>
        <v>7</v>
      </c>
      <c r="I23" s="2290">
        <f t="shared" si="4"/>
        <v>6</v>
      </c>
      <c r="J23" s="2290">
        <f t="shared" si="4"/>
        <v>7</v>
      </c>
      <c r="K23" s="2290">
        <f t="shared" si="4"/>
        <v>5</v>
      </c>
      <c r="L23" s="2290">
        <f t="shared" si="4"/>
        <v>4</v>
      </c>
      <c r="M23" s="2290">
        <f t="shared" si="4"/>
        <v>6</v>
      </c>
      <c r="N23" s="2290">
        <f t="shared" si="4"/>
        <v>8</v>
      </c>
      <c r="O23" s="2290">
        <f t="shared" si="4"/>
        <v>6</v>
      </c>
      <c r="P23" s="2290">
        <f t="shared" si="4"/>
        <v>6</v>
      </c>
      <c r="Q23" s="2290">
        <f t="shared" si="4"/>
        <v>5</v>
      </c>
      <c r="R23" s="2290">
        <f t="shared" si="4"/>
        <v>6</v>
      </c>
      <c r="T23" s="1756">
        <v>0.83333333333333404</v>
      </c>
      <c r="U23" s="1752">
        <f>ROUNDDOWN(AVERAGE(E59:R59),0)</f>
        <v>4</v>
      </c>
    </row>
    <row r="24" spans="1:21" ht="102" customHeight="1" x14ac:dyDescent="0.25">
      <c r="A24" s="2267" t="s">
        <v>13</v>
      </c>
      <c r="B24" s="2267" t="s">
        <v>30</v>
      </c>
      <c r="C24" s="2275" t="s">
        <v>359</v>
      </c>
      <c r="D24" s="2269">
        <f>SUM(E24:K24,L24:R24)/2</f>
        <v>8</v>
      </c>
      <c r="E24" s="2286"/>
      <c r="F24" s="2269"/>
      <c r="G24" s="2269"/>
      <c r="H24" s="2269"/>
      <c r="I24" s="2269">
        <v>8</v>
      </c>
      <c r="J24" s="2269"/>
      <c r="K24" s="2286"/>
      <c r="L24" s="2286"/>
      <c r="M24" s="2269"/>
      <c r="N24" s="2269"/>
      <c r="O24" s="2269"/>
      <c r="P24" s="2292">
        <v>8</v>
      </c>
      <c r="Q24" s="2269"/>
      <c r="R24" s="2286"/>
      <c r="T24" s="1757">
        <v>0.875</v>
      </c>
      <c r="U24" s="1752">
        <f>ROUNDDOWN(AVERAGE(E60:R60),0)</f>
        <v>4</v>
      </c>
    </row>
    <row r="25" spans="1:21" ht="102" customHeight="1" x14ac:dyDescent="0.3">
      <c r="A25" s="2277" t="s">
        <v>13</v>
      </c>
      <c r="B25" s="2277" t="s">
        <v>30</v>
      </c>
      <c r="C25" s="2329" t="s">
        <v>371</v>
      </c>
      <c r="D25" s="2269">
        <f>SUM(E25:K25,L25:R25)/2</f>
        <v>32</v>
      </c>
      <c r="E25" s="2296"/>
      <c r="F25" s="2269">
        <v>8</v>
      </c>
      <c r="G25" s="2269">
        <v>8</v>
      </c>
      <c r="H25" s="2269">
        <v>8</v>
      </c>
      <c r="I25" s="2269">
        <v>8</v>
      </c>
      <c r="J25" s="2269"/>
      <c r="K25" s="2286"/>
      <c r="L25" s="2286"/>
      <c r="M25" s="2269">
        <v>8</v>
      </c>
      <c r="N25" s="2269"/>
      <c r="O25" s="2269">
        <v>8</v>
      </c>
      <c r="P25" s="2292">
        <v>8</v>
      </c>
      <c r="Q25" s="2269">
        <v>8</v>
      </c>
      <c r="R25" s="2296"/>
      <c r="T25" s="1758">
        <v>0.91666666666666696</v>
      </c>
      <c r="U25" s="1753">
        <f>ROUNDDOWN(AVERAGE('Master as of 2.17.25'!E61:R61), 0)</f>
        <v>4</v>
      </c>
    </row>
    <row r="26" spans="1:21" ht="102" customHeight="1" x14ac:dyDescent="0.25">
      <c r="A26" s="2267" t="s">
        <v>13</v>
      </c>
      <c r="B26" s="2267" t="s">
        <v>30</v>
      </c>
      <c r="C26" s="2275" t="s">
        <v>290</v>
      </c>
      <c r="D26" s="2269">
        <f t="shared" ref="D26" si="5">SUM(E26:K26,L26:R26)/2</f>
        <v>16</v>
      </c>
      <c r="E26" s="2270">
        <v>8</v>
      </c>
      <c r="F26" s="2269"/>
      <c r="G26" s="2269"/>
      <c r="H26" s="2269"/>
      <c r="I26" s="2269"/>
      <c r="J26" s="2269"/>
      <c r="K26" s="2270">
        <v>8</v>
      </c>
      <c r="L26" s="2270">
        <v>8</v>
      </c>
      <c r="M26" s="2269"/>
      <c r="N26" s="2269"/>
      <c r="O26" s="2269"/>
      <c r="P26" s="2269"/>
      <c r="Q26" s="2269"/>
      <c r="R26" s="2272">
        <v>8</v>
      </c>
    </row>
    <row r="27" spans="1:21" ht="102" customHeight="1" x14ac:dyDescent="0.25">
      <c r="A27" s="2287"/>
      <c r="B27" s="2287"/>
      <c r="C27" s="2288" t="s">
        <v>119</v>
      </c>
      <c r="D27" s="2289"/>
      <c r="E27" s="2290">
        <f t="shared" ref="E27:R27" si="6">COUNT(E7:E15,E17:E20,E22:E22,E24:E26)</f>
        <v>6</v>
      </c>
      <c r="F27" s="2290">
        <f t="shared" si="6"/>
        <v>8</v>
      </c>
      <c r="G27" s="2290">
        <f t="shared" si="6"/>
        <v>8</v>
      </c>
      <c r="H27" s="2290">
        <f t="shared" si="6"/>
        <v>8</v>
      </c>
      <c r="I27" s="2290">
        <f t="shared" si="6"/>
        <v>8</v>
      </c>
      <c r="J27" s="2290">
        <f t="shared" si="6"/>
        <v>7</v>
      </c>
      <c r="K27" s="2290">
        <f t="shared" si="6"/>
        <v>6</v>
      </c>
      <c r="L27" s="2290">
        <f t="shared" si="6"/>
        <v>5</v>
      </c>
      <c r="M27" s="2290">
        <f t="shared" si="6"/>
        <v>7</v>
      </c>
      <c r="N27" s="2290">
        <f t="shared" si="6"/>
        <v>8</v>
      </c>
      <c r="O27" s="2290">
        <f t="shared" si="6"/>
        <v>7</v>
      </c>
      <c r="P27" s="2290">
        <f t="shared" si="6"/>
        <v>8</v>
      </c>
      <c r="Q27" s="2290">
        <f t="shared" si="6"/>
        <v>6</v>
      </c>
      <c r="R27" s="2290">
        <f t="shared" si="6"/>
        <v>7</v>
      </c>
    </row>
    <row r="28" spans="1:21" ht="102" customHeight="1" x14ac:dyDescent="0.25">
      <c r="A28" s="2267" t="s">
        <v>13</v>
      </c>
      <c r="B28" s="2267" t="s">
        <v>91</v>
      </c>
      <c r="C28" s="2268" t="s">
        <v>92</v>
      </c>
      <c r="D28" s="2269">
        <f t="shared" ref="D28:D32" si="7">SUM(E28:K28,L28:R28)/2</f>
        <v>36</v>
      </c>
      <c r="E28" s="2270"/>
      <c r="F28" s="2269">
        <v>8</v>
      </c>
      <c r="G28" s="2269">
        <v>8</v>
      </c>
      <c r="H28" s="2269">
        <v>8</v>
      </c>
      <c r="I28" s="2269">
        <v>8</v>
      </c>
      <c r="J28" s="2269">
        <v>8</v>
      </c>
      <c r="K28" s="2270"/>
      <c r="L28" s="2270"/>
      <c r="M28" s="2269">
        <v>8</v>
      </c>
      <c r="N28" s="2269">
        <v>8</v>
      </c>
      <c r="O28" s="2271" t="s">
        <v>104</v>
      </c>
      <c r="P28" s="2269">
        <v>8</v>
      </c>
      <c r="Q28" s="2269">
        <v>8</v>
      </c>
      <c r="R28" s="2272"/>
    </row>
    <row r="29" spans="1:21" ht="102" customHeight="1" x14ac:dyDescent="0.25">
      <c r="A29" s="2267" t="s">
        <v>13</v>
      </c>
      <c r="B29" s="2267" t="s">
        <v>91</v>
      </c>
      <c r="C29" s="2275" t="s">
        <v>235</v>
      </c>
      <c r="D29" s="2269">
        <f>SUM(E29:K29,L29:R29)/2</f>
        <v>32</v>
      </c>
      <c r="E29" s="2286"/>
      <c r="F29" s="2269"/>
      <c r="G29" s="2269">
        <v>8</v>
      </c>
      <c r="H29" s="2269">
        <v>8</v>
      </c>
      <c r="I29" s="2269">
        <v>8</v>
      </c>
      <c r="J29" s="2269">
        <v>8</v>
      </c>
      <c r="K29" s="2296"/>
      <c r="L29" s="2296"/>
      <c r="M29" s="2269">
        <v>8</v>
      </c>
      <c r="N29" s="2269"/>
      <c r="O29" s="2269">
        <v>8</v>
      </c>
      <c r="P29" s="2269">
        <v>8</v>
      </c>
      <c r="Q29" s="2269">
        <v>8</v>
      </c>
      <c r="R29" s="2286"/>
    </row>
    <row r="30" spans="1:21" ht="102" customHeight="1" x14ac:dyDescent="0.25">
      <c r="A30" s="2267" t="s">
        <v>13</v>
      </c>
      <c r="B30" s="2267" t="s">
        <v>91</v>
      </c>
      <c r="C30" s="2268" t="s">
        <v>344</v>
      </c>
      <c r="D30" s="2269">
        <f t="shared" si="7"/>
        <v>32</v>
      </c>
      <c r="E30" s="2297"/>
      <c r="F30" s="2269">
        <v>8</v>
      </c>
      <c r="G30" s="2269">
        <v>8</v>
      </c>
      <c r="H30" s="2269"/>
      <c r="I30" s="2269">
        <v>8</v>
      </c>
      <c r="J30" s="2269">
        <v>8</v>
      </c>
      <c r="K30" s="2270"/>
      <c r="L30" s="2270"/>
      <c r="M30" s="2269">
        <v>8</v>
      </c>
      <c r="N30" s="2269">
        <v>8</v>
      </c>
      <c r="O30" s="2269">
        <v>8</v>
      </c>
      <c r="P30" s="2269">
        <v>8</v>
      </c>
      <c r="Q30" s="2269"/>
      <c r="R30" s="2297"/>
    </row>
    <row r="31" spans="1:21" ht="102" customHeight="1" x14ac:dyDescent="0.25">
      <c r="A31" s="2267" t="s">
        <v>13</v>
      </c>
      <c r="B31" s="2267" t="s">
        <v>91</v>
      </c>
      <c r="C31" s="2275" t="s">
        <v>331</v>
      </c>
      <c r="D31" s="2269">
        <f t="shared" si="7"/>
        <v>36</v>
      </c>
      <c r="E31" s="2270"/>
      <c r="F31" s="2269">
        <v>8</v>
      </c>
      <c r="G31" s="2269">
        <v>8</v>
      </c>
      <c r="H31" s="2269">
        <v>8</v>
      </c>
      <c r="I31" s="2269"/>
      <c r="J31" s="2269">
        <v>8</v>
      </c>
      <c r="K31" s="2270">
        <v>8</v>
      </c>
      <c r="L31" s="2270">
        <v>8</v>
      </c>
      <c r="M31" s="2269"/>
      <c r="N31" s="2269">
        <v>8</v>
      </c>
      <c r="O31" s="2269">
        <v>8</v>
      </c>
      <c r="P31" s="2269"/>
      <c r="Q31" s="2269">
        <v>8</v>
      </c>
      <c r="R31" s="2272"/>
    </row>
    <row r="32" spans="1:21" ht="102" customHeight="1" x14ac:dyDescent="0.25">
      <c r="A32" s="2267" t="s">
        <v>13</v>
      </c>
      <c r="B32" s="2267" t="s">
        <v>91</v>
      </c>
      <c r="C32" s="2275" t="s">
        <v>281</v>
      </c>
      <c r="D32" s="2269">
        <f t="shared" si="7"/>
        <v>40</v>
      </c>
      <c r="E32" s="2270">
        <v>8</v>
      </c>
      <c r="F32" s="2269"/>
      <c r="G32" s="2269">
        <v>8</v>
      </c>
      <c r="H32" s="2269">
        <v>8</v>
      </c>
      <c r="I32" s="2269">
        <v>8</v>
      </c>
      <c r="J32" s="2269">
        <v>8</v>
      </c>
      <c r="K32" s="2270"/>
      <c r="L32" s="2270"/>
      <c r="M32" s="2269">
        <v>8</v>
      </c>
      <c r="N32" s="2269">
        <v>8</v>
      </c>
      <c r="O32" s="2269"/>
      <c r="P32" s="2269">
        <v>8</v>
      </c>
      <c r="Q32" s="2269">
        <v>8</v>
      </c>
      <c r="R32" s="2272">
        <v>8</v>
      </c>
    </row>
    <row r="33" spans="1:18" ht="102" customHeight="1" x14ac:dyDescent="0.25">
      <c r="A33" s="2287"/>
      <c r="B33" s="2287"/>
      <c r="C33" s="2288" t="s">
        <v>124</v>
      </c>
      <c r="D33" s="2289"/>
      <c r="E33" s="2290">
        <f t="shared" ref="E33:R33" si="8">COUNT(E7:E15,E17:E20,E22:E22,E24:E26,E28:E32)</f>
        <v>7</v>
      </c>
      <c r="F33" s="2290">
        <f t="shared" si="8"/>
        <v>11</v>
      </c>
      <c r="G33" s="2290">
        <f t="shared" si="8"/>
        <v>13</v>
      </c>
      <c r="H33" s="2290">
        <f t="shared" si="8"/>
        <v>12</v>
      </c>
      <c r="I33" s="2290">
        <f t="shared" si="8"/>
        <v>12</v>
      </c>
      <c r="J33" s="2290">
        <f t="shared" si="8"/>
        <v>12</v>
      </c>
      <c r="K33" s="2290">
        <f t="shared" si="8"/>
        <v>7</v>
      </c>
      <c r="L33" s="2290">
        <f t="shared" si="8"/>
        <v>6</v>
      </c>
      <c r="M33" s="2290">
        <f t="shared" si="8"/>
        <v>11</v>
      </c>
      <c r="N33" s="2290">
        <f t="shared" si="8"/>
        <v>12</v>
      </c>
      <c r="O33" s="2290">
        <f t="shared" si="8"/>
        <v>10</v>
      </c>
      <c r="P33" s="2290">
        <f t="shared" si="8"/>
        <v>12</v>
      </c>
      <c r="Q33" s="2290">
        <f t="shared" si="8"/>
        <v>10</v>
      </c>
      <c r="R33" s="2290">
        <f t="shared" si="8"/>
        <v>8</v>
      </c>
    </row>
    <row r="34" spans="1:18" ht="102" customHeight="1" x14ac:dyDescent="0.25">
      <c r="A34" s="2267" t="s">
        <v>13</v>
      </c>
      <c r="B34" s="2267" t="s">
        <v>34</v>
      </c>
      <c r="C34" s="2275" t="s">
        <v>371</v>
      </c>
      <c r="D34" s="2269">
        <f>SUM(E34:K34,L34:R34)/2</f>
        <v>8</v>
      </c>
      <c r="E34" s="2296"/>
      <c r="F34" s="2269"/>
      <c r="G34" s="2269"/>
      <c r="H34" s="2269"/>
      <c r="I34" s="2269"/>
      <c r="J34" s="2269"/>
      <c r="K34" s="2296">
        <v>8</v>
      </c>
      <c r="L34" s="2296">
        <v>8</v>
      </c>
      <c r="M34" s="2269"/>
      <c r="N34" s="2269"/>
      <c r="O34" s="2269"/>
      <c r="P34" s="2269"/>
      <c r="Q34" s="2269"/>
      <c r="R34" s="2296"/>
    </row>
    <row r="35" spans="1:18" ht="102" customHeight="1" x14ac:dyDescent="0.25">
      <c r="A35" s="2334" t="s">
        <v>256</v>
      </c>
      <c r="B35" s="2334" t="s">
        <v>34</v>
      </c>
      <c r="C35" s="2335" t="s">
        <v>367</v>
      </c>
      <c r="D35" s="2269">
        <f>SUM(E35:K35,L35:R35)/2</f>
        <v>4</v>
      </c>
      <c r="E35" s="2296"/>
      <c r="F35" s="2269"/>
      <c r="G35" s="2269"/>
      <c r="H35" s="2269"/>
      <c r="I35" s="2269"/>
      <c r="J35" s="2269"/>
      <c r="K35" s="2296"/>
      <c r="L35" s="2296"/>
      <c r="M35" s="2269"/>
      <c r="N35" s="2269"/>
      <c r="O35" s="2269"/>
      <c r="P35" s="2340" t="s">
        <v>273</v>
      </c>
      <c r="Q35" s="2269"/>
      <c r="R35" s="2296">
        <v>8</v>
      </c>
    </row>
    <row r="36" spans="1:18" ht="102" customHeight="1" x14ac:dyDescent="0.25">
      <c r="A36" s="2267" t="s">
        <v>13</v>
      </c>
      <c r="B36" s="2267" t="s">
        <v>34</v>
      </c>
      <c r="C36" s="2275" t="s">
        <v>235</v>
      </c>
      <c r="D36" s="2269">
        <f t="shared" ref="D36" si="9">SUM(E36:K36,L36:R36)/2</f>
        <v>8</v>
      </c>
      <c r="E36" s="2296">
        <v>8</v>
      </c>
      <c r="F36" s="2269"/>
      <c r="G36" s="2286"/>
      <c r="H36" s="2286"/>
      <c r="I36" s="2286"/>
      <c r="J36" s="2286"/>
      <c r="K36" s="2296"/>
      <c r="L36" s="2296"/>
      <c r="M36" s="2286"/>
      <c r="N36" s="2269"/>
      <c r="O36" s="2286"/>
      <c r="P36" s="2286"/>
      <c r="Q36" s="2286"/>
      <c r="R36" s="2296">
        <v>8</v>
      </c>
    </row>
    <row r="37" spans="1:18" ht="102" customHeight="1" x14ac:dyDescent="0.25">
      <c r="A37" s="2334" t="s">
        <v>373</v>
      </c>
      <c r="B37" s="2334" t="s">
        <v>34</v>
      </c>
      <c r="C37" s="2335" t="s">
        <v>366</v>
      </c>
      <c r="D37" s="2269">
        <f>SUM(E37:K37,L37:R37)/2</f>
        <v>32</v>
      </c>
      <c r="E37" s="2296"/>
      <c r="F37" s="2332" t="s">
        <v>10</v>
      </c>
      <c r="G37" s="2340" t="s">
        <v>273</v>
      </c>
      <c r="H37" s="2269">
        <v>8</v>
      </c>
      <c r="I37" s="2269"/>
      <c r="J37" s="2269">
        <v>8</v>
      </c>
      <c r="K37" s="2296">
        <v>8</v>
      </c>
      <c r="L37" s="2296">
        <v>8</v>
      </c>
      <c r="M37" s="2269">
        <v>8</v>
      </c>
      <c r="N37" s="2269"/>
      <c r="O37" s="2269">
        <v>8</v>
      </c>
      <c r="P37" s="2269">
        <v>8</v>
      </c>
      <c r="Q37" s="2269">
        <v>8</v>
      </c>
      <c r="R37" s="2296"/>
    </row>
    <row r="38" spans="1:18" ht="102" customHeight="1" x14ac:dyDescent="0.25">
      <c r="A38" s="2287"/>
      <c r="B38" s="2287"/>
      <c r="C38" s="2288" t="s">
        <v>121</v>
      </c>
      <c r="D38" s="2289"/>
      <c r="E38" s="2290">
        <f t="shared" ref="E38:R38" si="10">COUNT(E7:E15,E17:E20,E22:E22,E24:E26,E28:E32,E34:E37)</f>
        <v>8</v>
      </c>
      <c r="F38" s="2290">
        <f t="shared" si="10"/>
        <v>11</v>
      </c>
      <c r="G38" s="2290">
        <f t="shared" si="10"/>
        <v>13</v>
      </c>
      <c r="H38" s="2290">
        <f t="shared" si="10"/>
        <v>13</v>
      </c>
      <c r="I38" s="2290">
        <f t="shared" si="10"/>
        <v>12</v>
      </c>
      <c r="J38" s="2290">
        <f t="shared" si="10"/>
        <v>13</v>
      </c>
      <c r="K38" s="2290">
        <f t="shared" si="10"/>
        <v>9</v>
      </c>
      <c r="L38" s="2290">
        <f t="shared" si="10"/>
        <v>8</v>
      </c>
      <c r="M38" s="2290">
        <f t="shared" si="10"/>
        <v>12</v>
      </c>
      <c r="N38" s="2290">
        <f t="shared" si="10"/>
        <v>12</v>
      </c>
      <c r="O38" s="2290">
        <f t="shared" si="10"/>
        <v>11</v>
      </c>
      <c r="P38" s="2290">
        <f t="shared" si="10"/>
        <v>13</v>
      </c>
      <c r="Q38" s="2290">
        <f t="shared" si="10"/>
        <v>11</v>
      </c>
      <c r="R38" s="2290">
        <f t="shared" si="10"/>
        <v>10</v>
      </c>
    </row>
    <row r="39" spans="1:18" ht="102" customHeight="1" x14ac:dyDescent="0.25">
      <c r="A39" s="2334" t="s">
        <v>256</v>
      </c>
      <c r="B39" s="2334" t="s">
        <v>162</v>
      </c>
      <c r="C39" s="2335" t="s">
        <v>369</v>
      </c>
      <c r="D39" s="2269">
        <f t="shared" ref="D39" si="11">SUM(E39:K39,L39:R39)/2</f>
        <v>0</v>
      </c>
      <c r="E39" s="2298"/>
      <c r="F39" s="2292"/>
      <c r="G39" s="2292"/>
      <c r="H39" s="2269"/>
      <c r="I39" s="2292"/>
      <c r="J39" s="2292"/>
      <c r="K39" s="2296"/>
      <c r="L39" s="2296"/>
      <c r="M39" s="2269"/>
      <c r="N39" s="2292"/>
      <c r="O39" s="2292"/>
      <c r="P39" s="2292"/>
      <c r="Q39" s="2292"/>
      <c r="R39" s="2298"/>
    </row>
    <row r="40" spans="1:18" ht="102" customHeight="1" x14ac:dyDescent="0.25">
      <c r="A40" s="2287"/>
      <c r="B40" s="2287"/>
      <c r="C40" s="2288" t="s">
        <v>139</v>
      </c>
      <c r="D40" s="2289"/>
      <c r="E40" s="2290">
        <f t="shared" ref="E40:R40" si="12">COUNT(E7:E15,E17:E20,E22:E22,E24:E26,E28:E32,E34:E37,E39:E39)</f>
        <v>8</v>
      </c>
      <c r="F40" s="2290">
        <f t="shared" si="12"/>
        <v>11</v>
      </c>
      <c r="G40" s="2290">
        <f t="shared" si="12"/>
        <v>13</v>
      </c>
      <c r="H40" s="2290">
        <f t="shared" si="12"/>
        <v>13</v>
      </c>
      <c r="I40" s="2290">
        <f t="shared" si="12"/>
        <v>12</v>
      </c>
      <c r="J40" s="2290">
        <f t="shared" si="12"/>
        <v>13</v>
      </c>
      <c r="K40" s="2290">
        <f t="shared" si="12"/>
        <v>9</v>
      </c>
      <c r="L40" s="2290">
        <f t="shared" si="12"/>
        <v>8</v>
      </c>
      <c r="M40" s="2290">
        <f t="shared" si="12"/>
        <v>12</v>
      </c>
      <c r="N40" s="2290">
        <f t="shared" si="12"/>
        <v>12</v>
      </c>
      <c r="O40" s="2290">
        <f t="shared" si="12"/>
        <v>11</v>
      </c>
      <c r="P40" s="2290">
        <f t="shared" si="12"/>
        <v>13</v>
      </c>
      <c r="Q40" s="2290">
        <f t="shared" si="12"/>
        <v>11</v>
      </c>
      <c r="R40" s="2290">
        <f t="shared" si="12"/>
        <v>10</v>
      </c>
    </row>
    <row r="41" spans="1:18" ht="102" customHeight="1" x14ac:dyDescent="0.25">
      <c r="A41" s="2336" t="s">
        <v>13</v>
      </c>
      <c r="B41" s="2336" t="s">
        <v>103</v>
      </c>
      <c r="C41" s="2328" t="s">
        <v>345</v>
      </c>
      <c r="D41" s="2269">
        <f>SUM(E41:K41,L41:R41)/2</f>
        <v>40</v>
      </c>
      <c r="E41" s="2296">
        <v>8</v>
      </c>
      <c r="F41" s="2269">
        <v>8</v>
      </c>
      <c r="G41" s="2269"/>
      <c r="H41" s="2269">
        <v>8</v>
      </c>
      <c r="I41" s="2269">
        <v>8</v>
      </c>
      <c r="J41" s="2269">
        <v>8</v>
      </c>
      <c r="K41" s="2296"/>
      <c r="L41" s="2296"/>
      <c r="M41" s="2269">
        <v>8</v>
      </c>
      <c r="N41" s="2269">
        <v>8</v>
      </c>
      <c r="O41" s="2269">
        <v>8</v>
      </c>
      <c r="P41" s="2269"/>
      <c r="Q41" s="2269">
        <v>8</v>
      </c>
      <c r="R41" s="2296">
        <v>8</v>
      </c>
    </row>
    <row r="42" spans="1:18" ht="102" customHeight="1" x14ac:dyDescent="0.25">
      <c r="A42" s="2267" t="s">
        <v>13</v>
      </c>
      <c r="B42" s="2267" t="s">
        <v>360</v>
      </c>
      <c r="C42" s="2275" t="s">
        <v>351</v>
      </c>
      <c r="D42" s="2269">
        <f>SUM(E42:K42,L42:R42)/2</f>
        <v>25.5</v>
      </c>
      <c r="E42" s="2286"/>
      <c r="F42" s="2269">
        <v>8.5</v>
      </c>
      <c r="G42" s="2269">
        <v>8.5</v>
      </c>
      <c r="H42" s="2269">
        <v>8.5</v>
      </c>
      <c r="I42" s="2269"/>
      <c r="J42" s="2269"/>
      <c r="K42" s="2286"/>
      <c r="L42" s="2286"/>
      <c r="M42" s="2269">
        <v>8.5</v>
      </c>
      <c r="N42" s="2269">
        <v>8.5</v>
      </c>
      <c r="O42" s="2269">
        <v>8.5</v>
      </c>
      <c r="P42" s="2269"/>
      <c r="Q42" s="2269"/>
      <c r="R42" s="2286"/>
    </row>
    <row r="43" spans="1:18" s="1743" customFormat="1" ht="102" customHeight="1" x14ac:dyDescent="0.25">
      <c r="A43" s="2287"/>
      <c r="B43" s="2287"/>
      <c r="C43" s="2288" t="s">
        <v>125</v>
      </c>
      <c r="D43" s="2289"/>
      <c r="E43" s="2290">
        <f t="shared" ref="E43:R43" si="13">COUNT(E7:E15,E17:E19,E22:E22,E24:E26,E28:E32,E34:E37,E39:E39,E41:E42)</f>
        <v>8</v>
      </c>
      <c r="F43" s="2290">
        <f t="shared" si="13"/>
        <v>13</v>
      </c>
      <c r="G43" s="2290">
        <f t="shared" si="13"/>
        <v>13</v>
      </c>
      <c r="H43" s="2290">
        <f t="shared" si="13"/>
        <v>14</v>
      </c>
      <c r="I43" s="2290">
        <f t="shared" si="13"/>
        <v>13</v>
      </c>
      <c r="J43" s="2290">
        <f t="shared" si="13"/>
        <v>14</v>
      </c>
      <c r="K43" s="2290">
        <f t="shared" si="13"/>
        <v>9</v>
      </c>
      <c r="L43" s="2290">
        <f t="shared" si="13"/>
        <v>7</v>
      </c>
      <c r="M43" s="2290">
        <f t="shared" si="13"/>
        <v>13</v>
      </c>
      <c r="N43" s="2290">
        <f t="shared" si="13"/>
        <v>13</v>
      </c>
      <c r="O43" s="2290">
        <f t="shared" si="13"/>
        <v>13</v>
      </c>
      <c r="P43" s="2290">
        <f t="shared" si="13"/>
        <v>12</v>
      </c>
      <c r="Q43" s="2290">
        <f t="shared" si="13"/>
        <v>12</v>
      </c>
      <c r="R43" s="2290">
        <f t="shared" si="13"/>
        <v>11</v>
      </c>
    </row>
    <row r="44" spans="1:18" ht="102" customHeight="1" x14ac:dyDescent="0.25">
      <c r="A44" s="2267" t="s">
        <v>13</v>
      </c>
      <c r="B44" s="2267" t="s">
        <v>39</v>
      </c>
      <c r="C44" s="2275" t="s">
        <v>318</v>
      </c>
      <c r="D44" s="2269">
        <f>SUM(E44:K44,L44:R44)/2</f>
        <v>40</v>
      </c>
      <c r="E44" s="2270"/>
      <c r="F44" s="2269">
        <v>8</v>
      </c>
      <c r="G44" s="2269">
        <v>8</v>
      </c>
      <c r="H44" s="2269">
        <v>8</v>
      </c>
      <c r="I44" s="2269">
        <v>8</v>
      </c>
      <c r="J44" s="2269"/>
      <c r="K44" s="2270">
        <v>8</v>
      </c>
      <c r="L44" s="2270">
        <v>8</v>
      </c>
      <c r="M44" s="2269"/>
      <c r="N44" s="2269">
        <v>8</v>
      </c>
      <c r="O44" s="2269">
        <v>8</v>
      </c>
      <c r="P44" s="2269">
        <v>8</v>
      </c>
      <c r="Q44" s="2269">
        <v>8</v>
      </c>
      <c r="R44" s="2272"/>
    </row>
    <row r="45" spans="1:18" ht="102" customHeight="1" x14ac:dyDescent="0.25">
      <c r="A45" s="2334" t="s">
        <v>328</v>
      </c>
      <c r="B45" s="2334" t="s">
        <v>39</v>
      </c>
      <c r="C45" s="2335" t="s">
        <v>370</v>
      </c>
      <c r="D45" s="2269">
        <f t="shared" ref="D45:D49" si="14">SUM(E45:K45,L45:R45)/2</f>
        <v>0</v>
      </c>
      <c r="E45" s="2270"/>
      <c r="F45" s="2269"/>
      <c r="G45" s="2269"/>
      <c r="H45" s="2269"/>
      <c r="I45" s="2269"/>
      <c r="J45" s="2269"/>
      <c r="K45" s="2270"/>
      <c r="L45" s="2270"/>
      <c r="M45" s="2269"/>
      <c r="N45" s="2269"/>
      <c r="O45" s="2269"/>
      <c r="P45" s="2269"/>
      <c r="Q45" s="2269"/>
      <c r="R45" s="2272"/>
    </row>
    <row r="46" spans="1:18" ht="102" customHeight="1" x14ac:dyDescent="0.25">
      <c r="A46" s="2267" t="s">
        <v>13</v>
      </c>
      <c r="B46" s="2267" t="s">
        <v>39</v>
      </c>
      <c r="C46" s="2275" t="s">
        <v>329</v>
      </c>
      <c r="D46" s="2269">
        <f t="shared" si="14"/>
        <v>40</v>
      </c>
      <c r="E46" s="2270"/>
      <c r="F46" s="2269">
        <v>8</v>
      </c>
      <c r="G46" s="2269">
        <v>8</v>
      </c>
      <c r="H46" s="2299">
        <v>8</v>
      </c>
      <c r="I46" s="2269"/>
      <c r="J46" s="2269">
        <v>8</v>
      </c>
      <c r="K46" s="2284">
        <v>8</v>
      </c>
      <c r="L46" s="2284">
        <v>8</v>
      </c>
      <c r="M46" s="2269">
        <v>8</v>
      </c>
      <c r="N46" s="2269">
        <v>8</v>
      </c>
      <c r="O46" s="2269"/>
      <c r="P46" s="2269">
        <v>8</v>
      </c>
      <c r="Q46" s="2269">
        <v>8</v>
      </c>
      <c r="R46" s="2272"/>
    </row>
    <row r="47" spans="1:18" ht="102" customHeight="1" x14ac:dyDescent="0.25">
      <c r="A47" s="2267" t="s">
        <v>13</v>
      </c>
      <c r="B47" s="2267" t="s">
        <v>39</v>
      </c>
      <c r="C47" s="2275" t="s">
        <v>106</v>
      </c>
      <c r="D47" s="2269">
        <f t="shared" si="14"/>
        <v>16</v>
      </c>
      <c r="E47" s="2300"/>
      <c r="F47" s="2269">
        <v>8</v>
      </c>
      <c r="G47" s="2269">
        <v>8</v>
      </c>
      <c r="H47" s="2286"/>
      <c r="I47" s="2286"/>
      <c r="J47" s="2286"/>
      <c r="K47" s="2297"/>
      <c r="L47" s="2270"/>
      <c r="M47" s="2269">
        <v>8</v>
      </c>
      <c r="N47" s="2269">
        <v>8</v>
      </c>
      <c r="O47" s="2286"/>
      <c r="P47" s="2286"/>
      <c r="Q47" s="2286"/>
      <c r="R47" s="2297"/>
    </row>
    <row r="48" spans="1:18" ht="102" customHeight="1" x14ac:dyDescent="0.25">
      <c r="A48" s="2267" t="s">
        <v>13</v>
      </c>
      <c r="B48" s="2267" t="s">
        <v>39</v>
      </c>
      <c r="C48" s="2275" t="s">
        <v>352</v>
      </c>
      <c r="D48" s="2269">
        <f t="shared" si="14"/>
        <v>40</v>
      </c>
      <c r="E48" s="2296">
        <v>8</v>
      </c>
      <c r="F48" s="2269"/>
      <c r="G48" s="2269">
        <v>8</v>
      </c>
      <c r="H48" s="2269">
        <v>8</v>
      </c>
      <c r="I48" s="2269">
        <v>8</v>
      </c>
      <c r="J48" s="2269">
        <v>8</v>
      </c>
      <c r="K48" s="2296"/>
      <c r="L48" s="2296"/>
      <c r="M48" s="2269">
        <v>8</v>
      </c>
      <c r="N48" s="2269">
        <v>8</v>
      </c>
      <c r="O48" s="2269">
        <v>8</v>
      </c>
      <c r="P48" s="2269">
        <v>8</v>
      </c>
      <c r="Q48" s="2269"/>
      <c r="R48" s="2296">
        <v>8</v>
      </c>
    </row>
    <row r="49" spans="1:18" ht="102" customHeight="1" x14ac:dyDescent="0.25">
      <c r="A49" s="2267" t="s">
        <v>13</v>
      </c>
      <c r="B49" s="2267" t="s">
        <v>362</v>
      </c>
      <c r="C49" s="2275" t="s">
        <v>135</v>
      </c>
      <c r="D49" s="2269">
        <f t="shared" si="14"/>
        <v>30.5</v>
      </c>
      <c r="E49" s="2296">
        <v>8</v>
      </c>
      <c r="F49" s="2269">
        <v>7.5</v>
      </c>
      <c r="G49" s="2269"/>
      <c r="H49" s="2269"/>
      <c r="I49" s="2269">
        <v>7.5</v>
      </c>
      <c r="J49" s="2269">
        <v>7.5</v>
      </c>
      <c r="K49" s="2296"/>
      <c r="L49" s="2296"/>
      <c r="M49" s="2269">
        <v>7.5</v>
      </c>
      <c r="N49" s="2269"/>
      <c r="O49" s="2269"/>
      <c r="P49" s="2269">
        <v>7.5</v>
      </c>
      <c r="Q49" s="2269">
        <v>7.5</v>
      </c>
      <c r="R49" s="2296">
        <v>8</v>
      </c>
    </row>
    <row r="50" spans="1:18" ht="102" customHeight="1" x14ac:dyDescent="0.25">
      <c r="A50" s="2287"/>
      <c r="B50" s="2287"/>
      <c r="C50" s="2288" t="s">
        <v>126</v>
      </c>
      <c r="D50" s="2289"/>
      <c r="E50" s="2290">
        <f t="shared" ref="E50:R50" si="15">COUNT(E8:E15,E17:E19,E22:E22,E24:E26,E28:E32,E34:E37,E39:E39,E41:E42,E44:E49)</f>
        <v>10</v>
      </c>
      <c r="F50" s="2290">
        <f t="shared" si="15"/>
        <v>16</v>
      </c>
      <c r="G50" s="2290">
        <f t="shared" si="15"/>
        <v>16</v>
      </c>
      <c r="H50" s="2290">
        <f t="shared" si="15"/>
        <v>16</v>
      </c>
      <c r="I50" s="2290">
        <f t="shared" si="15"/>
        <v>15</v>
      </c>
      <c r="J50" s="2290">
        <f t="shared" si="15"/>
        <v>16</v>
      </c>
      <c r="K50" s="2290">
        <f t="shared" si="15"/>
        <v>11</v>
      </c>
      <c r="L50" s="2290">
        <f t="shared" si="15"/>
        <v>9</v>
      </c>
      <c r="M50" s="2290">
        <f t="shared" si="15"/>
        <v>16</v>
      </c>
      <c r="N50" s="2290">
        <f t="shared" si="15"/>
        <v>16</v>
      </c>
      <c r="O50" s="2290">
        <f t="shared" si="15"/>
        <v>14</v>
      </c>
      <c r="P50" s="2290">
        <f t="shared" si="15"/>
        <v>15</v>
      </c>
      <c r="Q50" s="2290">
        <f t="shared" si="15"/>
        <v>14</v>
      </c>
      <c r="R50" s="2290">
        <f t="shared" si="15"/>
        <v>13</v>
      </c>
    </row>
    <row r="51" spans="1:18" ht="102" customHeight="1" x14ac:dyDescent="0.25">
      <c r="A51" s="2267" t="s">
        <v>13</v>
      </c>
      <c r="B51" s="2267" t="s">
        <v>301</v>
      </c>
      <c r="C51" s="2268" t="s">
        <v>106</v>
      </c>
      <c r="D51" s="2269">
        <f>SUM(E51:K51,L51:R51)/2</f>
        <v>6</v>
      </c>
      <c r="E51" s="2272"/>
      <c r="F51" s="2297"/>
      <c r="G51" s="2286"/>
      <c r="H51" s="2273">
        <v>6</v>
      </c>
      <c r="I51" s="2286"/>
      <c r="J51" s="2286"/>
      <c r="K51" s="2302"/>
      <c r="L51" s="2270"/>
      <c r="M51" s="2286"/>
      <c r="N51" s="2286"/>
      <c r="O51" s="2269">
        <v>6</v>
      </c>
      <c r="P51" s="2286"/>
      <c r="Q51" s="2286"/>
      <c r="R51" s="2302"/>
    </row>
    <row r="52" spans="1:18" ht="102" customHeight="1" x14ac:dyDescent="0.25">
      <c r="A52" s="2267" t="s">
        <v>13</v>
      </c>
      <c r="B52" s="2267" t="s">
        <v>312</v>
      </c>
      <c r="C52" s="2268" t="s">
        <v>106</v>
      </c>
      <c r="D52" s="2269">
        <f>SUM(E52:K52,L52:R52)/2</f>
        <v>10</v>
      </c>
      <c r="E52" s="2272"/>
      <c r="F52" s="2297"/>
      <c r="G52" s="2286"/>
      <c r="H52" s="2297"/>
      <c r="I52" s="2269">
        <v>5</v>
      </c>
      <c r="J52" s="2269">
        <v>5</v>
      </c>
      <c r="K52" s="2302"/>
      <c r="L52" s="2270"/>
      <c r="M52" s="2286"/>
      <c r="N52" s="2286"/>
      <c r="O52" s="2286"/>
      <c r="P52" s="2269">
        <v>5</v>
      </c>
      <c r="Q52" s="2269">
        <v>5</v>
      </c>
      <c r="R52" s="2302"/>
    </row>
    <row r="53" spans="1:18" ht="102" customHeight="1" x14ac:dyDescent="0.25">
      <c r="A53" s="2287"/>
      <c r="B53" s="2287"/>
      <c r="C53" s="2303" t="s">
        <v>300</v>
      </c>
      <c r="D53" s="2289"/>
      <c r="E53" s="2290">
        <f t="shared" ref="E53:R53" si="16">COUNT(E17:E19,E22,E24:E26,E28:E32,E34:E37,E39:E39,E41:E42,E44:E49)</f>
        <v>7</v>
      </c>
      <c r="F53" s="2290">
        <f t="shared" si="16"/>
        <v>12</v>
      </c>
      <c r="G53" s="2290">
        <f t="shared" si="16"/>
        <v>12</v>
      </c>
      <c r="H53" s="2290">
        <f t="shared" si="16"/>
        <v>13</v>
      </c>
      <c r="I53" s="2290">
        <f t="shared" si="16"/>
        <v>11</v>
      </c>
      <c r="J53" s="2290">
        <f t="shared" si="16"/>
        <v>12</v>
      </c>
      <c r="K53" s="2290">
        <f t="shared" si="16"/>
        <v>9</v>
      </c>
      <c r="L53" s="2290">
        <f t="shared" si="16"/>
        <v>8</v>
      </c>
      <c r="M53" s="2290">
        <f t="shared" si="16"/>
        <v>12</v>
      </c>
      <c r="N53" s="2290">
        <f t="shared" si="16"/>
        <v>12</v>
      </c>
      <c r="O53" s="2290">
        <f t="shared" si="16"/>
        <v>11</v>
      </c>
      <c r="P53" s="2290">
        <f t="shared" si="16"/>
        <v>12</v>
      </c>
      <c r="Q53" s="2290">
        <f t="shared" si="16"/>
        <v>11</v>
      </c>
      <c r="R53" s="2290">
        <f t="shared" si="16"/>
        <v>8</v>
      </c>
    </row>
    <row r="54" spans="1:18" ht="102" customHeight="1" x14ac:dyDescent="0.25">
      <c r="A54" s="2287"/>
      <c r="B54" s="2287"/>
      <c r="C54" s="2304" t="s">
        <v>51</v>
      </c>
      <c r="D54" s="2289"/>
      <c r="E54" s="2290">
        <f t="shared" ref="E54:R54" si="17">COUNT(E22,E24:E26,E28:E32,E34:E37,E39:E39,E41:E42,E44:E49,E51:E51)</f>
        <v>6</v>
      </c>
      <c r="F54" s="2290">
        <f t="shared" si="17"/>
        <v>11</v>
      </c>
      <c r="G54" s="2290">
        <f t="shared" si="17"/>
        <v>12</v>
      </c>
      <c r="H54" s="2290">
        <f t="shared" si="17"/>
        <v>13</v>
      </c>
      <c r="I54" s="2290">
        <f t="shared" si="17"/>
        <v>10</v>
      </c>
      <c r="J54" s="2290">
        <f t="shared" si="17"/>
        <v>11</v>
      </c>
      <c r="K54" s="2290">
        <f t="shared" si="17"/>
        <v>7</v>
      </c>
      <c r="L54" s="2290">
        <f t="shared" si="17"/>
        <v>7</v>
      </c>
      <c r="M54" s="2290">
        <f t="shared" si="17"/>
        <v>12</v>
      </c>
      <c r="N54" s="2290">
        <f t="shared" si="17"/>
        <v>11</v>
      </c>
      <c r="O54" s="2290">
        <f t="shared" si="17"/>
        <v>11</v>
      </c>
      <c r="P54" s="2290">
        <f t="shared" si="17"/>
        <v>11</v>
      </c>
      <c r="Q54" s="2290">
        <f t="shared" si="17"/>
        <v>10</v>
      </c>
      <c r="R54" s="2290">
        <f t="shared" si="17"/>
        <v>7</v>
      </c>
    </row>
    <row r="55" spans="1:18" ht="102" hidden="1" customHeight="1" x14ac:dyDescent="0.25">
      <c r="A55" s="2287"/>
      <c r="B55" s="2287"/>
      <c r="C55" s="2304" t="s">
        <v>113</v>
      </c>
      <c r="D55" s="2289"/>
      <c r="E55" s="2290">
        <f t="shared" ref="E55:R55" si="18">COUNT(E24:E26,E28:E32,E34:E37,E39:E39,E41:E42,E44:E49,E51:E52)</f>
        <v>6</v>
      </c>
      <c r="F55" s="2290">
        <f t="shared" si="18"/>
        <v>10</v>
      </c>
      <c r="G55" s="2290">
        <f t="shared" si="18"/>
        <v>11</v>
      </c>
      <c r="H55" s="2290">
        <f t="shared" si="18"/>
        <v>12</v>
      </c>
      <c r="I55" s="2290">
        <f t="shared" si="18"/>
        <v>11</v>
      </c>
      <c r="J55" s="2290">
        <f t="shared" si="18"/>
        <v>11</v>
      </c>
      <c r="K55" s="2290">
        <f t="shared" si="18"/>
        <v>6</v>
      </c>
      <c r="L55" s="2290">
        <f t="shared" si="18"/>
        <v>6</v>
      </c>
      <c r="M55" s="2290">
        <f t="shared" si="18"/>
        <v>12</v>
      </c>
      <c r="N55" s="2290">
        <f t="shared" si="18"/>
        <v>10</v>
      </c>
      <c r="O55" s="2290">
        <f t="shared" si="18"/>
        <v>10</v>
      </c>
      <c r="P55" s="2290">
        <f t="shared" si="18"/>
        <v>12</v>
      </c>
      <c r="Q55" s="2290">
        <f t="shared" si="18"/>
        <v>11</v>
      </c>
      <c r="R55" s="2290">
        <f t="shared" si="18"/>
        <v>7</v>
      </c>
    </row>
    <row r="56" spans="1:18" ht="102" hidden="1" customHeight="1" x14ac:dyDescent="0.25">
      <c r="A56" s="2267" t="s">
        <v>13</v>
      </c>
      <c r="B56" s="2267" t="s">
        <v>319</v>
      </c>
      <c r="C56" s="2275"/>
      <c r="D56" s="2269">
        <f t="shared" ref="D56" si="19">SUM(E56:K56,L56:R56)/2</f>
        <v>0</v>
      </c>
      <c r="E56" s="2272"/>
      <c r="F56" s="2273"/>
      <c r="G56" s="2269"/>
      <c r="H56" s="2273"/>
      <c r="I56" s="2269"/>
      <c r="J56" s="2269"/>
      <c r="K56" s="2270"/>
      <c r="L56" s="2270"/>
      <c r="M56" s="2269"/>
      <c r="N56" s="2269"/>
      <c r="O56" s="2269"/>
      <c r="P56" s="2269"/>
      <c r="Q56" s="2269"/>
      <c r="R56" s="2270"/>
    </row>
    <row r="57" spans="1:18" ht="102" customHeight="1" x14ac:dyDescent="0.25">
      <c r="A57" s="2287"/>
      <c r="B57" s="2287"/>
      <c r="C57" s="2304" t="s">
        <v>55</v>
      </c>
      <c r="D57" s="2289"/>
      <c r="E57" s="2290">
        <f t="shared" ref="E57:R57" si="20">COUNT(E28:E32,E34:E37,E39:E39,E41:E42,E44:E49,E51:E52,E56)</f>
        <v>5</v>
      </c>
      <c r="F57" s="2290">
        <f t="shared" si="20"/>
        <v>9</v>
      </c>
      <c r="G57" s="2290">
        <f t="shared" si="20"/>
        <v>10</v>
      </c>
      <c r="H57" s="2290">
        <f t="shared" si="20"/>
        <v>11</v>
      </c>
      <c r="I57" s="2290">
        <f t="shared" si="20"/>
        <v>9</v>
      </c>
      <c r="J57" s="2290">
        <f t="shared" si="20"/>
        <v>11</v>
      </c>
      <c r="K57" s="2290">
        <f t="shared" si="20"/>
        <v>5</v>
      </c>
      <c r="L57" s="2290">
        <f t="shared" si="20"/>
        <v>5</v>
      </c>
      <c r="M57" s="2290">
        <f t="shared" si="20"/>
        <v>11</v>
      </c>
      <c r="N57" s="2290">
        <f t="shared" si="20"/>
        <v>10</v>
      </c>
      <c r="O57" s="2290">
        <f t="shared" si="20"/>
        <v>9</v>
      </c>
      <c r="P57" s="2290">
        <f t="shared" si="20"/>
        <v>10</v>
      </c>
      <c r="Q57" s="2290">
        <f t="shared" si="20"/>
        <v>10</v>
      </c>
      <c r="R57" s="2290">
        <f t="shared" si="20"/>
        <v>6</v>
      </c>
    </row>
    <row r="58" spans="1:18" ht="102" customHeight="1" x14ac:dyDescent="0.25">
      <c r="A58" s="2287"/>
      <c r="B58" s="2287"/>
      <c r="C58" s="2304" t="s">
        <v>105</v>
      </c>
      <c r="D58" s="2289"/>
      <c r="E58" s="2290">
        <f t="shared" ref="E58:R58" si="21">COUNT(E34:E37,E39:E39,E41:E42,E44:E49,E51:E52,E56)</f>
        <v>4</v>
      </c>
      <c r="F58" s="2290">
        <f t="shared" si="21"/>
        <v>6</v>
      </c>
      <c r="G58" s="2290">
        <f t="shared" si="21"/>
        <v>5</v>
      </c>
      <c r="H58" s="2290">
        <f t="shared" si="21"/>
        <v>7</v>
      </c>
      <c r="I58" s="2290">
        <f t="shared" si="21"/>
        <v>5</v>
      </c>
      <c r="J58" s="2290">
        <f t="shared" si="21"/>
        <v>6</v>
      </c>
      <c r="K58" s="2290">
        <f t="shared" si="21"/>
        <v>4</v>
      </c>
      <c r="L58" s="2290">
        <f t="shared" si="21"/>
        <v>4</v>
      </c>
      <c r="M58" s="2290">
        <f t="shared" si="21"/>
        <v>7</v>
      </c>
      <c r="N58" s="2290">
        <f t="shared" si="21"/>
        <v>6</v>
      </c>
      <c r="O58" s="2290">
        <f t="shared" si="21"/>
        <v>6</v>
      </c>
      <c r="P58" s="2290">
        <f t="shared" si="21"/>
        <v>6</v>
      </c>
      <c r="Q58" s="2290">
        <f t="shared" si="21"/>
        <v>6</v>
      </c>
      <c r="R58" s="2290">
        <f t="shared" si="21"/>
        <v>5</v>
      </c>
    </row>
    <row r="59" spans="1:18" ht="102" customHeight="1" x14ac:dyDescent="0.25">
      <c r="A59" s="2287"/>
      <c r="B59" s="2287"/>
      <c r="C59" s="2304" t="s">
        <v>128</v>
      </c>
      <c r="D59" s="2289"/>
      <c r="E59" s="2290">
        <f>COUNT(#REF!,E39:E39,E41:E42,E44:E49,E51:E52,E56)</f>
        <v>3</v>
      </c>
      <c r="F59" s="2290">
        <f>COUNT(#REF!,F39:F39,F41:F42,F44:F49,F51:F52,F56)</f>
        <v>6</v>
      </c>
      <c r="G59" s="2290">
        <f>COUNT(#REF!,G39:G39,G41:G42,G44:G49,G51:G52,G56)</f>
        <v>5</v>
      </c>
      <c r="H59" s="2290">
        <f>COUNT(#REF!,H39:H39,H41:H42,H44:H49,H51:H52,H56)</f>
        <v>6</v>
      </c>
      <c r="I59" s="2290">
        <f>COUNT(#REF!,I39:I39,I41:I42,I44:I49,I51:I52,I56)</f>
        <v>5</v>
      </c>
      <c r="J59" s="2290">
        <f>COUNT(#REF!,J39:J39,J41:J42,J44:J49,J51:J52,J56)</f>
        <v>5</v>
      </c>
      <c r="K59" s="2290">
        <f>COUNT(#REF!,K39:K39,K41:K42,K44:K49,K51:K52,K56)</f>
        <v>2</v>
      </c>
      <c r="L59" s="2290">
        <f>COUNT(#REF!,L39:L39,L41:L42,L44:L49,L51:L52,L56)</f>
        <v>2</v>
      </c>
      <c r="M59" s="2290">
        <f>COUNT(#REF!,M39:M39,M41:M42,M44:M49,M51:M52,M56)</f>
        <v>6</v>
      </c>
      <c r="N59" s="2290">
        <f>COUNT(#REF!,N39:N39,N41:N42,N44:N49,N51:N52,N56)</f>
        <v>6</v>
      </c>
      <c r="O59" s="2290">
        <f>COUNT(#REF!,O39:O39,O41:O42,O44:O49,O51:O52,O56)</f>
        <v>5</v>
      </c>
      <c r="P59" s="2290">
        <f>COUNT(#REF!,P39:P39,P41:P42,P44:P49,P51:P52,P56)</f>
        <v>5</v>
      </c>
      <c r="Q59" s="2290">
        <f>COUNT(#REF!,Q39:Q39,Q41:Q42,Q44:Q49,Q51:Q52,Q56)</f>
        <v>5</v>
      </c>
      <c r="R59" s="2290">
        <f>COUNT(#REF!,R39:R39,R41:R42,R44:R49,R51:R52,R56)</f>
        <v>3</v>
      </c>
    </row>
    <row r="60" spans="1:18" ht="102" customHeight="1" x14ac:dyDescent="0.25">
      <c r="A60" s="2287"/>
      <c r="B60" s="2287"/>
      <c r="C60" s="2304" t="s">
        <v>161</v>
      </c>
      <c r="D60" s="2289"/>
      <c r="E60" s="2290">
        <f>COUNT(#REF!,E41:E42,E44:E49,E51:E52,E56)</f>
        <v>3</v>
      </c>
      <c r="F60" s="2290">
        <f>COUNT(#REF!,F41:F42,F44:F49,F51:F52,F56)</f>
        <v>6</v>
      </c>
      <c r="G60" s="2290">
        <f>COUNT(#REF!,G41:G42,G44:G49,G51:G52,G56)</f>
        <v>5</v>
      </c>
      <c r="H60" s="2290">
        <f>COUNT(#REF!,H41:H42,H44:H49,H51:H52,H56)</f>
        <v>6</v>
      </c>
      <c r="I60" s="2290">
        <f>COUNT(#REF!,I41:I42,I44:I49,I51:I52,I56)</f>
        <v>5</v>
      </c>
      <c r="J60" s="2290">
        <f>COUNT(#REF!,J41:J42,J44:J49,J51:J52,J56)</f>
        <v>5</v>
      </c>
      <c r="K60" s="2290">
        <f>COUNT(#REF!,K41:K42,K44:K49,K51:K52,K56)</f>
        <v>2</v>
      </c>
      <c r="L60" s="2290">
        <f>COUNT(#REF!,L41:L42,L44:L49,L51:L52,L56)</f>
        <v>2</v>
      </c>
      <c r="M60" s="2290">
        <f>COUNT(#REF!,M41:M42,M44:M49,M51:M52,M56)</f>
        <v>6</v>
      </c>
      <c r="N60" s="2290">
        <f>COUNT(#REF!,N41:N42,N44:N49,N51:N52,N56)</f>
        <v>6</v>
      </c>
      <c r="O60" s="2290">
        <f>COUNT(#REF!,O41:O42,O44:O49,O51:O52,O56)</f>
        <v>5</v>
      </c>
      <c r="P60" s="2290">
        <f>COUNT(#REF!,P41:P42,P44:P49,P51:P52,P56)</f>
        <v>5</v>
      </c>
      <c r="Q60" s="2290">
        <f>COUNT(#REF!,Q41:Q42,Q44:Q49,Q51:Q52,Q56)</f>
        <v>5</v>
      </c>
      <c r="R60" s="2290">
        <f>COUNT(#REF!,R41:R42,R44:R49,R51:R52,R56)</f>
        <v>3</v>
      </c>
    </row>
    <row r="61" spans="1:18" ht="102" customHeight="1" x14ac:dyDescent="0.25">
      <c r="A61" s="2287"/>
      <c r="B61" s="2287"/>
      <c r="C61" s="2304" t="s">
        <v>321</v>
      </c>
      <c r="D61" s="2289"/>
      <c r="E61" s="2290">
        <f>COUNT(#REF!,E42,E44:E49,E51:E52,E56)</f>
        <v>2</v>
      </c>
      <c r="F61" s="2290">
        <f>COUNT(#REF!,F42,F44:F49,F51:F52,F56)</f>
        <v>5</v>
      </c>
      <c r="G61" s="2290">
        <f>COUNT(#REF!,G42,G44:G49,G51:G52,G56)</f>
        <v>5</v>
      </c>
      <c r="H61" s="2290">
        <f>COUNT(#REF!,H42,H44:H49,H51:H52,H56)</f>
        <v>5</v>
      </c>
      <c r="I61" s="2290">
        <f>COUNT(#REF!,I42,I44:I49,I51:I52,I56)</f>
        <v>4</v>
      </c>
      <c r="J61" s="2290">
        <f>COUNT(#REF!,J42,J44:J49,J51:J52,J56)</f>
        <v>4</v>
      </c>
      <c r="K61" s="2290">
        <f>COUNT(#REF!,K42,K44:K49,K51:K52,K56)</f>
        <v>2</v>
      </c>
      <c r="L61" s="2290">
        <f>COUNT(#REF!,L42,L44:L49,L51:L52,L56)</f>
        <v>2</v>
      </c>
      <c r="M61" s="2290">
        <f>COUNT(#REF!,M42,M44:M49,M51:M52,M56)</f>
        <v>5</v>
      </c>
      <c r="N61" s="2290">
        <f>COUNT(#REF!,N42,N44:N49,N51:N52,N56)</f>
        <v>5</v>
      </c>
      <c r="O61" s="2290">
        <f>COUNT(#REF!,O42,O44:O49,O51:O52,O56)</f>
        <v>4</v>
      </c>
      <c r="P61" s="2290">
        <f>COUNT(#REF!,P42,P44:P49,P51:P52,P56)</f>
        <v>5</v>
      </c>
      <c r="Q61" s="2290">
        <f>COUNT(#REF!,Q42,Q44:Q49,Q51:Q52,Q56)</f>
        <v>4</v>
      </c>
      <c r="R61" s="2290">
        <f>COUNT(#REF!,R42,R44:R49,R51:R52,R56)</f>
        <v>2</v>
      </c>
    </row>
    <row r="62" spans="1:18" ht="102" customHeight="1" x14ac:dyDescent="0.25">
      <c r="A62" s="2287"/>
      <c r="B62" s="2287"/>
      <c r="C62" s="2304" t="s">
        <v>183</v>
      </c>
      <c r="D62" s="2289"/>
      <c r="E62" s="2290">
        <f t="shared" ref="E62:R62" si="22">COUNT(E56)</f>
        <v>0</v>
      </c>
      <c r="F62" s="2290">
        <f t="shared" si="22"/>
        <v>0</v>
      </c>
      <c r="G62" s="2290">
        <f t="shared" si="22"/>
        <v>0</v>
      </c>
      <c r="H62" s="2290">
        <f t="shared" si="22"/>
        <v>0</v>
      </c>
      <c r="I62" s="2290">
        <f t="shared" si="22"/>
        <v>0</v>
      </c>
      <c r="J62" s="2290">
        <f t="shared" si="22"/>
        <v>0</v>
      </c>
      <c r="K62" s="2290">
        <f t="shared" si="22"/>
        <v>0</v>
      </c>
      <c r="L62" s="2290">
        <f t="shared" si="22"/>
        <v>0</v>
      </c>
      <c r="M62" s="2290">
        <f t="shared" si="22"/>
        <v>0</v>
      </c>
      <c r="N62" s="2290">
        <f t="shared" si="22"/>
        <v>0</v>
      </c>
      <c r="O62" s="2290">
        <f t="shared" si="22"/>
        <v>0</v>
      </c>
      <c r="P62" s="2290">
        <f t="shared" si="22"/>
        <v>0</v>
      </c>
      <c r="Q62" s="2290">
        <f t="shared" si="22"/>
        <v>0</v>
      </c>
      <c r="R62" s="2290">
        <f t="shared" si="22"/>
        <v>0</v>
      </c>
    </row>
    <row r="63" spans="1:18" ht="102" customHeight="1" thickBot="1" x14ac:dyDescent="0.3">
      <c r="A63" s="2267" t="s">
        <v>102</v>
      </c>
      <c r="B63" s="2267"/>
      <c r="C63" s="2268"/>
      <c r="D63" s="2269"/>
      <c r="E63" s="2272"/>
      <c r="F63" s="2273"/>
      <c r="G63" s="2273"/>
      <c r="H63" s="2273"/>
      <c r="I63" s="2269"/>
      <c r="J63" s="2269"/>
      <c r="K63" s="2270"/>
      <c r="L63" s="2270"/>
      <c r="M63" s="2273"/>
      <c r="N63" s="2269"/>
      <c r="O63" s="2269"/>
      <c r="P63" s="2269"/>
      <c r="Q63" s="2269"/>
      <c r="R63" s="2272"/>
    </row>
    <row r="64" spans="1:18" ht="102" customHeight="1" thickBot="1" x14ac:dyDescent="0.3">
      <c r="A64" s="2305" t="s">
        <v>95</v>
      </c>
      <c r="B64" s="2305" t="s">
        <v>101</v>
      </c>
      <c r="C64" s="2306" t="s">
        <v>97</v>
      </c>
      <c r="D64" s="2305">
        <f>SUM(E64:K64,L64:R64)/2</f>
        <v>19</v>
      </c>
      <c r="E64" s="2307"/>
      <c r="F64" s="2308">
        <v>7.5</v>
      </c>
      <c r="G64" s="2308">
        <v>7.5</v>
      </c>
      <c r="H64" s="2308">
        <v>4</v>
      </c>
      <c r="I64" s="2305"/>
      <c r="J64" s="2305"/>
      <c r="K64" s="2307"/>
      <c r="L64" s="2307"/>
      <c r="M64" s="2308">
        <v>7.5</v>
      </c>
      <c r="N64" s="2305">
        <v>7.5</v>
      </c>
      <c r="O64" s="2305">
        <v>4</v>
      </c>
      <c r="P64" s="2305"/>
      <c r="Q64" s="2305"/>
      <c r="R64" s="2310"/>
    </row>
    <row r="65" spans="1:18" ht="102" customHeight="1" thickBot="1" x14ac:dyDescent="0.3">
      <c r="A65" s="2267" t="s">
        <v>96</v>
      </c>
      <c r="B65" s="2267" t="s">
        <v>100</v>
      </c>
      <c r="C65" s="2311" t="s">
        <v>99</v>
      </c>
      <c r="D65" s="2305">
        <f t="shared" ref="D65:D66" si="23">SUM(E65:K65,L65:R65)/2</f>
        <v>38</v>
      </c>
      <c r="E65" s="2312"/>
      <c r="F65" s="2313">
        <v>9.5</v>
      </c>
      <c r="G65" s="2267">
        <v>9.5</v>
      </c>
      <c r="H65" s="2267">
        <v>9.5</v>
      </c>
      <c r="I65" s="2267">
        <v>9.5</v>
      </c>
      <c r="J65" s="2267"/>
      <c r="K65" s="2312"/>
      <c r="L65" s="2315"/>
      <c r="M65" s="2316">
        <v>9.5</v>
      </c>
      <c r="N65" s="2267">
        <v>9.5</v>
      </c>
      <c r="O65" s="2267">
        <v>9.5</v>
      </c>
      <c r="P65" s="2267">
        <v>9.5</v>
      </c>
      <c r="Q65" s="2267"/>
      <c r="R65" s="2317"/>
    </row>
    <row r="66" spans="1:18" ht="102" customHeight="1" thickBot="1" x14ac:dyDescent="0.3">
      <c r="A66" s="2267" t="s">
        <v>96</v>
      </c>
      <c r="B66" s="2267" t="s">
        <v>100</v>
      </c>
      <c r="C66" s="2311" t="s">
        <v>137</v>
      </c>
      <c r="D66" s="2305">
        <f t="shared" si="23"/>
        <v>38</v>
      </c>
      <c r="E66" s="2312">
        <v>9.5</v>
      </c>
      <c r="F66" s="2316">
        <v>9.5</v>
      </c>
      <c r="G66" s="2267"/>
      <c r="H66" s="2267"/>
      <c r="I66" s="2267"/>
      <c r="J66" s="2267">
        <v>9.5</v>
      </c>
      <c r="K66" s="2312">
        <v>9.5</v>
      </c>
      <c r="L66" s="2312">
        <v>9.5</v>
      </c>
      <c r="M66" s="2313">
        <v>9.5</v>
      </c>
      <c r="N66" s="2267"/>
      <c r="O66" s="2267"/>
      <c r="P66" s="2267"/>
      <c r="Q66" s="2267">
        <v>9.5</v>
      </c>
      <c r="R66" s="2317">
        <v>9.5</v>
      </c>
    </row>
    <row r="67" spans="1:18" ht="102" customHeight="1" x14ac:dyDescent="2">
      <c r="A67" s="2267"/>
      <c r="B67" s="2318" t="s">
        <v>155</v>
      </c>
      <c r="C67" s="2319" t="s">
        <v>140</v>
      </c>
      <c r="D67" s="2269"/>
      <c r="E67" s="2270"/>
      <c r="F67" s="2273"/>
      <c r="G67" s="2273"/>
      <c r="H67" s="2273"/>
      <c r="I67" s="2269"/>
      <c r="J67" s="2269"/>
      <c r="K67" s="2270"/>
      <c r="L67" s="2270"/>
      <c r="M67" s="2269"/>
      <c r="N67" s="2269"/>
      <c r="O67" s="2269"/>
      <c r="P67" s="2269"/>
      <c r="Q67" s="2269"/>
      <c r="R67" s="2272"/>
    </row>
    <row r="68" spans="1:18" ht="102" customHeight="1" x14ac:dyDescent="2">
      <c r="A68" s="2267"/>
      <c r="B68" s="2320" t="s">
        <v>154</v>
      </c>
      <c r="C68" s="2321" t="s">
        <v>141</v>
      </c>
      <c r="D68" s="2269"/>
      <c r="E68" s="2270"/>
      <c r="F68" s="2273"/>
      <c r="G68" s="2273"/>
      <c r="H68" s="2273"/>
      <c r="I68" s="2269"/>
      <c r="J68" s="2269"/>
      <c r="K68" s="2270"/>
      <c r="L68" s="2270"/>
      <c r="M68" s="2269"/>
      <c r="N68" s="2269"/>
      <c r="O68" s="2269"/>
      <c r="P68" s="2269"/>
      <c r="Q68" s="2269"/>
      <c r="R68" s="2272"/>
    </row>
    <row r="69" spans="1:18" ht="102" customHeight="1" x14ac:dyDescent="2">
      <c r="A69" s="2341"/>
      <c r="B69" s="2341"/>
      <c r="C69" s="2341"/>
      <c r="D69" s="2342"/>
      <c r="E69" s="2343">
        <f t="shared" ref="E69:R69" si="24">SUM(E7:E15,E17:E20,E22:E22,E24:E26,E28:E32,E34:E37,E39:E39,E41:E42,E44:E49,E51:E52,E56,E64:E68)</f>
        <v>92.5</v>
      </c>
      <c r="F69" s="2343">
        <f t="shared" si="24"/>
        <v>161.5</v>
      </c>
      <c r="G69" s="2343">
        <f t="shared" si="24"/>
        <v>157.5</v>
      </c>
      <c r="H69" s="2343">
        <f t="shared" si="24"/>
        <v>160</v>
      </c>
      <c r="I69" s="2343">
        <f t="shared" si="24"/>
        <v>141</v>
      </c>
      <c r="J69" s="2343">
        <f t="shared" si="24"/>
        <v>149</v>
      </c>
      <c r="K69" s="2343">
        <f t="shared" si="24"/>
        <v>98</v>
      </c>
      <c r="L69" s="2343">
        <f t="shared" si="24"/>
        <v>84.5</v>
      </c>
      <c r="M69" s="2343">
        <f t="shared" si="24"/>
        <v>166.5</v>
      </c>
      <c r="N69" s="2343">
        <f t="shared" si="24"/>
        <v>157.5</v>
      </c>
      <c r="O69" s="2343">
        <f t="shared" si="24"/>
        <v>139</v>
      </c>
      <c r="P69" s="2343">
        <f t="shared" si="24"/>
        <v>146</v>
      </c>
      <c r="Q69" s="2343">
        <f t="shared" si="24"/>
        <v>133</v>
      </c>
      <c r="R69" s="2343">
        <f t="shared" si="24"/>
        <v>114</v>
      </c>
    </row>
    <row r="70" spans="1:18" ht="102" customHeight="1" x14ac:dyDescent="2">
      <c r="A70" s="2344"/>
      <c r="B70" s="2344"/>
      <c r="C70" s="2344"/>
      <c r="D70" s="2342"/>
      <c r="E70" s="2345">
        <f>E69/8</f>
        <v>11.5625</v>
      </c>
      <c r="F70" s="2345">
        <f t="shared" ref="F70:R70" si="25">F69/8</f>
        <v>20.1875</v>
      </c>
      <c r="G70" s="2345">
        <f t="shared" si="25"/>
        <v>19.6875</v>
      </c>
      <c r="H70" s="2345">
        <f t="shared" si="25"/>
        <v>20</v>
      </c>
      <c r="I70" s="2345">
        <f t="shared" si="25"/>
        <v>17.625</v>
      </c>
      <c r="J70" s="2345">
        <f t="shared" si="25"/>
        <v>18.625</v>
      </c>
      <c r="K70" s="2345">
        <f t="shared" si="25"/>
        <v>12.25</v>
      </c>
      <c r="L70" s="2345">
        <f t="shared" si="25"/>
        <v>10.5625</v>
      </c>
      <c r="M70" s="2345">
        <f t="shared" si="25"/>
        <v>20.8125</v>
      </c>
      <c r="N70" s="2345">
        <f t="shared" si="25"/>
        <v>19.6875</v>
      </c>
      <c r="O70" s="2345">
        <f t="shared" si="25"/>
        <v>17.375</v>
      </c>
      <c r="P70" s="2345">
        <f t="shared" si="25"/>
        <v>18.25</v>
      </c>
      <c r="Q70" s="2345">
        <f t="shared" si="25"/>
        <v>16.625</v>
      </c>
      <c r="R70" s="2345">
        <f t="shared" si="25"/>
        <v>14.25</v>
      </c>
    </row>
    <row r="71" spans="1:18" ht="102" customHeight="1" x14ac:dyDescent="2">
      <c r="A71" s="2346"/>
      <c r="B71" s="2346"/>
      <c r="C71" s="2346"/>
      <c r="D71" s="2347" t="s">
        <v>212</v>
      </c>
      <c r="E71" s="2348" t="s">
        <v>315</v>
      </c>
      <c r="F71" s="2349" t="s">
        <v>203</v>
      </c>
      <c r="G71" s="2350"/>
      <c r="H71" s="2347" t="s">
        <v>211</v>
      </c>
      <c r="I71" s="2351"/>
      <c r="J71" s="2352" t="s">
        <v>203</v>
      </c>
      <c r="K71" s="2350"/>
      <c r="L71" s="2347" t="s">
        <v>213</v>
      </c>
      <c r="M71" s="2348" t="s">
        <v>74</v>
      </c>
      <c r="N71" s="2349" t="s">
        <v>203</v>
      </c>
      <c r="O71" s="2350"/>
      <c r="P71" s="2347" t="s">
        <v>211</v>
      </c>
      <c r="Q71" s="2351"/>
      <c r="R71" s="2352" t="s">
        <v>203</v>
      </c>
    </row>
    <row r="72" spans="1:18" ht="102" customHeight="1" x14ac:dyDescent="2">
      <c r="A72" s="2353"/>
      <c r="B72" s="2353"/>
      <c r="C72" s="2353"/>
      <c r="D72" s="2354" t="s">
        <v>159</v>
      </c>
      <c r="E72" s="2337">
        <v>27.5</v>
      </c>
      <c r="F72" s="2355" t="str">
        <f>E72* 40 &amp; "hrs"</f>
        <v>1100hrs</v>
      </c>
      <c r="G72" s="2350"/>
      <c r="H72" s="2356" t="s">
        <v>240</v>
      </c>
      <c r="I72" s="2357">
        <v>25.93</v>
      </c>
      <c r="J72" s="2358" t="s">
        <v>247</v>
      </c>
      <c r="K72" s="2350"/>
      <c r="L72" s="2359" t="s">
        <v>159</v>
      </c>
      <c r="M72" s="2360">
        <v>27.5</v>
      </c>
      <c r="N72" s="2355" t="str">
        <f>M72* 40 &amp; "hrs"</f>
        <v>1100hrs</v>
      </c>
      <c r="O72" s="2350"/>
      <c r="P72" s="2361" t="s">
        <v>240</v>
      </c>
      <c r="Q72" s="2338">
        <v>25.93</v>
      </c>
      <c r="R72" s="2362" t="s">
        <v>247</v>
      </c>
    </row>
    <row r="73" spans="1:18" ht="102" customHeight="1" x14ac:dyDescent="2">
      <c r="A73" s="2353"/>
      <c r="B73" s="2353"/>
      <c r="C73" s="2353"/>
      <c r="D73" s="2363" t="s">
        <v>204</v>
      </c>
      <c r="E73" s="2364">
        <f>SUM(E69:K69)/40</f>
        <v>23.987500000000001</v>
      </c>
      <c r="F73" s="2365" t="str">
        <f>E73* 40 &amp; "hrs"</f>
        <v>959.5hrs</v>
      </c>
      <c r="G73" s="2350"/>
      <c r="H73" s="2366" t="s">
        <v>74</v>
      </c>
      <c r="I73" s="2367">
        <f>SUM(E69:K69)/40</f>
        <v>23.987500000000001</v>
      </c>
      <c r="J73" s="2368" t="str">
        <f>I73*40 &amp; "hrs"</f>
        <v>959.5hrs</v>
      </c>
      <c r="K73" s="2350"/>
      <c r="L73" s="2369" t="s">
        <v>204</v>
      </c>
      <c r="M73" s="2370">
        <f>SUM(L69:R69)/40</f>
        <v>23.512499999999999</v>
      </c>
      <c r="N73" s="2365" t="str">
        <f>M73* 40 &amp; "hrs"</f>
        <v>940.5hrs</v>
      </c>
      <c r="O73" s="2350"/>
      <c r="P73" s="2366" t="s">
        <v>74</v>
      </c>
      <c r="Q73" s="2371">
        <f>SUM(L69:R69)/40</f>
        <v>23.512499999999999</v>
      </c>
      <c r="R73" s="2372" t="str">
        <f>Q73*40 &amp; "hrs"</f>
        <v>940.5hrs</v>
      </c>
    </row>
    <row r="74" spans="1:18" ht="102" customHeight="1" x14ac:dyDescent="2">
      <c r="A74" s="2353"/>
      <c r="B74" s="2353"/>
      <c r="C74" s="2353"/>
      <c r="D74" s="2359" t="s">
        <v>188</v>
      </c>
      <c r="E74" s="2360">
        <f>COUNTIFS(E7:K70, "T")*8/40</f>
        <v>1</v>
      </c>
      <c r="F74" s="2373" t="str">
        <f>E74* 40 &amp; "hrs"</f>
        <v>40hrs</v>
      </c>
      <c r="G74" s="2350"/>
      <c r="H74" s="2361" t="s">
        <v>241</v>
      </c>
      <c r="I74" s="2360">
        <v>29.07</v>
      </c>
      <c r="J74" s="2362" t="s">
        <v>251</v>
      </c>
      <c r="K74" s="2350"/>
      <c r="L74" s="2374" t="s">
        <v>188</v>
      </c>
      <c r="M74" s="2338">
        <f>COUNTIFS(L7:R70, "T")*8/40</f>
        <v>0.2</v>
      </c>
      <c r="N74" s="2373" t="str">
        <f>M74* 40 &amp; "hrs"</f>
        <v>8hrs</v>
      </c>
      <c r="O74" s="2350"/>
      <c r="P74" s="2361" t="s">
        <v>241</v>
      </c>
      <c r="Q74" s="2338">
        <v>29.07</v>
      </c>
      <c r="R74" s="2362" t="s">
        <v>251</v>
      </c>
    </row>
    <row r="75" spans="1:18" ht="13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13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13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</sheetData>
  <mergeCells count="5">
    <mergeCell ref="A1:R1"/>
    <mergeCell ref="A2:R2"/>
    <mergeCell ref="A3:R3"/>
    <mergeCell ref="E4:K4"/>
    <mergeCell ref="L4:R4"/>
  </mergeCells>
  <conditionalFormatting sqref="I73">
    <cfRule type="cellIs" dxfId="813" priority="10" operator="lessThan">
      <formula>25.93</formula>
    </cfRule>
    <cfRule type="cellIs" dxfId="812" priority="11" operator="greaterThan">
      <formula>29.07</formula>
    </cfRule>
    <cfRule type="cellIs" dxfId="811" priority="12" operator="between">
      <formula>25.93</formula>
      <formula>29.07</formula>
    </cfRule>
  </conditionalFormatting>
  <conditionalFormatting sqref="J73">
    <cfRule type="cellIs" dxfId="810" priority="7" operator="lessThan">
      <formula>1037.2</formula>
    </cfRule>
    <cfRule type="cellIs" dxfId="809" priority="8" operator="greaterThan">
      <formula>1162.8</formula>
    </cfRule>
    <cfRule type="cellIs" dxfId="808" priority="9" operator="between">
      <formula>1037.2</formula>
      <formula>1162.8</formula>
    </cfRule>
  </conditionalFormatting>
  <conditionalFormatting sqref="Q73">
    <cfRule type="cellIs" dxfId="807" priority="4" operator="lessThan">
      <formula>25.93</formula>
    </cfRule>
    <cfRule type="cellIs" dxfId="806" priority="5" operator="greaterThan">
      <formula>29.07</formula>
    </cfRule>
    <cfRule type="cellIs" dxfId="805" priority="6" operator="between">
      <formula>25.93</formula>
      <formula>29.07</formula>
    </cfRule>
  </conditionalFormatting>
  <conditionalFormatting sqref="R73">
    <cfRule type="cellIs" dxfId="804" priority="1" operator="lessThan">
      <formula>1037.2</formula>
    </cfRule>
    <cfRule type="cellIs" dxfId="803" priority="2" operator="greaterThan">
      <formula>1162.8</formula>
    </cfRule>
    <cfRule type="cellIs" dxfId="802" priority="3" operator="between">
      <formula>1037.2</formula>
      <formula>1162.8</formula>
    </cfRule>
  </conditionalFormatting>
  <pageMargins left="0.7" right="0.7" top="0.75" bottom="0.75" header="0.3" footer="0.3"/>
  <pageSetup scale="1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49AC-94F6-4FC0-A411-FD041E2756C8}">
  <sheetPr>
    <pageSetUpPr fitToPage="1"/>
  </sheetPr>
  <dimension ref="A1:U76"/>
  <sheetViews>
    <sheetView topLeftCell="M70" zoomScale="75" zoomScaleNormal="75" workbookViewId="0">
      <selection sqref="A1:R67"/>
    </sheetView>
  </sheetViews>
  <sheetFormatPr defaultRowHeight="141" customHeight="1" x14ac:dyDescent="0.25"/>
  <cols>
    <col min="1" max="1" width="67.08984375" customWidth="1"/>
    <col min="2" max="2" width="129.81640625" customWidth="1"/>
    <col min="3" max="3" width="141.81640625" customWidth="1"/>
    <col min="4" max="4" width="37.90625" customWidth="1"/>
    <col min="5" max="5" width="46.90625" customWidth="1"/>
    <col min="6" max="10" width="34.90625" customWidth="1"/>
    <col min="11" max="12" width="35.81640625" customWidth="1"/>
    <col min="13" max="17" width="31.08984375" customWidth="1"/>
    <col min="18" max="18" width="36.6328125" customWidth="1"/>
    <col min="20" max="20" width="5.08984375" bestFit="1" customWidth="1"/>
  </cols>
  <sheetData>
    <row r="1" spans="1:21" ht="141" customHeight="1" x14ac:dyDescent="2">
      <c r="A1" s="2624" t="s">
        <v>0</v>
      </c>
      <c r="B1" s="2624"/>
      <c r="C1" s="2624"/>
      <c r="D1" s="2624"/>
      <c r="E1" s="2624"/>
      <c r="F1" s="2624"/>
      <c r="G1" s="2624"/>
      <c r="H1" s="2624"/>
      <c r="I1" s="2624"/>
      <c r="J1" s="2624"/>
      <c r="K1" s="2624"/>
      <c r="L1" s="2624"/>
      <c r="M1" s="2624"/>
      <c r="N1" s="2624"/>
      <c r="O1" s="2624"/>
      <c r="P1" s="2624"/>
      <c r="Q1" s="2624"/>
      <c r="R1" s="2624"/>
    </row>
    <row r="2" spans="1:21" ht="141" customHeight="1" x14ac:dyDescent="2">
      <c r="A2" s="2624" t="s">
        <v>87</v>
      </c>
      <c r="B2" s="2624"/>
      <c r="C2" s="2624"/>
      <c r="D2" s="2624"/>
      <c r="E2" s="2624"/>
      <c r="F2" s="2624"/>
      <c r="G2" s="2624"/>
      <c r="H2" s="2624"/>
      <c r="I2" s="2624"/>
      <c r="J2" s="2624"/>
      <c r="K2" s="2624"/>
      <c r="L2" s="2624"/>
      <c r="M2" s="2624"/>
      <c r="N2" s="2624"/>
      <c r="O2" s="2624"/>
      <c r="P2" s="2624"/>
      <c r="Q2" s="2624"/>
      <c r="R2" s="2624"/>
    </row>
    <row r="3" spans="1:21" ht="141" customHeight="1" x14ac:dyDescent="2">
      <c r="A3" s="2625"/>
      <c r="B3" s="2625"/>
      <c r="C3" s="2625"/>
      <c r="D3" s="2625"/>
      <c r="E3" s="2625"/>
      <c r="F3" s="2625"/>
      <c r="G3" s="2625"/>
      <c r="H3" s="2625"/>
      <c r="I3" s="2625"/>
      <c r="J3" s="2625"/>
      <c r="K3" s="2625"/>
      <c r="L3" s="2625"/>
      <c r="M3" s="2625"/>
      <c r="N3" s="2625"/>
      <c r="O3" s="2625"/>
      <c r="P3" s="2625"/>
      <c r="Q3" s="2625"/>
      <c r="R3" s="2625"/>
    </row>
    <row r="4" spans="1:21" ht="141" customHeight="1" x14ac:dyDescent="2">
      <c r="A4" s="2258"/>
      <c r="B4" s="2258"/>
      <c r="C4" s="2258"/>
      <c r="D4" s="2258"/>
      <c r="E4" s="2621" t="s">
        <v>2</v>
      </c>
      <c r="F4" s="2622"/>
      <c r="G4" s="2622"/>
      <c r="H4" s="2622"/>
      <c r="I4" s="2622"/>
      <c r="J4" s="2622"/>
      <c r="K4" s="2623"/>
      <c r="L4" s="2621" t="s">
        <v>3</v>
      </c>
      <c r="M4" s="2622"/>
      <c r="N4" s="2622"/>
      <c r="O4" s="2622"/>
      <c r="P4" s="2622"/>
      <c r="Q4" s="2622"/>
      <c r="R4" s="2622"/>
      <c r="T4" s="1754" t="s">
        <v>355</v>
      </c>
      <c r="U4" s="1755" t="s">
        <v>354</v>
      </c>
    </row>
    <row r="5" spans="1:21" ht="141" customHeight="1" x14ac:dyDescent="2">
      <c r="A5" s="2259"/>
      <c r="B5" s="2259"/>
      <c r="C5" s="2259"/>
      <c r="D5" s="2259"/>
      <c r="E5" s="2260">
        <v>45865</v>
      </c>
      <c r="F5" s="2260">
        <v>45866</v>
      </c>
      <c r="G5" s="2260">
        <v>45867</v>
      </c>
      <c r="H5" s="2260">
        <v>45868</v>
      </c>
      <c r="I5" s="2260">
        <v>45869</v>
      </c>
      <c r="J5" s="2260">
        <v>45870</v>
      </c>
      <c r="K5" s="2260">
        <v>45871</v>
      </c>
      <c r="L5" s="2260">
        <v>45872</v>
      </c>
      <c r="M5" s="2260">
        <v>45873</v>
      </c>
      <c r="N5" s="2260">
        <v>45874</v>
      </c>
      <c r="O5" s="2260">
        <v>45875</v>
      </c>
      <c r="P5" s="2260">
        <v>45876</v>
      </c>
      <c r="Q5" s="2260">
        <v>45877</v>
      </c>
      <c r="R5" s="2260">
        <v>45878</v>
      </c>
      <c r="T5" s="1756">
        <v>0.25</v>
      </c>
      <c r="U5" s="1752">
        <f>ROUNDDOWN(AVERAGE(E16:R16),0)</f>
        <v>4</v>
      </c>
    </row>
    <row r="6" spans="1:21" ht="103" customHeight="1" x14ac:dyDescent="2">
      <c r="A6" s="2262" t="s">
        <v>4</v>
      </c>
      <c r="B6" s="2262" t="s">
        <v>5</v>
      </c>
      <c r="C6" s="2262" t="s">
        <v>6</v>
      </c>
      <c r="D6" s="2262" t="s">
        <v>7</v>
      </c>
      <c r="E6" s="2263" t="s">
        <v>8</v>
      </c>
      <c r="F6" s="2264" t="s">
        <v>9</v>
      </c>
      <c r="G6" s="2264" t="s">
        <v>10</v>
      </c>
      <c r="H6" s="2264" t="s">
        <v>11</v>
      </c>
      <c r="I6" s="2264" t="s">
        <v>10</v>
      </c>
      <c r="J6" s="2264" t="s">
        <v>264</v>
      </c>
      <c r="K6" s="2263" t="s">
        <v>8</v>
      </c>
      <c r="L6" s="2263" t="s">
        <v>8</v>
      </c>
      <c r="M6" s="2264" t="s">
        <v>9</v>
      </c>
      <c r="N6" s="2264" t="s">
        <v>10</v>
      </c>
      <c r="O6" s="2264" t="s">
        <v>11</v>
      </c>
      <c r="P6" s="2264" t="s">
        <v>10</v>
      </c>
      <c r="Q6" s="2264" t="s">
        <v>12</v>
      </c>
      <c r="R6" s="2266" t="s">
        <v>8</v>
      </c>
      <c r="T6" s="1757">
        <v>0.29166666666666669</v>
      </c>
      <c r="U6" s="1752">
        <f>ROUNDDOWN(AVERAGE(E21:R21),0)</f>
        <v>5</v>
      </c>
    </row>
    <row r="7" spans="1:21" ht="127" customHeight="1" x14ac:dyDescent="0.3">
      <c r="A7" s="2267" t="s">
        <v>13</v>
      </c>
      <c r="B7" s="2267" t="s">
        <v>116</v>
      </c>
      <c r="C7" s="2268" t="s">
        <v>115</v>
      </c>
      <c r="D7" s="2269">
        <f>SUM(E7:K7,L7:R7)/2</f>
        <v>35</v>
      </c>
      <c r="E7" s="2270"/>
      <c r="F7" s="2269">
        <v>7</v>
      </c>
      <c r="G7" s="2269">
        <v>7</v>
      </c>
      <c r="H7" s="2269">
        <v>7</v>
      </c>
      <c r="I7" s="2269">
        <v>7</v>
      </c>
      <c r="J7" s="2269">
        <v>7</v>
      </c>
      <c r="K7" s="2270"/>
      <c r="L7" s="2270"/>
      <c r="M7" s="2269">
        <v>7</v>
      </c>
      <c r="N7" s="2269">
        <v>7</v>
      </c>
      <c r="O7" s="2269">
        <v>7</v>
      </c>
      <c r="P7" s="2269">
        <v>7</v>
      </c>
      <c r="Q7" s="2269">
        <v>7</v>
      </c>
      <c r="R7" s="2272"/>
      <c r="T7" s="1756">
        <v>0.33333333333333298</v>
      </c>
      <c r="U7" s="1752">
        <f>ROUNDDOWN(AVERAGE(E24:R24),0)</f>
        <v>6</v>
      </c>
    </row>
    <row r="8" spans="1:21" ht="119.5" customHeight="1" x14ac:dyDescent="0.25">
      <c r="A8" s="2267" t="s">
        <v>13</v>
      </c>
      <c r="B8" s="2267" t="s">
        <v>90</v>
      </c>
      <c r="C8" s="2268" t="s">
        <v>88</v>
      </c>
      <c r="D8" s="2269">
        <f t="shared" ref="D8:D15" si="0">SUM(E8:K8,L8:R8)/2</f>
        <v>40</v>
      </c>
      <c r="E8" s="2270"/>
      <c r="F8" s="2269">
        <v>8</v>
      </c>
      <c r="G8" s="2269">
        <v>8</v>
      </c>
      <c r="H8" s="2273">
        <v>8</v>
      </c>
      <c r="I8" s="2269">
        <v>8</v>
      </c>
      <c r="J8" s="2269">
        <v>8</v>
      </c>
      <c r="K8" s="2270"/>
      <c r="L8" s="2270"/>
      <c r="M8" s="2269">
        <v>8</v>
      </c>
      <c r="N8" s="2269">
        <v>8</v>
      </c>
      <c r="O8" s="2269">
        <v>8</v>
      </c>
      <c r="P8" s="2269">
        <v>8</v>
      </c>
      <c r="Q8" s="2269">
        <v>8</v>
      </c>
      <c r="R8" s="2272"/>
      <c r="T8" s="1757">
        <v>0.375</v>
      </c>
      <c r="U8" s="1752">
        <f>ROUNDDOWN(AVERAGE(E27:R27),0)</f>
        <v>7</v>
      </c>
    </row>
    <row r="9" spans="1:21" ht="113.5" customHeight="1" x14ac:dyDescent="0.3">
      <c r="A9" s="2267" t="s">
        <v>13</v>
      </c>
      <c r="B9" s="2267" t="s">
        <v>90</v>
      </c>
      <c r="C9" s="2268" t="s">
        <v>89</v>
      </c>
      <c r="D9" s="2269">
        <f t="shared" si="0"/>
        <v>40</v>
      </c>
      <c r="E9" s="2270"/>
      <c r="F9" s="2269">
        <v>8</v>
      </c>
      <c r="G9" s="2269">
        <v>8</v>
      </c>
      <c r="H9" s="2269">
        <v>8</v>
      </c>
      <c r="I9" s="2269">
        <v>8</v>
      </c>
      <c r="J9" s="2269">
        <v>8</v>
      </c>
      <c r="K9" s="2270"/>
      <c r="L9" s="2270"/>
      <c r="M9" s="2269">
        <v>8</v>
      </c>
      <c r="N9" s="2269">
        <v>8</v>
      </c>
      <c r="O9" s="2269">
        <v>8</v>
      </c>
      <c r="P9" s="2269">
        <v>8</v>
      </c>
      <c r="Q9" s="2269">
        <v>8</v>
      </c>
      <c r="R9" s="2272"/>
      <c r="T9" s="1756">
        <v>0.41666666666666702</v>
      </c>
      <c r="U9" s="1752">
        <f>ROUNDDOWN(AVERAGE(E33:R33),0)</f>
        <v>10</v>
      </c>
    </row>
    <row r="10" spans="1:21" ht="119" customHeight="1" x14ac:dyDescent="0.3">
      <c r="A10" s="2277" t="s">
        <v>13</v>
      </c>
      <c r="B10" s="2277" t="s">
        <v>90</v>
      </c>
      <c r="C10" s="2328" t="s">
        <v>98</v>
      </c>
      <c r="D10" s="2269">
        <f t="shared" si="0"/>
        <v>40</v>
      </c>
      <c r="E10" s="2270"/>
      <c r="F10" s="2269">
        <v>8</v>
      </c>
      <c r="G10" s="2269">
        <v>8</v>
      </c>
      <c r="H10" s="2269">
        <v>8</v>
      </c>
      <c r="I10" s="2269">
        <v>8</v>
      </c>
      <c r="J10" s="2269">
        <v>8</v>
      </c>
      <c r="K10" s="2270"/>
      <c r="L10" s="2270"/>
      <c r="M10" s="2269">
        <v>8</v>
      </c>
      <c r="N10" s="2269">
        <v>8</v>
      </c>
      <c r="O10" s="2269">
        <v>8</v>
      </c>
      <c r="P10" s="2269">
        <v>8</v>
      </c>
      <c r="Q10" s="2269">
        <v>8</v>
      </c>
      <c r="R10" s="2272"/>
      <c r="T10" s="1756"/>
      <c r="U10" s="1752"/>
    </row>
    <row r="11" spans="1:21" ht="115" customHeight="1" x14ac:dyDescent="0.25">
      <c r="A11" s="2267" t="s">
        <v>13</v>
      </c>
      <c r="B11" s="2267" t="s">
        <v>90</v>
      </c>
      <c r="C11" s="2275" t="s">
        <v>111</v>
      </c>
      <c r="D11" s="2269">
        <f t="shared" si="0"/>
        <v>40</v>
      </c>
      <c r="E11" s="2270">
        <v>8</v>
      </c>
      <c r="F11" s="2269">
        <v>8</v>
      </c>
      <c r="G11" s="2269">
        <v>8</v>
      </c>
      <c r="H11" s="2269"/>
      <c r="I11" s="2269">
        <v>8</v>
      </c>
      <c r="J11" s="2269">
        <v>8</v>
      </c>
      <c r="K11" s="2270"/>
      <c r="L11" s="2276"/>
      <c r="M11" s="2269">
        <v>8</v>
      </c>
      <c r="N11" s="2269">
        <v>8</v>
      </c>
      <c r="O11" s="2269">
        <v>8</v>
      </c>
      <c r="P11" s="2269">
        <v>8</v>
      </c>
      <c r="Q11" s="2269"/>
      <c r="R11" s="2270">
        <v>8</v>
      </c>
      <c r="T11" s="1757">
        <v>0.45833333333333298</v>
      </c>
      <c r="U11" s="1752">
        <f>ROUNDDOWN(AVERAGE(E38:R38),0)</f>
        <v>10</v>
      </c>
    </row>
    <row r="12" spans="1:21" ht="106.5" customHeight="1" x14ac:dyDescent="0.3">
      <c r="A12" s="2267" t="s">
        <v>13</v>
      </c>
      <c r="B12" s="2267" t="s">
        <v>90</v>
      </c>
      <c r="C12" s="2275" t="s">
        <v>133</v>
      </c>
      <c r="D12" s="2269">
        <f t="shared" si="0"/>
        <v>0</v>
      </c>
      <c r="E12" s="2279" t="s">
        <v>104</v>
      </c>
      <c r="F12" s="2271" t="s">
        <v>104</v>
      </c>
      <c r="G12" s="2269"/>
      <c r="H12" s="2271" t="s">
        <v>104</v>
      </c>
      <c r="I12" s="2271" t="s">
        <v>104</v>
      </c>
      <c r="J12" s="2271" t="s">
        <v>104</v>
      </c>
      <c r="K12" s="2270"/>
      <c r="L12" s="2276"/>
      <c r="M12" s="2271" t="s">
        <v>104</v>
      </c>
      <c r="N12" s="2271" t="s">
        <v>104</v>
      </c>
      <c r="O12" s="2271" t="s">
        <v>104</v>
      </c>
      <c r="P12" s="2269"/>
      <c r="Q12" s="2271" t="s">
        <v>104</v>
      </c>
      <c r="R12" s="2279" t="s">
        <v>104</v>
      </c>
      <c r="T12" s="1756">
        <v>0.5</v>
      </c>
      <c r="U12" s="1752">
        <f>ROUNDDOWN(AVERAGE(E40:R40),0)</f>
        <v>10</v>
      </c>
    </row>
    <row r="13" spans="1:21" ht="113" customHeight="1" x14ac:dyDescent="0.25">
      <c r="A13" s="2267" t="s">
        <v>13</v>
      </c>
      <c r="B13" s="2267" t="s">
        <v>90</v>
      </c>
      <c r="C13" s="2281" t="s">
        <v>344</v>
      </c>
      <c r="D13" s="2269">
        <f t="shared" si="0"/>
        <v>8</v>
      </c>
      <c r="E13" s="2270">
        <v>8</v>
      </c>
      <c r="F13" s="2286"/>
      <c r="G13" s="2286"/>
      <c r="H13" s="2269"/>
      <c r="I13" s="2286"/>
      <c r="J13" s="2286"/>
      <c r="K13" s="2270"/>
      <c r="L13" s="2276"/>
      <c r="M13" s="2286"/>
      <c r="N13" s="2286"/>
      <c r="O13" s="2286"/>
      <c r="P13" s="2286"/>
      <c r="Q13" s="2269"/>
      <c r="R13" s="2272">
        <v>8</v>
      </c>
      <c r="T13" s="1757">
        <v>0.54166666666666696</v>
      </c>
      <c r="U13" s="1752">
        <f>ROUNDDOWN(AVERAGE(E43:R43),0)</f>
        <v>10</v>
      </c>
    </row>
    <row r="14" spans="1:21" s="1743" customFormat="1" ht="141" customHeight="1" x14ac:dyDescent="0.3">
      <c r="A14" s="2267" t="s">
        <v>13</v>
      </c>
      <c r="B14" s="2267" t="s">
        <v>90</v>
      </c>
      <c r="C14" s="2282" t="s">
        <v>351</v>
      </c>
      <c r="D14" s="2283">
        <f>SUM(E14:K14,L14:R14)/2</f>
        <v>14.5</v>
      </c>
      <c r="E14" s="2284">
        <v>6</v>
      </c>
      <c r="F14" s="2286"/>
      <c r="G14" s="2286"/>
      <c r="H14" s="2286"/>
      <c r="I14" s="2283"/>
      <c r="J14" s="2283"/>
      <c r="K14" s="2284">
        <v>8.5</v>
      </c>
      <c r="L14" s="2285">
        <v>6</v>
      </c>
      <c r="M14" s="2286"/>
      <c r="N14" s="2286"/>
      <c r="O14" s="2286"/>
      <c r="P14" s="2283"/>
      <c r="Q14" s="2283"/>
      <c r="R14" s="2284">
        <v>8.5</v>
      </c>
      <c r="T14" s="1756">
        <v>0.58333333333333304</v>
      </c>
      <c r="U14" s="1752">
        <f>ROUNDDOWN(AVERAGE(E49:R49),0)</f>
        <v>13</v>
      </c>
    </row>
    <row r="15" spans="1:21" s="1743" customFormat="1" ht="107" customHeight="1" x14ac:dyDescent="0.3">
      <c r="A15" s="2267" t="s">
        <v>13</v>
      </c>
      <c r="B15" s="2267" t="s">
        <v>90</v>
      </c>
      <c r="C15" s="2275" t="s">
        <v>106</v>
      </c>
      <c r="D15" s="2269">
        <f t="shared" si="0"/>
        <v>8</v>
      </c>
      <c r="E15" s="2270"/>
      <c r="F15" s="2286"/>
      <c r="G15" s="2286"/>
      <c r="H15" s="2286"/>
      <c r="I15" s="2286"/>
      <c r="J15" s="2286"/>
      <c r="K15" s="2270">
        <v>8</v>
      </c>
      <c r="L15" s="2276"/>
      <c r="M15" s="2286"/>
      <c r="N15" s="2286"/>
      <c r="O15" s="2286"/>
      <c r="P15" s="2286"/>
      <c r="Q15" s="2286"/>
      <c r="R15" s="2270">
        <v>8</v>
      </c>
      <c r="T15" s="1756"/>
      <c r="U15" s="1752"/>
    </row>
    <row r="16" spans="1:21" ht="103.5" customHeight="1" x14ac:dyDescent="0.25">
      <c r="A16" s="2287"/>
      <c r="B16" s="2287"/>
      <c r="C16" s="2288" t="s">
        <v>122</v>
      </c>
      <c r="D16" s="2289"/>
      <c r="E16" s="2290">
        <f t="shared" ref="E16:R16" si="1">COUNT(E7:E15)</f>
        <v>3</v>
      </c>
      <c r="F16" s="2290">
        <f t="shared" si="1"/>
        <v>5</v>
      </c>
      <c r="G16" s="2290">
        <f t="shared" si="1"/>
        <v>5</v>
      </c>
      <c r="H16" s="2290">
        <f t="shared" si="1"/>
        <v>4</v>
      </c>
      <c r="I16" s="2290">
        <f t="shared" si="1"/>
        <v>5</v>
      </c>
      <c r="J16" s="2290">
        <f t="shared" si="1"/>
        <v>5</v>
      </c>
      <c r="K16" s="2290">
        <f t="shared" si="1"/>
        <v>2</v>
      </c>
      <c r="L16" s="2290">
        <f t="shared" si="1"/>
        <v>1</v>
      </c>
      <c r="M16" s="2290">
        <f t="shared" si="1"/>
        <v>5</v>
      </c>
      <c r="N16" s="2290">
        <f t="shared" si="1"/>
        <v>5</v>
      </c>
      <c r="O16" s="2290">
        <f t="shared" si="1"/>
        <v>5</v>
      </c>
      <c r="P16" s="2290">
        <f t="shared" si="1"/>
        <v>5</v>
      </c>
      <c r="Q16" s="2290">
        <f t="shared" si="1"/>
        <v>4</v>
      </c>
      <c r="R16" s="2290">
        <f t="shared" si="1"/>
        <v>4</v>
      </c>
      <c r="T16" s="1757">
        <v>0.625</v>
      </c>
      <c r="U16" s="1752">
        <f>ROUNDDOWN(AVERAGE(E52:R52),0)</f>
        <v>9</v>
      </c>
    </row>
    <row r="17" spans="1:21" ht="96.5" customHeight="1" x14ac:dyDescent="0.3">
      <c r="A17" s="2277" t="s">
        <v>13</v>
      </c>
      <c r="B17" s="2277" t="s">
        <v>14</v>
      </c>
      <c r="C17" s="2329" t="s">
        <v>276</v>
      </c>
      <c r="D17" s="2269">
        <f>SUM(E17:K17,L17:R17)/2</f>
        <v>40</v>
      </c>
      <c r="E17" s="2276">
        <v>8</v>
      </c>
      <c r="F17" s="2292">
        <v>8</v>
      </c>
      <c r="G17" s="2292"/>
      <c r="H17" s="2292">
        <v>8</v>
      </c>
      <c r="I17" s="2330" t="s">
        <v>152</v>
      </c>
      <c r="J17" s="2292">
        <v>8</v>
      </c>
      <c r="K17" s="2276">
        <v>8</v>
      </c>
      <c r="L17" s="2276">
        <v>8</v>
      </c>
      <c r="M17" s="2269"/>
      <c r="N17" s="2292">
        <v>8</v>
      </c>
      <c r="O17" s="2292">
        <v>8</v>
      </c>
      <c r="P17" s="2292">
        <v>8</v>
      </c>
      <c r="Q17" s="2292">
        <v>8</v>
      </c>
      <c r="R17" s="2294"/>
      <c r="T17" s="1756">
        <v>0.66666666666666696</v>
      </c>
      <c r="U17" s="1752">
        <f>ROUNDDOWN(AVERAGE(E53:R53),0)</f>
        <v>8</v>
      </c>
    </row>
    <row r="18" spans="1:21" ht="100.5" customHeight="1" x14ac:dyDescent="0.25">
      <c r="A18" s="2267" t="s">
        <v>13</v>
      </c>
      <c r="B18" s="2267" t="s">
        <v>14</v>
      </c>
      <c r="C18" s="2275" t="s">
        <v>293</v>
      </c>
      <c r="D18" s="2269">
        <f>SUM(E18:K18,L18:R18)/2</f>
        <v>12</v>
      </c>
      <c r="E18" s="2276"/>
      <c r="F18" s="2292">
        <v>8</v>
      </c>
      <c r="G18" s="2292"/>
      <c r="H18" s="2292">
        <v>8</v>
      </c>
      <c r="I18" s="2292">
        <v>8</v>
      </c>
      <c r="J18" s="2330" t="s">
        <v>219</v>
      </c>
      <c r="K18" s="2276"/>
      <c r="L18" s="2276"/>
      <c r="M18" s="2269"/>
      <c r="N18" s="2292"/>
      <c r="O18" s="2292"/>
      <c r="P18" s="2292"/>
      <c r="Q18" s="2292"/>
      <c r="R18" s="2294"/>
      <c r="T18" s="1757">
        <v>0.70833333333333404</v>
      </c>
      <c r="U18" s="1752">
        <f>ROUNDDOWN(AVERAGE(E54:R54),0)</f>
        <v>8</v>
      </c>
    </row>
    <row r="19" spans="1:21" ht="105.5" customHeight="1" x14ac:dyDescent="0.25">
      <c r="A19" s="2267" t="s">
        <v>13</v>
      </c>
      <c r="B19" s="2267" t="s">
        <v>14</v>
      </c>
      <c r="C19" s="2275" t="s">
        <v>359</v>
      </c>
      <c r="D19" s="2269">
        <f t="shared" ref="D19" si="2">SUM(E19:K19,L19:R19)/2</f>
        <v>16</v>
      </c>
      <c r="E19" s="2276">
        <v>8</v>
      </c>
      <c r="F19" s="2292"/>
      <c r="G19" s="2292"/>
      <c r="H19" s="2292"/>
      <c r="I19" s="2331"/>
      <c r="J19" s="2292"/>
      <c r="K19" s="2276">
        <v>8</v>
      </c>
      <c r="L19" s="2276">
        <v>8</v>
      </c>
      <c r="M19" s="2269"/>
      <c r="N19" s="2292"/>
      <c r="O19" s="2292"/>
      <c r="P19" s="2331"/>
      <c r="Q19" s="2292"/>
      <c r="R19" s="2294">
        <v>8</v>
      </c>
      <c r="T19" s="1757"/>
      <c r="U19" s="1752"/>
    </row>
    <row r="20" spans="1:21" ht="102.5" customHeight="1" x14ac:dyDescent="0.25">
      <c r="A20" s="2267" t="s">
        <v>13</v>
      </c>
      <c r="B20" s="2267" t="s">
        <v>201</v>
      </c>
      <c r="C20" s="2275" t="s">
        <v>107</v>
      </c>
      <c r="D20" s="2269">
        <f>SUM(E20:K20,L20:R20)/2</f>
        <v>20</v>
      </c>
      <c r="E20" s="2270">
        <v>5</v>
      </c>
      <c r="F20" s="2271">
        <v>5</v>
      </c>
      <c r="G20" s="2269">
        <v>5</v>
      </c>
      <c r="H20" s="2269">
        <v>5</v>
      </c>
      <c r="I20" s="2269"/>
      <c r="J20" s="2269"/>
      <c r="K20" s="2270"/>
      <c r="L20" s="2276">
        <v>5</v>
      </c>
      <c r="M20" s="2271" t="s">
        <v>152</v>
      </c>
      <c r="N20" s="2269">
        <v>5</v>
      </c>
      <c r="O20" s="2271">
        <v>5</v>
      </c>
      <c r="P20" s="2269">
        <v>5</v>
      </c>
      <c r="Q20" s="2269"/>
      <c r="R20" s="2272"/>
      <c r="T20" s="1757"/>
      <c r="U20" s="1752"/>
    </row>
    <row r="21" spans="1:21" ht="103" customHeight="1" x14ac:dyDescent="0.3">
      <c r="A21" s="2287"/>
      <c r="B21" s="2287"/>
      <c r="C21" s="2288" t="s">
        <v>123</v>
      </c>
      <c r="D21" s="2289"/>
      <c r="E21" s="2290">
        <f t="shared" ref="E21:R21" si="3">COUNT(E7:E15,E17:E19)</f>
        <v>5</v>
      </c>
      <c r="F21" s="2290">
        <f t="shared" si="3"/>
        <v>7</v>
      </c>
      <c r="G21" s="2290">
        <f t="shared" si="3"/>
        <v>5</v>
      </c>
      <c r="H21" s="2290">
        <f t="shared" si="3"/>
        <v>6</v>
      </c>
      <c r="I21" s="2290">
        <f t="shared" si="3"/>
        <v>6</v>
      </c>
      <c r="J21" s="2290">
        <f t="shared" si="3"/>
        <v>6</v>
      </c>
      <c r="K21" s="2290">
        <f t="shared" si="3"/>
        <v>4</v>
      </c>
      <c r="L21" s="2290">
        <f t="shared" si="3"/>
        <v>3</v>
      </c>
      <c r="M21" s="2290">
        <f t="shared" si="3"/>
        <v>5</v>
      </c>
      <c r="N21" s="2290">
        <f t="shared" si="3"/>
        <v>6</v>
      </c>
      <c r="O21" s="2290">
        <f t="shared" si="3"/>
        <v>6</v>
      </c>
      <c r="P21" s="2290">
        <f t="shared" si="3"/>
        <v>6</v>
      </c>
      <c r="Q21" s="2290">
        <f t="shared" si="3"/>
        <v>5</v>
      </c>
      <c r="R21" s="2290">
        <f t="shared" si="3"/>
        <v>5</v>
      </c>
      <c r="T21" s="1756">
        <v>0.75</v>
      </c>
      <c r="U21" s="1752">
        <f>ROUNDDOWN(AVERAGE(E56:R56),0)</f>
        <v>7</v>
      </c>
    </row>
    <row r="22" spans="1:21" ht="95.5" customHeight="1" x14ac:dyDescent="0.25">
      <c r="A22" s="2334" t="s">
        <v>256</v>
      </c>
      <c r="B22" s="2334" t="s">
        <v>26</v>
      </c>
      <c r="C22" s="2335" t="s">
        <v>366</v>
      </c>
      <c r="D22" s="2269"/>
      <c r="E22" s="2296"/>
      <c r="F22" s="2332" t="s">
        <v>10</v>
      </c>
      <c r="G22" s="2332" t="s">
        <v>10</v>
      </c>
      <c r="H22" s="2332" t="s">
        <v>10</v>
      </c>
      <c r="I22" s="2332"/>
      <c r="J22" s="2332" t="s">
        <v>10</v>
      </c>
      <c r="K22" s="2333" t="s">
        <v>10</v>
      </c>
      <c r="L22" s="2333" t="s">
        <v>10</v>
      </c>
      <c r="M22" s="2332" t="s">
        <v>10</v>
      </c>
      <c r="N22" s="2332"/>
      <c r="O22" s="2332" t="s">
        <v>10</v>
      </c>
      <c r="P22" s="2332"/>
      <c r="Q22" s="2332" t="s">
        <v>10</v>
      </c>
      <c r="R22" s="2296"/>
      <c r="T22" s="1757">
        <v>0.79166666666666696</v>
      </c>
      <c r="U22" s="1752">
        <f>ROUNDDOWN(AVERAGE(E57:R57),0)</f>
        <v>4</v>
      </c>
    </row>
    <row r="23" spans="1:21" ht="109" customHeight="1" x14ac:dyDescent="0.3">
      <c r="A23" s="2267" t="s">
        <v>13</v>
      </c>
      <c r="B23" s="2267" t="s">
        <v>26</v>
      </c>
      <c r="C23" s="2275" t="s">
        <v>341</v>
      </c>
      <c r="D23" s="2269">
        <f>SUM(E23:K23,L23:R23)/2</f>
        <v>36</v>
      </c>
      <c r="E23" s="2295"/>
      <c r="F23" s="2269">
        <v>8</v>
      </c>
      <c r="G23" s="2269">
        <v>8</v>
      </c>
      <c r="H23" s="2269">
        <v>8</v>
      </c>
      <c r="I23" s="2269"/>
      <c r="J23" s="2269">
        <v>8</v>
      </c>
      <c r="K23" s="2296">
        <v>8</v>
      </c>
      <c r="L23" s="2296">
        <v>8</v>
      </c>
      <c r="M23" s="2271">
        <v>8</v>
      </c>
      <c r="N23" s="2271" t="s">
        <v>152</v>
      </c>
      <c r="O23" s="2269">
        <v>8</v>
      </c>
      <c r="P23" s="2269"/>
      <c r="Q23" s="2269">
        <v>8</v>
      </c>
      <c r="R23" s="2296"/>
      <c r="T23" s="1756">
        <v>0.83333333333333404</v>
      </c>
      <c r="U23" s="1752">
        <f>ROUNDDOWN(AVERAGE(E58:R58),0)</f>
        <v>4</v>
      </c>
    </row>
    <row r="24" spans="1:21" ht="98.5" customHeight="1" x14ac:dyDescent="0.25">
      <c r="A24" s="2287"/>
      <c r="B24" s="2287"/>
      <c r="C24" s="2288" t="s">
        <v>120</v>
      </c>
      <c r="D24" s="2289"/>
      <c r="E24" s="2290">
        <f t="shared" ref="E24:R24" si="4">COUNT(E7:E15,E17:E20,E23:E23)</f>
        <v>6</v>
      </c>
      <c r="F24" s="2290">
        <f t="shared" si="4"/>
        <v>9</v>
      </c>
      <c r="G24" s="2290">
        <f t="shared" si="4"/>
        <v>7</v>
      </c>
      <c r="H24" s="2290">
        <f t="shared" si="4"/>
        <v>8</v>
      </c>
      <c r="I24" s="2290">
        <f t="shared" si="4"/>
        <v>6</v>
      </c>
      <c r="J24" s="2290">
        <f t="shared" si="4"/>
        <v>7</v>
      </c>
      <c r="K24" s="2290">
        <f t="shared" si="4"/>
        <v>5</v>
      </c>
      <c r="L24" s="2290">
        <f t="shared" si="4"/>
        <v>5</v>
      </c>
      <c r="M24" s="2290">
        <f t="shared" si="4"/>
        <v>6</v>
      </c>
      <c r="N24" s="2290">
        <f t="shared" si="4"/>
        <v>7</v>
      </c>
      <c r="O24" s="2290">
        <f t="shared" si="4"/>
        <v>8</v>
      </c>
      <c r="P24" s="2290">
        <f t="shared" si="4"/>
        <v>7</v>
      </c>
      <c r="Q24" s="2290">
        <f t="shared" si="4"/>
        <v>6</v>
      </c>
      <c r="R24" s="2290">
        <f t="shared" si="4"/>
        <v>5</v>
      </c>
      <c r="T24" s="1757">
        <v>0.875</v>
      </c>
      <c r="U24" s="1752">
        <f>ROUNDDOWN(AVERAGE(E59:R59),0)</f>
        <v>4</v>
      </c>
    </row>
    <row r="25" spans="1:21" ht="107" customHeight="1" x14ac:dyDescent="0.3">
      <c r="A25" s="2267" t="s">
        <v>13</v>
      </c>
      <c r="B25" s="2267" t="s">
        <v>30</v>
      </c>
      <c r="C25" s="2275" t="s">
        <v>359</v>
      </c>
      <c r="D25" s="2269">
        <f>SUM(E25:K25,L25:R25)/2</f>
        <v>8</v>
      </c>
      <c r="E25" s="2286"/>
      <c r="F25" s="2269"/>
      <c r="G25" s="2269"/>
      <c r="H25" s="2269"/>
      <c r="I25" s="2269">
        <v>8</v>
      </c>
      <c r="J25" s="2269"/>
      <c r="K25" s="2286"/>
      <c r="L25" s="2286"/>
      <c r="M25" s="2269"/>
      <c r="N25" s="2269"/>
      <c r="O25" s="2269"/>
      <c r="P25" s="2292">
        <v>8</v>
      </c>
      <c r="Q25" s="2269"/>
      <c r="R25" s="2286"/>
      <c r="T25" s="1758">
        <v>0.91666666666666696</v>
      </c>
      <c r="U25" s="1753">
        <f>ROUNDDOWN(AVERAGE('Master as of 2.17.25'!E61:R61), 0)</f>
        <v>4</v>
      </c>
    </row>
    <row r="26" spans="1:21" ht="117.5" customHeight="1" x14ac:dyDescent="0.25">
      <c r="A26" s="2267" t="s">
        <v>13</v>
      </c>
      <c r="B26" s="2267" t="s">
        <v>30</v>
      </c>
      <c r="C26" s="2275" t="s">
        <v>290</v>
      </c>
      <c r="D26" s="2269">
        <f t="shared" ref="D26" si="5">SUM(E26:K26,L26:R26)/2</f>
        <v>16</v>
      </c>
      <c r="E26" s="2270">
        <v>8</v>
      </c>
      <c r="F26" s="2269"/>
      <c r="G26" s="2269"/>
      <c r="H26" s="2269"/>
      <c r="I26" s="2269"/>
      <c r="J26" s="2269"/>
      <c r="K26" s="2270">
        <v>8</v>
      </c>
      <c r="L26" s="2270">
        <v>8</v>
      </c>
      <c r="M26" s="2269"/>
      <c r="N26" s="2269"/>
      <c r="O26" s="2269"/>
      <c r="P26" s="2269"/>
      <c r="Q26" s="2269"/>
      <c r="R26" s="2272">
        <v>8</v>
      </c>
    </row>
    <row r="27" spans="1:21" ht="111" customHeight="1" x14ac:dyDescent="0.25">
      <c r="A27" s="2287"/>
      <c r="B27" s="2287"/>
      <c r="C27" s="2288" t="s">
        <v>119</v>
      </c>
      <c r="D27" s="2289"/>
      <c r="E27" s="2290">
        <f t="shared" ref="E27:R27" si="6">COUNT(E7:E15,E17:E20,E23:E23,E25:E26)</f>
        <v>7</v>
      </c>
      <c r="F27" s="2290">
        <f t="shared" si="6"/>
        <v>9</v>
      </c>
      <c r="G27" s="2290">
        <f t="shared" si="6"/>
        <v>7</v>
      </c>
      <c r="H27" s="2290">
        <f t="shared" si="6"/>
        <v>8</v>
      </c>
      <c r="I27" s="2290">
        <f t="shared" si="6"/>
        <v>7</v>
      </c>
      <c r="J27" s="2290">
        <f t="shared" si="6"/>
        <v>7</v>
      </c>
      <c r="K27" s="2290">
        <f t="shared" si="6"/>
        <v>6</v>
      </c>
      <c r="L27" s="2290">
        <f t="shared" si="6"/>
        <v>6</v>
      </c>
      <c r="M27" s="2290">
        <f t="shared" si="6"/>
        <v>6</v>
      </c>
      <c r="N27" s="2290">
        <f t="shared" si="6"/>
        <v>7</v>
      </c>
      <c r="O27" s="2290">
        <f t="shared" si="6"/>
        <v>8</v>
      </c>
      <c r="P27" s="2290">
        <f t="shared" si="6"/>
        <v>8</v>
      </c>
      <c r="Q27" s="2290">
        <f t="shared" si="6"/>
        <v>6</v>
      </c>
      <c r="R27" s="2290">
        <f t="shared" si="6"/>
        <v>6</v>
      </c>
    </row>
    <row r="28" spans="1:21" ht="113" customHeight="1" x14ac:dyDescent="0.25">
      <c r="A28" s="2267" t="s">
        <v>13</v>
      </c>
      <c r="B28" s="2267" t="s">
        <v>91</v>
      </c>
      <c r="C28" s="2268" t="s">
        <v>92</v>
      </c>
      <c r="D28" s="2269">
        <f t="shared" ref="D28:D32" si="7">SUM(E28:K28,L28:R28)/2</f>
        <v>36</v>
      </c>
      <c r="E28" s="2270"/>
      <c r="F28" s="2271" t="s">
        <v>104</v>
      </c>
      <c r="G28" s="2269">
        <v>8</v>
      </c>
      <c r="H28" s="2269">
        <v>8</v>
      </c>
      <c r="I28" s="2269">
        <v>8</v>
      </c>
      <c r="J28" s="2269">
        <v>8</v>
      </c>
      <c r="K28" s="2270"/>
      <c r="L28" s="2270"/>
      <c r="M28" s="2269">
        <v>8</v>
      </c>
      <c r="N28" s="2269">
        <v>8</v>
      </c>
      <c r="O28" s="2269">
        <v>8</v>
      </c>
      <c r="P28" s="2269">
        <v>8</v>
      </c>
      <c r="Q28" s="2269">
        <v>8</v>
      </c>
      <c r="R28" s="2272"/>
    </row>
    <row r="29" spans="1:21" ht="111.5" customHeight="1" x14ac:dyDescent="0.25">
      <c r="A29" s="2267" t="s">
        <v>13</v>
      </c>
      <c r="B29" s="2267" t="s">
        <v>91</v>
      </c>
      <c r="C29" s="2275" t="s">
        <v>235</v>
      </c>
      <c r="D29" s="2269">
        <f>SUM(E29:K29,L29:R29)/2</f>
        <v>24</v>
      </c>
      <c r="E29" s="2286"/>
      <c r="F29" s="2269"/>
      <c r="G29" s="2271" t="s">
        <v>104</v>
      </c>
      <c r="H29" s="2271" t="s">
        <v>104</v>
      </c>
      <c r="I29" s="2269">
        <v>8</v>
      </c>
      <c r="J29" s="2269">
        <v>8</v>
      </c>
      <c r="K29" s="2296"/>
      <c r="L29" s="2296"/>
      <c r="M29" s="2269">
        <v>8</v>
      </c>
      <c r="N29" s="2269"/>
      <c r="O29" s="2269">
        <v>8</v>
      </c>
      <c r="P29" s="2269">
        <v>8</v>
      </c>
      <c r="Q29" s="2269">
        <v>8</v>
      </c>
      <c r="R29" s="2286"/>
    </row>
    <row r="30" spans="1:21" ht="97.5" customHeight="1" x14ac:dyDescent="0.25">
      <c r="A30" s="2267" t="s">
        <v>13</v>
      </c>
      <c r="B30" s="2267" t="s">
        <v>91</v>
      </c>
      <c r="C30" s="2268" t="s">
        <v>344</v>
      </c>
      <c r="D30" s="2269">
        <f t="shared" si="7"/>
        <v>32</v>
      </c>
      <c r="E30" s="2297"/>
      <c r="F30" s="2269">
        <v>8</v>
      </c>
      <c r="G30" s="2269">
        <v>8</v>
      </c>
      <c r="H30" s="2269"/>
      <c r="I30" s="2269">
        <v>8</v>
      </c>
      <c r="J30" s="2269">
        <v>8</v>
      </c>
      <c r="K30" s="2270"/>
      <c r="L30" s="2270"/>
      <c r="M30" s="2269">
        <v>8</v>
      </c>
      <c r="N30" s="2269">
        <v>8</v>
      </c>
      <c r="O30" s="2269">
        <v>8</v>
      </c>
      <c r="P30" s="2269">
        <v>8</v>
      </c>
      <c r="Q30" s="2269"/>
      <c r="R30" s="2297"/>
    </row>
    <row r="31" spans="1:21" ht="99.5" customHeight="1" x14ac:dyDescent="0.25">
      <c r="A31" s="2267" t="s">
        <v>13</v>
      </c>
      <c r="B31" s="2267" t="s">
        <v>91</v>
      </c>
      <c r="C31" s="2275" t="s">
        <v>331</v>
      </c>
      <c r="D31" s="2269">
        <f t="shared" si="7"/>
        <v>36</v>
      </c>
      <c r="E31" s="2270"/>
      <c r="F31" s="2269">
        <v>8</v>
      </c>
      <c r="G31" s="2269">
        <v>8</v>
      </c>
      <c r="H31" s="2269">
        <v>8</v>
      </c>
      <c r="I31" s="2269"/>
      <c r="J31" s="2269">
        <v>8</v>
      </c>
      <c r="K31" s="2270">
        <v>8</v>
      </c>
      <c r="L31" s="2270">
        <v>8</v>
      </c>
      <c r="M31" s="2269"/>
      <c r="N31" s="2269">
        <v>8</v>
      </c>
      <c r="O31" s="2269">
        <v>8</v>
      </c>
      <c r="P31" s="2269"/>
      <c r="Q31" s="2269">
        <v>8</v>
      </c>
      <c r="R31" s="2272"/>
    </row>
    <row r="32" spans="1:21" ht="104.5" customHeight="1" x14ac:dyDescent="0.25">
      <c r="A32" s="2267" t="s">
        <v>13</v>
      </c>
      <c r="B32" s="2267" t="s">
        <v>91</v>
      </c>
      <c r="C32" s="2275" t="s">
        <v>281</v>
      </c>
      <c r="D32" s="2269">
        <f t="shared" si="7"/>
        <v>40</v>
      </c>
      <c r="E32" s="2270">
        <v>8</v>
      </c>
      <c r="F32" s="2269"/>
      <c r="G32" s="2269">
        <v>8</v>
      </c>
      <c r="H32" s="2269">
        <v>8</v>
      </c>
      <c r="I32" s="2269">
        <v>8</v>
      </c>
      <c r="J32" s="2269">
        <v>8</v>
      </c>
      <c r="K32" s="2270"/>
      <c r="L32" s="2270"/>
      <c r="M32" s="2269">
        <v>8</v>
      </c>
      <c r="N32" s="2269">
        <v>8</v>
      </c>
      <c r="O32" s="2269"/>
      <c r="P32" s="2269">
        <v>8</v>
      </c>
      <c r="Q32" s="2269">
        <v>8</v>
      </c>
      <c r="R32" s="2272">
        <v>8</v>
      </c>
    </row>
    <row r="33" spans="1:18" ht="99.5" customHeight="1" x14ac:dyDescent="0.25">
      <c r="A33" s="2287"/>
      <c r="B33" s="2287"/>
      <c r="C33" s="2288" t="s">
        <v>124</v>
      </c>
      <c r="D33" s="2289"/>
      <c r="E33" s="2290">
        <f t="shared" ref="E33:R33" si="8">COUNT(E7:E15,E17:E20,E23:E23,E25:E26,E28:E32)</f>
        <v>8</v>
      </c>
      <c r="F33" s="2290">
        <f t="shared" si="8"/>
        <v>11</v>
      </c>
      <c r="G33" s="2290">
        <f t="shared" si="8"/>
        <v>11</v>
      </c>
      <c r="H33" s="2290">
        <f t="shared" si="8"/>
        <v>11</v>
      </c>
      <c r="I33" s="2290">
        <f t="shared" si="8"/>
        <v>11</v>
      </c>
      <c r="J33" s="2290">
        <f t="shared" si="8"/>
        <v>12</v>
      </c>
      <c r="K33" s="2290">
        <f t="shared" si="8"/>
        <v>7</v>
      </c>
      <c r="L33" s="2290">
        <f t="shared" si="8"/>
        <v>7</v>
      </c>
      <c r="M33" s="2290">
        <f t="shared" si="8"/>
        <v>10</v>
      </c>
      <c r="N33" s="2290">
        <f t="shared" si="8"/>
        <v>11</v>
      </c>
      <c r="O33" s="2290">
        <f t="shared" si="8"/>
        <v>12</v>
      </c>
      <c r="P33" s="2290">
        <f t="shared" si="8"/>
        <v>12</v>
      </c>
      <c r="Q33" s="2290">
        <f t="shared" si="8"/>
        <v>10</v>
      </c>
      <c r="R33" s="2290">
        <f t="shared" si="8"/>
        <v>7</v>
      </c>
    </row>
    <row r="34" spans="1:18" ht="105" customHeight="1" x14ac:dyDescent="0.25">
      <c r="A34" s="2267" t="s">
        <v>13</v>
      </c>
      <c r="B34" s="2267" t="s">
        <v>34</v>
      </c>
      <c r="C34" s="2275" t="s">
        <v>192</v>
      </c>
      <c r="D34" s="2269">
        <f>SUM(E34:K34,L34:R34)/2</f>
        <v>40</v>
      </c>
      <c r="E34" s="2296"/>
      <c r="F34" s="2269">
        <v>8</v>
      </c>
      <c r="G34" s="2269">
        <v>8</v>
      </c>
      <c r="H34" s="2269"/>
      <c r="I34" s="2269">
        <v>8</v>
      </c>
      <c r="J34" s="2269">
        <v>8</v>
      </c>
      <c r="K34" s="2271">
        <v>8</v>
      </c>
      <c r="L34" s="2271">
        <v>8</v>
      </c>
      <c r="M34" s="2269">
        <v>8</v>
      </c>
      <c r="N34" s="2271"/>
      <c r="O34" s="2269">
        <v>8</v>
      </c>
      <c r="P34" s="2269">
        <v>8</v>
      </c>
      <c r="Q34" s="2271">
        <v>8</v>
      </c>
      <c r="R34" s="2296"/>
    </row>
    <row r="35" spans="1:18" ht="105.5" customHeight="1" x14ac:dyDescent="0.25">
      <c r="A35" s="2334" t="s">
        <v>328</v>
      </c>
      <c r="B35" s="2334" t="s">
        <v>34</v>
      </c>
      <c r="C35" s="2335" t="s">
        <v>367</v>
      </c>
      <c r="D35" s="2269">
        <f>SUM(E35:K35,L35:R35)/2</f>
        <v>0</v>
      </c>
      <c r="E35" s="2296"/>
      <c r="F35" s="2269"/>
      <c r="G35" s="2269"/>
      <c r="H35" s="2269"/>
      <c r="I35" s="2269"/>
      <c r="J35" s="2269"/>
      <c r="K35" s="2296"/>
      <c r="L35" s="2296"/>
      <c r="M35" s="2269"/>
      <c r="N35" s="2269"/>
      <c r="O35" s="2269"/>
      <c r="P35" s="2269"/>
      <c r="Q35" s="2269"/>
      <c r="R35" s="2296"/>
    </row>
    <row r="36" spans="1:18" ht="101.5" customHeight="1" x14ac:dyDescent="0.25">
      <c r="A36" s="2267" t="s">
        <v>13</v>
      </c>
      <c r="B36" s="2267" t="s">
        <v>34</v>
      </c>
      <c r="C36" s="2275" t="s">
        <v>235</v>
      </c>
      <c r="D36" s="2269">
        <f t="shared" ref="D36" si="9">SUM(E36:K36,L36:R36)/2</f>
        <v>4</v>
      </c>
      <c r="E36" s="2271" t="s">
        <v>104</v>
      </c>
      <c r="F36" s="2269"/>
      <c r="G36" s="2286"/>
      <c r="H36" s="2286"/>
      <c r="I36" s="2286"/>
      <c r="J36" s="2286"/>
      <c r="K36" s="2296"/>
      <c r="L36" s="2296"/>
      <c r="M36" s="2286"/>
      <c r="N36" s="2269"/>
      <c r="O36" s="2286"/>
      <c r="P36" s="2286"/>
      <c r="Q36" s="2286"/>
      <c r="R36" s="2296">
        <v>8</v>
      </c>
    </row>
    <row r="37" spans="1:18" ht="103.5" customHeight="1" x14ac:dyDescent="0.25">
      <c r="A37" s="2334" t="s">
        <v>256</v>
      </c>
      <c r="B37" s="2334" t="s">
        <v>34</v>
      </c>
      <c r="C37" s="2335" t="s">
        <v>368</v>
      </c>
      <c r="D37" s="2269">
        <f>SUM(E37:K37,L37:R37)/2</f>
        <v>0</v>
      </c>
      <c r="E37" s="2296"/>
      <c r="F37" s="2269"/>
      <c r="G37" s="2269"/>
      <c r="H37" s="2269"/>
      <c r="I37" s="2269"/>
      <c r="J37" s="2269"/>
      <c r="K37" s="2296"/>
      <c r="L37" s="2296"/>
      <c r="M37" s="2269"/>
      <c r="N37" s="2269"/>
      <c r="O37" s="2269"/>
      <c r="P37" s="2269"/>
      <c r="Q37" s="2269"/>
      <c r="R37" s="2296"/>
    </row>
    <row r="38" spans="1:18" ht="89" customHeight="1" x14ac:dyDescent="0.25">
      <c r="A38" s="2287"/>
      <c r="B38" s="2287"/>
      <c r="C38" s="2288" t="s">
        <v>121</v>
      </c>
      <c r="D38" s="2289"/>
      <c r="E38" s="2290">
        <f t="shared" ref="E38:R38" si="10">COUNT(E7:E15,E17:E20,E23:E23,E25:E26,E28:E32,E34:E37)</f>
        <v>8</v>
      </c>
      <c r="F38" s="2290">
        <f t="shared" si="10"/>
        <v>12</v>
      </c>
      <c r="G38" s="2290">
        <f t="shared" si="10"/>
        <v>12</v>
      </c>
      <c r="H38" s="2290">
        <f t="shared" si="10"/>
        <v>11</v>
      </c>
      <c r="I38" s="2290">
        <f t="shared" si="10"/>
        <v>12</v>
      </c>
      <c r="J38" s="2290">
        <f t="shared" si="10"/>
        <v>13</v>
      </c>
      <c r="K38" s="2290">
        <f t="shared" si="10"/>
        <v>8</v>
      </c>
      <c r="L38" s="2290">
        <f t="shared" si="10"/>
        <v>8</v>
      </c>
      <c r="M38" s="2290">
        <f t="shared" si="10"/>
        <v>11</v>
      </c>
      <c r="N38" s="2290">
        <f t="shared" si="10"/>
        <v>11</v>
      </c>
      <c r="O38" s="2290">
        <f t="shared" si="10"/>
        <v>13</v>
      </c>
      <c r="P38" s="2290">
        <f t="shared" si="10"/>
        <v>13</v>
      </c>
      <c r="Q38" s="2290">
        <f t="shared" si="10"/>
        <v>11</v>
      </c>
      <c r="R38" s="2290">
        <f t="shared" si="10"/>
        <v>8</v>
      </c>
    </row>
    <row r="39" spans="1:18" ht="141" hidden="1" customHeight="1" x14ac:dyDescent="0.25">
      <c r="A39" s="2334" t="s">
        <v>28</v>
      </c>
      <c r="B39" s="2334" t="s">
        <v>162</v>
      </c>
      <c r="C39" s="2335" t="s">
        <v>28</v>
      </c>
      <c r="D39" s="2269">
        <f t="shared" ref="D39" si="11">SUM(E39:K39,L39:R39)/2</f>
        <v>0</v>
      </c>
      <c r="E39" s="2298"/>
      <c r="F39" s="2292"/>
      <c r="G39" s="2292"/>
      <c r="H39" s="2269"/>
      <c r="I39" s="2292"/>
      <c r="J39" s="2292"/>
      <c r="K39" s="2296"/>
      <c r="L39" s="2296"/>
      <c r="M39" s="2269"/>
      <c r="N39" s="2292"/>
      <c r="O39" s="2292"/>
      <c r="P39" s="2292"/>
      <c r="Q39" s="2292"/>
      <c r="R39" s="2298"/>
    </row>
    <row r="40" spans="1:18" ht="141" hidden="1" customHeight="1" x14ac:dyDescent="0.25">
      <c r="A40" s="2287"/>
      <c r="B40" s="2287"/>
      <c r="C40" s="2288" t="s">
        <v>139</v>
      </c>
      <c r="D40" s="2289"/>
      <c r="E40" s="2290">
        <f t="shared" ref="E40:R40" si="12">COUNT(E7:E15,E17:E20,E23:E23,E25:E26,E28:E32,E34:E37,E39:E39)</f>
        <v>8</v>
      </c>
      <c r="F40" s="2290">
        <f t="shared" si="12"/>
        <v>12</v>
      </c>
      <c r="G40" s="2290">
        <f t="shared" si="12"/>
        <v>12</v>
      </c>
      <c r="H40" s="2290">
        <f t="shared" si="12"/>
        <v>11</v>
      </c>
      <c r="I40" s="2290">
        <f t="shared" si="12"/>
        <v>12</v>
      </c>
      <c r="J40" s="2290">
        <f t="shared" si="12"/>
        <v>13</v>
      </c>
      <c r="K40" s="2290">
        <f t="shared" si="12"/>
        <v>8</v>
      </c>
      <c r="L40" s="2290">
        <f t="shared" si="12"/>
        <v>8</v>
      </c>
      <c r="M40" s="2290">
        <f t="shared" si="12"/>
        <v>11</v>
      </c>
      <c r="N40" s="2290">
        <f t="shared" si="12"/>
        <v>11</v>
      </c>
      <c r="O40" s="2290">
        <f t="shared" si="12"/>
        <v>13</v>
      </c>
      <c r="P40" s="2290">
        <f t="shared" si="12"/>
        <v>13</v>
      </c>
      <c r="Q40" s="2290">
        <f t="shared" si="12"/>
        <v>11</v>
      </c>
      <c r="R40" s="2290">
        <f t="shared" si="12"/>
        <v>8</v>
      </c>
    </row>
    <row r="41" spans="1:18" ht="115" customHeight="1" x14ac:dyDescent="0.25">
      <c r="A41" s="2336" t="s">
        <v>13</v>
      </c>
      <c r="B41" s="2336" t="s">
        <v>103</v>
      </c>
      <c r="C41" s="2328" t="s">
        <v>345</v>
      </c>
      <c r="D41" s="2269">
        <f>SUM(E41:K41,L41:R41)/2</f>
        <v>12</v>
      </c>
      <c r="E41" s="2296">
        <v>8</v>
      </c>
      <c r="F41" s="2271" t="s">
        <v>104</v>
      </c>
      <c r="G41" s="2269"/>
      <c r="H41" s="2271" t="s">
        <v>104</v>
      </c>
      <c r="I41" s="2271" t="s">
        <v>104</v>
      </c>
      <c r="J41" s="2271" t="s">
        <v>104</v>
      </c>
      <c r="K41" s="2296"/>
      <c r="L41" s="2296"/>
      <c r="M41" s="2271" t="s">
        <v>104</v>
      </c>
      <c r="N41" s="2271" t="s">
        <v>104</v>
      </c>
      <c r="O41" s="2271" t="s">
        <v>104</v>
      </c>
      <c r="P41" s="2269"/>
      <c r="Q41" s="2271">
        <v>8</v>
      </c>
      <c r="R41" s="2296">
        <v>8</v>
      </c>
    </row>
    <row r="42" spans="1:18" ht="92.5" customHeight="1" x14ac:dyDescent="0.25">
      <c r="A42" s="2267" t="s">
        <v>13</v>
      </c>
      <c r="B42" s="2267" t="s">
        <v>360</v>
      </c>
      <c r="C42" s="2275" t="s">
        <v>351</v>
      </c>
      <c r="D42" s="2269">
        <f>SUM(E42:K42,L42:R42)/2</f>
        <v>25.5</v>
      </c>
      <c r="E42" s="2286"/>
      <c r="F42" s="2269">
        <v>8.5</v>
      </c>
      <c r="G42" s="2269">
        <v>8.5</v>
      </c>
      <c r="H42" s="2269">
        <v>8.5</v>
      </c>
      <c r="I42" s="2269"/>
      <c r="J42" s="2269"/>
      <c r="K42" s="2286"/>
      <c r="L42" s="2286"/>
      <c r="M42" s="2269">
        <v>8.5</v>
      </c>
      <c r="N42" s="2269">
        <v>8.5</v>
      </c>
      <c r="O42" s="2269">
        <v>8.5</v>
      </c>
      <c r="P42" s="2269"/>
      <c r="Q42" s="2269"/>
      <c r="R42" s="2286"/>
    </row>
    <row r="43" spans="1:18" ht="92.5" customHeight="1" x14ac:dyDescent="0.25">
      <c r="A43" s="2287"/>
      <c r="B43" s="2287"/>
      <c r="C43" s="2288" t="s">
        <v>125</v>
      </c>
      <c r="D43" s="2289"/>
      <c r="E43" s="2290">
        <f t="shared" ref="E43:R43" si="13">COUNT(E7:E15,E17:E19,E23:E23,E25:E26,E28:E32,E34:E37,E39:E39,E41:E42)</f>
        <v>8</v>
      </c>
      <c r="F43" s="2290">
        <f t="shared" si="13"/>
        <v>12</v>
      </c>
      <c r="G43" s="2290">
        <f t="shared" si="13"/>
        <v>12</v>
      </c>
      <c r="H43" s="2290">
        <f t="shared" si="13"/>
        <v>11</v>
      </c>
      <c r="I43" s="2290">
        <f t="shared" si="13"/>
        <v>12</v>
      </c>
      <c r="J43" s="2290">
        <f t="shared" si="13"/>
        <v>13</v>
      </c>
      <c r="K43" s="2290">
        <f t="shared" si="13"/>
        <v>8</v>
      </c>
      <c r="L43" s="2290">
        <f t="shared" si="13"/>
        <v>7</v>
      </c>
      <c r="M43" s="2290">
        <f t="shared" si="13"/>
        <v>12</v>
      </c>
      <c r="N43" s="2290">
        <f t="shared" si="13"/>
        <v>11</v>
      </c>
      <c r="O43" s="2290">
        <f t="shared" si="13"/>
        <v>13</v>
      </c>
      <c r="P43" s="2290">
        <f t="shared" si="13"/>
        <v>12</v>
      </c>
      <c r="Q43" s="2290">
        <f t="shared" si="13"/>
        <v>12</v>
      </c>
      <c r="R43" s="2290">
        <f t="shared" si="13"/>
        <v>9</v>
      </c>
    </row>
    <row r="44" spans="1:18" s="1743" customFormat="1" ht="81.5" customHeight="1" x14ac:dyDescent="0.25">
      <c r="A44" s="2267" t="s">
        <v>13</v>
      </c>
      <c r="B44" s="2267" t="s">
        <v>39</v>
      </c>
      <c r="C44" s="2275" t="s">
        <v>318</v>
      </c>
      <c r="D44" s="2269">
        <f>SUM(E44:K44,L44:R44)/2</f>
        <v>40</v>
      </c>
      <c r="E44" s="2270"/>
      <c r="F44" s="2269">
        <v>8</v>
      </c>
      <c r="G44" s="2269">
        <v>8</v>
      </c>
      <c r="H44" s="2269">
        <v>8</v>
      </c>
      <c r="I44" s="2269">
        <v>8</v>
      </c>
      <c r="J44" s="2269"/>
      <c r="K44" s="2270">
        <v>8</v>
      </c>
      <c r="L44" s="2270">
        <v>8</v>
      </c>
      <c r="M44" s="2269"/>
      <c r="N44" s="2269">
        <v>8</v>
      </c>
      <c r="O44" s="2269">
        <v>8</v>
      </c>
      <c r="P44" s="2269">
        <v>8</v>
      </c>
      <c r="Q44" s="2269">
        <v>8</v>
      </c>
      <c r="R44" s="2272"/>
    </row>
    <row r="45" spans="1:18" ht="93" customHeight="1" x14ac:dyDescent="0.25">
      <c r="A45" s="2267" t="s">
        <v>13</v>
      </c>
      <c r="B45" s="2267" t="s">
        <v>39</v>
      </c>
      <c r="C45" s="2275" t="s">
        <v>329</v>
      </c>
      <c r="D45" s="2269">
        <f t="shared" ref="D45:D48" si="14">SUM(E45:K45,L45:R45)/2</f>
        <v>40</v>
      </c>
      <c r="E45" s="2270"/>
      <c r="F45" s="2269">
        <v>8</v>
      </c>
      <c r="G45" s="2269">
        <v>8</v>
      </c>
      <c r="H45" s="2299">
        <v>8</v>
      </c>
      <c r="I45" s="2269"/>
      <c r="J45" s="2269">
        <v>8</v>
      </c>
      <c r="K45" s="2284">
        <v>8</v>
      </c>
      <c r="L45" s="2284">
        <v>8</v>
      </c>
      <c r="M45" s="2269">
        <v>8</v>
      </c>
      <c r="N45" s="2269">
        <v>8</v>
      </c>
      <c r="O45" s="2269"/>
      <c r="P45" s="2269">
        <v>8</v>
      </c>
      <c r="Q45" s="2269">
        <v>8</v>
      </c>
      <c r="R45" s="2272"/>
    </row>
    <row r="46" spans="1:18" ht="91.5" customHeight="1" x14ac:dyDescent="0.25">
      <c r="A46" s="2267" t="s">
        <v>13</v>
      </c>
      <c r="B46" s="2267" t="s">
        <v>39</v>
      </c>
      <c r="C46" s="2275" t="s">
        <v>106</v>
      </c>
      <c r="D46" s="2269">
        <f t="shared" si="14"/>
        <v>16</v>
      </c>
      <c r="E46" s="2300"/>
      <c r="F46" s="2269">
        <v>8</v>
      </c>
      <c r="G46" s="2269">
        <v>8</v>
      </c>
      <c r="H46" s="2286"/>
      <c r="I46" s="2286"/>
      <c r="J46" s="2286"/>
      <c r="K46" s="2297"/>
      <c r="L46" s="2270"/>
      <c r="M46" s="2269">
        <v>8</v>
      </c>
      <c r="N46" s="2269">
        <v>8</v>
      </c>
      <c r="O46" s="2286"/>
      <c r="P46" s="2286"/>
      <c r="Q46" s="2286"/>
      <c r="R46" s="2297"/>
    </row>
    <row r="47" spans="1:18" ht="96.5" customHeight="1" x14ac:dyDescent="0.25">
      <c r="A47" s="2267" t="s">
        <v>13</v>
      </c>
      <c r="B47" s="2267" t="s">
        <v>39</v>
      </c>
      <c r="C47" s="2275" t="s">
        <v>352</v>
      </c>
      <c r="D47" s="2269">
        <f t="shared" si="14"/>
        <v>40</v>
      </c>
      <c r="E47" s="2296">
        <v>8</v>
      </c>
      <c r="F47" s="2269"/>
      <c r="G47" s="2269">
        <v>8</v>
      </c>
      <c r="H47" s="2269">
        <v>8</v>
      </c>
      <c r="I47" s="2269">
        <v>8</v>
      </c>
      <c r="J47" s="2269">
        <v>8</v>
      </c>
      <c r="K47" s="2296"/>
      <c r="L47" s="2296"/>
      <c r="M47" s="2269">
        <v>8</v>
      </c>
      <c r="N47" s="2269">
        <v>8</v>
      </c>
      <c r="O47" s="2269">
        <v>8</v>
      </c>
      <c r="P47" s="2269">
        <v>8</v>
      </c>
      <c r="Q47" s="2269"/>
      <c r="R47" s="2296">
        <v>8</v>
      </c>
    </row>
    <row r="48" spans="1:18" ht="95.5" customHeight="1" x14ac:dyDescent="0.25">
      <c r="A48" s="2267" t="s">
        <v>13</v>
      </c>
      <c r="B48" s="2267" t="s">
        <v>362</v>
      </c>
      <c r="C48" s="2275" t="s">
        <v>135</v>
      </c>
      <c r="D48" s="2269">
        <f t="shared" si="14"/>
        <v>30.5</v>
      </c>
      <c r="E48" s="2296">
        <v>8</v>
      </c>
      <c r="F48" s="2269">
        <v>7.5</v>
      </c>
      <c r="G48" s="2269"/>
      <c r="H48" s="2269"/>
      <c r="I48" s="2269">
        <v>7.5</v>
      </c>
      <c r="J48" s="2269">
        <v>7.5</v>
      </c>
      <c r="K48" s="2296"/>
      <c r="L48" s="2296"/>
      <c r="M48" s="2269">
        <v>7.5</v>
      </c>
      <c r="N48" s="2269"/>
      <c r="O48" s="2269"/>
      <c r="P48" s="2269">
        <v>7.5</v>
      </c>
      <c r="Q48" s="2269">
        <v>7.5</v>
      </c>
      <c r="R48" s="2296">
        <v>8</v>
      </c>
    </row>
    <row r="49" spans="1:18" ht="89.5" customHeight="1" x14ac:dyDescent="0.25">
      <c r="A49" s="2287"/>
      <c r="B49" s="2287"/>
      <c r="C49" s="2288" t="s">
        <v>126</v>
      </c>
      <c r="D49" s="2289"/>
      <c r="E49" s="2290">
        <f t="shared" ref="E49:R49" si="15">COUNT(E8:E15,E17:E19,E23:E23,E25:E26,E28:E32,E34:E37,E39:E39,E41:E42,E44:E48)</f>
        <v>10</v>
      </c>
      <c r="F49" s="2290">
        <f t="shared" si="15"/>
        <v>15</v>
      </c>
      <c r="G49" s="2290">
        <f t="shared" si="15"/>
        <v>15</v>
      </c>
      <c r="H49" s="2290">
        <f t="shared" si="15"/>
        <v>13</v>
      </c>
      <c r="I49" s="2290">
        <f t="shared" si="15"/>
        <v>14</v>
      </c>
      <c r="J49" s="2290">
        <f t="shared" si="15"/>
        <v>15</v>
      </c>
      <c r="K49" s="2290">
        <f t="shared" si="15"/>
        <v>10</v>
      </c>
      <c r="L49" s="2290">
        <f t="shared" si="15"/>
        <v>9</v>
      </c>
      <c r="M49" s="2290">
        <f t="shared" si="15"/>
        <v>15</v>
      </c>
      <c r="N49" s="2290">
        <f t="shared" si="15"/>
        <v>14</v>
      </c>
      <c r="O49" s="2290">
        <f t="shared" si="15"/>
        <v>14</v>
      </c>
      <c r="P49" s="2290">
        <f t="shared" si="15"/>
        <v>15</v>
      </c>
      <c r="Q49" s="2290">
        <f t="shared" si="15"/>
        <v>14</v>
      </c>
      <c r="R49" s="2290">
        <f t="shared" si="15"/>
        <v>11</v>
      </c>
    </row>
    <row r="50" spans="1:18" ht="103.5" customHeight="1" x14ac:dyDescent="0.25">
      <c r="A50" s="2267" t="s">
        <v>13</v>
      </c>
      <c r="B50" s="2267" t="s">
        <v>301</v>
      </c>
      <c r="C50" s="2268" t="s">
        <v>106</v>
      </c>
      <c r="D50" s="2269">
        <f>SUM(E50:K50,L50:R50)/2</f>
        <v>6</v>
      </c>
      <c r="E50" s="2272"/>
      <c r="F50" s="2297"/>
      <c r="G50" s="2286"/>
      <c r="H50" s="2273">
        <v>6</v>
      </c>
      <c r="I50" s="2286"/>
      <c r="J50" s="2286"/>
      <c r="K50" s="2302"/>
      <c r="L50" s="2270"/>
      <c r="M50" s="2286"/>
      <c r="N50" s="2286"/>
      <c r="O50" s="2269">
        <v>6</v>
      </c>
      <c r="P50" s="2286"/>
      <c r="Q50" s="2286"/>
      <c r="R50" s="2302"/>
    </row>
    <row r="51" spans="1:18" ht="81" customHeight="1" x14ac:dyDescent="0.25">
      <c r="A51" s="2267" t="s">
        <v>13</v>
      </c>
      <c r="B51" s="2267" t="s">
        <v>312</v>
      </c>
      <c r="C51" s="2268" t="s">
        <v>106</v>
      </c>
      <c r="D51" s="2269">
        <f>SUM(E51:K51,L51:R51)/2</f>
        <v>10</v>
      </c>
      <c r="E51" s="2272"/>
      <c r="F51" s="2297"/>
      <c r="G51" s="2286"/>
      <c r="H51" s="2297"/>
      <c r="I51" s="2269">
        <v>5</v>
      </c>
      <c r="J51" s="2269">
        <v>5</v>
      </c>
      <c r="K51" s="2302"/>
      <c r="L51" s="2270"/>
      <c r="M51" s="2286"/>
      <c r="N51" s="2286"/>
      <c r="O51" s="2286"/>
      <c r="P51" s="2269">
        <v>5</v>
      </c>
      <c r="Q51" s="2269">
        <v>5</v>
      </c>
      <c r="R51" s="2302"/>
    </row>
    <row r="52" spans="1:18" ht="141" hidden="1" customHeight="1" x14ac:dyDescent="0.25">
      <c r="A52" s="2287"/>
      <c r="B52" s="2287"/>
      <c r="C52" s="2303" t="s">
        <v>300</v>
      </c>
      <c r="D52" s="2289"/>
      <c r="E52" s="2290">
        <f t="shared" ref="E52:R52" si="16">COUNT(E17:E19,E23,E25:E26,E28:E32,E34:E37,E39:E39,E41:E42,E44:E48)</f>
        <v>7</v>
      </c>
      <c r="F52" s="2290">
        <f t="shared" si="16"/>
        <v>11</v>
      </c>
      <c r="G52" s="2290">
        <f t="shared" si="16"/>
        <v>11</v>
      </c>
      <c r="H52" s="2290">
        <f t="shared" si="16"/>
        <v>10</v>
      </c>
      <c r="I52" s="2290">
        <f t="shared" si="16"/>
        <v>10</v>
      </c>
      <c r="J52" s="2290">
        <f t="shared" si="16"/>
        <v>11</v>
      </c>
      <c r="K52" s="2290">
        <f t="shared" si="16"/>
        <v>8</v>
      </c>
      <c r="L52" s="2290">
        <f t="shared" si="16"/>
        <v>8</v>
      </c>
      <c r="M52" s="2290">
        <f t="shared" si="16"/>
        <v>11</v>
      </c>
      <c r="N52" s="2290">
        <f t="shared" si="16"/>
        <v>10</v>
      </c>
      <c r="O52" s="2290">
        <f t="shared" si="16"/>
        <v>10</v>
      </c>
      <c r="P52" s="2290">
        <f t="shared" si="16"/>
        <v>11</v>
      </c>
      <c r="Q52" s="2290">
        <f t="shared" si="16"/>
        <v>11</v>
      </c>
      <c r="R52" s="2290">
        <f t="shared" si="16"/>
        <v>7</v>
      </c>
    </row>
    <row r="53" spans="1:18" ht="141" hidden="1" customHeight="1" x14ac:dyDescent="0.25">
      <c r="A53" s="2287"/>
      <c r="B53" s="2287"/>
      <c r="C53" s="2304" t="s">
        <v>51</v>
      </c>
      <c r="D53" s="2289"/>
      <c r="E53" s="2290">
        <f t="shared" ref="E53:R53" si="17">COUNT(E23,E25:E26,E28:E32,E34:E37,E39:E39,E41:E42,E44:E48,E50:E50)</f>
        <v>5</v>
      </c>
      <c r="F53" s="2290">
        <f t="shared" si="17"/>
        <v>9</v>
      </c>
      <c r="G53" s="2290">
        <f t="shared" si="17"/>
        <v>11</v>
      </c>
      <c r="H53" s="2290">
        <f t="shared" si="17"/>
        <v>9</v>
      </c>
      <c r="I53" s="2290">
        <f t="shared" si="17"/>
        <v>9</v>
      </c>
      <c r="J53" s="2290">
        <f t="shared" si="17"/>
        <v>10</v>
      </c>
      <c r="K53" s="2290">
        <f t="shared" si="17"/>
        <v>6</v>
      </c>
      <c r="L53" s="2290">
        <f t="shared" si="17"/>
        <v>6</v>
      </c>
      <c r="M53" s="2290">
        <f t="shared" si="17"/>
        <v>11</v>
      </c>
      <c r="N53" s="2290">
        <f t="shared" si="17"/>
        <v>9</v>
      </c>
      <c r="O53" s="2290">
        <f t="shared" si="17"/>
        <v>10</v>
      </c>
      <c r="P53" s="2290">
        <f t="shared" si="17"/>
        <v>10</v>
      </c>
      <c r="Q53" s="2290">
        <f t="shared" si="17"/>
        <v>10</v>
      </c>
      <c r="R53" s="2290">
        <f t="shared" si="17"/>
        <v>6</v>
      </c>
    </row>
    <row r="54" spans="1:18" ht="141" hidden="1" customHeight="1" x14ac:dyDescent="0.25">
      <c r="A54" s="2287"/>
      <c r="B54" s="2287"/>
      <c r="C54" s="2304" t="s">
        <v>113</v>
      </c>
      <c r="D54" s="2289"/>
      <c r="E54" s="2290">
        <f t="shared" ref="E54:R54" si="18">COUNT(E25:E26,E28:E32,E34:E37,E39:E39,E41:E42,E44:E48,E50:E51)</f>
        <v>5</v>
      </c>
      <c r="F54" s="2290">
        <f t="shared" si="18"/>
        <v>8</v>
      </c>
      <c r="G54" s="2290">
        <f t="shared" si="18"/>
        <v>10</v>
      </c>
      <c r="H54" s="2290">
        <f t="shared" si="18"/>
        <v>8</v>
      </c>
      <c r="I54" s="2290">
        <f t="shared" si="18"/>
        <v>10</v>
      </c>
      <c r="J54" s="2290">
        <f t="shared" si="18"/>
        <v>10</v>
      </c>
      <c r="K54" s="2290">
        <f t="shared" si="18"/>
        <v>5</v>
      </c>
      <c r="L54" s="2290">
        <f t="shared" si="18"/>
        <v>5</v>
      </c>
      <c r="M54" s="2290">
        <f t="shared" si="18"/>
        <v>10</v>
      </c>
      <c r="N54" s="2290">
        <f t="shared" si="18"/>
        <v>9</v>
      </c>
      <c r="O54" s="2290">
        <f t="shared" si="18"/>
        <v>9</v>
      </c>
      <c r="P54" s="2290">
        <f t="shared" si="18"/>
        <v>11</v>
      </c>
      <c r="Q54" s="2290">
        <f t="shared" si="18"/>
        <v>10</v>
      </c>
      <c r="R54" s="2290">
        <f t="shared" si="18"/>
        <v>6</v>
      </c>
    </row>
    <row r="55" spans="1:18" ht="141" hidden="1" customHeight="1" x14ac:dyDescent="0.25">
      <c r="A55" s="2267" t="s">
        <v>13</v>
      </c>
      <c r="B55" s="2267" t="s">
        <v>319</v>
      </c>
      <c r="C55" s="2275"/>
      <c r="D55" s="2269">
        <f t="shared" ref="D55" si="19">SUM(E55:K55,L55:R55)/2</f>
        <v>0</v>
      </c>
      <c r="E55" s="2272"/>
      <c r="F55" s="2273"/>
      <c r="G55" s="2269"/>
      <c r="H55" s="2273"/>
      <c r="I55" s="2269"/>
      <c r="J55" s="2269"/>
      <c r="K55" s="2270"/>
      <c r="L55" s="2270"/>
      <c r="M55" s="2269"/>
      <c r="N55" s="2269"/>
      <c r="O55" s="2269"/>
      <c r="P55" s="2269"/>
      <c r="Q55" s="2269"/>
      <c r="R55" s="2270"/>
    </row>
    <row r="56" spans="1:18" ht="141" customHeight="1" x14ac:dyDescent="0.25">
      <c r="A56" s="2287"/>
      <c r="B56" s="2287"/>
      <c r="C56" s="2304" t="s">
        <v>55</v>
      </c>
      <c r="D56" s="2289"/>
      <c r="E56" s="2290">
        <f t="shared" ref="E56:R56" si="20">COUNT(E28:E32,E34:E37,E39:E39,E41:E42,E44:E48,E50:E51,E55)</f>
        <v>4</v>
      </c>
      <c r="F56" s="2290">
        <f t="shared" si="20"/>
        <v>8</v>
      </c>
      <c r="G56" s="2290">
        <f t="shared" si="20"/>
        <v>10</v>
      </c>
      <c r="H56" s="2290">
        <f t="shared" si="20"/>
        <v>8</v>
      </c>
      <c r="I56" s="2290">
        <f t="shared" si="20"/>
        <v>9</v>
      </c>
      <c r="J56" s="2290">
        <f t="shared" si="20"/>
        <v>10</v>
      </c>
      <c r="K56" s="2290">
        <f t="shared" si="20"/>
        <v>4</v>
      </c>
      <c r="L56" s="2290">
        <f t="shared" si="20"/>
        <v>4</v>
      </c>
      <c r="M56" s="2290">
        <f t="shared" si="20"/>
        <v>10</v>
      </c>
      <c r="N56" s="2290">
        <f t="shared" si="20"/>
        <v>9</v>
      </c>
      <c r="O56" s="2290">
        <f t="shared" si="20"/>
        <v>9</v>
      </c>
      <c r="P56" s="2290">
        <f t="shared" si="20"/>
        <v>10</v>
      </c>
      <c r="Q56" s="2290">
        <f t="shared" si="20"/>
        <v>10</v>
      </c>
      <c r="R56" s="2290">
        <f t="shared" si="20"/>
        <v>5</v>
      </c>
    </row>
    <row r="57" spans="1:18" ht="141" customHeight="1" x14ac:dyDescent="0.25">
      <c r="A57" s="2287"/>
      <c r="B57" s="2287"/>
      <c r="C57" s="2304" t="s">
        <v>105</v>
      </c>
      <c r="D57" s="2289"/>
      <c r="E57" s="2290">
        <f t="shared" ref="E57:R57" si="21">COUNT(E34:E37,E39:E39,E41:E42,E44:E48,E50:E51,E55)</f>
        <v>3</v>
      </c>
      <c r="F57" s="2290">
        <f t="shared" si="21"/>
        <v>6</v>
      </c>
      <c r="G57" s="2290">
        <f t="shared" si="21"/>
        <v>6</v>
      </c>
      <c r="H57" s="2290">
        <f t="shared" si="21"/>
        <v>5</v>
      </c>
      <c r="I57" s="2290">
        <f t="shared" si="21"/>
        <v>5</v>
      </c>
      <c r="J57" s="2290">
        <f t="shared" si="21"/>
        <v>5</v>
      </c>
      <c r="K57" s="2290">
        <f t="shared" si="21"/>
        <v>3</v>
      </c>
      <c r="L57" s="2290">
        <f t="shared" si="21"/>
        <v>3</v>
      </c>
      <c r="M57" s="2290">
        <f t="shared" si="21"/>
        <v>6</v>
      </c>
      <c r="N57" s="2290">
        <f t="shared" si="21"/>
        <v>5</v>
      </c>
      <c r="O57" s="2290">
        <f t="shared" si="21"/>
        <v>5</v>
      </c>
      <c r="P57" s="2290">
        <f t="shared" si="21"/>
        <v>6</v>
      </c>
      <c r="Q57" s="2290">
        <f t="shared" si="21"/>
        <v>6</v>
      </c>
      <c r="R57" s="2290">
        <f t="shared" si="21"/>
        <v>4</v>
      </c>
    </row>
    <row r="58" spans="1:18" ht="141" customHeight="1" x14ac:dyDescent="0.25">
      <c r="A58" s="2287"/>
      <c r="B58" s="2287"/>
      <c r="C58" s="2304" t="s">
        <v>128</v>
      </c>
      <c r="D58" s="2289"/>
      <c r="E58" s="2290">
        <f>COUNT(#REF!,E39:E39,E41:E42,E44:E48,E50:E51,E55)</f>
        <v>3</v>
      </c>
      <c r="F58" s="2290">
        <f>COUNT(#REF!,F39:F39,F41:F42,F44:F48,F50:F51,F55)</f>
        <v>5</v>
      </c>
      <c r="G58" s="2290">
        <f>COUNT(#REF!,G39:G39,G41:G42,G44:G48,G50:G51,G55)</f>
        <v>5</v>
      </c>
      <c r="H58" s="2290">
        <f>COUNT(#REF!,H39:H39,H41:H42,H44:H48,H50:H51,H55)</f>
        <v>5</v>
      </c>
      <c r="I58" s="2290">
        <f>COUNT(#REF!,I39:I39,I41:I42,I44:I48,I50:I51,I55)</f>
        <v>4</v>
      </c>
      <c r="J58" s="2290">
        <f>COUNT(#REF!,J39:J39,J41:J42,J44:J48,J50:J51,J55)</f>
        <v>4</v>
      </c>
      <c r="K58" s="2290">
        <f>COUNT(#REF!,K39:K39,K41:K42,K44:K48,K50:K51,K55)</f>
        <v>2</v>
      </c>
      <c r="L58" s="2290">
        <f>COUNT(#REF!,L39:L39,L41:L42,L44:L48,L50:L51,L55)</f>
        <v>2</v>
      </c>
      <c r="M58" s="2290">
        <f>COUNT(#REF!,M39:M39,M41:M42,M44:M48,M50:M51,M55)</f>
        <v>5</v>
      </c>
      <c r="N58" s="2290">
        <f>COUNT(#REF!,N39:N39,N41:N42,N44:N48,N50:N51,N55)</f>
        <v>5</v>
      </c>
      <c r="O58" s="2290">
        <f>COUNT(#REF!,O39:O39,O41:O42,O44:O48,O50:O51,O55)</f>
        <v>4</v>
      </c>
      <c r="P58" s="2290">
        <f>COUNT(#REF!,P39:P39,P41:P42,P44:P48,P50:P51,P55)</f>
        <v>5</v>
      </c>
      <c r="Q58" s="2290">
        <f>COUNT(#REF!,Q39:Q39,Q41:Q42,Q44:Q48,Q50:Q51,Q55)</f>
        <v>5</v>
      </c>
      <c r="R58" s="2290">
        <f>COUNT(#REF!,R39:R39,R41:R42,R44:R48,R50:R51,R55)</f>
        <v>3</v>
      </c>
    </row>
    <row r="59" spans="1:18" ht="141" customHeight="1" x14ac:dyDescent="0.25">
      <c r="A59" s="2287"/>
      <c r="B59" s="2287"/>
      <c r="C59" s="2304" t="s">
        <v>161</v>
      </c>
      <c r="D59" s="2289"/>
      <c r="E59" s="2290">
        <f>COUNT(#REF!,E41:E42,E44:E48,E50:E51,E55)</f>
        <v>3</v>
      </c>
      <c r="F59" s="2290">
        <f>COUNT(#REF!,F41:F42,F44:F48,F50:F51,F55)</f>
        <v>5</v>
      </c>
      <c r="G59" s="2290">
        <f>COUNT(#REF!,G41:G42,G44:G48,G50:G51,G55)</f>
        <v>5</v>
      </c>
      <c r="H59" s="2290">
        <f>COUNT(#REF!,H41:H42,H44:H48,H50:H51,H55)</f>
        <v>5</v>
      </c>
      <c r="I59" s="2290">
        <f>COUNT(#REF!,I41:I42,I44:I48,I50:I51,I55)</f>
        <v>4</v>
      </c>
      <c r="J59" s="2290">
        <f>COUNT(#REF!,J41:J42,J44:J48,J50:J51,J55)</f>
        <v>4</v>
      </c>
      <c r="K59" s="2290">
        <f>COUNT(#REF!,K41:K42,K44:K48,K50:K51,K55)</f>
        <v>2</v>
      </c>
      <c r="L59" s="2290">
        <f>COUNT(#REF!,L41:L42,L44:L48,L50:L51,L55)</f>
        <v>2</v>
      </c>
      <c r="M59" s="2290">
        <f>COUNT(#REF!,M41:M42,M44:M48,M50:M51,M55)</f>
        <v>5</v>
      </c>
      <c r="N59" s="2290">
        <f>COUNT(#REF!,N41:N42,N44:N48,N50:N51,N55)</f>
        <v>5</v>
      </c>
      <c r="O59" s="2290">
        <f>COUNT(#REF!,O41:O42,O44:O48,O50:O51,O55)</f>
        <v>4</v>
      </c>
      <c r="P59" s="2290">
        <f>COUNT(#REF!,P41:P42,P44:P48,P50:P51,P55)</f>
        <v>5</v>
      </c>
      <c r="Q59" s="2290">
        <f>COUNT(#REF!,Q41:Q42,Q44:Q48,Q50:Q51,Q55)</f>
        <v>5</v>
      </c>
      <c r="R59" s="2290">
        <f>COUNT(#REF!,R41:R42,R44:R48,R50:R51,R55)</f>
        <v>3</v>
      </c>
    </row>
    <row r="60" spans="1:18" ht="92.5" customHeight="1" x14ac:dyDescent="0.25">
      <c r="A60" s="2287"/>
      <c r="B60" s="2287"/>
      <c r="C60" s="2304" t="s">
        <v>321</v>
      </c>
      <c r="D60" s="2289"/>
      <c r="E60" s="2290">
        <f>COUNT(#REF!,E42,E44:E48,E50:E51,E55)</f>
        <v>2</v>
      </c>
      <c r="F60" s="2290">
        <f>COUNT(#REF!,F42,F44:F48,F50:F51,F55)</f>
        <v>5</v>
      </c>
      <c r="G60" s="2290">
        <f>COUNT(#REF!,G42,G44:G48,G50:G51,G55)</f>
        <v>5</v>
      </c>
      <c r="H60" s="2290">
        <f>COUNT(#REF!,H42,H44:H48,H50:H51,H55)</f>
        <v>5</v>
      </c>
      <c r="I60" s="2290">
        <f>COUNT(#REF!,I42,I44:I48,I50:I51,I55)</f>
        <v>4</v>
      </c>
      <c r="J60" s="2290">
        <f>COUNT(#REF!,J42,J44:J48,J50:J51,J55)</f>
        <v>4</v>
      </c>
      <c r="K60" s="2290">
        <f>COUNT(#REF!,K42,K44:K48,K50:K51,K55)</f>
        <v>2</v>
      </c>
      <c r="L60" s="2290">
        <f>COUNT(#REF!,L42,L44:L48,L50:L51,L55)</f>
        <v>2</v>
      </c>
      <c r="M60" s="2290">
        <f>COUNT(#REF!,M42,M44:M48,M50:M51,M55)</f>
        <v>5</v>
      </c>
      <c r="N60" s="2290">
        <f>COUNT(#REF!,N42,N44:N48,N50:N51,N55)</f>
        <v>5</v>
      </c>
      <c r="O60" s="2290">
        <f>COUNT(#REF!,O42,O44:O48,O50:O51,O55)</f>
        <v>4</v>
      </c>
      <c r="P60" s="2290">
        <f>COUNT(#REF!,P42,P44:P48,P50:P51,P55)</f>
        <v>5</v>
      </c>
      <c r="Q60" s="2290">
        <f>COUNT(#REF!,Q42,Q44:Q48,Q50:Q51,Q55)</f>
        <v>4</v>
      </c>
      <c r="R60" s="2290">
        <f>COUNT(#REF!,R42,R44:R48,R50:R51,R55)</f>
        <v>2</v>
      </c>
    </row>
    <row r="61" spans="1:18" ht="141" customHeight="1" x14ac:dyDescent="0.25">
      <c r="A61" s="2287"/>
      <c r="B61" s="2287"/>
      <c r="C61" s="2304" t="s">
        <v>183</v>
      </c>
      <c r="D61" s="2289"/>
      <c r="E61" s="2290">
        <f t="shared" ref="E61:R61" si="22">COUNT(E55)</f>
        <v>0</v>
      </c>
      <c r="F61" s="2290">
        <f t="shared" si="22"/>
        <v>0</v>
      </c>
      <c r="G61" s="2290">
        <f t="shared" si="22"/>
        <v>0</v>
      </c>
      <c r="H61" s="2290">
        <f t="shared" si="22"/>
        <v>0</v>
      </c>
      <c r="I61" s="2290">
        <f t="shared" si="22"/>
        <v>0</v>
      </c>
      <c r="J61" s="2290">
        <f t="shared" si="22"/>
        <v>0</v>
      </c>
      <c r="K61" s="2290">
        <f t="shared" si="22"/>
        <v>0</v>
      </c>
      <c r="L61" s="2290">
        <f t="shared" si="22"/>
        <v>0</v>
      </c>
      <c r="M61" s="2290">
        <f t="shared" si="22"/>
        <v>0</v>
      </c>
      <c r="N61" s="2290">
        <f t="shared" si="22"/>
        <v>0</v>
      </c>
      <c r="O61" s="2290">
        <f t="shared" si="22"/>
        <v>0</v>
      </c>
      <c r="P61" s="2290">
        <f t="shared" si="22"/>
        <v>0</v>
      </c>
      <c r="Q61" s="2290">
        <f t="shared" si="22"/>
        <v>0</v>
      </c>
      <c r="R61" s="2290">
        <f t="shared" si="22"/>
        <v>0</v>
      </c>
    </row>
    <row r="62" spans="1:18" ht="83.5" customHeight="1" thickBot="1" x14ac:dyDescent="0.3">
      <c r="A62" s="2267" t="s">
        <v>102</v>
      </c>
      <c r="B62" s="2267"/>
      <c r="C62" s="2268"/>
      <c r="D62" s="2269"/>
      <c r="E62" s="2272"/>
      <c r="F62" s="2273"/>
      <c r="G62" s="2273"/>
      <c r="H62" s="2273"/>
      <c r="I62" s="2269"/>
      <c r="J62" s="2269"/>
      <c r="K62" s="2270"/>
      <c r="L62" s="2270"/>
      <c r="M62" s="2273"/>
      <c r="N62" s="2269"/>
      <c r="O62" s="2269"/>
      <c r="P62" s="2269"/>
      <c r="Q62" s="2269"/>
      <c r="R62" s="2272"/>
    </row>
    <row r="63" spans="1:18" ht="96.5" customHeight="1" thickBot="1" x14ac:dyDescent="0.3">
      <c r="A63" s="2305" t="s">
        <v>95</v>
      </c>
      <c r="B63" s="2305" t="s">
        <v>101</v>
      </c>
      <c r="C63" s="2306" t="s">
        <v>97</v>
      </c>
      <c r="D63" s="2305">
        <f>SUM(E63:K63,L63:R63)/2</f>
        <v>19</v>
      </c>
      <c r="E63" s="2307"/>
      <c r="F63" s="2308">
        <v>7.5</v>
      </c>
      <c r="G63" s="2308">
        <v>7.5</v>
      </c>
      <c r="H63" s="2308">
        <v>4</v>
      </c>
      <c r="I63" s="2305"/>
      <c r="J63" s="2305"/>
      <c r="K63" s="2307"/>
      <c r="L63" s="2307"/>
      <c r="M63" s="2308">
        <v>7.5</v>
      </c>
      <c r="N63" s="2305">
        <v>7.5</v>
      </c>
      <c r="O63" s="2305">
        <v>4</v>
      </c>
      <c r="P63" s="2305"/>
      <c r="Q63" s="2305"/>
      <c r="R63" s="2310"/>
    </row>
    <row r="64" spans="1:18" ht="77" customHeight="1" thickBot="1" x14ac:dyDescent="0.3">
      <c r="A64" s="2267" t="s">
        <v>96</v>
      </c>
      <c r="B64" s="2267" t="s">
        <v>100</v>
      </c>
      <c r="C64" s="2311" t="s">
        <v>99</v>
      </c>
      <c r="D64" s="2305">
        <f t="shared" ref="D64:D65" si="23">SUM(E64:K64,L64:R64)/2</f>
        <v>38</v>
      </c>
      <c r="E64" s="2312"/>
      <c r="F64" s="2313">
        <v>9.5</v>
      </c>
      <c r="G64" s="2267">
        <v>9.5</v>
      </c>
      <c r="H64" s="2267">
        <v>9.5</v>
      </c>
      <c r="I64" s="2267">
        <v>9.5</v>
      </c>
      <c r="J64" s="2267"/>
      <c r="K64" s="2312"/>
      <c r="L64" s="2315"/>
      <c r="M64" s="2316">
        <v>9.5</v>
      </c>
      <c r="N64" s="2267">
        <v>9.5</v>
      </c>
      <c r="O64" s="2267">
        <v>9.5</v>
      </c>
      <c r="P64" s="2267">
        <v>9.5</v>
      </c>
      <c r="Q64" s="2267"/>
      <c r="R64" s="2317"/>
    </row>
    <row r="65" spans="1:18" ht="83.5" customHeight="1" thickBot="1" x14ac:dyDescent="0.3">
      <c r="A65" s="2267" t="s">
        <v>96</v>
      </c>
      <c r="B65" s="2267" t="s">
        <v>100</v>
      </c>
      <c r="C65" s="2311" t="s">
        <v>137</v>
      </c>
      <c r="D65" s="2305">
        <f t="shared" si="23"/>
        <v>38</v>
      </c>
      <c r="E65" s="2312">
        <v>9.5</v>
      </c>
      <c r="F65" s="2316">
        <v>9.5</v>
      </c>
      <c r="G65" s="2267"/>
      <c r="H65" s="2267"/>
      <c r="I65" s="2267"/>
      <c r="J65" s="2267">
        <v>9.5</v>
      </c>
      <c r="K65" s="2312">
        <v>9.5</v>
      </c>
      <c r="L65" s="2312">
        <v>9.5</v>
      </c>
      <c r="M65" s="2313">
        <v>9.5</v>
      </c>
      <c r="N65" s="2267"/>
      <c r="O65" s="2267"/>
      <c r="P65" s="2267"/>
      <c r="Q65" s="2267">
        <v>9.5</v>
      </c>
      <c r="R65" s="2317">
        <v>9.5</v>
      </c>
    </row>
    <row r="66" spans="1:18" ht="85.5" customHeight="1" x14ac:dyDescent="2">
      <c r="A66" s="2267"/>
      <c r="B66" s="2318" t="s">
        <v>155</v>
      </c>
      <c r="C66" s="2319" t="s">
        <v>140</v>
      </c>
      <c r="D66" s="2269"/>
      <c r="E66" s="2270"/>
      <c r="F66" s="2273"/>
      <c r="G66" s="2273"/>
      <c r="H66" s="2273"/>
      <c r="I66" s="2269"/>
      <c r="J66" s="2269"/>
      <c r="K66" s="2270"/>
      <c r="L66" s="2270"/>
      <c r="M66" s="2269"/>
      <c r="N66" s="2269"/>
      <c r="O66" s="2269"/>
      <c r="P66" s="2269"/>
      <c r="Q66" s="2269"/>
      <c r="R66" s="2272"/>
    </row>
    <row r="67" spans="1:18" ht="85.5" customHeight="1" x14ac:dyDescent="2">
      <c r="A67" s="2267"/>
      <c r="B67" s="2320" t="s">
        <v>154</v>
      </c>
      <c r="C67" s="2321" t="s">
        <v>141</v>
      </c>
      <c r="D67" s="2269"/>
      <c r="E67" s="2270"/>
      <c r="F67" s="2273"/>
      <c r="G67" s="2273"/>
      <c r="H67" s="2273"/>
      <c r="I67" s="2269"/>
      <c r="J67" s="2269"/>
      <c r="K67" s="2270"/>
      <c r="L67" s="2270"/>
      <c r="M67" s="2269"/>
      <c r="N67" s="2269"/>
      <c r="O67" s="2269"/>
      <c r="P67" s="2269"/>
      <c r="Q67" s="2269"/>
      <c r="R67" s="2272"/>
    </row>
    <row r="68" spans="1:18" ht="141" customHeight="1" x14ac:dyDescent="0.3">
      <c r="A68" s="920"/>
      <c r="B68" s="920"/>
      <c r="C68" s="920"/>
      <c r="D68" s="317"/>
      <c r="E68" s="968">
        <f t="shared" ref="E68:R68" si="24">SUM(E7:E15,E17:E20,E23:E23,E25:E26,E28:E32,E34:E37,E39:E39,E41:E42,E44:E48,E50:E51,E55,E63:E67)</f>
        <v>92.5</v>
      </c>
      <c r="F68" s="968">
        <f t="shared" si="24"/>
        <v>158.5</v>
      </c>
      <c r="G68" s="968">
        <f t="shared" si="24"/>
        <v>149.5</v>
      </c>
      <c r="H68" s="968">
        <f t="shared" si="24"/>
        <v>136</v>
      </c>
      <c r="I68" s="968">
        <f t="shared" si="24"/>
        <v>133</v>
      </c>
      <c r="J68" s="968">
        <f t="shared" si="24"/>
        <v>141</v>
      </c>
      <c r="K68" s="968">
        <f t="shared" si="24"/>
        <v>90</v>
      </c>
      <c r="L68" s="968">
        <f t="shared" si="24"/>
        <v>84.5</v>
      </c>
      <c r="M68" s="968">
        <f t="shared" si="24"/>
        <v>153.5</v>
      </c>
      <c r="N68" s="968">
        <f t="shared" si="24"/>
        <v>141.5</v>
      </c>
      <c r="O68" s="968">
        <f t="shared" si="24"/>
        <v>144</v>
      </c>
      <c r="P68" s="968">
        <f t="shared" si="24"/>
        <v>146</v>
      </c>
      <c r="Q68" s="968">
        <f t="shared" si="24"/>
        <v>133</v>
      </c>
      <c r="R68" s="968">
        <f t="shared" si="24"/>
        <v>98</v>
      </c>
    </row>
    <row r="69" spans="1:18" ht="141" customHeight="1" x14ac:dyDescent="0.3">
      <c r="A69" s="921"/>
      <c r="B69" s="921"/>
      <c r="C69" s="921"/>
      <c r="D69" s="317"/>
      <c r="E69" s="969">
        <f>E68/8</f>
        <v>11.5625</v>
      </c>
      <c r="F69" s="969">
        <f t="shared" ref="F69:R69" si="25">F68/8</f>
        <v>19.8125</v>
      </c>
      <c r="G69" s="969">
        <f t="shared" si="25"/>
        <v>18.6875</v>
      </c>
      <c r="H69" s="969">
        <f t="shared" si="25"/>
        <v>17</v>
      </c>
      <c r="I69" s="969">
        <f t="shared" si="25"/>
        <v>16.625</v>
      </c>
      <c r="J69" s="969">
        <f t="shared" si="25"/>
        <v>17.625</v>
      </c>
      <c r="K69" s="969">
        <f t="shared" si="25"/>
        <v>11.25</v>
      </c>
      <c r="L69" s="969">
        <f t="shared" si="25"/>
        <v>10.5625</v>
      </c>
      <c r="M69" s="969">
        <f t="shared" si="25"/>
        <v>19.1875</v>
      </c>
      <c r="N69" s="969">
        <f t="shared" si="25"/>
        <v>17.6875</v>
      </c>
      <c r="O69" s="969">
        <f t="shared" si="25"/>
        <v>18</v>
      </c>
      <c r="P69" s="969">
        <f t="shared" si="25"/>
        <v>18.25</v>
      </c>
      <c r="Q69" s="969">
        <f t="shared" si="25"/>
        <v>16.625</v>
      </c>
      <c r="R69" s="969">
        <f t="shared" si="25"/>
        <v>12.25</v>
      </c>
    </row>
    <row r="70" spans="1:18" ht="141" customHeight="1" x14ac:dyDescent="0.3">
      <c r="A70" s="922"/>
      <c r="B70" s="922"/>
      <c r="C70" s="922"/>
      <c r="D70" s="321" t="s">
        <v>212</v>
      </c>
      <c r="E70" s="322" t="s">
        <v>315</v>
      </c>
      <c r="F70" s="323" t="s">
        <v>203</v>
      </c>
      <c r="G70" s="897"/>
      <c r="H70" s="321" t="s">
        <v>211</v>
      </c>
      <c r="I70" s="970"/>
      <c r="J70" s="325" t="s">
        <v>203</v>
      </c>
      <c r="K70" s="897"/>
      <c r="L70" s="321" t="s">
        <v>213</v>
      </c>
      <c r="M70" s="322" t="s">
        <v>74</v>
      </c>
      <c r="N70" s="323" t="s">
        <v>203</v>
      </c>
      <c r="O70" s="897"/>
      <c r="P70" s="321" t="s">
        <v>211</v>
      </c>
      <c r="Q70" s="970"/>
      <c r="R70" s="325" t="s">
        <v>203</v>
      </c>
    </row>
    <row r="71" spans="1:18" ht="141" customHeight="1" x14ac:dyDescent="0.3">
      <c r="A71" s="316"/>
      <c r="B71" s="316"/>
      <c r="C71" s="316"/>
      <c r="D71" s="326" t="s">
        <v>159</v>
      </c>
      <c r="E71" s="256">
        <v>27.5</v>
      </c>
      <c r="F71" s="347" t="str">
        <f>E71* 40 &amp; "hrs"</f>
        <v>1100hrs</v>
      </c>
      <c r="G71" s="897"/>
      <c r="H71" s="328" t="s">
        <v>240</v>
      </c>
      <c r="I71" s="329">
        <v>25.93</v>
      </c>
      <c r="J71" s="971" t="s">
        <v>247</v>
      </c>
      <c r="K71" s="897"/>
      <c r="L71" s="331" t="s">
        <v>159</v>
      </c>
      <c r="M71" s="332">
        <v>27.5</v>
      </c>
      <c r="N71" s="347" t="str">
        <f>M71* 40 &amp; "hrs"</f>
        <v>1100hrs</v>
      </c>
      <c r="O71" s="897"/>
      <c r="P71" s="334" t="s">
        <v>240</v>
      </c>
      <c r="Q71" s="335">
        <v>25.93</v>
      </c>
      <c r="R71" s="972" t="s">
        <v>247</v>
      </c>
    </row>
    <row r="72" spans="1:18" ht="141" customHeight="1" x14ac:dyDescent="0.3">
      <c r="A72" s="316"/>
      <c r="B72" s="316"/>
      <c r="C72" s="316"/>
      <c r="D72" s="337" t="s">
        <v>204</v>
      </c>
      <c r="E72" s="338">
        <f>SUM(E68:K68)/40</f>
        <v>22.512499999999999</v>
      </c>
      <c r="F72" s="973" t="str">
        <f>E72* 40 &amp; "hrs"</f>
        <v>900.5hrs</v>
      </c>
      <c r="G72" s="897"/>
      <c r="H72" s="340" t="s">
        <v>74</v>
      </c>
      <c r="I72" s="341">
        <f>SUM(E68:K68)/40</f>
        <v>22.512499999999999</v>
      </c>
      <c r="J72" s="342" t="str">
        <f>I72*40 &amp; "hrs"</f>
        <v>900.5hrs</v>
      </c>
      <c r="K72" s="897"/>
      <c r="L72" s="343" t="s">
        <v>204</v>
      </c>
      <c r="M72" s="354">
        <f>SUM(L68:R68)/40</f>
        <v>22.512499999999999</v>
      </c>
      <c r="N72" s="973" t="str">
        <f>M72* 40 &amp; "hrs"</f>
        <v>900.5hrs</v>
      </c>
      <c r="O72" s="897"/>
      <c r="P72" s="340" t="s">
        <v>74</v>
      </c>
      <c r="Q72" s="352">
        <f>SUM(L68:R68)/40</f>
        <v>22.512499999999999</v>
      </c>
      <c r="R72" s="353" t="str">
        <f>Q72*40 &amp; "hrs"</f>
        <v>900.5hrs</v>
      </c>
    </row>
    <row r="73" spans="1:18" ht="141" customHeight="1" x14ac:dyDescent="0.3">
      <c r="A73" s="316"/>
      <c r="B73" s="316"/>
      <c r="C73" s="316"/>
      <c r="D73" s="331" t="s">
        <v>188</v>
      </c>
      <c r="E73" s="332">
        <f>COUNTIFS(E7:K69, "T")*8/40</f>
        <v>1</v>
      </c>
      <c r="F73" s="974" t="str">
        <f>E73* 40 &amp; "hrs"</f>
        <v>40hrs</v>
      </c>
      <c r="G73" s="897"/>
      <c r="H73" s="334" t="s">
        <v>241</v>
      </c>
      <c r="I73" s="332">
        <v>29.07</v>
      </c>
      <c r="J73" s="972" t="s">
        <v>251</v>
      </c>
      <c r="K73" s="897"/>
      <c r="L73" s="348" t="s">
        <v>188</v>
      </c>
      <c r="M73" s="335">
        <f>COUNTIFS(L7:R69, "T")*8/40</f>
        <v>0.8</v>
      </c>
      <c r="N73" s="974" t="str">
        <f>M73* 40 &amp; "hrs"</f>
        <v>32hrs</v>
      </c>
      <c r="O73" s="897"/>
      <c r="P73" s="334" t="s">
        <v>241</v>
      </c>
      <c r="Q73" s="335">
        <v>29.07</v>
      </c>
      <c r="R73" s="972" t="s">
        <v>251</v>
      </c>
    </row>
    <row r="74" spans="1:18" ht="141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</row>
    <row r="75" spans="1:18" ht="141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141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</sheetData>
  <mergeCells count="5">
    <mergeCell ref="A1:R1"/>
    <mergeCell ref="A2:R2"/>
    <mergeCell ref="A3:R3"/>
    <mergeCell ref="E4:K4"/>
    <mergeCell ref="L4:R4"/>
  </mergeCells>
  <conditionalFormatting sqref="I72">
    <cfRule type="cellIs" dxfId="801" priority="10" operator="lessThan">
      <formula>25.93</formula>
    </cfRule>
    <cfRule type="cellIs" dxfId="800" priority="11" operator="greaterThan">
      <formula>29.07</formula>
    </cfRule>
    <cfRule type="cellIs" dxfId="799" priority="12" operator="between">
      <formula>25.93</formula>
      <formula>29.07</formula>
    </cfRule>
  </conditionalFormatting>
  <conditionalFormatting sqref="J72">
    <cfRule type="cellIs" dxfId="798" priority="7" operator="lessThan">
      <formula>1037.2</formula>
    </cfRule>
    <cfRule type="cellIs" dxfId="797" priority="8" operator="greaterThan">
      <formula>1162.8</formula>
    </cfRule>
    <cfRule type="cellIs" dxfId="796" priority="9" operator="between">
      <formula>1037.2</formula>
      <formula>1162.8</formula>
    </cfRule>
  </conditionalFormatting>
  <conditionalFormatting sqref="Q72">
    <cfRule type="cellIs" dxfId="795" priority="4" operator="lessThan">
      <formula>25.93</formula>
    </cfRule>
    <cfRule type="cellIs" dxfId="794" priority="5" operator="greaterThan">
      <formula>29.07</formula>
    </cfRule>
    <cfRule type="cellIs" dxfId="793" priority="6" operator="between">
      <formula>25.93</formula>
      <formula>29.07</formula>
    </cfRule>
  </conditionalFormatting>
  <conditionalFormatting sqref="R72">
    <cfRule type="cellIs" dxfId="792" priority="1" operator="lessThan">
      <formula>1037.2</formula>
    </cfRule>
    <cfRule type="cellIs" dxfId="791" priority="2" operator="greaterThan">
      <formula>1162.8</formula>
    </cfRule>
    <cfRule type="cellIs" dxfId="790" priority="3" operator="between">
      <formula>1037.2</formula>
      <formula>1162.8</formula>
    </cfRule>
  </conditionalFormatting>
  <pageMargins left="0.7" right="0.7" top="0.75" bottom="0.75" header="0.3" footer="0.3"/>
  <pageSetup scale="1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8940-F18A-44DE-BAAE-9ADE9E63068B}">
  <sheetPr>
    <pageSetUpPr fitToPage="1"/>
  </sheetPr>
  <dimension ref="A1:U77"/>
  <sheetViews>
    <sheetView topLeftCell="A64" zoomScale="75" zoomScaleNormal="75" workbookViewId="0">
      <selection activeCell="E5" sqref="E5:R5"/>
    </sheetView>
  </sheetViews>
  <sheetFormatPr defaultRowHeight="24" customHeight="1" x14ac:dyDescent="0.25"/>
  <cols>
    <col min="2" max="2" width="19.1796875" bestFit="1" customWidth="1"/>
    <col min="3" max="3" width="29.453125" bestFit="1" customWidth="1"/>
    <col min="4" max="10" width="8.7265625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45865</v>
      </c>
      <c r="F5" s="349">
        <v>45866</v>
      </c>
      <c r="G5" s="349">
        <v>45867</v>
      </c>
      <c r="H5" s="349">
        <v>45868</v>
      </c>
      <c r="I5" s="349">
        <v>45869</v>
      </c>
      <c r="J5" s="349">
        <v>45870</v>
      </c>
      <c r="K5" s="349">
        <v>45871</v>
      </c>
      <c r="L5" s="349">
        <v>45872</v>
      </c>
      <c r="M5" s="349">
        <v>45873</v>
      </c>
      <c r="N5" s="349">
        <v>45874</v>
      </c>
      <c r="O5" s="349">
        <v>45875</v>
      </c>
      <c r="P5" s="349">
        <v>45876</v>
      </c>
      <c r="Q5" s="349">
        <v>45877</v>
      </c>
      <c r="R5" s="349">
        <v>45878</v>
      </c>
      <c r="T5" s="1756">
        <v>0.25</v>
      </c>
      <c r="U5" s="1752">
        <f>ROUNDDOWN(AVERAGE(E15:R15),0)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ROUNDDOWN(AVERAGE(E19:R19),0)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ROUNDDOWN(AVERAGE(E21:R21),0)</f>
        <v>6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4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ROUNDDOWN(AVERAGE(E25:R25),0)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ROUNDDOWN(AVERAGE(E31:R31),0)</f>
        <v>11</v>
      </c>
    </row>
    <row r="10" spans="1:21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ROUNDDOWN(AVERAGE(E37:R37),0)</f>
        <v>13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ROUNDDOWN(AVERAGE(E39:R39),0)</f>
        <v>13</v>
      </c>
    </row>
    <row r="12" spans="1:21" ht="24" customHeight="1" x14ac:dyDescent="0.25">
      <c r="A12" s="299" t="s">
        <v>13</v>
      </c>
      <c r="B12" s="299" t="s">
        <v>90</v>
      </c>
      <c r="C12" s="1745" t="s">
        <v>344</v>
      </c>
      <c r="D12" s="901">
        <f t="shared" si="0"/>
        <v>8</v>
      </c>
      <c r="E12" s="961">
        <v>8</v>
      </c>
      <c r="F12" s="901"/>
      <c r="G12" s="901"/>
      <c r="H12" s="901"/>
      <c r="I12" s="901"/>
      <c r="J12" s="901"/>
      <c r="K12" s="961"/>
      <c r="L12" s="1072"/>
      <c r="M12" s="901"/>
      <c r="N12" s="901"/>
      <c r="O12" s="901"/>
      <c r="P12" s="901"/>
      <c r="Q12" s="901"/>
      <c r="R12" s="962">
        <v>8</v>
      </c>
      <c r="T12" s="1757">
        <v>0.54166666666666696</v>
      </c>
      <c r="U12" s="1752">
        <f>ROUNDDOWN(AVERAGE(E41:R41),0)</f>
        <v>13</v>
      </c>
    </row>
    <row r="13" spans="1:21" s="1743" customFormat="1" ht="24" customHeight="1" x14ac:dyDescent="0.3">
      <c r="A13" s="299" t="s">
        <v>13</v>
      </c>
      <c r="B13" s="299" t="s">
        <v>90</v>
      </c>
      <c r="C13" s="1828" t="s">
        <v>351</v>
      </c>
      <c r="D13" s="1742">
        <f>SUM(E13:K13,L13:R13)/2</f>
        <v>14.5</v>
      </c>
      <c r="E13" s="1092">
        <v>6</v>
      </c>
      <c r="F13" s="1742"/>
      <c r="G13" s="1742"/>
      <c r="H13" s="1742"/>
      <c r="I13" s="1742"/>
      <c r="J13" s="1742"/>
      <c r="K13" s="1092">
        <v>8.5</v>
      </c>
      <c r="L13" s="1744">
        <v>6</v>
      </c>
      <c r="M13" s="1742"/>
      <c r="N13" s="1742"/>
      <c r="O13" s="1742"/>
      <c r="P13" s="1742"/>
      <c r="Q13" s="1742"/>
      <c r="R13" s="1092">
        <v>8.5</v>
      </c>
      <c r="T13" s="1756">
        <v>0.58333333333333304</v>
      </c>
      <c r="U13" s="1752">
        <f>ROUNDDOWN(AVERAGE(E49:R49),0)</f>
        <v>16</v>
      </c>
    </row>
    <row r="14" spans="1:21" ht="24" customHeight="1" x14ac:dyDescent="0.25">
      <c r="A14" s="299" t="s">
        <v>13</v>
      </c>
      <c r="B14" s="299" t="s">
        <v>90</v>
      </c>
      <c r="C14" s="902" t="s">
        <v>106</v>
      </c>
      <c r="D14" s="901">
        <f t="shared" si="0"/>
        <v>8</v>
      </c>
      <c r="E14" s="961"/>
      <c r="F14" s="1079"/>
      <c r="G14" s="1079"/>
      <c r="H14" s="1079"/>
      <c r="I14" s="1079"/>
      <c r="J14" s="1079"/>
      <c r="K14" s="961">
        <v>8</v>
      </c>
      <c r="L14" s="1072"/>
      <c r="M14" s="1079"/>
      <c r="N14" s="1079"/>
      <c r="O14" s="1079"/>
      <c r="P14" s="1079"/>
      <c r="Q14" s="1079"/>
      <c r="R14" s="961">
        <v>8</v>
      </c>
      <c r="T14" s="1757">
        <v>0.625</v>
      </c>
      <c r="U14" s="1752">
        <f>ROUNDDOWN(AVERAGE(E53:R53),0)</f>
        <v>13</v>
      </c>
    </row>
    <row r="15" spans="1:21" ht="24" customHeight="1" x14ac:dyDescent="0.3">
      <c r="A15" s="904"/>
      <c r="B15" s="904"/>
      <c r="C15" s="905" t="s">
        <v>122</v>
      </c>
      <c r="D15" s="906"/>
      <c r="E15" s="1069">
        <f>COUNT(E7:E14)</f>
        <v>4</v>
      </c>
      <c r="F15" s="1069">
        <f>COUNT(F7:F14)</f>
        <v>5</v>
      </c>
      <c r="G15" s="1069">
        <f t="shared" ref="G15:R15" si="1">COUNT(G7:G14)</f>
        <v>4</v>
      </c>
      <c r="H15" s="1069">
        <f t="shared" si="1"/>
        <v>4</v>
      </c>
      <c r="I15" s="1069">
        <f t="shared" si="1"/>
        <v>5</v>
      </c>
      <c r="J15" s="1069">
        <f t="shared" si="1"/>
        <v>5</v>
      </c>
      <c r="K15" s="1069">
        <f t="shared" si="1"/>
        <v>2</v>
      </c>
      <c r="L15" s="1069">
        <f t="shared" si="1"/>
        <v>1</v>
      </c>
      <c r="M15" s="1069">
        <f t="shared" si="1"/>
        <v>5</v>
      </c>
      <c r="N15" s="1069">
        <f t="shared" si="1"/>
        <v>5</v>
      </c>
      <c r="O15" s="1069">
        <f>COUNT(O7:O14)</f>
        <v>5</v>
      </c>
      <c r="P15" s="1069">
        <f t="shared" si="1"/>
        <v>4</v>
      </c>
      <c r="Q15" s="1069">
        <f t="shared" si="1"/>
        <v>4</v>
      </c>
      <c r="R15" s="1069">
        <f t="shared" si="1"/>
        <v>5</v>
      </c>
      <c r="T15" s="1756">
        <v>0.66666666666666696</v>
      </c>
      <c r="U15" s="1752">
        <f>ROUNDDOWN(AVERAGE(E54:R54),0)</f>
        <v>12</v>
      </c>
    </row>
    <row r="16" spans="1:21" ht="24" customHeight="1" x14ac:dyDescent="0.25">
      <c r="A16" s="299" t="s">
        <v>13</v>
      </c>
      <c r="B16" s="299" t="s">
        <v>14</v>
      </c>
      <c r="C16" s="902" t="s">
        <v>293</v>
      </c>
      <c r="D16" s="901">
        <f>SUM(E16:K16,L16:R16)/2</f>
        <v>40</v>
      </c>
      <c r="E16" s="1072"/>
      <c r="F16" s="1071">
        <v>8</v>
      </c>
      <c r="G16" s="1071"/>
      <c r="H16" s="1071">
        <v>8</v>
      </c>
      <c r="I16" s="1071">
        <v>8</v>
      </c>
      <c r="J16" s="1071">
        <v>8</v>
      </c>
      <c r="K16" s="1072">
        <v>8</v>
      </c>
      <c r="L16" s="1072">
        <v>8</v>
      </c>
      <c r="M16" s="901"/>
      <c r="N16" s="1071">
        <v>8</v>
      </c>
      <c r="O16" s="1071">
        <v>8</v>
      </c>
      <c r="P16" s="1071">
        <v>8</v>
      </c>
      <c r="Q16" s="1071">
        <v>8</v>
      </c>
      <c r="R16" s="1073"/>
      <c r="T16" s="1757">
        <v>0.70833333333333404</v>
      </c>
      <c r="U16" s="1752">
        <f>ROUNDDOWN(AVERAGE(E55:R55),0)</f>
        <v>11</v>
      </c>
    </row>
    <row r="17" spans="1:21" ht="24" customHeight="1" x14ac:dyDescent="0.3">
      <c r="A17" s="299" t="s">
        <v>13</v>
      </c>
      <c r="B17" s="299" t="s">
        <v>14</v>
      </c>
      <c r="C17" s="902" t="s">
        <v>98</v>
      </c>
      <c r="D17" s="901">
        <f t="shared" ref="D17" si="2">SUM(E17:K17,L17:R17)/2</f>
        <v>40</v>
      </c>
      <c r="E17" s="961"/>
      <c r="F17" s="963">
        <v>8</v>
      </c>
      <c r="G17" s="901">
        <v>8</v>
      </c>
      <c r="H17" s="901">
        <v>8</v>
      </c>
      <c r="I17" s="901">
        <v>8</v>
      </c>
      <c r="J17" s="901">
        <v>8</v>
      </c>
      <c r="K17" s="961"/>
      <c r="L17" s="961"/>
      <c r="M17" s="1071">
        <v>8</v>
      </c>
      <c r="N17" s="1071">
        <v>8</v>
      </c>
      <c r="O17" s="901">
        <v>8</v>
      </c>
      <c r="P17" s="901">
        <v>8</v>
      </c>
      <c r="Q17" s="901">
        <v>8</v>
      </c>
      <c r="R17" s="962"/>
      <c r="T17" s="1756">
        <v>0.75</v>
      </c>
      <c r="U17" s="1752">
        <f>ROUNDDOWN(AVERAGE(E57:R57),0)</f>
        <v>10</v>
      </c>
    </row>
    <row r="18" spans="1:21" ht="24" customHeight="1" x14ac:dyDescent="0.25">
      <c r="A18" s="299" t="s">
        <v>13</v>
      </c>
      <c r="B18" s="299" t="s">
        <v>201</v>
      </c>
      <c r="C18" s="902" t="s">
        <v>107</v>
      </c>
      <c r="D18" s="901">
        <f>SUM(E18:K18,L18:R18)/2</f>
        <v>17.5</v>
      </c>
      <c r="E18" s="961">
        <v>5</v>
      </c>
      <c r="F18" s="901"/>
      <c r="G18" s="901">
        <v>5</v>
      </c>
      <c r="H18" s="901">
        <v>5</v>
      </c>
      <c r="I18" s="901"/>
      <c r="J18" s="901"/>
      <c r="K18" s="961"/>
      <c r="L18" s="1072">
        <v>5</v>
      </c>
      <c r="M18" s="901">
        <v>5</v>
      </c>
      <c r="N18" s="901">
        <v>5</v>
      </c>
      <c r="O18" s="901"/>
      <c r="P18" s="901">
        <v>5</v>
      </c>
      <c r="Q18" s="901"/>
      <c r="R18" s="962"/>
      <c r="T18" s="1757">
        <v>0.79166666666666696</v>
      </c>
      <c r="U18" s="1752">
        <f>ROUNDDOWN(AVERAGE(E58:R58),0)</f>
        <v>7</v>
      </c>
    </row>
    <row r="19" spans="1:21" ht="24" customHeight="1" x14ac:dyDescent="0.3">
      <c r="A19" s="904"/>
      <c r="B19" s="904"/>
      <c r="C19" s="905" t="s">
        <v>123</v>
      </c>
      <c r="D19" s="906"/>
      <c r="E19" s="1069">
        <f>COUNT(E7:E14,E16:E17)</f>
        <v>4</v>
      </c>
      <c r="F19" s="1069">
        <f>COUNT(F7:F14,F16:F17)</f>
        <v>7</v>
      </c>
      <c r="G19" s="1069">
        <f t="shared" ref="G19:R19" si="3">COUNT(G7:G14,G16:G17)</f>
        <v>5</v>
      </c>
      <c r="H19" s="1069">
        <f t="shared" si="3"/>
        <v>6</v>
      </c>
      <c r="I19" s="1069">
        <f t="shared" si="3"/>
        <v>7</v>
      </c>
      <c r="J19" s="1069">
        <f t="shared" si="3"/>
        <v>7</v>
      </c>
      <c r="K19" s="1069">
        <f t="shared" si="3"/>
        <v>3</v>
      </c>
      <c r="L19" s="1069">
        <f t="shared" si="3"/>
        <v>2</v>
      </c>
      <c r="M19" s="1069">
        <f t="shared" si="3"/>
        <v>6</v>
      </c>
      <c r="N19" s="1069">
        <f t="shared" si="3"/>
        <v>7</v>
      </c>
      <c r="O19" s="1069">
        <f t="shared" si="3"/>
        <v>7</v>
      </c>
      <c r="P19" s="1069">
        <f t="shared" si="3"/>
        <v>6</v>
      </c>
      <c r="Q19" s="1069">
        <f t="shared" si="3"/>
        <v>6</v>
      </c>
      <c r="R19" s="1069">
        <f t="shared" si="3"/>
        <v>5</v>
      </c>
      <c r="T19" s="1756">
        <v>0.83333333333333404</v>
      </c>
      <c r="U19" s="1752">
        <f>ROUNDDOWN(AVERAGE(E59:R59),0)</f>
        <v>5</v>
      </c>
    </row>
    <row r="20" spans="1:21" ht="24" customHeight="1" x14ac:dyDescent="0.25">
      <c r="A20" s="299" t="s">
        <v>13</v>
      </c>
      <c r="B20" s="299" t="s">
        <v>26</v>
      </c>
      <c r="C20" s="902" t="s">
        <v>341</v>
      </c>
      <c r="D20" s="901">
        <f>SUM(E20:K20,L20:R20)/2</f>
        <v>36</v>
      </c>
      <c r="E20" s="1090"/>
      <c r="F20" s="901">
        <v>8</v>
      </c>
      <c r="G20" s="901">
        <v>8</v>
      </c>
      <c r="H20" s="901">
        <v>8</v>
      </c>
      <c r="I20" s="901"/>
      <c r="J20" s="901">
        <v>8</v>
      </c>
      <c r="K20" s="1070">
        <v>8</v>
      </c>
      <c r="L20" s="1070">
        <v>8</v>
      </c>
      <c r="M20" s="901"/>
      <c r="N20" s="901">
        <v>8</v>
      </c>
      <c r="O20" s="901">
        <v>8</v>
      </c>
      <c r="P20" s="901"/>
      <c r="Q20" s="901">
        <v>8</v>
      </c>
      <c r="R20" s="1070"/>
      <c r="T20" s="1757">
        <v>0.875</v>
      </c>
      <c r="U20" s="1752">
        <f>ROUNDDOWN(AVERAGE(E60:R60),0)</f>
        <v>4</v>
      </c>
    </row>
    <row r="21" spans="1:21" ht="24" customHeight="1" x14ac:dyDescent="0.3">
      <c r="A21" s="904"/>
      <c r="B21" s="904"/>
      <c r="C21" s="905" t="s">
        <v>120</v>
      </c>
      <c r="D21" s="906"/>
      <c r="E21" s="1069">
        <f>COUNT(E7:E14,E16:E18,E20:E20)</f>
        <v>5</v>
      </c>
      <c r="F21" s="1069">
        <f>COUNT(F7:F14,F16:F18,F20:F20)</f>
        <v>8</v>
      </c>
      <c r="G21" s="1069">
        <f t="shared" ref="G21:R21" si="4">COUNT(G7:G14,G16:G18,G20:G20)</f>
        <v>7</v>
      </c>
      <c r="H21" s="1069">
        <f t="shared" si="4"/>
        <v>8</v>
      </c>
      <c r="I21" s="1069">
        <f t="shared" si="4"/>
        <v>7</v>
      </c>
      <c r="J21" s="1069">
        <f t="shared" si="4"/>
        <v>8</v>
      </c>
      <c r="K21" s="1069">
        <f t="shared" si="4"/>
        <v>4</v>
      </c>
      <c r="L21" s="1069">
        <f t="shared" si="4"/>
        <v>4</v>
      </c>
      <c r="M21" s="1069">
        <f t="shared" si="4"/>
        <v>7</v>
      </c>
      <c r="N21" s="1069">
        <f t="shared" si="4"/>
        <v>9</v>
      </c>
      <c r="O21" s="1069">
        <f t="shared" si="4"/>
        <v>8</v>
      </c>
      <c r="P21" s="1069">
        <f t="shared" si="4"/>
        <v>7</v>
      </c>
      <c r="Q21" s="1069">
        <f t="shared" si="4"/>
        <v>7</v>
      </c>
      <c r="R21" s="1069">
        <f t="shared" si="4"/>
        <v>5</v>
      </c>
      <c r="T21" s="1758">
        <v>0.91666666666666696</v>
      </c>
      <c r="U21" s="1753">
        <f>ROUNDDOWN(AVERAGE('Master as of 2.17.25'!E61:R61), 0)</f>
        <v>4</v>
      </c>
    </row>
    <row r="22" spans="1:21" ht="24" customHeight="1" x14ac:dyDescent="0.25">
      <c r="A22" s="299" t="s">
        <v>13</v>
      </c>
      <c r="B22" s="299" t="s">
        <v>30</v>
      </c>
      <c r="C22" s="902" t="s">
        <v>276</v>
      </c>
      <c r="D22" s="901">
        <f>SUM(E22:K22,L22:R22)/2</f>
        <v>40</v>
      </c>
      <c r="E22" s="1092">
        <v>8</v>
      </c>
      <c r="F22" s="901"/>
      <c r="G22" s="901"/>
      <c r="H22" s="901">
        <v>8</v>
      </c>
      <c r="I22" s="901">
        <v>8</v>
      </c>
      <c r="J22" s="901">
        <v>8</v>
      </c>
      <c r="K22" s="1092">
        <v>8</v>
      </c>
      <c r="L22" s="1092">
        <v>8</v>
      </c>
      <c r="M22" s="901"/>
      <c r="N22" s="901"/>
      <c r="O22" s="901">
        <v>8</v>
      </c>
      <c r="P22" s="1071">
        <v>8</v>
      </c>
      <c r="Q22" s="901">
        <v>8</v>
      </c>
      <c r="R22" s="1092">
        <v>8</v>
      </c>
    </row>
    <row r="23" spans="1:21" ht="24" customHeight="1" x14ac:dyDescent="0.25">
      <c r="A23" s="299" t="s">
        <v>13</v>
      </c>
      <c r="B23" s="299" t="s">
        <v>30</v>
      </c>
      <c r="C23" s="902" t="s">
        <v>359</v>
      </c>
      <c r="D23" s="901">
        <f>SUM(E23:K23,L23:R23)/2</f>
        <v>24</v>
      </c>
      <c r="E23" s="1070">
        <v>8</v>
      </c>
      <c r="F23" s="901"/>
      <c r="G23" s="901"/>
      <c r="H23" s="901"/>
      <c r="I23" s="901">
        <v>8</v>
      </c>
      <c r="J23" s="901"/>
      <c r="K23" s="1070">
        <v>8</v>
      </c>
      <c r="L23" s="1070">
        <v>8</v>
      </c>
      <c r="M23" s="901"/>
      <c r="N23" s="901"/>
      <c r="O23" s="901"/>
      <c r="P23" s="1071">
        <v>8</v>
      </c>
      <c r="Q23" s="901"/>
      <c r="R23" s="1070">
        <v>8</v>
      </c>
    </row>
    <row r="24" spans="1:21" ht="24" customHeight="1" x14ac:dyDescent="0.25">
      <c r="A24" s="299" t="s">
        <v>13</v>
      </c>
      <c r="B24" s="299" t="s">
        <v>30</v>
      </c>
      <c r="C24" s="902" t="s">
        <v>290</v>
      </c>
      <c r="D24" s="901">
        <f t="shared" ref="D24" si="5">SUM(E24:K24,L24:R24)/2</f>
        <v>16</v>
      </c>
      <c r="E24" s="961">
        <v>8</v>
      </c>
      <c r="F24" s="901"/>
      <c r="G24" s="901"/>
      <c r="H24" s="901"/>
      <c r="I24" s="901"/>
      <c r="J24" s="901"/>
      <c r="K24" s="961">
        <v>8</v>
      </c>
      <c r="L24" s="961">
        <v>8</v>
      </c>
      <c r="M24" s="901"/>
      <c r="N24" s="901"/>
      <c r="O24" s="901"/>
      <c r="P24" s="901"/>
      <c r="Q24" s="901"/>
      <c r="R24" s="962">
        <v>8</v>
      </c>
    </row>
    <row r="25" spans="1:21" ht="24" customHeight="1" x14ac:dyDescent="0.25">
      <c r="A25" s="904"/>
      <c r="B25" s="904"/>
      <c r="C25" s="905" t="s">
        <v>119</v>
      </c>
      <c r="D25" s="906"/>
      <c r="E25" s="1069">
        <f>COUNT(E7:E14,E16:E18,E20:E20,E22:E24)</f>
        <v>8</v>
      </c>
      <c r="F25" s="1069">
        <f t="shared" ref="F25:R25" si="6">COUNT(F7:F14,F16:F18,F20:F20,F22:F24)</f>
        <v>8</v>
      </c>
      <c r="G25" s="1069">
        <f t="shared" si="6"/>
        <v>7</v>
      </c>
      <c r="H25" s="1069">
        <f t="shared" si="6"/>
        <v>9</v>
      </c>
      <c r="I25" s="1069">
        <f t="shared" si="6"/>
        <v>9</v>
      </c>
      <c r="J25" s="1069">
        <f t="shared" si="6"/>
        <v>9</v>
      </c>
      <c r="K25" s="1069">
        <f t="shared" si="6"/>
        <v>7</v>
      </c>
      <c r="L25" s="1069">
        <f t="shared" si="6"/>
        <v>7</v>
      </c>
      <c r="M25" s="1069">
        <f t="shared" si="6"/>
        <v>7</v>
      </c>
      <c r="N25" s="1069">
        <f t="shared" si="6"/>
        <v>9</v>
      </c>
      <c r="O25" s="1069">
        <f t="shared" si="6"/>
        <v>9</v>
      </c>
      <c r="P25" s="1069">
        <f t="shared" si="6"/>
        <v>9</v>
      </c>
      <c r="Q25" s="1069">
        <f t="shared" si="6"/>
        <v>8</v>
      </c>
      <c r="R25" s="1069">
        <f t="shared" si="6"/>
        <v>8</v>
      </c>
    </row>
    <row r="26" spans="1:21" ht="24" customHeight="1" x14ac:dyDescent="0.25">
      <c r="A26" s="299" t="s">
        <v>13</v>
      </c>
      <c r="B26" s="299" t="s">
        <v>91</v>
      </c>
      <c r="C26" s="900" t="s">
        <v>92</v>
      </c>
      <c r="D26" s="901">
        <f t="shared" ref="D26:D30" si="7">SUM(E26:K26,L26:R26)/2</f>
        <v>40</v>
      </c>
      <c r="E26" s="961"/>
      <c r="F26" s="901">
        <v>8</v>
      </c>
      <c r="G26" s="901">
        <v>8</v>
      </c>
      <c r="H26" s="901">
        <v>8</v>
      </c>
      <c r="I26" s="901">
        <v>8</v>
      </c>
      <c r="J26" s="901">
        <v>8</v>
      </c>
      <c r="K26" s="961"/>
      <c r="L26" s="961"/>
      <c r="M26" s="901">
        <v>8</v>
      </c>
      <c r="N26" s="901">
        <v>8</v>
      </c>
      <c r="O26" s="901">
        <v>8</v>
      </c>
      <c r="P26" s="901">
        <v>8</v>
      </c>
      <c r="Q26" s="901">
        <v>8</v>
      </c>
      <c r="R26" s="962"/>
    </row>
    <row r="27" spans="1:21" ht="24" customHeight="1" x14ac:dyDescent="0.25">
      <c r="A27" s="299" t="s">
        <v>13</v>
      </c>
      <c r="B27" s="299" t="s">
        <v>91</v>
      </c>
      <c r="C27" s="902" t="s">
        <v>235</v>
      </c>
      <c r="D27" s="901">
        <f t="shared" si="7"/>
        <v>40</v>
      </c>
      <c r="E27" s="1070">
        <v>8</v>
      </c>
      <c r="F27" s="901"/>
      <c r="G27" s="901">
        <v>8</v>
      </c>
      <c r="H27" s="901">
        <v>8</v>
      </c>
      <c r="I27" s="901">
        <v>8</v>
      </c>
      <c r="J27" s="901">
        <v>8</v>
      </c>
      <c r="K27" s="1070"/>
      <c r="L27" s="1070"/>
      <c r="M27" s="901">
        <v>8</v>
      </c>
      <c r="N27" s="901"/>
      <c r="O27" s="901">
        <v>8</v>
      </c>
      <c r="P27" s="901">
        <v>8</v>
      </c>
      <c r="Q27" s="901">
        <v>8</v>
      </c>
      <c r="R27" s="1070">
        <v>8</v>
      </c>
    </row>
    <row r="28" spans="1:21" ht="24" customHeight="1" x14ac:dyDescent="0.25">
      <c r="A28" s="299" t="s">
        <v>13</v>
      </c>
      <c r="B28" s="299" t="s">
        <v>91</v>
      </c>
      <c r="C28" s="900" t="s">
        <v>344</v>
      </c>
      <c r="D28" s="901">
        <f t="shared" si="7"/>
        <v>32</v>
      </c>
      <c r="E28" s="1080"/>
      <c r="F28" s="901">
        <v>8</v>
      </c>
      <c r="G28" s="901">
        <v>8</v>
      </c>
      <c r="H28" s="901"/>
      <c r="I28" s="901">
        <v>8</v>
      </c>
      <c r="J28" s="901">
        <v>8</v>
      </c>
      <c r="K28" s="961"/>
      <c r="L28" s="961"/>
      <c r="M28" s="901">
        <v>8</v>
      </c>
      <c r="N28" s="901">
        <v>8</v>
      </c>
      <c r="O28" s="901">
        <v>8</v>
      </c>
      <c r="P28" s="901">
        <v>8</v>
      </c>
      <c r="Q28" s="901"/>
      <c r="R28" s="1080"/>
    </row>
    <row r="29" spans="1:21" ht="24" customHeight="1" x14ac:dyDescent="0.25">
      <c r="A29" s="299" t="s">
        <v>13</v>
      </c>
      <c r="B29" s="299" t="s">
        <v>91</v>
      </c>
      <c r="C29" s="902" t="s">
        <v>331</v>
      </c>
      <c r="D29" s="901">
        <f t="shared" si="7"/>
        <v>36</v>
      </c>
      <c r="E29" s="961"/>
      <c r="F29" s="901">
        <v>8</v>
      </c>
      <c r="G29" s="901">
        <v>8</v>
      </c>
      <c r="H29" s="901">
        <v>8</v>
      </c>
      <c r="I29" s="901"/>
      <c r="J29" s="901">
        <v>8</v>
      </c>
      <c r="K29" s="961">
        <v>8</v>
      </c>
      <c r="L29" s="961">
        <v>8</v>
      </c>
      <c r="M29" s="901"/>
      <c r="N29" s="901">
        <v>8</v>
      </c>
      <c r="O29" s="901">
        <v>8</v>
      </c>
      <c r="P29" s="901"/>
      <c r="Q29" s="901">
        <v>8</v>
      </c>
      <c r="R29" s="962"/>
    </row>
    <row r="30" spans="1:21" ht="24" customHeight="1" x14ac:dyDescent="0.25">
      <c r="A30" s="299" t="s">
        <v>13</v>
      </c>
      <c r="B30" s="299" t="s">
        <v>91</v>
      </c>
      <c r="C30" s="902" t="s">
        <v>281</v>
      </c>
      <c r="D30" s="901">
        <f t="shared" si="7"/>
        <v>40</v>
      </c>
      <c r="E30" s="961">
        <v>8</v>
      </c>
      <c r="F30" s="901"/>
      <c r="G30" s="901">
        <v>8</v>
      </c>
      <c r="H30" s="901">
        <v>8</v>
      </c>
      <c r="I30" s="901">
        <v>8</v>
      </c>
      <c r="J30" s="901">
        <v>8</v>
      </c>
      <c r="K30" s="961"/>
      <c r="L30" s="961"/>
      <c r="M30" s="901">
        <v>8</v>
      </c>
      <c r="N30" s="901">
        <v>8</v>
      </c>
      <c r="O30" s="901"/>
      <c r="P30" s="901">
        <v>8</v>
      </c>
      <c r="Q30" s="901">
        <v>8</v>
      </c>
      <c r="R30" s="962">
        <v>8</v>
      </c>
    </row>
    <row r="31" spans="1:21" ht="24" customHeight="1" x14ac:dyDescent="0.25">
      <c r="A31" s="904"/>
      <c r="B31" s="904"/>
      <c r="C31" s="905" t="s">
        <v>124</v>
      </c>
      <c r="D31" s="906"/>
      <c r="E31" s="1069">
        <f>COUNT(E7:E14,E16:E18,E20:E20,E22:E24,E26:E30)</f>
        <v>10</v>
      </c>
      <c r="F31" s="1069">
        <f t="shared" ref="F31:R31" si="8">COUNT(F7:F14,F16:F18,F20:F20,F22:F24,F26:F30)</f>
        <v>11</v>
      </c>
      <c r="G31" s="1069">
        <f t="shared" si="8"/>
        <v>12</v>
      </c>
      <c r="H31" s="1069">
        <f t="shared" si="8"/>
        <v>13</v>
      </c>
      <c r="I31" s="1069">
        <f t="shared" si="8"/>
        <v>13</v>
      </c>
      <c r="J31" s="1069">
        <f t="shared" si="8"/>
        <v>14</v>
      </c>
      <c r="K31" s="1069">
        <f t="shared" si="8"/>
        <v>8</v>
      </c>
      <c r="L31" s="1069">
        <f t="shared" si="8"/>
        <v>8</v>
      </c>
      <c r="M31" s="1069">
        <f t="shared" si="8"/>
        <v>11</v>
      </c>
      <c r="N31" s="1069">
        <f t="shared" si="8"/>
        <v>13</v>
      </c>
      <c r="O31" s="1069">
        <f t="shared" si="8"/>
        <v>13</v>
      </c>
      <c r="P31" s="1069">
        <f t="shared" si="8"/>
        <v>13</v>
      </c>
      <c r="Q31" s="1069">
        <f t="shared" si="8"/>
        <v>12</v>
      </c>
      <c r="R31" s="1069">
        <f t="shared" si="8"/>
        <v>10</v>
      </c>
    </row>
    <row r="32" spans="1:21" ht="24" customHeight="1" x14ac:dyDescent="0.25">
      <c r="A32" s="299" t="s">
        <v>13</v>
      </c>
      <c r="B32" s="299" t="s">
        <v>288</v>
      </c>
      <c r="C32" s="902"/>
      <c r="D32" s="901">
        <f>SUM(E32:K32,L32:R32)/2</f>
        <v>0</v>
      </c>
      <c r="E32" s="1070"/>
      <c r="F32" s="901"/>
      <c r="G32" s="901"/>
      <c r="H32" s="901"/>
      <c r="I32" s="901"/>
      <c r="J32" s="901"/>
      <c r="K32" s="1070"/>
      <c r="L32" s="1070"/>
      <c r="M32" s="901"/>
      <c r="N32" s="901"/>
      <c r="O32" s="901"/>
      <c r="P32" s="901"/>
      <c r="Q32" s="901"/>
      <c r="R32" s="1070"/>
    </row>
    <row r="33" spans="1:18" ht="24" customHeight="1" x14ac:dyDescent="0.25">
      <c r="A33" s="299" t="s">
        <v>13</v>
      </c>
      <c r="B33" s="299" t="s">
        <v>322</v>
      </c>
      <c r="C33" s="902"/>
      <c r="D33" s="901">
        <f>SUM(E33:K33,L33:R33)/2</f>
        <v>0</v>
      </c>
      <c r="E33" s="1070"/>
      <c r="F33" s="901"/>
      <c r="G33" s="901"/>
      <c r="H33" s="901"/>
      <c r="I33" s="901"/>
      <c r="J33" s="901"/>
      <c r="K33" s="1070"/>
      <c r="L33" s="1070"/>
      <c r="M33" s="901"/>
      <c r="N33" s="901"/>
      <c r="O33" s="901"/>
      <c r="P33" s="901"/>
      <c r="Q33" s="901"/>
      <c r="R33" s="1070"/>
    </row>
    <row r="34" spans="1:18" ht="24" customHeight="1" x14ac:dyDescent="0.25">
      <c r="A34" s="299" t="s">
        <v>13</v>
      </c>
      <c r="B34" s="299" t="s">
        <v>34</v>
      </c>
      <c r="C34" s="902" t="s">
        <v>192</v>
      </c>
      <c r="D34" s="901">
        <f>SUM(E34:K34,L34:R34)/2</f>
        <v>40</v>
      </c>
      <c r="E34" s="1070">
        <v>8</v>
      </c>
      <c r="F34" s="901">
        <v>8</v>
      </c>
      <c r="G34" s="901">
        <v>8</v>
      </c>
      <c r="H34" s="901"/>
      <c r="I34" s="901">
        <v>8</v>
      </c>
      <c r="J34" s="901">
        <v>8</v>
      </c>
      <c r="K34" s="1070"/>
      <c r="L34" s="1070"/>
      <c r="M34" s="901">
        <v>8</v>
      </c>
      <c r="N34" s="901">
        <v>8</v>
      </c>
      <c r="O34" s="901">
        <v>8</v>
      </c>
      <c r="P34" s="901">
        <v>8</v>
      </c>
      <c r="Q34" s="901"/>
      <c r="R34" s="1070">
        <v>8</v>
      </c>
    </row>
    <row r="35" spans="1:18" ht="24" customHeight="1" x14ac:dyDescent="0.25">
      <c r="A35" s="966" t="s">
        <v>28</v>
      </c>
      <c r="B35" s="966" t="s">
        <v>34</v>
      </c>
      <c r="C35" s="967" t="s">
        <v>28</v>
      </c>
      <c r="D35" s="1371">
        <f>SUM(E35:K35,L35:R35)/2</f>
        <v>24</v>
      </c>
      <c r="E35" s="1371"/>
      <c r="F35" s="1371"/>
      <c r="G35" s="1371">
        <v>8</v>
      </c>
      <c r="H35" s="1371"/>
      <c r="I35" s="1371">
        <v>8</v>
      </c>
      <c r="J35" s="1371"/>
      <c r="K35" s="1371">
        <v>8</v>
      </c>
      <c r="L35" s="1371">
        <v>8</v>
      </c>
      <c r="M35" s="1371"/>
      <c r="N35" s="1371">
        <v>8</v>
      </c>
      <c r="O35" s="1371"/>
      <c r="P35" s="1371">
        <v>8</v>
      </c>
      <c r="Q35" s="1371"/>
      <c r="R35" s="1371"/>
    </row>
    <row r="36" spans="1:18" ht="24" customHeight="1" x14ac:dyDescent="0.25">
      <c r="A36" s="299" t="s">
        <v>13</v>
      </c>
      <c r="B36" s="299" t="s">
        <v>34</v>
      </c>
      <c r="C36" s="902" t="s">
        <v>345</v>
      </c>
      <c r="D36" s="901">
        <f>SUM(E36:K36,L36:R36)/2</f>
        <v>32</v>
      </c>
      <c r="E36" s="1070">
        <v>8</v>
      </c>
      <c r="F36" s="901">
        <v>8</v>
      </c>
      <c r="G36" s="901"/>
      <c r="H36" s="901">
        <v>8</v>
      </c>
      <c r="I36" s="901"/>
      <c r="J36" s="901">
        <v>8</v>
      </c>
      <c r="K36" s="1070"/>
      <c r="L36" s="1070"/>
      <c r="M36" s="901">
        <v>8</v>
      </c>
      <c r="N36" s="901"/>
      <c r="O36" s="901">
        <v>8</v>
      </c>
      <c r="P36" s="901"/>
      <c r="Q36" s="901">
        <v>8</v>
      </c>
      <c r="R36" s="1070">
        <v>8</v>
      </c>
    </row>
    <row r="37" spans="1:18" ht="24" customHeight="1" x14ac:dyDescent="0.25">
      <c r="A37" s="904"/>
      <c r="B37" s="904"/>
      <c r="C37" s="905" t="s">
        <v>121</v>
      </c>
      <c r="D37" s="906"/>
      <c r="E37" s="1069">
        <f>COUNT(E7:E14,E16:E18,E20:E20,E22:E24,E26:E30,E32:E36)</f>
        <v>12</v>
      </c>
      <c r="F37" s="1069">
        <f t="shared" ref="F37:R37" si="9">COUNT(F7:F14,F16:F18,F20:F20,F22:F24,F26:F30,F32:F36)</f>
        <v>13</v>
      </c>
      <c r="G37" s="1069">
        <f t="shared" si="9"/>
        <v>14</v>
      </c>
      <c r="H37" s="1069">
        <f t="shared" si="9"/>
        <v>14</v>
      </c>
      <c r="I37" s="1069">
        <f t="shared" si="9"/>
        <v>15</v>
      </c>
      <c r="J37" s="1069">
        <f t="shared" si="9"/>
        <v>16</v>
      </c>
      <c r="K37" s="1069">
        <f t="shared" si="9"/>
        <v>9</v>
      </c>
      <c r="L37" s="1069">
        <f t="shared" si="9"/>
        <v>9</v>
      </c>
      <c r="M37" s="1069">
        <f t="shared" si="9"/>
        <v>13</v>
      </c>
      <c r="N37" s="1069">
        <f t="shared" si="9"/>
        <v>15</v>
      </c>
      <c r="O37" s="1069">
        <f t="shared" si="9"/>
        <v>15</v>
      </c>
      <c r="P37" s="1069">
        <f t="shared" si="9"/>
        <v>15</v>
      </c>
      <c r="Q37" s="1069">
        <f t="shared" si="9"/>
        <v>13</v>
      </c>
      <c r="R37" s="1069">
        <f t="shared" si="9"/>
        <v>12</v>
      </c>
    </row>
    <row r="38" spans="1:18" ht="24" customHeight="1" x14ac:dyDescent="0.25">
      <c r="A38" s="299" t="s">
        <v>13</v>
      </c>
      <c r="B38" s="299" t="s">
        <v>162</v>
      </c>
      <c r="C38" s="902" t="s">
        <v>358</v>
      </c>
      <c r="D38" s="901">
        <f t="shared" ref="D38" si="10">SUM(E38:K38,L38:R38)/2</f>
        <v>32</v>
      </c>
      <c r="E38" s="1741"/>
      <c r="F38" s="1071">
        <v>8</v>
      </c>
      <c r="G38" s="1071"/>
      <c r="H38" s="901">
        <v>8</v>
      </c>
      <c r="I38" s="1071"/>
      <c r="J38" s="1071">
        <v>8</v>
      </c>
      <c r="K38" s="1070">
        <v>8</v>
      </c>
      <c r="L38" s="1070">
        <v>8</v>
      </c>
      <c r="M38" s="901">
        <v>8</v>
      </c>
      <c r="N38" s="1071"/>
      <c r="O38" s="1071">
        <v>8</v>
      </c>
      <c r="P38" s="1071"/>
      <c r="Q38" s="1071">
        <v>8</v>
      </c>
      <c r="R38" s="1741"/>
    </row>
    <row r="39" spans="1:18" ht="24" customHeight="1" x14ac:dyDescent="0.25">
      <c r="A39" s="904"/>
      <c r="B39" s="904"/>
      <c r="C39" s="905" t="s">
        <v>139</v>
      </c>
      <c r="D39" s="906"/>
      <c r="E39" s="1069">
        <f t="shared" ref="E39:R39" si="11">COUNT(E7:E14,E16:E18,E20:E20,E22:E24,E26:E30,E32:E36,E38:E38)</f>
        <v>12</v>
      </c>
      <c r="F39" s="1069">
        <f t="shared" si="11"/>
        <v>14</v>
      </c>
      <c r="G39" s="1069">
        <f t="shared" si="11"/>
        <v>14</v>
      </c>
      <c r="H39" s="1069">
        <f t="shared" si="11"/>
        <v>15</v>
      </c>
      <c r="I39" s="1069">
        <f t="shared" si="11"/>
        <v>15</v>
      </c>
      <c r="J39" s="1069">
        <f t="shared" si="11"/>
        <v>17</v>
      </c>
      <c r="K39" s="1069">
        <f t="shared" si="11"/>
        <v>10</v>
      </c>
      <c r="L39" s="1069">
        <f t="shared" si="11"/>
        <v>10</v>
      </c>
      <c r="M39" s="1069">
        <f t="shared" si="11"/>
        <v>14</v>
      </c>
      <c r="N39" s="1069">
        <f t="shared" si="11"/>
        <v>15</v>
      </c>
      <c r="O39" s="1069">
        <f t="shared" si="11"/>
        <v>16</v>
      </c>
      <c r="P39" s="1069">
        <f t="shared" si="11"/>
        <v>15</v>
      </c>
      <c r="Q39" s="1069">
        <f t="shared" si="11"/>
        <v>14</v>
      </c>
      <c r="R39" s="1069">
        <f t="shared" si="11"/>
        <v>12</v>
      </c>
    </row>
    <row r="40" spans="1:18" ht="23.5" customHeight="1" x14ac:dyDescent="0.25">
      <c r="A40" s="299" t="s">
        <v>13</v>
      </c>
      <c r="B40" s="299" t="s">
        <v>360</v>
      </c>
      <c r="C40" s="902" t="s">
        <v>351</v>
      </c>
      <c r="D40" s="901">
        <f>SUM(E40:K40,L40:R40)/2</f>
        <v>25.5</v>
      </c>
      <c r="E40" s="1079"/>
      <c r="F40" s="901">
        <v>8.5</v>
      </c>
      <c r="G40" s="901">
        <v>8.5</v>
      </c>
      <c r="H40" s="901">
        <v>8.5</v>
      </c>
      <c r="I40" s="901"/>
      <c r="J40" s="901"/>
      <c r="K40" s="1079"/>
      <c r="L40" s="1079"/>
      <c r="M40" s="901">
        <v>8.5</v>
      </c>
      <c r="N40" s="901">
        <v>8.5</v>
      </c>
      <c r="O40" s="901">
        <v>8.5</v>
      </c>
      <c r="P40" s="901"/>
      <c r="Q40" s="901"/>
      <c r="R40" s="1079"/>
    </row>
    <row r="41" spans="1:18" ht="24" customHeight="1" x14ac:dyDescent="0.25">
      <c r="A41" s="904"/>
      <c r="B41" s="904"/>
      <c r="C41" s="905" t="s">
        <v>125</v>
      </c>
      <c r="D41" s="906"/>
      <c r="E41" s="1069">
        <f t="shared" ref="E41:R41" si="12">COUNT(E7:E14,E16:E17,E20:E20,E22:E24,E26:E30,E32:E36,E38:E38,E40:E40)</f>
        <v>11</v>
      </c>
      <c r="F41" s="1069">
        <f t="shared" si="12"/>
        <v>15</v>
      </c>
      <c r="G41" s="1069">
        <f t="shared" si="12"/>
        <v>14</v>
      </c>
      <c r="H41" s="1069">
        <f t="shared" si="12"/>
        <v>15</v>
      </c>
      <c r="I41" s="1069">
        <f t="shared" si="12"/>
        <v>15</v>
      </c>
      <c r="J41" s="1069">
        <f t="shared" si="12"/>
        <v>17</v>
      </c>
      <c r="K41" s="1069">
        <f t="shared" si="12"/>
        <v>10</v>
      </c>
      <c r="L41" s="1069">
        <f t="shared" si="12"/>
        <v>9</v>
      </c>
      <c r="M41" s="1069">
        <f t="shared" si="12"/>
        <v>14</v>
      </c>
      <c r="N41" s="1069">
        <f t="shared" si="12"/>
        <v>15</v>
      </c>
      <c r="O41" s="1069">
        <f t="shared" si="12"/>
        <v>17</v>
      </c>
      <c r="P41" s="1069">
        <f t="shared" si="12"/>
        <v>14</v>
      </c>
      <c r="Q41" s="1069">
        <f t="shared" si="12"/>
        <v>14</v>
      </c>
      <c r="R41" s="1069">
        <f t="shared" si="12"/>
        <v>12</v>
      </c>
    </row>
    <row r="42" spans="1:18" ht="24" customHeight="1" x14ac:dyDescent="0.25">
      <c r="A42" s="299" t="s">
        <v>13</v>
      </c>
      <c r="B42" s="299" t="s">
        <v>39</v>
      </c>
      <c r="C42" s="902" t="s">
        <v>318</v>
      </c>
      <c r="D42" s="901">
        <f>SUM(E42:K42,L42:R42)/2</f>
        <v>40</v>
      </c>
      <c r="E42" s="961"/>
      <c r="F42" s="901">
        <v>8</v>
      </c>
      <c r="G42" s="901">
        <v>8</v>
      </c>
      <c r="H42" s="901">
        <v>8</v>
      </c>
      <c r="I42" s="901">
        <v>8</v>
      </c>
      <c r="J42" s="901"/>
      <c r="K42" s="961">
        <v>8</v>
      </c>
      <c r="L42" s="961">
        <v>8</v>
      </c>
      <c r="M42" s="901"/>
      <c r="N42" s="901">
        <v>8</v>
      </c>
      <c r="O42" s="901">
        <v>8</v>
      </c>
      <c r="P42" s="901">
        <v>8</v>
      </c>
      <c r="Q42" s="901">
        <v>8</v>
      </c>
      <c r="R42" s="962"/>
    </row>
    <row r="43" spans="1:18" ht="24" customHeight="1" x14ac:dyDescent="0.25">
      <c r="A43" s="299" t="s">
        <v>13</v>
      </c>
      <c r="B43" s="299" t="s">
        <v>39</v>
      </c>
      <c r="C43" s="902" t="s">
        <v>329</v>
      </c>
      <c r="D43" s="901">
        <f t="shared" ref="D43:D48" si="13">SUM(E43:K43,L43:R43)/2</f>
        <v>40</v>
      </c>
      <c r="E43" s="961"/>
      <c r="F43" s="901">
        <v>8</v>
      </c>
      <c r="G43" s="901">
        <v>8</v>
      </c>
      <c r="H43" s="1094">
        <v>8</v>
      </c>
      <c r="I43" s="901"/>
      <c r="J43" s="901">
        <v>8</v>
      </c>
      <c r="K43" s="961">
        <v>8</v>
      </c>
      <c r="L43" s="961">
        <v>8</v>
      </c>
      <c r="M43" s="901">
        <v>8</v>
      </c>
      <c r="N43" s="901">
        <v>8</v>
      </c>
      <c r="O43" s="901"/>
      <c r="P43" s="901">
        <v>8</v>
      </c>
      <c r="Q43" s="901">
        <v>8</v>
      </c>
      <c r="R43" s="962"/>
    </row>
    <row r="44" spans="1:18" ht="24" customHeight="1" x14ac:dyDescent="0.25">
      <c r="A44" s="299" t="s">
        <v>13</v>
      </c>
      <c r="B44" s="299" t="s">
        <v>39</v>
      </c>
      <c r="C44" s="902" t="s">
        <v>106</v>
      </c>
      <c r="D44" s="901">
        <f t="shared" si="13"/>
        <v>16</v>
      </c>
      <c r="E44" s="1961"/>
      <c r="F44" s="901">
        <v>8</v>
      </c>
      <c r="G44" s="901">
        <v>8</v>
      </c>
      <c r="H44" s="1079"/>
      <c r="I44" s="1079"/>
      <c r="J44" s="1079"/>
      <c r="K44" s="1080"/>
      <c r="L44" s="961"/>
      <c r="M44" s="901">
        <v>8</v>
      </c>
      <c r="N44" s="901">
        <v>8</v>
      </c>
      <c r="O44" s="1079"/>
      <c r="P44" s="1079"/>
      <c r="Q44" s="1079"/>
      <c r="R44" s="1080"/>
    </row>
    <row r="45" spans="1:18" ht="24" customHeight="1" x14ac:dyDescent="0.25">
      <c r="A45" s="299" t="s">
        <v>13</v>
      </c>
      <c r="B45" s="299" t="s">
        <v>39</v>
      </c>
      <c r="C45" s="902" t="s">
        <v>345</v>
      </c>
      <c r="D45" s="901">
        <f t="shared" si="13"/>
        <v>8</v>
      </c>
      <c r="E45" s="1960"/>
      <c r="F45" s="901"/>
      <c r="G45" s="901">
        <v>8</v>
      </c>
      <c r="H45" s="901"/>
      <c r="I45" s="901"/>
      <c r="J45" s="901"/>
      <c r="K45" s="1070"/>
      <c r="L45" s="1070"/>
      <c r="M45" s="901"/>
      <c r="N45" s="901">
        <v>8</v>
      </c>
      <c r="O45" s="901"/>
      <c r="P45" s="901"/>
      <c r="Q45" s="901"/>
      <c r="R45" s="1070"/>
    </row>
    <row r="46" spans="1:18" ht="24" customHeight="1" x14ac:dyDescent="0.25">
      <c r="A46" s="966" t="s">
        <v>13</v>
      </c>
      <c r="B46" s="966" t="s">
        <v>39</v>
      </c>
      <c r="C46" s="967" t="s">
        <v>365</v>
      </c>
      <c r="D46" s="901">
        <f t="shared" si="13"/>
        <v>40</v>
      </c>
      <c r="E46" s="1960"/>
      <c r="F46" s="901">
        <v>8</v>
      </c>
      <c r="G46" s="901"/>
      <c r="H46" s="901">
        <v>8</v>
      </c>
      <c r="I46" s="901">
        <v>8</v>
      </c>
      <c r="J46" s="901">
        <v>8</v>
      </c>
      <c r="K46" s="1070">
        <v>8</v>
      </c>
      <c r="L46" s="1070">
        <v>8</v>
      </c>
      <c r="M46" s="901">
        <v>8</v>
      </c>
      <c r="N46" s="901"/>
      <c r="O46" s="901">
        <v>8</v>
      </c>
      <c r="P46" s="901">
        <v>8</v>
      </c>
      <c r="Q46" s="901">
        <v>8</v>
      </c>
      <c r="R46" s="1070"/>
    </row>
    <row r="47" spans="1:18" ht="24" customHeight="1" x14ac:dyDescent="0.25">
      <c r="A47" s="299" t="s">
        <v>13</v>
      </c>
      <c r="B47" s="299" t="s">
        <v>39</v>
      </c>
      <c r="C47" s="902" t="s">
        <v>352</v>
      </c>
      <c r="D47" s="901">
        <f t="shared" si="13"/>
        <v>40</v>
      </c>
      <c r="E47" s="1070">
        <v>8</v>
      </c>
      <c r="F47" s="901"/>
      <c r="G47" s="901">
        <v>8</v>
      </c>
      <c r="H47" s="901">
        <v>8</v>
      </c>
      <c r="I47" s="901">
        <v>8</v>
      </c>
      <c r="J47" s="901">
        <v>8</v>
      </c>
      <c r="K47" s="1070"/>
      <c r="L47" s="1070"/>
      <c r="M47" s="901">
        <v>8</v>
      </c>
      <c r="N47" s="901">
        <v>8</v>
      </c>
      <c r="O47" s="901">
        <v>8</v>
      </c>
      <c r="P47" s="901">
        <v>8</v>
      </c>
      <c r="Q47" s="901"/>
      <c r="R47" s="1070">
        <v>8</v>
      </c>
    </row>
    <row r="48" spans="1:18" ht="24" customHeight="1" x14ac:dyDescent="0.25">
      <c r="A48" s="299" t="s">
        <v>13</v>
      </c>
      <c r="B48" s="299" t="s">
        <v>362</v>
      </c>
      <c r="C48" s="902" t="s">
        <v>135</v>
      </c>
      <c r="D48" s="901">
        <f t="shared" si="13"/>
        <v>30.5</v>
      </c>
      <c r="E48" s="1070">
        <v>8</v>
      </c>
      <c r="F48" s="901">
        <v>7.5</v>
      </c>
      <c r="G48" s="901"/>
      <c r="H48" s="901"/>
      <c r="I48" s="901">
        <v>7.5</v>
      </c>
      <c r="J48" s="901">
        <v>7.5</v>
      </c>
      <c r="K48" s="1070"/>
      <c r="L48" s="1070"/>
      <c r="M48" s="901">
        <v>7.5</v>
      </c>
      <c r="N48" s="901"/>
      <c r="O48" s="901"/>
      <c r="P48" s="901">
        <v>7.5</v>
      </c>
      <c r="Q48" s="901">
        <v>7.5</v>
      </c>
      <c r="R48" s="1070">
        <v>8</v>
      </c>
    </row>
    <row r="49" spans="1:18" ht="24" customHeight="1" x14ac:dyDescent="0.25">
      <c r="A49" s="904"/>
      <c r="B49" s="904"/>
      <c r="C49" s="905" t="s">
        <v>126</v>
      </c>
      <c r="D49" s="906"/>
      <c r="E49" s="1069">
        <f t="shared" ref="E49:R49" si="14">COUNT(E8:E14,E16:E17,E20:E20,E22:E24,E26:E30,E32:E36,E38:E38,E40:E40,E42:E48)</f>
        <v>13</v>
      </c>
      <c r="F49" s="1069">
        <f t="shared" si="14"/>
        <v>19</v>
      </c>
      <c r="G49" s="1069">
        <f t="shared" si="14"/>
        <v>18</v>
      </c>
      <c r="H49" s="1069">
        <f t="shared" si="14"/>
        <v>18</v>
      </c>
      <c r="I49" s="1069">
        <f t="shared" si="14"/>
        <v>18</v>
      </c>
      <c r="J49" s="1069">
        <f t="shared" si="14"/>
        <v>20</v>
      </c>
      <c r="K49" s="1069">
        <f t="shared" si="14"/>
        <v>13</v>
      </c>
      <c r="L49" s="1069">
        <f t="shared" si="14"/>
        <v>12</v>
      </c>
      <c r="M49" s="1069">
        <f t="shared" si="14"/>
        <v>18</v>
      </c>
      <c r="N49" s="1069">
        <f t="shared" si="14"/>
        <v>19</v>
      </c>
      <c r="O49" s="1069">
        <f t="shared" si="14"/>
        <v>19</v>
      </c>
      <c r="P49" s="1069">
        <f t="shared" si="14"/>
        <v>18</v>
      </c>
      <c r="Q49" s="1069">
        <f t="shared" si="14"/>
        <v>17</v>
      </c>
      <c r="R49" s="1069">
        <f t="shared" si="14"/>
        <v>14</v>
      </c>
    </row>
    <row r="50" spans="1:18" ht="24" customHeight="1" x14ac:dyDescent="0.25">
      <c r="A50" s="299" t="s">
        <v>13</v>
      </c>
      <c r="B50" s="299" t="s">
        <v>301</v>
      </c>
      <c r="C50" s="902"/>
      <c r="D50" s="901">
        <f t="shared" ref="D50" si="15">SUM(E50:K50,L50:R50)/2</f>
        <v>0</v>
      </c>
      <c r="E50" s="1070"/>
      <c r="F50" s="901"/>
      <c r="G50" s="901"/>
      <c r="H50" s="901"/>
      <c r="I50" s="901"/>
      <c r="J50" s="901"/>
      <c r="K50" s="1070"/>
      <c r="L50" s="1070"/>
      <c r="M50" s="901"/>
      <c r="N50" s="901"/>
      <c r="O50" s="901"/>
      <c r="P50" s="901"/>
      <c r="Q50" s="901"/>
      <c r="R50" s="1070"/>
    </row>
    <row r="51" spans="1:18" ht="24" customHeight="1" x14ac:dyDescent="0.25">
      <c r="A51" s="299" t="s">
        <v>13</v>
      </c>
      <c r="B51" s="299" t="s">
        <v>301</v>
      </c>
      <c r="C51" s="900" t="s">
        <v>106</v>
      </c>
      <c r="D51" s="901">
        <f>SUM(E51:K51,L51:R51)/2</f>
        <v>6</v>
      </c>
      <c r="E51" s="962"/>
      <c r="F51" s="1080"/>
      <c r="G51" s="1079"/>
      <c r="H51" s="963">
        <v>6</v>
      </c>
      <c r="I51" s="1079"/>
      <c r="J51" s="1079"/>
      <c r="K51" s="1081"/>
      <c r="L51" s="961"/>
      <c r="M51" s="1079"/>
      <c r="N51" s="1079"/>
      <c r="O51" s="901">
        <v>6</v>
      </c>
      <c r="P51" s="1079"/>
      <c r="Q51" s="1079"/>
      <c r="R51" s="1081"/>
    </row>
    <row r="52" spans="1:18" ht="24" customHeight="1" x14ac:dyDescent="0.25">
      <c r="A52" s="299" t="s">
        <v>13</v>
      </c>
      <c r="B52" s="299" t="s">
        <v>312</v>
      </c>
      <c r="C52" s="900" t="s">
        <v>106</v>
      </c>
      <c r="D52" s="901">
        <f>SUM(E52:K52,L52:R52)/2</f>
        <v>10</v>
      </c>
      <c r="E52" s="962"/>
      <c r="F52" s="1080"/>
      <c r="G52" s="1079"/>
      <c r="H52" s="1080"/>
      <c r="I52" s="901">
        <v>5</v>
      </c>
      <c r="J52" s="901">
        <v>5</v>
      </c>
      <c r="K52" s="1081"/>
      <c r="L52" s="961"/>
      <c r="M52" s="1079"/>
      <c r="N52" s="1079"/>
      <c r="O52" s="1079"/>
      <c r="P52" s="901">
        <v>5</v>
      </c>
      <c r="Q52" s="901">
        <v>5</v>
      </c>
      <c r="R52" s="1081"/>
    </row>
    <row r="53" spans="1:18" ht="24" customHeight="1" x14ac:dyDescent="0.25">
      <c r="A53" s="904"/>
      <c r="B53" s="904"/>
      <c r="C53" s="911" t="s">
        <v>300</v>
      </c>
      <c r="D53" s="906"/>
      <c r="E53" s="1069">
        <f t="shared" ref="E53:R53" si="16">COUNT(E16:E17,E20,E22:E24,E26:E30,E32:E36,E38:E38,E40:E40,E42:E48)</f>
        <v>9</v>
      </c>
      <c r="F53" s="1069">
        <f t="shared" si="16"/>
        <v>15</v>
      </c>
      <c r="G53" s="1069">
        <f t="shared" si="16"/>
        <v>15</v>
      </c>
      <c r="H53" s="1069">
        <f t="shared" si="16"/>
        <v>15</v>
      </c>
      <c r="I53" s="1069">
        <f t="shared" si="16"/>
        <v>14</v>
      </c>
      <c r="J53" s="1069">
        <f t="shared" si="16"/>
        <v>16</v>
      </c>
      <c r="K53" s="1069">
        <f t="shared" si="16"/>
        <v>11</v>
      </c>
      <c r="L53" s="1069">
        <f t="shared" si="16"/>
        <v>11</v>
      </c>
      <c r="M53" s="1069">
        <f t="shared" si="16"/>
        <v>14</v>
      </c>
      <c r="N53" s="1069">
        <f t="shared" si="16"/>
        <v>15</v>
      </c>
      <c r="O53" s="1069">
        <f t="shared" si="16"/>
        <v>15</v>
      </c>
      <c r="P53" s="1069">
        <f t="shared" si="16"/>
        <v>15</v>
      </c>
      <c r="Q53" s="1069">
        <f t="shared" si="16"/>
        <v>14</v>
      </c>
      <c r="R53" s="1069">
        <f t="shared" si="16"/>
        <v>9</v>
      </c>
    </row>
    <row r="54" spans="1:18" ht="24" customHeight="1" x14ac:dyDescent="0.25">
      <c r="A54" s="904"/>
      <c r="B54" s="904"/>
      <c r="C54" s="912" t="s">
        <v>51</v>
      </c>
      <c r="D54" s="906"/>
      <c r="E54" s="1069">
        <f t="shared" ref="E54:R54" si="17">COUNT(E20,E22:E24,E26:E30,E32:E36,E38:E38,E40:E40,E42:E48,E50:E51)</f>
        <v>9</v>
      </c>
      <c r="F54" s="1069">
        <f t="shared" si="17"/>
        <v>13</v>
      </c>
      <c r="G54" s="1069">
        <f t="shared" si="17"/>
        <v>14</v>
      </c>
      <c r="H54" s="1069">
        <f t="shared" si="17"/>
        <v>14</v>
      </c>
      <c r="I54" s="1069">
        <f t="shared" si="17"/>
        <v>12</v>
      </c>
      <c r="J54" s="1069">
        <f t="shared" si="17"/>
        <v>14</v>
      </c>
      <c r="K54" s="1069">
        <f t="shared" si="17"/>
        <v>10</v>
      </c>
      <c r="L54" s="1069">
        <f t="shared" si="17"/>
        <v>10</v>
      </c>
      <c r="M54" s="1069">
        <f t="shared" si="17"/>
        <v>13</v>
      </c>
      <c r="N54" s="1069">
        <f t="shared" si="17"/>
        <v>13</v>
      </c>
      <c r="O54" s="1069">
        <f t="shared" si="17"/>
        <v>14</v>
      </c>
      <c r="P54" s="1069">
        <f t="shared" si="17"/>
        <v>13</v>
      </c>
      <c r="Q54" s="1069">
        <f t="shared" si="17"/>
        <v>12</v>
      </c>
      <c r="R54" s="1069">
        <f t="shared" si="17"/>
        <v>9</v>
      </c>
    </row>
    <row r="55" spans="1:18" ht="24" customHeight="1" x14ac:dyDescent="0.25">
      <c r="A55" s="904"/>
      <c r="B55" s="904"/>
      <c r="C55" s="912" t="s">
        <v>113</v>
      </c>
      <c r="D55" s="906"/>
      <c r="E55" s="1069">
        <f>COUNT(E22:E24,E26:E30,E33:E36,E38:E38,E40:E40,E42:E48,E50:E52)</f>
        <v>9</v>
      </c>
      <c r="F55" s="1069">
        <f>COUNT(F22:F24,F26:F30,F33:F36,F38:F38,F40:F40,F42:F48,F50:F52)</f>
        <v>12</v>
      </c>
      <c r="G55" s="1069">
        <f t="shared" ref="G55:R55" si="18">COUNT(G22:G24,G26:G30,G33:G36,G38:G38,G40:G40,G42:G48,G50:G52)</f>
        <v>13</v>
      </c>
      <c r="H55" s="1069">
        <f t="shared" si="18"/>
        <v>13</v>
      </c>
      <c r="I55" s="1069">
        <f t="shared" si="18"/>
        <v>13</v>
      </c>
      <c r="J55" s="1069">
        <f t="shared" si="18"/>
        <v>14</v>
      </c>
      <c r="K55" s="1069">
        <f t="shared" si="18"/>
        <v>9</v>
      </c>
      <c r="L55" s="1069">
        <f t="shared" si="18"/>
        <v>9</v>
      </c>
      <c r="M55" s="1069">
        <f t="shared" si="18"/>
        <v>13</v>
      </c>
      <c r="N55" s="1069">
        <f t="shared" si="18"/>
        <v>12</v>
      </c>
      <c r="O55" s="1069">
        <f t="shared" si="18"/>
        <v>13</v>
      </c>
      <c r="P55" s="1069">
        <f t="shared" si="18"/>
        <v>14</v>
      </c>
      <c r="Q55" s="1069">
        <f t="shared" si="18"/>
        <v>12</v>
      </c>
      <c r="R55" s="1069">
        <f t="shared" si="18"/>
        <v>9</v>
      </c>
    </row>
    <row r="56" spans="1:18" ht="24" customHeight="1" x14ac:dyDescent="0.25">
      <c r="A56" s="299" t="s">
        <v>13</v>
      </c>
      <c r="B56" s="299" t="s">
        <v>319</v>
      </c>
      <c r="C56" s="902"/>
      <c r="D56" s="901">
        <f t="shared" ref="D56" si="19">SUM(E56:K56,L56:R56)/2</f>
        <v>0</v>
      </c>
      <c r="E56" s="962"/>
      <c r="F56" s="963"/>
      <c r="G56" s="901"/>
      <c r="H56" s="963"/>
      <c r="I56" s="901"/>
      <c r="J56" s="901"/>
      <c r="K56" s="961"/>
      <c r="L56" s="961"/>
      <c r="M56" s="901"/>
      <c r="N56" s="901"/>
      <c r="O56" s="901"/>
      <c r="P56" s="901"/>
      <c r="Q56" s="901"/>
      <c r="R56" s="961"/>
    </row>
    <row r="57" spans="1:18" ht="24" customHeight="1" x14ac:dyDescent="0.25">
      <c r="A57" s="904"/>
      <c r="B57" s="904"/>
      <c r="C57" s="912" t="s">
        <v>55</v>
      </c>
      <c r="D57" s="906"/>
      <c r="E57" s="1069">
        <f t="shared" ref="E57:R57" si="20">COUNT(E26:E30,E33:E36,E38:E38,E40:E40,E42:E48,E50:E52,E56)</f>
        <v>6</v>
      </c>
      <c r="F57" s="1069">
        <f t="shared" si="20"/>
        <v>12</v>
      </c>
      <c r="G57" s="1069">
        <f t="shared" si="20"/>
        <v>13</v>
      </c>
      <c r="H57" s="1069">
        <f t="shared" si="20"/>
        <v>12</v>
      </c>
      <c r="I57" s="1069">
        <f t="shared" si="20"/>
        <v>11</v>
      </c>
      <c r="J57" s="1069">
        <f t="shared" si="20"/>
        <v>13</v>
      </c>
      <c r="K57" s="1069">
        <f t="shared" si="20"/>
        <v>6</v>
      </c>
      <c r="L57" s="1069">
        <f t="shared" si="20"/>
        <v>6</v>
      </c>
      <c r="M57" s="1069">
        <f t="shared" si="20"/>
        <v>13</v>
      </c>
      <c r="N57" s="1069">
        <f t="shared" si="20"/>
        <v>12</v>
      </c>
      <c r="O57" s="1069">
        <f t="shared" si="20"/>
        <v>12</v>
      </c>
      <c r="P57" s="1069">
        <f t="shared" si="20"/>
        <v>12</v>
      </c>
      <c r="Q57" s="1069">
        <f t="shared" si="20"/>
        <v>11</v>
      </c>
      <c r="R57" s="1069">
        <f t="shared" si="20"/>
        <v>6</v>
      </c>
    </row>
    <row r="58" spans="1:18" ht="24" customHeight="1" x14ac:dyDescent="0.25">
      <c r="A58" s="904"/>
      <c r="B58" s="904"/>
      <c r="C58" s="912" t="s">
        <v>105</v>
      </c>
      <c r="D58" s="906"/>
      <c r="E58" s="1069">
        <f t="shared" ref="E58:R58" si="21">COUNT(E33:E36,E38:E38,E40:E40,E42:E48,E50:E52,E56)</f>
        <v>4</v>
      </c>
      <c r="F58" s="1069">
        <f t="shared" si="21"/>
        <v>9</v>
      </c>
      <c r="G58" s="1069">
        <f t="shared" si="21"/>
        <v>8</v>
      </c>
      <c r="H58" s="1069">
        <f t="shared" si="21"/>
        <v>8</v>
      </c>
      <c r="I58" s="1069">
        <f t="shared" si="21"/>
        <v>7</v>
      </c>
      <c r="J58" s="1069">
        <f t="shared" si="21"/>
        <v>8</v>
      </c>
      <c r="K58" s="1069">
        <f t="shared" si="21"/>
        <v>5</v>
      </c>
      <c r="L58" s="1069">
        <f t="shared" si="21"/>
        <v>5</v>
      </c>
      <c r="M58" s="1069">
        <f t="shared" si="21"/>
        <v>9</v>
      </c>
      <c r="N58" s="1069">
        <f t="shared" si="21"/>
        <v>8</v>
      </c>
      <c r="O58" s="1069">
        <f t="shared" si="21"/>
        <v>8</v>
      </c>
      <c r="P58" s="1069">
        <f t="shared" si="21"/>
        <v>8</v>
      </c>
      <c r="Q58" s="1069">
        <f t="shared" si="21"/>
        <v>7</v>
      </c>
      <c r="R58" s="1069">
        <f t="shared" si="21"/>
        <v>4</v>
      </c>
    </row>
    <row r="59" spans="1:18" ht="24" customHeight="1" x14ac:dyDescent="0.25">
      <c r="A59" s="904"/>
      <c r="B59" s="904"/>
      <c r="C59" s="912" t="s">
        <v>128</v>
      </c>
      <c r="D59" s="906"/>
      <c r="E59" s="1069">
        <f>COUNT(#REF!,E38:E38,E40:E40,E42:E48,E50:E52,E56)</f>
        <v>2</v>
      </c>
      <c r="F59" s="1069">
        <f>COUNT(#REF!,F38:F38,F40:F40,F42:F48,F50:F52,F56)</f>
        <v>7</v>
      </c>
      <c r="G59" s="1069">
        <f>COUNT(#REF!,G38:G38,G40:G40,G42:G48,G50:G52,G56)</f>
        <v>6</v>
      </c>
      <c r="H59" s="1069">
        <f>COUNT(#REF!,H38:H38,H40:H40,H42:H48,H50:H52,H56)</f>
        <v>7</v>
      </c>
      <c r="I59" s="1069">
        <f>COUNT(#REF!,I38:I38,I40:I40,I42:I48,I50:I52,I56)</f>
        <v>5</v>
      </c>
      <c r="J59" s="1069">
        <f>COUNT(#REF!,J38:J38,J40:J40,J42:J48,J50:J52,J56)</f>
        <v>6</v>
      </c>
      <c r="K59" s="1069">
        <f>COUNT(#REF!,K38:K38,K40:K40,K42:K48,K50:K52,K56)</f>
        <v>4</v>
      </c>
      <c r="L59" s="1069">
        <f>COUNT(#REF!,L38:L38,L40:L40,L42:L48,L50:L52,L56)</f>
        <v>4</v>
      </c>
      <c r="M59" s="1069">
        <f>COUNT(#REF!,M38:M38,M40:M40,M42:M48,M50:M52,M56)</f>
        <v>7</v>
      </c>
      <c r="N59" s="1069">
        <f>COUNT(#REF!,N38:N38,N40:N40,N42:N48,N50:N52,N56)</f>
        <v>6</v>
      </c>
      <c r="O59" s="1069">
        <f>COUNT(#REF!,O38:O38,O40:O40,O42:O48,O50:O52,O56)</f>
        <v>6</v>
      </c>
      <c r="P59" s="1069">
        <f>COUNT(#REF!,P38:P38,P40:P40,P42:P48,P50:P52,P56)</f>
        <v>6</v>
      </c>
      <c r="Q59" s="1069">
        <f>COUNT(#REF!,Q38:Q38,Q40:Q40,Q42:Q48,Q50:Q52,Q56)</f>
        <v>6</v>
      </c>
      <c r="R59" s="1069">
        <f>COUNT(#REF!,R38:R38,R40:R40,R42:R48,R50:R52,R56)</f>
        <v>2</v>
      </c>
    </row>
    <row r="60" spans="1:18" ht="24" customHeight="1" x14ac:dyDescent="0.25">
      <c r="A60" s="904"/>
      <c r="B60" s="904"/>
      <c r="C60" s="912" t="s">
        <v>161</v>
      </c>
      <c r="D60" s="906"/>
      <c r="E60" s="1069">
        <f>COUNT(#REF!,E40:E40,E42:E48,E50:E52,E56)</f>
        <v>2</v>
      </c>
      <c r="F60" s="1069">
        <f>COUNT(#REF!,F40:F40,F42:F48,F50:F52,F56)</f>
        <v>6</v>
      </c>
      <c r="G60" s="1069">
        <f>COUNT(#REF!,G40:G40,G42:G48,G50:G52,G56)</f>
        <v>6</v>
      </c>
      <c r="H60" s="1069">
        <f>COUNT(#REF!,H40:H40,H42:H48,H50:H52,H56)</f>
        <v>6</v>
      </c>
      <c r="I60" s="1069">
        <f>COUNT(#REF!,I40:I40,I42:I48,I50:I52,I56)</f>
        <v>5</v>
      </c>
      <c r="J60" s="1069">
        <f>COUNT(#REF!,J40:J40,J42:J48,J50:J52,J56)</f>
        <v>5</v>
      </c>
      <c r="K60" s="1069">
        <f>COUNT(#REF!,K40:K40,K42:K48,K50:K52,K56)</f>
        <v>3</v>
      </c>
      <c r="L60" s="1069">
        <f>COUNT(#REF!,L40:L40,L42:L48,L50:L52,L56)</f>
        <v>3</v>
      </c>
      <c r="M60" s="1069">
        <f>COUNT(#REF!,M40:M40,M42:M48,M50:M52,M56)</f>
        <v>6</v>
      </c>
      <c r="N60" s="1069">
        <f>COUNT(#REF!,N40:N40,N42:N48,N50:N52,N56)</f>
        <v>6</v>
      </c>
      <c r="O60" s="1069">
        <f>COUNT(#REF!,O40:O40,O42:O48,O50:O52,O56)</f>
        <v>5</v>
      </c>
      <c r="P60" s="1069">
        <f>COUNT(#REF!,P40:P40,P42:P48,P50:P52,P56)</f>
        <v>6</v>
      </c>
      <c r="Q60" s="1069">
        <f>COUNT(#REF!,Q40:Q40,Q42:Q48,Q50:Q52,Q56)</f>
        <v>5</v>
      </c>
      <c r="R60" s="1069">
        <f>COUNT(#REF!,R40:R40,R42:R48,R50:R52,R56)</f>
        <v>2</v>
      </c>
    </row>
    <row r="61" spans="1:18" ht="24" customHeight="1" x14ac:dyDescent="0.25">
      <c r="A61" s="904"/>
      <c r="B61" s="904"/>
      <c r="C61" s="912" t="s">
        <v>321</v>
      </c>
      <c r="D61" s="906"/>
      <c r="E61" s="1069">
        <f>COUNT(#REF!,E40,E42:E48,E50:E52,E56)</f>
        <v>2</v>
      </c>
      <c r="F61" s="1069">
        <f>COUNT(#REF!,F40,F42:F48,F50:F52,F56)</f>
        <v>6</v>
      </c>
      <c r="G61" s="1069">
        <f>COUNT(#REF!,G40,G42:G48,G50:G52,G56)</f>
        <v>6</v>
      </c>
      <c r="H61" s="1069">
        <f>COUNT(#REF!,H40,H42:H48,H50:H52,H56)</f>
        <v>6</v>
      </c>
      <c r="I61" s="1069">
        <f>COUNT(#REF!,I40,I42:I48,I50:I52,I56)</f>
        <v>5</v>
      </c>
      <c r="J61" s="1069">
        <f>COUNT(#REF!,J40,J42:J48,J50:J52,J56)</f>
        <v>5</v>
      </c>
      <c r="K61" s="1069">
        <f>COUNT(#REF!,K40,K42:K48,K50:K52,K56)</f>
        <v>3</v>
      </c>
      <c r="L61" s="1069">
        <f>COUNT(#REF!,L40,L42:L48,L50:L52,L56)</f>
        <v>3</v>
      </c>
      <c r="M61" s="1069">
        <f>COUNT(#REF!,M40,M42:M48,M50:M52,M56)</f>
        <v>6</v>
      </c>
      <c r="N61" s="1069">
        <f>COUNT(#REF!,N40,N42:N48,N50:N52,N56)</f>
        <v>6</v>
      </c>
      <c r="O61" s="1069">
        <f>COUNT(#REF!,O40,O42:O48,O50:O52,O56)</f>
        <v>5</v>
      </c>
      <c r="P61" s="1069">
        <f>COUNT(#REF!,P40,P42:P48,P50:P52,P56)</f>
        <v>6</v>
      </c>
      <c r="Q61" s="1069">
        <f>COUNT(#REF!,Q40,Q42:Q48,Q50:Q52,Q56)</f>
        <v>5</v>
      </c>
      <c r="R61" s="1069">
        <f>COUNT(#REF!,R40,R42:R48,R50:R52,R56)</f>
        <v>2</v>
      </c>
    </row>
    <row r="62" spans="1:18" ht="24" customHeight="1" x14ac:dyDescent="0.25">
      <c r="A62" s="904"/>
      <c r="B62" s="904"/>
      <c r="C62" s="912" t="s">
        <v>183</v>
      </c>
      <c r="D62" s="906"/>
      <c r="E62" s="1069">
        <f t="shared" ref="E62:R62" si="22">COUNT(E56)</f>
        <v>0</v>
      </c>
      <c r="F62" s="1069">
        <f t="shared" si="22"/>
        <v>0</v>
      </c>
      <c r="G62" s="1069">
        <f t="shared" si="22"/>
        <v>0</v>
      </c>
      <c r="H62" s="1069">
        <f t="shared" si="22"/>
        <v>0</v>
      </c>
      <c r="I62" s="1069">
        <f t="shared" si="22"/>
        <v>0</v>
      </c>
      <c r="J62" s="1069">
        <f t="shared" si="22"/>
        <v>0</v>
      </c>
      <c r="K62" s="1069">
        <f t="shared" si="22"/>
        <v>0</v>
      </c>
      <c r="L62" s="1069">
        <f t="shared" si="22"/>
        <v>0</v>
      </c>
      <c r="M62" s="1069">
        <f t="shared" si="22"/>
        <v>0</v>
      </c>
      <c r="N62" s="1069">
        <f t="shared" si="22"/>
        <v>0</v>
      </c>
      <c r="O62" s="1069">
        <f t="shared" si="22"/>
        <v>0</v>
      </c>
      <c r="P62" s="1069">
        <f t="shared" si="22"/>
        <v>0</v>
      </c>
      <c r="Q62" s="1069">
        <f t="shared" si="22"/>
        <v>0</v>
      </c>
      <c r="R62" s="1069">
        <f t="shared" si="22"/>
        <v>0</v>
      </c>
    </row>
    <row r="63" spans="1:18" ht="24" customHeight="1" thickBot="1" x14ac:dyDescent="0.3">
      <c r="A63" s="299" t="s">
        <v>102</v>
      </c>
      <c r="B63" s="299"/>
      <c r="C63" s="900"/>
      <c r="D63" s="901"/>
      <c r="E63" s="962"/>
      <c r="F63" s="963"/>
      <c r="G63" s="963"/>
      <c r="H63" s="963"/>
      <c r="I63" s="901"/>
      <c r="J63" s="901"/>
      <c r="K63" s="961"/>
      <c r="L63" s="961"/>
      <c r="M63" s="963"/>
      <c r="N63" s="901"/>
      <c r="O63" s="901"/>
      <c r="P63" s="901"/>
      <c r="Q63" s="901"/>
      <c r="R63" s="962"/>
    </row>
    <row r="64" spans="1:18" ht="18.649999999999999" customHeight="1" thickBot="1" x14ac:dyDescent="0.3">
      <c r="A64" s="913" t="s">
        <v>95</v>
      </c>
      <c r="B64" s="913" t="s">
        <v>101</v>
      </c>
      <c r="C64" s="914" t="s">
        <v>97</v>
      </c>
      <c r="D64" s="913">
        <f>SUM(E64:K64,L64:R64)/2</f>
        <v>19</v>
      </c>
      <c r="E64" s="1082"/>
      <c r="F64" s="1083">
        <v>7.5</v>
      </c>
      <c r="G64" s="1083">
        <v>7.5</v>
      </c>
      <c r="H64" s="1083">
        <v>4</v>
      </c>
      <c r="I64" s="913"/>
      <c r="J64" s="913"/>
      <c r="K64" s="1082"/>
      <c r="L64" s="1082"/>
      <c r="M64" s="1083">
        <v>7.5</v>
      </c>
      <c r="N64" s="913">
        <v>7.5</v>
      </c>
      <c r="O64" s="913">
        <v>4</v>
      </c>
      <c r="P64" s="913"/>
      <c r="Q64" s="913"/>
      <c r="R64" s="1084"/>
    </row>
    <row r="65" spans="1:18" ht="24" customHeight="1" thickBot="1" x14ac:dyDescent="0.3">
      <c r="A65" s="299" t="s">
        <v>96</v>
      </c>
      <c r="B65" s="299" t="s">
        <v>100</v>
      </c>
      <c r="C65" s="915" t="s">
        <v>99</v>
      </c>
      <c r="D65" s="913">
        <f t="shared" ref="D65:D66" si="23">SUM(E65:K65,L65:R65)/2</f>
        <v>38</v>
      </c>
      <c r="E65" s="1085"/>
      <c r="F65" s="1086">
        <v>9.5</v>
      </c>
      <c r="G65" s="299">
        <v>9.5</v>
      </c>
      <c r="H65" s="299">
        <v>9.5</v>
      </c>
      <c r="I65" s="299">
        <v>9.5</v>
      </c>
      <c r="J65" s="299"/>
      <c r="K65" s="1085"/>
      <c r="L65" s="1087"/>
      <c r="M65" s="1088">
        <v>9.5</v>
      </c>
      <c r="N65" s="299">
        <v>9.5</v>
      </c>
      <c r="O65" s="299">
        <v>9.5</v>
      </c>
      <c r="P65" s="299">
        <v>9.5</v>
      </c>
      <c r="Q65" s="299"/>
      <c r="R65" s="1089"/>
    </row>
    <row r="66" spans="1:18" ht="24" customHeight="1" thickBot="1" x14ac:dyDescent="0.3">
      <c r="A66" s="299" t="s">
        <v>96</v>
      </c>
      <c r="B66" s="299" t="s">
        <v>100</v>
      </c>
      <c r="C66" s="915" t="s">
        <v>137</v>
      </c>
      <c r="D66" s="913">
        <f t="shared" si="23"/>
        <v>38</v>
      </c>
      <c r="E66" s="1085">
        <v>9.5</v>
      </c>
      <c r="F66" s="1088">
        <v>9.5</v>
      </c>
      <c r="G66" s="299"/>
      <c r="H66" s="299"/>
      <c r="I66" s="299"/>
      <c r="J66" s="299">
        <v>9.5</v>
      </c>
      <c r="K66" s="1085">
        <v>9.5</v>
      </c>
      <c r="L66" s="1085">
        <v>9.5</v>
      </c>
      <c r="M66" s="1086">
        <v>9.5</v>
      </c>
      <c r="N66" s="299"/>
      <c r="O66" s="299"/>
      <c r="P66" s="299"/>
      <c r="Q66" s="299">
        <v>9.5</v>
      </c>
      <c r="R66" s="1089">
        <v>9.5</v>
      </c>
    </row>
    <row r="67" spans="1:18" ht="24" customHeight="1" x14ac:dyDescent="0.3">
      <c r="A67" s="299"/>
      <c r="B67" s="916" t="s">
        <v>155</v>
      </c>
      <c r="C67" s="917" t="s">
        <v>140</v>
      </c>
      <c r="D67" s="901"/>
      <c r="E67" s="961"/>
      <c r="F67" s="963"/>
      <c r="G67" s="963"/>
      <c r="H67" s="963"/>
      <c r="I67" s="901"/>
      <c r="J67" s="901"/>
      <c r="K67" s="961"/>
      <c r="L67" s="961"/>
      <c r="M67" s="901"/>
      <c r="N67" s="901"/>
      <c r="O67" s="901"/>
      <c r="P67" s="901"/>
      <c r="Q67" s="901"/>
      <c r="R67" s="962"/>
    </row>
    <row r="68" spans="1:18" ht="24" customHeight="1" x14ac:dyDescent="0.3">
      <c r="A68" s="299"/>
      <c r="B68" s="918" t="s">
        <v>154</v>
      </c>
      <c r="C68" s="919" t="s">
        <v>141</v>
      </c>
      <c r="D68" s="901"/>
      <c r="E68" s="961"/>
      <c r="F68" s="963"/>
      <c r="G68" s="963"/>
      <c r="H68" s="963"/>
      <c r="I68" s="901"/>
      <c r="J68" s="901"/>
      <c r="K68" s="961"/>
      <c r="L68" s="961"/>
      <c r="M68" s="901"/>
      <c r="N68" s="901"/>
      <c r="O68" s="901"/>
      <c r="P68" s="901"/>
      <c r="Q68" s="901"/>
      <c r="R68" s="962"/>
    </row>
    <row r="69" spans="1:18" ht="24" customHeight="1" x14ac:dyDescent="0.3">
      <c r="A69" s="920"/>
      <c r="B69" s="920"/>
      <c r="C69" s="920"/>
      <c r="D69" s="317"/>
      <c r="E69" s="968">
        <f>SUM(E7:E14,E16:E18,E20:E20,E22:E24,E26:E30,E32:E36,E38:E38,E40:E40,E42:E48,E50:E52,E56,E64:E68)</f>
        <v>116.5</v>
      </c>
      <c r="F69" s="968">
        <f t="shared" ref="F69:R69" si="24">SUM(F7:F14,F16:F18,F20:F20,F22:F24,F26:F30,F32:F36,F38:F38,F40:F40,F42:F48,F50:F52,F56,F64:F68)</f>
        <v>185.5</v>
      </c>
      <c r="G69" s="968">
        <f t="shared" si="24"/>
        <v>173.5</v>
      </c>
      <c r="H69" s="968">
        <f t="shared" si="24"/>
        <v>176</v>
      </c>
      <c r="I69" s="968">
        <f t="shared" si="24"/>
        <v>165</v>
      </c>
      <c r="J69" s="968">
        <f t="shared" si="24"/>
        <v>181</v>
      </c>
      <c r="K69" s="968">
        <f t="shared" si="24"/>
        <v>114</v>
      </c>
      <c r="L69" s="968">
        <f t="shared" si="24"/>
        <v>108.5</v>
      </c>
      <c r="M69" s="968">
        <f t="shared" si="24"/>
        <v>182.5</v>
      </c>
      <c r="N69" s="968">
        <f t="shared" si="24"/>
        <v>181.5</v>
      </c>
      <c r="O69" s="968">
        <f t="shared" si="24"/>
        <v>179</v>
      </c>
      <c r="P69" s="968">
        <f t="shared" si="24"/>
        <v>170</v>
      </c>
      <c r="Q69" s="968">
        <f t="shared" si="24"/>
        <v>157</v>
      </c>
      <c r="R69" s="968">
        <f t="shared" si="24"/>
        <v>122</v>
      </c>
    </row>
    <row r="70" spans="1:18" ht="24" customHeight="1" x14ac:dyDescent="0.3">
      <c r="A70" s="921"/>
      <c r="B70" s="921"/>
      <c r="C70" s="921"/>
      <c r="D70" s="317"/>
      <c r="E70" s="969">
        <f>E69/8</f>
        <v>14.5625</v>
      </c>
      <c r="F70" s="969">
        <f t="shared" ref="F70:R70" si="25">F69/8</f>
        <v>23.1875</v>
      </c>
      <c r="G70" s="969">
        <f t="shared" si="25"/>
        <v>21.6875</v>
      </c>
      <c r="H70" s="969">
        <f t="shared" si="25"/>
        <v>22</v>
      </c>
      <c r="I70" s="969">
        <f t="shared" si="25"/>
        <v>20.625</v>
      </c>
      <c r="J70" s="969">
        <f t="shared" si="25"/>
        <v>22.625</v>
      </c>
      <c r="K70" s="969">
        <f t="shared" si="25"/>
        <v>14.25</v>
      </c>
      <c r="L70" s="969">
        <f t="shared" si="25"/>
        <v>13.5625</v>
      </c>
      <c r="M70" s="969">
        <f t="shared" si="25"/>
        <v>22.8125</v>
      </c>
      <c r="N70" s="969">
        <f t="shared" si="25"/>
        <v>22.6875</v>
      </c>
      <c r="O70" s="969">
        <f t="shared" si="25"/>
        <v>22.375</v>
      </c>
      <c r="P70" s="969">
        <f t="shared" si="25"/>
        <v>21.25</v>
      </c>
      <c r="Q70" s="969">
        <f t="shared" si="25"/>
        <v>19.625</v>
      </c>
      <c r="R70" s="969">
        <f t="shared" si="25"/>
        <v>15.25</v>
      </c>
    </row>
    <row r="71" spans="1:18" ht="13" x14ac:dyDescent="0.3">
      <c r="A71" s="922"/>
      <c r="B71" s="922"/>
      <c r="C71" s="922"/>
      <c r="D71" s="321" t="s">
        <v>212</v>
      </c>
      <c r="E71" s="322" t="s">
        <v>315</v>
      </c>
      <c r="F71" s="323" t="s">
        <v>203</v>
      </c>
      <c r="G71" s="897"/>
      <c r="H71" s="321" t="s">
        <v>211</v>
      </c>
      <c r="I71" s="970"/>
      <c r="J71" s="325" t="s">
        <v>203</v>
      </c>
      <c r="K71" s="897"/>
      <c r="L71" s="321" t="s">
        <v>213</v>
      </c>
      <c r="M71" s="322" t="s">
        <v>74</v>
      </c>
      <c r="N71" s="323" t="s">
        <v>203</v>
      </c>
      <c r="O71" s="897"/>
      <c r="P71" s="321" t="s">
        <v>211</v>
      </c>
      <c r="Q71" s="970"/>
      <c r="R71" s="325" t="s">
        <v>203</v>
      </c>
    </row>
    <row r="72" spans="1:18" ht="13" x14ac:dyDescent="0.3">
      <c r="A72" s="316"/>
      <c r="B72" s="316"/>
      <c r="C72" s="316"/>
      <c r="D72" s="326" t="s">
        <v>159</v>
      </c>
      <c r="E72" s="256">
        <v>27.5</v>
      </c>
      <c r="F72" s="347" t="str">
        <f>E72* 40 &amp; "hrs"</f>
        <v>1100hrs</v>
      </c>
      <c r="G72" s="897"/>
      <c r="H72" s="328" t="s">
        <v>240</v>
      </c>
      <c r="I72" s="329">
        <v>25.93</v>
      </c>
      <c r="J72" s="971" t="s">
        <v>247</v>
      </c>
      <c r="K72" s="897"/>
      <c r="L72" s="331" t="s">
        <v>159</v>
      </c>
      <c r="M72" s="332">
        <v>27.5</v>
      </c>
      <c r="N72" s="347" t="str">
        <f>M72* 40 &amp; "hrs"</f>
        <v>1100hrs</v>
      </c>
      <c r="O72" s="897"/>
      <c r="P72" s="334" t="s">
        <v>240</v>
      </c>
      <c r="Q72" s="335">
        <v>25.93</v>
      </c>
      <c r="R72" s="972" t="s">
        <v>247</v>
      </c>
    </row>
    <row r="73" spans="1:18" ht="13" x14ac:dyDescent="0.3">
      <c r="A73" s="316"/>
      <c r="B73" s="316"/>
      <c r="C73" s="316"/>
      <c r="D73" s="337" t="s">
        <v>204</v>
      </c>
      <c r="E73" s="338">
        <f>SUM(E69:K69)/40</f>
        <v>27.787500000000001</v>
      </c>
      <c r="F73" s="973" t="str">
        <f>E73* 40 &amp; "hrs"</f>
        <v>1111.5hrs</v>
      </c>
      <c r="G73" s="897"/>
      <c r="H73" s="340" t="s">
        <v>74</v>
      </c>
      <c r="I73" s="341">
        <f>SUM(E69:K69)/40</f>
        <v>27.787500000000001</v>
      </c>
      <c r="J73" s="342" t="str">
        <f>I73*40 &amp; "hrs"</f>
        <v>1111.5hrs</v>
      </c>
      <c r="K73" s="897"/>
      <c r="L73" s="343" t="s">
        <v>204</v>
      </c>
      <c r="M73" s="354">
        <f>SUM(L69:R69)/40</f>
        <v>27.512499999999999</v>
      </c>
      <c r="N73" s="973" t="str">
        <f>M73* 40 &amp; "hrs"</f>
        <v>1100.5hrs</v>
      </c>
      <c r="O73" s="897"/>
      <c r="P73" s="340" t="s">
        <v>74</v>
      </c>
      <c r="Q73" s="352">
        <f>SUM(L69:R69)/40</f>
        <v>27.512499999999999</v>
      </c>
      <c r="R73" s="353" t="str">
        <f>Q73*40 &amp; "hrs"</f>
        <v>1100.5hrs</v>
      </c>
    </row>
    <row r="74" spans="1:18" ht="13" x14ac:dyDescent="0.3">
      <c r="A74" s="316"/>
      <c r="B74" s="316"/>
      <c r="C74" s="316"/>
      <c r="D74" s="331" t="s">
        <v>188</v>
      </c>
      <c r="E74" s="332">
        <f>COUNTIFS(E7:K70, "T")*8/40</f>
        <v>0</v>
      </c>
      <c r="F74" s="974" t="str">
        <f>E74* 40 &amp; "hrs"</f>
        <v>0hrs</v>
      </c>
      <c r="G74" s="897"/>
      <c r="H74" s="334" t="s">
        <v>241</v>
      </c>
      <c r="I74" s="332">
        <v>29.07</v>
      </c>
      <c r="J74" s="972" t="s">
        <v>251</v>
      </c>
      <c r="K74" s="897"/>
      <c r="L74" s="348" t="s">
        <v>188</v>
      </c>
      <c r="M74" s="335">
        <f>COUNTIFS(L7:R70, "T")*8/40</f>
        <v>0</v>
      </c>
      <c r="N74" s="974" t="str">
        <f>M74* 40 &amp; "hrs"</f>
        <v>0hrs</v>
      </c>
      <c r="O74" s="897"/>
      <c r="P74" s="334" t="s">
        <v>241</v>
      </c>
      <c r="Q74" s="335">
        <v>29.07</v>
      </c>
      <c r="R74" s="972" t="s">
        <v>251</v>
      </c>
    </row>
    <row r="75" spans="1:18" ht="24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</sheetData>
  <mergeCells count="5">
    <mergeCell ref="A1:R1"/>
    <mergeCell ref="A2:R2"/>
    <mergeCell ref="A3:R3"/>
    <mergeCell ref="E4:K4"/>
    <mergeCell ref="L4:R4"/>
  </mergeCells>
  <conditionalFormatting sqref="I73">
    <cfRule type="cellIs" dxfId="789" priority="10" operator="lessThan">
      <formula>25.93</formula>
    </cfRule>
    <cfRule type="cellIs" dxfId="788" priority="11" operator="greaterThan">
      <formula>29.07</formula>
    </cfRule>
    <cfRule type="cellIs" dxfId="787" priority="12" operator="between">
      <formula>25.93</formula>
      <formula>29.07</formula>
    </cfRule>
  </conditionalFormatting>
  <conditionalFormatting sqref="J73">
    <cfRule type="cellIs" dxfId="786" priority="7" operator="lessThan">
      <formula>1037.2</formula>
    </cfRule>
    <cfRule type="cellIs" dxfId="785" priority="8" operator="greaterThan">
      <formula>1162.8</formula>
    </cfRule>
    <cfRule type="cellIs" dxfId="784" priority="9" operator="between">
      <formula>1037.2</formula>
      <formula>1162.8</formula>
    </cfRule>
  </conditionalFormatting>
  <conditionalFormatting sqref="Q73">
    <cfRule type="cellIs" dxfId="783" priority="4" operator="lessThan">
      <formula>25.93</formula>
    </cfRule>
    <cfRule type="cellIs" dxfId="782" priority="5" operator="greaterThan">
      <formula>29.07</formula>
    </cfRule>
    <cfRule type="cellIs" dxfId="781" priority="6" operator="between">
      <formula>25.93</formula>
      <formula>29.07</formula>
    </cfRule>
  </conditionalFormatting>
  <conditionalFormatting sqref="R73">
    <cfRule type="cellIs" dxfId="780" priority="1" operator="lessThan">
      <formula>1037.2</formula>
    </cfRule>
    <cfRule type="cellIs" dxfId="779" priority="2" operator="greaterThan">
      <formula>1162.8</formula>
    </cfRule>
    <cfRule type="cellIs" dxfId="778" priority="3" operator="between">
      <formula>1037.2</formula>
      <formula>1162.8</formula>
    </cfRule>
  </conditionalFormatting>
  <pageMargins left="0.7" right="0.7" top="0.75" bottom="0.75" header="0.3" footer="0.3"/>
  <pageSetup scale="38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45BF-7D8C-4017-858A-E9A4ACCCA62F}">
  <sheetPr>
    <pageSetUpPr fitToPage="1"/>
  </sheetPr>
  <dimension ref="A1:U68"/>
  <sheetViews>
    <sheetView zoomScale="75" zoomScaleNormal="75" workbookViewId="0">
      <selection activeCell="R59" sqref="A1:R59"/>
    </sheetView>
  </sheetViews>
  <sheetFormatPr defaultRowHeight="79" customHeight="1" x14ac:dyDescent="0.25"/>
  <cols>
    <col min="1" max="1" width="48.08984375" customWidth="1"/>
    <col min="2" max="2" width="97.36328125" customWidth="1"/>
    <col min="3" max="3" width="89.90625" customWidth="1"/>
    <col min="4" max="4" width="24.90625" customWidth="1"/>
    <col min="5" max="5" width="32" customWidth="1"/>
    <col min="6" max="7" width="25.54296875" bestFit="1" customWidth="1"/>
    <col min="8" max="10" width="20.1796875" bestFit="1" customWidth="1"/>
    <col min="11" max="11" width="29.36328125" customWidth="1"/>
    <col min="12" max="12" width="27" customWidth="1"/>
    <col min="13" max="14" width="25.54296875" bestFit="1" customWidth="1"/>
    <col min="15" max="17" width="20.1796875" bestFit="1" customWidth="1"/>
    <col min="18" max="18" width="26.81640625" customWidth="1"/>
    <col min="20" max="20" width="5.08984375" bestFit="1" customWidth="1"/>
  </cols>
  <sheetData>
    <row r="1" spans="1:21" ht="79" customHeight="1" x14ac:dyDescent="1.35">
      <c r="A1" s="2619" t="s">
        <v>0</v>
      </c>
      <c r="B1" s="2619"/>
      <c r="C1" s="2619"/>
      <c r="D1" s="2619"/>
      <c r="E1" s="2619"/>
      <c r="F1" s="2619"/>
      <c r="G1" s="2619"/>
      <c r="H1" s="2619"/>
      <c r="I1" s="2619"/>
      <c r="J1" s="2619"/>
      <c r="K1" s="2619"/>
      <c r="L1" s="2619"/>
      <c r="M1" s="2619"/>
      <c r="N1" s="2619"/>
      <c r="O1" s="2619"/>
      <c r="P1" s="2619"/>
      <c r="Q1" s="2619"/>
      <c r="R1" s="2619"/>
    </row>
    <row r="2" spans="1:21" ht="79" customHeight="1" x14ac:dyDescent="1.35">
      <c r="A2" s="2619" t="s">
        <v>87</v>
      </c>
      <c r="B2" s="2619"/>
      <c r="C2" s="2619"/>
      <c r="D2" s="2619"/>
      <c r="E2" s="2619"/>
      <c r="F2" s="2619"/>
      <c r="G2" s="2619"/>
      <c r="H2" s="2619"/>
      <c r="I2" s="2619"/>
      <c r="J2" s="2619"/>
      <c r="K2" s="2619"/>
      <c r="L2" s="2619"/>
      <c r="M2" s="2619"/>
      <c r="N2" s="2619"/>
      <c r="O2" s="2619"/>
      <c r="P2" s="2619"/>
      <c r="Q2" s="2619"/>
      <c r="R2" s="2619"/>
    </row>
    <row r="3" spans="1:21" ht="79" customHeight="1" x14ac:dyDescent="1.35">
      <c r="A3" s="2620"/>
      <c r="B3" s="2620"/>
      <c r="C3" s="2620"/>
      <c r="D3" s="2620"/>
      <c r="E3" s="2620"/>
      <c r="F3" s="2620"/>
      <c r="G3" s="2620"/>
      <c r="H3" s="2620"/>
      <c r="I3" s="2620"/>
      <c r="J3" s="2620"/>
      <c r="K3" s="2620"/>
      <c r="L3" s="2620"/>
      <c r="M3" s="2620"/>
      <c r="N3" s="2620"/>
      <c r="O3" s="2620"/>
      <c r="P3" s="2620"/>
      <c r="Q3" s="2620"/>
      <c r="R3" s="2620"/>
    </row>
    <row r="4" spans="1:21" ht="79" customHeight="1" x14ac:dyDescent="1.35">
      <c r="A4" s="1980"/>
      <c r="B4" s="1980"/>
      <c r="C4" s="1980"/>
      <c r="D4" s="1980"/>
      <c r="E4" s="2616" t="s">
        <v>2</v>
      </c>
      <c r="F4" s="2617"/>
      <c r="G4" s="2617"/>
      <c r="H4" s="2617"/>
      <c r="I4" s="2617"/>
      <c r="J4" s="2617"/>
      <c r="K4" s="2618"/>
      <c r="L4" s="2616" t="s">
        <v>3</v>
      </c>
      <c r="M4" s="2617"/>
      <c r="N4" s="2617"/>
      <c r="O4" s="2617"/>
      <c r="P4" s="2617"/>
      <c r="Q4" s="2617"/>
      <c r="R4" s="2617"/>
      <c r="T4" s="1754" t="s">
        <v>355</v>
      </c>
      <c r="U4" s="1755" t="s">
        <v>354</v>
      </c>
    </row>
    <row r="5" spans="1:21" ht="79" customHeight="1" x14ac:dyDescent="1.35">
      <c r="A5" s="1981"/>
      <c r="B5" s="1981"/>
      <c r="C5" s="1981"/>
      <c r="D5" s="1981"/>
      <c r="E5" s="1982">
        <v>45851</v>
      </c>
      <c r="F5" s="1982">
        <v>45852</v>
      </c>
      <c r="G5" s="1982">
        <v>45853</v>
      </c>
      <c r="H5" s="1982">
        <v>45854</v>
      </c>
      <c r="I5" s="1982">
        <v>45855</v>
      </c>
      <c r="J5" s="1982">
        <v>45856</v>
      </c>
      <c r="K5" s="1982">
        <v>45857</v>
      </c>
      <c r="L5" s="1982">
        <v>45858</v>
      </c>
      <c r="M5" s="1982">
        <v>45859</v>
      </c>
      <c r="N5" s="1982">
        <v>45860</v>
      </c>
      <c r="O5" s="1982">
        <v>45861</v>
      </c>
      <c r="P5" s="1982">
        <v>45862</v>
      </c>
      <c r="Q5" s="1982">
        <v>45863</v>
      </c>
      <c r="R5" s="1982">
        <v>45864</v>
      </c>
      <c r="T5" s="1756">
        <v>0.25</v>
      </c>
      <c r="U5" s="1752">
        <f>ROUNDDOWN(AVERAGE(E16:R16),0)</f>
        <v>4</v>
      </c>
    </row>
    <row r="6" spans="1:21" ht="79" customHeight="1" x14ac:dyDescent="1.35">
      <c r="A6" s="1984" t="s">
        <v>4</v>
      </c>
      <c r="B6" s="1984" t="s">
        <v>5</v>
      </c>
      <c r="C6" s="1984" t="s">
        <v>6</v>
      </c>
      <c r="D6" s="1984" t="s">
        <v>7</v>
      </c>
      <c r="E6" s="1985" t="s">
        <v>8</v>
      </c>
      <c r="F6" s="1986" t="s">
        <v>9</v>
      </c>
      <c r="G6" s="1986" t="s">
        <v>10</v>
      </c>
      <c r="H6" s="1986" t="s">
        <v>11</v>
      </c>
      <c r="I6" s="1986" t="s">
        <v>10</v>
      </c>
      <c r="J6" s="1986" t="s">
        <v>264</v>
      </c>
      <c r="K6" s="1985" t="s">
        <v>8</v>
      </c>
      <c r="L6" s="1985" t="s">
        <v>8</v>
      </c>
      <c r="M6" s="1986" t="s">
        <v>9</v>
      </c>
      <c r="N6" s="1986" t="s">
        <v>10</v>
      </c>
      <c r="O6" s="1986" t="s">
        <v>11</v>
      </c>
      <c r="P6" s="1986" t="s">
        <v>10</v>
      </c>
      <c r="Q6" s="1986" t="s">
        <v>12</v>
      </c>
      <c r="R6" s="1988" t="s">
        <v>8</v>
      </c>
      <c r="T6" s="1757">
        <v>0.29166666666666669</v>
      </c>
      <c r="U6" s="1752">
        <f>ROUNDDOWN(AVERAGE(E19:R19),0)</f>
        <v>4</v>
      </c>
    </row>
    <row r="7" spans="1:21" ht="79" customHeight="1" x14ac:dyDescent="0.3">
      <c r="A7" s="1989" t="s">
        <v>13</v>
      </c>
      <c r="B7" s="1989" t="s">
        <v>116</v>
      </c>
      <c r="C7" s="1990" t="s">
        <v>115</v>
      </c>
      <c r="D7" s="1991">
        <f>SUM(E7:K7,L7:R7)/2</f>
        <v>31.5</v>
      </c>
      <c r="E7" s="1992"/>
      <c r="F7" s="1996" t="s">
        <v>104</v>
      </c>
      <c r="G7" s="1991">
        <v>7</v>
      </c>
      <c r="H7" s="1991">
        <v>7</v>
      </c>
      <c r="I7" s="1991">
        <v>7</v>
      </c>
      <c r="J7" s="1991">
        <v>7</v>
      </c>
      <c r="K7" s="1992"/>
      <c r="L7" s="1992"/>
      <c r="M7" s="1991">
        <v>7</v>
      </c>
      <c r="N7" s="1991">
        <v>7</v>
      </c>
      <c r="O7" s="1991">
        <v>7</v>
      </c>
      <c r="P7" s="1991">
        <v>7</v>
      </c>
      <c r="Q7" s="1991">
        <v>7</v>
      </c>
      <c r="R7" s="1994"/>
      <c r="T7" s="1756">
        <v>0.33333333333333298</v>
      </c>
      <c r="U7" s="1752">
        <f>ROUNDDOWN(AVERAGE(E21:R21),0)</f>
        <v>6</v>
      </c>
    </row>
    <row r="8" spans="1:21" ht="79" customHeight="1" x14ac:dyDescent="0.25">
      <c r="A8" s="1989" t="s">
        <v>13</v>
      </c>
      <c r="B8" s="1989" t="s">
        <v>90</v>
      </c>
      <c r="C8" s="1990" t="s">
        <v>88</v>
      </c>
      <c r="D8" s="1991">
        <f t="shared" ref="D8:D15" si="0">SUM(E8:K8,L8:R8)/2</f>
        <v>40</v>
      </c>
      <c r="E8" s="1992"/>
      <c r="F8" s="1991">
        <v>8</v>
      </c>
      <c r="G8" s="1991">
        <v>8</v>
      </c>
      <c r="H8" s="1995">
        <v>8</v>
      </c>
      <c r="I8" s="1991">
        <v>8</v>
      </c>
      <c r="J8" s="1991">
        <v>8</v>
      </c>
      <c r="K8" s="1992"/>
      <c r="L8" s="1992"/>
      <c r="M8" s="1991">
        <v>8</v>
      </c>
      <c r="N8" s="1991">
        <v>8</v>
      </c>
      <c r="O8" s="1991">
        <v>8</v>
      </c>
      <c r="P8" s="1991">
        <v>8</v>
      </c>
      <c r="Q8" s="1991">
        <v>8</v>
      </c>
      <c r="R8" s="1994"/>
      <c r="T8" s="1757">
        <v>0.375</v>
      </c>
      <c r="U8" s="1752">
        <f>ROUNDDOWN(AVERAGE(E25:R25),0)</f>
        <v>7</v>
      </c>
    </row>
    <row r="9" spans="1:21" ht="79" customHeight="1" x14ac:dyDescent="0.3">
      <c r="A9" s="1989" t="s">
        <v>13</v>
      </c>
      <c r="B9" s="1989" t="s">
        <v>90</v>
      </c>
      <c r="C9" s="1990" t="s">
        <v>89</v>
      </c>
      <c r="D9" s="1991">
        <f t="shared" si="0"/>
        <v>40</v>
      </c>
      <c r="E9" s="1992"/>
      <c r="F9" s="1991">
        <v>8</v>
      </c>
      <c r="G9" s="1991">
        <v>8</v>
      </c>
      <c r="H9" s="1991">
        <v>8</v>
      </c>
      <c r="I9" s="1991">
        <v>8</v>
      </c>
      <c r="J9" s="1991">
        <v>8</v>
      </c>
      <c r="K9" s="1992"/>
      <c r="L9" s="1992"/>
      <c r="M9" s="1991">
        <v>8</v>
      </c>
      <c r="N9" s="1991">
        <v>8</v>
      </c>
      <c r="O9" s="1991">
        <v>8</v>
      </c>
      <c r="P9" s="1991">
        <v>8</v>
      </c>
      <c r="Q9" s="1991">
        <v>8</v>
      </c>
      <c r="R9" s="1994"/>
      <c r="T9" s="1756">
        <v>0.41666666666666702</v>
      </c>
      <c r="U9" s="1752">
        <f>ROUNDDOWN(AVERAGE(E31:R31),0)</f>
        <v>10</v>
      </c>
    </row>
    <row r="10" spans="1:21" ht="79" customHeight="1" x14ac:dyDescent="0.25">
      <c r="A10" s="1989" t="s">
        <v>13</v>
      </c>
      <c r="B10" s="1989" t="s">
        <v>90</v>
      </c>
      <c r="C10" s="1997" t="s">
        <v>111</v>
      </c>
      <c r="D10" s="1991">
        <f t="shared" si="0"/>
        <v>40</v>
      </c>
      <c r="E10" s="1992">
        <v>8</v>
      </c>
      <c r="F10" s="1991">
        <v>8</v>
      </c>
      <c r="G10" s="1991">
        <v>8</v>
      </c>
      <c r="H10" s="1991"/>
      <c r="I10" s="1991">
        <v>8</v>
      </c>
      <c r="J10" s="1991">
        <v>8</v>
      </c>
      <c r="K10" s="1992"/>
      <c r="L10" s="1998"/>
      <c r="M10" s="1991">
        <v>8</v>
      </c>
      <c r="N10" s="1991">
        <v>8</v>
      </c>
      <c r="O10" s="1991">
        <v>8</v>
      </c>
      <c r="P10" s="1991">
        <v>8</v>
      </c>
      <c r="Q10" s="1991"/>
      <c r="R10" s="1992">
        <v>8</v>
      </c>
      <c r="T10" s="1757">
        <v>0.45833333333333298</v>
      </c>
      <c r="U10" s="1752">
        <f>ROUNDDOWN(AVERAGE(E36:R36),0)</f>
        <v>11</v>
      </c>
    </row>
    <row r="11" spans="1:21" ht="79" customHeight="1" x14ac:dyDescent="0.3">
      <c r="A11" s="1989" t="s">
        <v>13</v>
      </c>
      <c r="B11" s="1989" t="s">
        <v>90</v>
      </c>
      <c r="C11" s="1997" t="s">
        <v>133</v>
      </c>
      <c r="D11" s="1991">
        <f t="shared" si="0"/>
        <v>8</v>
      </c>
      <c r="E11" s="1992">
        <v>8</v>
      </c>
      <c r="F11" s="1991">
        <v>8</v>
      </c>
      <c r="G11" s="1991"/>
      <c r="H11" s="1996" t="s">
        <v>104</v>
      </c>
      <c r="I11" s="1996" t="s">
        <v>104</v>
      </c>
      <c r="J11" s="1996" t="s">
        <v>104</v>
      </c>
      <c r="K11" s="1992"/>
      <c r="L11" s="1998"/>
      <c r="M11" s="1996" t="s">
        <v>104</v>
      </c>
      <c r="N11" s="1996" t="s">
        <v>104</v>
      </c>
      <c r="O11" s="1996" t="s">
        <v>104</v>
      </c>
      <c r="P11" s="1991"/>
      <c r="Q11" s="1996" t="s">
        <v>104</v>
      </c>
      <c r="R11" s="2019" t="s">
        <v>104</v>
      </c>
      <c r="T11" s="1756">
        <v>0.5</v>
      </c>
      <c r="U11" s="1752">
        <f>ROUNDDOWN(AVERAGE(E38:R38),0)</f>
        <v>12</v>
      </c>
    </row>
    <row r="12" spans="1:21" ht="79" customHeight="1" x14ac:dyDescent="0.3">
      <c r="A12" s="2322" t="s">
        <v>363</v>
      </c>
      <c r="B12" s="2322" t="s">
        <v>90</v>
      </c>
      <c r="C12" s="2323" t="s">
        <v>364</v>
      </c>
      <c r="D12" s="1996">
        <v>40</v>
      </c>
      <c r="E12" s="2019"/>
      <c r="F12" s="1996">
        <v>8</v>
      </c>
      <c r="G12" s="1996">
        <v>8</v>
      </c>
      <c r="H12" s="1996">
        <v>8</v>
      </c>
      <c r="I12" s="1996">
        <v>8</v>
      </c>
      <c r="J12" s="1996">
        <v>8</v>
      </c>
      <c r="K12" s="2019"/>
      <c r="L12" s="2324"/>
      <c r="M12" s="1996">
        <v>8</v>
      </c>
      <c r="N12" s="1996">
        <v>8</v>
      </c>
      <c r="O12" s="1996">
        <v>8</v>
      </c>
      <c r="P12" s="1996">
        <v>8</v>
      </c>
      <c r="Q12" s="1996">
        <v>8</v>
      </c>
      <c r="R12" s="2019"/>
      <c r="T12" s="1756"/>
      <c r="U12" s="1752"/>
    </row>
    <row r="13" spans="1:21" ht="79" customHeight="1" x14ac:dyDescent="0.25">
      <c r="A13" s="1989" t="s">
        <v>13</v>
      </c>
      <c r="B13" s="1989" t="s">
        <v>90</v>
      </c>
      <c r="C13" s="1999" t="s">
        <v>344</v>
      </c>
      <c r="D13" s="1991">
        <f t="shared" si="0"/>
        <v>8</v>
      </c>
      <c r="E13" s="1992">
        <v>8</v>
      </c>
      <c r="F13" s="1991"/>
      <c r="G13" s="1991"/>
      <c r="H13" s="1991"/>
      <c r="I13" s="1991"/>
      <c r="J13" s="1991"/>
      <c r="K13" s="1992"/>
      <c r="L13" s="1998"/>
      <c r="M13" s="1991"/>
      <c r="N13" s="1991"/>
      <c r="O13" s="1991"/>
      <c r="P13" s="1991"/>
      <c r="Q13" s="1991"/>
      <c r="R13" s="1994">
        <v>8</v>
      </c>
      <c r="T13" s="1757">
        <v>0.54166666666666696</v>
      </c>
      <c r="U13" s="1752">
        <f>ROUNDDOWN(AVERAGE(E40:R40),0)</f>
        <v>12</v>
      </c>
    </row>
    <row r="14" spans="1:21" s="1743" customFormat="1" ht="79" customHeight="1" x14ac:dyDescent="0.3">
      <c r="A14" s="1989" t="s">
        <v>13</v>
      </c>
      <c r="B14" s="1989" t="s">
        <v>90</v>
      </c>
      <c r="C14" s="2000" t="s">
        <v>351</v>
      </c>
      <c r="D14" s="2001">
        <f>SUM(E14:K14,L14:R14)/2</f>
        <v>14.5</v>
      </c>
      <c r="E14" s="2002">
        <v>6</v>
      </c>
      <c r="F14" s="2001"/>
      <c r="G14" s="2001"/>
      <c r="H14" s="2001"/>
      <c r="I14" s="2001"/>
      <c r="J14" s="2001"/>
      <c r="K14" s="2002">
        <v>8.5</v>
      </c>
      <c r="L14" s="2003">
        <v>6</v>
      </c>
      <c r="M14" s="2001"/>
      <c r="N14" s="2001"/>
      <c r="O14" s="2001"/>
      <c r="P14" s="2001"/>
      <c r="Q14" s="2001"/>
      <c r="R14" s="2002">
        <v>8.5</v>
      </c>
      <c r="T14" s="1756">
        <v>0.58333333333333304</v>
      </c>
      <c r="U14" s="1752">
        <f>ROUNDDOWN(AVERAGE(E48:R48),0)</f>
        <v>15</v>
      </c>
    </row>
    <row r="15" spans="1:21" ht="79" customHeight="1" x14ac:dyDescent="0.25">
      <c r="A15" s="1989" t="s">
        <v>13</v>
      </c>
      <c r="B15" s="1989" t="s">
        <v>90</v>
      </c>
      <c r="C15" s="1997" t="s">
        <v>106</v>
      </c>
      <c r="D15" s="1991">
        <f t="shared" si="0"/>
        <v>8</v>
      </c>
      <c r="E15" s="1992"/>
      <c r="F15" s="2004"/>
      <c r="G15" s="2004"/>
      <c r="H15" s="2004"/>
      <c r="I15" s="2004"/>
      <c r="J15" s="2004"/>
      <c r="K15" s="1992">
        <v>8</v>
      </c>
      <c r="L15" s="1998"/>
      <c r="M15" s="2004"/>
      <c r="N15" s="2004"/>
      <c r="O15" s="2004"/>
      <c r="P15" s="2004"/>
      <c r="Q15" s="2004"/>
      <c r="R15" s="1992">
        <v>8</v>
      </c>
      <c r="T15" s="1757">
        <v>0.625</v>
      </c>
      <c r="U15" s="1752" t="e">
        <f>ROUNDDOWN(AVERAGE(#REF!),0)</f>
        <v>#REF!</v>
      </c>
    </row>
    <row r="16" spans="1:21" ht="79" customHeight="1" x14ac:dyDescent="0.3">
      <c r="A16" s="2005"/>
      <c r="B16" s="2005"/>
      <c r="C16" s="2006" t="s">
        <v>122</v>
      </c>
      <c r="D16" s="2007"/>
      <c r="E16" s="2008">
        <f>COUNT(E7:E15)</f>
        <v>4</v>
      </c>
      <c r="F16" s="2008">
        <f>COUNT(F7:F15)</f>
        <v>5</v>
      </c>
      <c r="G16" s="2008">
        <f t="shared" ref="G16:R16" si="1">COUNT(G7:G15)</f>
        <v>5</v>
      </c>
      <c r="H16" s="2008">
        <f t="shared" si="1"/>
        <v>4</v>
      </c>
      <c r="I16" s="2008">
        <f t="shared" si="1"/>
        <v>5</v>
      </c>
      <c r="J16" s="2008">
        <f t="shared" si="1"/>
        <v>5</v>
      </c>
      <c r="K16" s="2008">
        <f t="shared" si="1"/>
        <v>2</v>
      </c>
      <c r="L16" s="2008">
        <f t="shared" si="1"/>
        <v>1</v>
      </c>
      <c r="M16" s="2008">
        <f t="shared" si="1"/>
        <v>5</v>
      </c>
      <c r="N16" s="2008">
        <f t="shared" si="1"/>
        <v>5</v>
      </c>
      <c r="O16" s="2008">
        <f>COUNT(O7:O15)</f>
        <v>5</v>
      </c>
      <c r="P16" s="2008">
        <f t="shared" si="1"/>
        <v>5</v>
      </c>
      <c r="Q16" s="2008">
        <f t="shared" si="1"/>
        <v>4</v>
      </c>
      <c r="R16" s="2008">
        <f t="shared" si="1"/>
        <v>4</v>
      </c>
      <c r="T16" s="1756">
        <v>0.66666666666666696</v>
      </c>
      <c r="U16" s="1752" t="e">
        <f>ROUNDDOWN(AVERAGE(#REF!),0)</f>
        <v>#REF!</v>
      </c>
    </row>
    <row r="17" spans="1:21" ht="79" customHeight="1" x14ac:dyDescent="0.25">
      <c r="A17" s="1989" t="s">
        <v>13</v>
      </c>
      <c r="B17" s="1989" t="s">
        <v>14</v>
      </c>
      <c r="C17" s="1997" t="s">
        <v>293</v>
      </c>
      <c r="D17" s="1991">
        <f>SUM(E17:K17,L17:R17)/2</f>
        <v>40</v>
      </c>
      <c r="E17" s="1998"/>
      <c r="F17" s="2010">
        <v>8</v>
      </c>
      <c r="G17" s="2010"/>
      <c r="H17" s="2010">
        <v>8</v>
      </c>
      <c r="I17" s="2010">
        <v>8</v>
      </c>
      <c r="J17" s="2010">
        <v>8</v>
      </c>
      <c r="K17" s="1998">
        <v>8</v>
      </c>
      <c r="L17" s="1998">
        <v>8</v>
      </c>
      <c r="M17" s="1991"/>
      <c r="N17" s="2010">
        <v>8</v>
      </c>
      <c r="O17" s="2010">
        <v>8</v>
      </c>
      <c r="P17" s="2010">
        <v>8</v>
      </c>
      <c r="Q17" s="2010">
        <v>8</v>
      </c>
      <c r="R17" s="2012"/>
      <c r="T17" s="1757">
        <v>0.70833333333333404</v>
      </c>
      <c r="U17" s="1752" t="e">
        <f>ROUNDDOWN(AVERAGE(#REF!),0)</f>
        <v>#REF!</v>
      </c>
    </row>
    <row r="18" spans="1:21" ht="79" customHeight="1" x14ac:dyDescent="0.25">
      <c r="A18" s="1989" t="s">
        <v>13</v>
      </c>
      <c r="B18" s="1989" t="s">
        <v>201</v>
      </c>
      <c r="C18" s="1997" t="s">
        <v>107</v>
      </c>
      <c r="D18" s="1991">
        <f>SUM(E18:K18,L18:R18)/2</f>
        <v>17.5</v>
      </c>
      <c r="E18" s="1992">
        <v>5</v>
      </c>
      <c r="F18" s="1991"/>
      <c r="G18" s="1991">
        <v>5</v>
      </c>
      <c r="H18" s="1991">
        <v>5</v>
      </c>
      <c r="I18" s="1991"/>
      <c r="J18" s="1991"/>
      <c r="K18" s="1992"/>
      <c r="L18" s="1998">
        <v>5</v>
      </c>
      <c r="M18" s="1991">
        <v>5</v>
      </c>
      <c r="N18" s="1991">
        <v>5</v>
      </c>
      <c r="O18" s="1991"/>
      <c r="P18" s="1991">
        <v>5</v>
      </c>
      <c r="Q18" s="1991"/>
      <c r="R18" s="1994"/>
      <c r="T18" s="1757">
        <v>0.79166666666666696</v>
      </c>
      <c r="U18" s="1752" t="e">
        <f>ROUNDDOWN(AVERAGE(#REF!),0)</f>
        <v>#REF!</v>
      </c>
    </row>
    <row r="19" spans="1:21" ht="79" customHeight="1" x14ac:dyDescent="0.3">
      <c r="A19" s="2005"/>
      <c r="B19" s="2005"/>
      <c r="C19" s="2006" t="s">
        <v>123</v>
      </c>
      <c r="D19" s="2007"/>
      <c r="E19" s="2008">
        <f t="shared" ref="E19:R19" si="2">COUNT(E7:E15,E17:E17)</f>
        <v>4</v>
      </c>
      <c r="F19" s="2008">
        <f t="shared" si="2"/>
        <v>6</v>
      </c>
      <c r="G19" s="2008">
        <f t="shared" si="2"/>
        <v>5</v>
      </c>
      <c r="H19" s="2008">
        <f t="shared" si="2"/>
        <v>5</v>
      </c>
      <c r="I19" s="2008">
        <f t="shared" si="2"/>
        <v>6</v>
      </c>
      <c r="J19" s="2008">
        <f t="shared" si="2"/>
        <v>6</v>
      </c>
      <c r="K19" s="2008">
        <f t="shared" si="2"/>
        <v>3</v>
      </c>
      <c r="L19" s="2008">
        <f t="shared" si="2"/>
        <v>2</v>
      </c>
      <c r="M19" s="2008">
        <f t="shared" si="2"/>
        <v>5</v>
      </c>
      <c r="N19" s="2008">
        <f t="shared" si="2"/>
        <v>6</v>
      </c>
      <c r="O19" s="2008">
        <f t="shared" si="2"/>
        <v>6</v>
      </c>
      <c r="P19" s="2008">
        <f t="shared" si="2"/>
        <v>6</v>
      </c>
      <c r="Q19" s="2008">
        <f t="shared" si="2"/>
        <v>5</v>
      </c>
      <c r="R19" s="2008">
        <f t="shared" si="2"/>
        <v>4</v>
      </c>
      <c r="T19" s="1756">
        <v>0.83333333333333404</v>
      </c>
      <c r="U19" s="1752" t="e">
        <f>ROUNDDOWN(AVERAGE(#REF!),0)</f>
        <v>#REF!</v>
      </c>
    </row>
    <row r="20" spans="1:21" ht="79" customHeight="1" x14ac:dyDescent="0.25">
      <c r="A20" s="1989" t="s">
        <v>13</v>
      </c>
      <c r="B20" s="1989" t="s">
        <v>26</v>
      </c>
      <c r="C20" s="1997" t="s">
        <v>341</v>
      </c>
      <c r="D20" s="1991">
        <f>SUM(E20:K20,L20:R20)/2</f>
        <v>36</v>
      </c>
      <c r="E20" s="2014"/>
      <c r="F20" s="1991">
        <v>8</v>
      </c>
      <c r="G20" s="1991">
        <v>8</v>
      </c>
      <c r="H20" s="1991">
        <v>8</v>
      </c>
      <c r="I20" s="1991"/>
      <c r="J20" s="1991">
        <v>8</v>
      </c>
      <c r="K20" s="2015">
        <v>8</v>
      </c>
      <c r="L20" s="2015">
        <v>8</v>
      </c>
      <c r="M20" s="1991"/>
      <c r="N20" s="1991">
        <v>8</v>
      </c>
      <c r="O20" s="1991">
        <v>8</v>
      </c>
      <c r="P20" s="1991"/>
      <c r="Q20" s="1991">
        <v>8</v>
      </c>
      <c r="R20" s="2015"/>
      <c r="T20" s="1757">
        <v>0.875</v>
      </c>
      <c r="U20" s="1752" t="e">
        <f>ROUNDDOWN(AVERAGE(#REF!),0)</f>
        <v>#REF!</v>
      </c>
    </row>
    <row r="21" spans="1:21" ht="79" customHeight="1" x14ac:dyDescent="0.3">
      <c r="A21" s="2005"/>
      <c r="B21" s="2005"/>
      <c r="C21" s="2006" t="s">
        <v>120</v>
      </c>
      <c r="D21" s="2007"/>
      <c r="E21" s="2008">
        <f t="shared" ref="E21:R21" si="3">COUNT(E7:E15,E17:E18,E20:E20)</f>
        <v>5</v>
      </c>
      <c r="F21" s="2008">
        <f t="shared" si="3"/>
        <v>7</v>
      </c>
      <c r="G21" s="2008">
        <f t="shared" si="3"/>
        <v>7</v>
      </c>
      <c r="H21" s="2008">
        <f t="shared" si="3"/>
        <v>7</v>
      </c>
      <c r="I21" s="2008">
        <f t="shared" si="3"/>
        <v>6</v>
      </c>
      <c r="J21" s="2008">
        <f t="shared" si="3"/>
        <v>7</v>
      </c>
      <c r="K21" s="2008">
        <f t="shared" si="3"/>
        <v>4</v>
      </c>
      <c r="L21" s="2008">
        <f t="shared" si="3"/>
        <v>4</v>
      </c>
      <c r="M21" s="2008">
        <f t="shared" si="3"/>
        <v>6</v>
      </c>
      <c r="N21" s="2008">
        <f t="shared" si="3"/>
        <v>8</v>
      </c>
      <c r="O21" s="2008">
        <f t="shared" si="3"/>
        <v>7</v>
      </c>
      <c r="P21" s="2008">
        <f t="shared" si="3"/>
        <v>7</v>
      </c>
      <c r="Q21" s="2008">
        <f t="shared" si="3"/>
        <v>6</v>
      </c>
      <c r="R21" s="2008">
        <f t="shared" si="3"/>
        <v>4</v>
      </c>
      <c r="T21" s="1758">
        <v>0.91666666666666696</v>
      </c>
      <c r="U21" s="1753">
        <f>ROUNDDOWN(AVERAGE('Master as of 2.17.25'!E61:R61), 0)</f>
        <v>4</v>
      </c>
    </row>
    <row r="22" spans="1:21" ht="79" customHeight="1" x14ac:dyDescent="0.25">
      <c r="A22" s="1989" t="s">
        <v>13</v>
      </c>
      <c r="B22" s="1989" t="s">
        <v>30</v>
      </c>
      <c r="C22" s="1997" t="s">
        <v>276</v>
      </c>
      <c r="D22" s="1991">
        <f>SUM(E22:K22,L22:R22)/2</f>
        <v>40</v>
      </c>
      <c r="E22" s="2002">
        <v>8</v>
      </c>
      <c r="F22" s="1991"/>
      <c r="G22" s="1991"/>
      <c r="H22" s="1991">
        <v>8</v>
      </c>
      <c r="I22" s="1991">
        <v>8</v>
      </c>
      <c r="J22" s="1991">
        <v>8</v>
      </c>
      <c r="K22" s="2002">
        <v>8</v>
      </c>
      <c r="L22" s="2002">
        <v>8</v>
      </c>
      <c r="M22" s="1991"/>
      <c r="N22" s="1991"/>
      <c r="O22" s="1991">
        <v>8</v>
      </c>
      <c r="P22" s="2010">
        <v>8</v>
      </c>
      <c r="Q22" s="1991">
        <v>8</v>
      </c>
      <c r="R22" s="2002">
        <v>8</v>
      </c>
    </row>
    <row r="23" spans="1:21" ht="79" customHeight="1" x14ac:dyDescent="0.25">
      <c r="A23" s="1989" t="s">
        <v>13</v>
      </c>
      <c r="B23" s="1989" t="s">
        <v>30</v>
      </c>
      <c r="C23" s="1997" t="s">
        <v>359</v>
      </c>
      <c r="D23" s="1991">
        <f>SUM(E23:K23,L23:R23)/2</f>
        <v>24</v>
      </c>
      <c r="E23" s="2015">
        <v>8</v>
      </c>
      <c r="F23" s="1991"/>
      <c r="G23" s="1991"/>
      <c r="H23" s="1991"/>
      <c r="I23" s="1991">
        <v>8</v>
      </c>
      <c r="J23" s="1991"/>
      <c r="K23" s="2015">
        <v>8</v>
      </c>
      <c r="L23" s="2015">
        <v>8</v>
      </c>
      <c r="M23" s="1991"/>
      <c r="N23" s="1991"/>
      <c r="O23" s="1991"/>
      <c r="P23" s="2010">
        <v>8</v>
      </c>
      <c r="Q23" s="1991"/>
      <c r="R23" s="2015">
        <v>8</v>
      </c>
    </row>
    <row r="24" spans="1:21" ht="79" customHeight="1" x14ac:dyDescent="0.25">
      <c r="A24" s="1989" t="s">
        <v>13</v>
      </c>
      <c r="B24" s="1989" t="s">
        <v>30</v>
      </c>
      <c r="C24" s="1997" t="s">
        <v>290</v>
      </c>
      <c r="D24" s="1991">
        <f t="shared" ref="D24" si="4">SUM(E24:K24,L24:R24)/2</f>
        <v>16</v>
      </c>
      <c r="E24" s="1992">
        <v>8</v>
      </c>
      <c r="F24" s="1991"/>
      <c r="G24" s="1991"/>
      <c r="H24" s="1991"/>
      <c r="I24" s="1991"/>
      <c r="J24" s="1991"/>
      <c r="K24" s="1992">
        <v>8</v>
      </c>
      <c r="L24" s="1992">
        <v>8</v>
      </c>
      <c r="M24" s="1991"/>
      <c r="N24" s="1991"/>
      <c r="O24" s="1991"/>
      <c r="P24" s="1991"/>
      <c r="Q24" s="1991"/>
      <c r="R24" s="1994">
        <v>8</v>
      </c>
    </row>
    <row r="25" spans="1:21" ht="79" customHeight="1" x14ac:dyDescent="0.25">
      <c r="A25" s="2005"/>
      <c r="B25" s="2005"/>
      <c r="C25" s="2006" t="s">
        <v>119</v>
      </c>
      <c r="D25" s="2007"/>
      <c r="E25" s="2008">
        <f t="shared" ref="E25:R25" si="5">COUNT(E7:E15,E17:E18,E20:E20,E22:E24)</f>
        <v>8</v>
      </c>
      <c r="F25" s="2008">
        <f t="shared" si="5"/>
        <v>7</v>
      </c>
      <c r="G25" s="2008">
        <f t="shared" si="5"/>
        <v>7</v>
      </c>
      <c r="H25" s="2008">
        <f t="shared" si="5"/>
        <v>8</v>
      </c>
      <c r="I25" s="2008">
        <f t="shared" si="5"/>
        <v>8</v>
      </c>
      <c r="J25" s="2008">
        <f t="shared" si="5"/>
        <v>8</v>
      </c>
      <c r="K25" s="2008">
        <f t="shared" si="5"/>
        <v>7</v>
      </c>
      <c r="L25" s="2008">
        <f t="shared" si="5"/>
        <v>7</v>
      </c>
      <c r="M25" s="2008">
        <f t="shared" si="5"/>
        <v>6</v>
      </c>
      <c r="N25" s="2008">
        <f t="shared" si="5"/>
        <v>8</v>
      </c>
      <c r="O25" s="2008">
        <f t="shared" si="5"/>
        <v>8</v>
      </c>
      <c r="P25" s="2008">
        <f t="shared" si="5"/>
        <v>9</v>
      </c>
      <c r="Q25" s="2008">
        <f t="shared" si="5"/>
        <v>7</v>
      </c>
      <c r="R25" s="2008">
        <f t="shared" si="5"/>
        <v>7</v>
      </c>
    </row>
    <row r="26" spans="1:21" ht="79" customHeight="1" x14ac:dyDescent="0.25">
      <c r="A26" s="1989" t="s">
        <v>13</v>
      </c>
      <c r="B26" s="1989" t="s">
        <v>91</v>
      </c>
      <c r="C26" s="1990" t="s">
        <v>92</v>
      </c>
      <c r="D26" s="1991">
        <f t="shared" ref="D26:D30" si="6">SUM(E26:K26,L26:R26)/2</f>
        <v>40</v>
      </c>
      <c r="E26" s="1992"/>
      <c r="F26" s="1991">
        <v>8</v>
      </c>
      <c r="G26" s="1991">
        <v>8</v>
      </c>
      <c r="H26" s="1991">
        <v>8</v>
      </c>
      <c r="I26" s="1991">
        <v>8</v>
      </c>
      <c r="J26" s="1991">
        <v>8</v>
      </c>
      <c r="K26" s="1992"/>
      <c r="L26" s="1992"/>
      <c r="M26" s="1991">
        <v>8</v>
      </c>
      <c r="N26" s="1991">
        <v>8</v>
      </c>
      <c r="O26" s="1991">
        <v>8</v>
      </c>
      <c r="P26" s="1991">
        <v>8</v>
      </c>
      <c r="Q26" s="1991">
        <v>8</v>
      </c>
      <c r="R26" s="1994"/>
    </row>
    <row r="27" spans="1:21" ht="79" customHeight="1" x14ac:dyDescent="0.25">
      <c r="A27" s="1989" t="s">
        <v>13</v>
      </c>
      <c r="B27" s="1989" t="s">
        <v>91</v>
      </c>
      <c r="C27" s="1997" t="s">
        <v>235</v>
      </c>
      <c r="D27" s="1991">
        <f t="shared" si="6"/>
        <v>16</v>
      </c>
      <c r="E27" s="2015">
        <v>8</v>
      </c>
      <c r="F27" s="1991"/>
      <c r="G27" s="1991">
        <v>8</v>
      </c>
      <c r="H27" s="1991">
        <v>8</v>
      </c>
      <c r="I27" s="1991">
        <v>8</v>
      </c>
      <c r="J27" s="1996" t="s">
        <v>104</v>
      </c>
      <c r="K27" s="2015"/>
      <c r="L27" s="2015"/>
      <c r="M27" s="1996" t="s">
        <v>104</v>
      </c>
      <c r="N27" s="1991"/>
      <c r="O27" s="1996" t="s">
        <v>104</v>
      </c>
      <c r="P27" s="1996" t="s">
        <v>104</v>
      </c>
      <c r="Q27" s="1996" t="s">
        <v>104</v>
      </c>
      <c r="R27" s="1996" t="s">
        <v>104</v>
      </c>
    </row>
    <row r="28" spans="1:21" ht="79" customHeight="1" x14ac:dyDescent="0.25">
      <c r="A28" s="1989" t="s">
        <v>13</v>
      </c>
      <c r="B28" s="1989" t="s">
        <v>91</v>
      </c>
      <c r="C28" s="1990" t="s">
        <v>344</v>
      </c>
      <c r="D28" s="1991">
        <f t="shared" si="6"/>
        <v>32</v>
      </c>
      <c r="E28" s="2016"/>
      <c r="F28" s="1991">
        <v>8</v>
      </c>
      <c r="G28" s="1991">
        <v>8</v>
      </c>
      <c r="H28" s="1991"/>
      <c r="I28" s="1991">
        <v>8</v>
      </c>
      <c r="J28" s="1991">
        <v>8</v>
      </c>
      <c r="K28" s="1992"/>
      <c r="L28" s="1992"/>
      <c r="M28" s="1991">
        <v>8</v>
      </c>
      <c r="N28" s="1991">
        <v>8</v>
      </c>
      <c r="O28" s="1991">
        <v>8</v>
      </c>
      <c r="P28" s="1991">
        <v>8</v>
      </c>
      <c r="Q28" s="1991"/>
      <c r="R28" s="2016"/>
    </row>
    <row r="29" spans="1:21" ht="79" customHeight="1" x14ac:dyDescent="0.25">
      <c r="A29" s="1989" t="s">
        <v>13</v>
      </c>
      <c r="B29" s="1989" t="s">
        <v>91</v>
      </c>
      <c r="C29" s="1997" t="s">
        <v>331</v>
      </c>
      <c r="D29" s="1991">
        <f t="shared" si="6"/>
        <v>24</v>
      </c>
      <c r="E29" s="1992"/>
      <c r="F29" s="1996" t="s">
        <v>104</v>
      </c>
      <c r="G29" s="1996" t="s">
        <v>104</v>
      </c>
      <c r="H29" s="1996" t="s">
        <v>104</v>
      </c>
      <c r="I29" s="1991"/>
      <c r="J29" s="1991">
        <v>8</v>
      </c>
      <c r="K29" s="1992">
        <v>8</v>
      </c>
      <c r="L29" s="1992">
        <v>8</v>
      </c>
      <c r="M29" s="1991"/>
      <c r="N29" s="1991">
        <v>8</v>
      </c>
      <c r="O29" s="1991">
        <v>8</v>
      </c>
      <c r="P29" s="1991"/>
      <c r="Q29" s="1991">
        <v>8</v>
      </c>
      <c r="R29" s="1994"/>
    </row>
    <row r="30" spans="1:21" ht="79" customHeight="1" x14ac:dyDescent="0.25">
      <c r="A30" s="1989" t="s">
        <v>13</v>
      </c>
      <c r="B30" s="1989" t="s">
        <v>91</v>
      </c>
      <c r="C30" s="1997" t="s">
        <v>281</v>
      </c>
      <c r="D30" s="1991">
        <f t="shared" si="6"/>
        <v>40</v>
      </c>
      <c r="E30" s="1992">
        <v>8</v>
      </c>
      <c r="F30" s="1991"/>
      <c r="G30" s="1991">
        <v>8</v>
      </c>
      <c r="H30" s="1991">
        <v>8</v>
      </c>
      <c r="I30" s="1991">
        <v>8</v>
      </c>
      <c r="J30" s="1991">
        <v>8</v>
      </c>
      <c r="K30" s="1992"/>
      <c r="L30" s="1992"/>
      <c r="M30" s="1991">
        <v>8</v>
      </c>
      <c r="N30" s="1991">
        <v>8</v>
      </c>
      <c r="O30" s="1991"/>
      <c r="P30" s="1991">
        <v>8</v>
      </c>
      <c r="Q30" s="1991">
        <v>8</v>
      </c>
      <c r="R30" s="1994">
        <v>8</v>
      </c>
    </row>
    <row r="31" spans="1:21" ht="79" customHeight="1" x14ac:dyDescent="0.25">
      <c r="A31" s="2005"/>
      <c r="B31" s="2005"/>
      <c r="C31" s="2006" t="s">
        <v>124</v>
      </c>
      <c r="D31" s="2007"/>
      <c r="E31" s="2008">
        <f t="shared" ref="E31:R31" si="7">COUNT(E7:E15,E17:E18,E20:E20,E22:E24,E26:E30)</f>
        <v>10</v>
      </c>
      <c r="F31" s="2008">
        <f t="shared" si="7"/>
        <v>9</v>
      </c>
      <c r="G31" s="2008">
        <f t="shared" si="7"/>
        <v>11</v>
      </c>
      <c r="H31" s="2008">
        <f t="shared" si="7"/>
        <v>11</v>
      </c>
      <c r="I31" s="2008">
        <f t="shared" si="7"/>
        <v>12</v>
      </c>
      <c r="J31" s="2008">
        <f t="shared" si="7"/>
        <v>12</v>
      </c>
      <c r="K31" s="2008">
        <f t="shared" si="7"/>
        <v>8</v>
      </c>
      <c r="L31" s="2008">
        <f t="shared" si="7"/>
        <v>8</v>
      </c>
      <c r="M31" s="2008">
        <f t="shared" si="7"/>
        <v>9</v>
      </c>
      <c r="N31" s="2008">
        <f t="shared" si="7"/>
        <v>12</v>
      </c>
      <c r="O31" s="2008">
        <f t="shared" si="7"/>
        <v>11</v>
      </c>
      <c r="P31" s="2008">
        <f t="shared" si="7"/>
        <v>12</v>
      </c>
      <c r="Q31" s="2008">
        <f t="shared" si="7"/>
        <v>10</v>
      </c>
      <c r="R31" s="2008">
        <f t="shared" si="7"/>
        <v>8</v>
      </c>
    </row>
    <row r="32" spans="1:21" ht="79" hidden="1" customHeight="1" x14ac:dyDescent="0.25">
      <c r="A32" s="1989" t="s">
        <v>13</v>
      </c>
      <c r="B32" s="1989" t="s">
        <v>288</v>
      </c>
      <c r="C32" s="1997"/>
      <c r="D32" s="1991">
        <f>SUM(E32:K32,L32:R32)/2</f>
        <v>0</v>
      </c>
      <c r="E32" s="2015"/>
      <c r="F32" s="1991"/>
      <c r="G32" s="1991"/>
      <c r="H32" s="1991"/>
      <c r="I32" s="1991"/>
      <c r="J32" s="1991"/>
      <c r="K32" s="2015"/>
      <c r="L32" s="2015"/>
      <c r="M32" s="1991"/>
      <c r="N32" s="1991"/>
      <c r="O32" s="1991"/>
      <c r="P32" s="1991"/>
      <c r="Q32" s="1991"/>
      <c r="R32" s="2015"/>
    </row>
    <row r="33" spans="1:18" ht="79" hidden="1" customHeight="1" x14ac:dyDescent="0.25">
      <c r="A33" s="1989" t="s">
        <v>13</v>
      </c>
      <c r="B33" s="1989" t="s">
        <v>322</v>
      </c>
      <c r="C33" s="1997"/>
      <c r="D33" s="1991">
        <f>SUM(E33:K33,L33:R33)/2</f>
        <v>0</v>
      </c>
      <c r="E33" s="2015"/>
      <c r="F33" s="1991"/>
      <c r="G33" s="1991"/>
      <c r="H33" s="1991"/>
      <c r="I33" s="1991"/>
      <c r="J33" s="1991"/>
      <c r="K33" s="2015"/>
      <c r="L33" s="2015"/>
      <c r="M33" s="1991"/>
      <c r="N33" s="1991"/>
      <c r="O33" s="1991"/>
      <c r="P33" s="1991"/>
      <c r="Q33" s="1991"/>
      <c r="R33" s="2015"/>
    </row>
    <row r="34" spans="1:18" ht="79" customHeight="1" x14ac:dyDescent="0.25">
      <c r="A34" s="1989" t="s">
        <v>13</v>
      </c>
      <c r="B34" s="1989" t="s">
        <v>34</v>
      </c>
      <c r="C34" s="1997" t="s">
        <v>192</v>
      </c>
      <c r="D34" s="1991">
        <f>SUM(E34:K34,L34:R34)/2</f>
        <v>40</v>
      </c>
      <c r="E34" s="2015">
        <v>8</v>
      </c>
      <c r="F34" s="1991">
        <v>8</v>
      </c>
      <c r="G34" s="1991">
        <v>8</v>
      </c>
      <c r="H34" s="1991"/>
      <c r="I34" s="1991">
        <v>8</v>
      </c>
      <c r="J34" s="1991">
        <v>8</v>
      </c>
      <c r="K34" s="2015"/>
      <c r="L34" s="2015"/>
      <c r="M34" s="1991">
        <v>8</v>
      </c>
      <c r="N34" s="1991">
        <v>8</v>
      </c>
      <c r="O34" s="1991">
        <v>8</v>
      </c>
      <c r="P34" s="1991">
        <v>8</v>
      </c>
      <c r="Q34" s="1991"/>
      <c r="R34" s="2015">
        <v>8</v>
      </c>
    </row>
    <row r="35" spans="1:18" ht="79" customHeight="1" x14ac:dyDescent="0.25">
      <c r="A35" s="1989" t="s">
        <v>13</v>
      </c>
      <c r="B35" s="1989" t="s">
        <v>34</v>
      </c>
      <c r="C35" s="1997" t="s">
        <v>345</v>
      </c>
      <c r="D35" s="1991">
        <f>SUM(E35:K35,L35:R35)/2</f>
        <v>32</v>
      </c>
      <c r="E35" s="2015">
        <v>8</v>
      </c>
      <c r="F35" s="1991">
        <v>8</v>
      </c>
      <c r="G35" s="1991"/>
      <c r="H35" s="1991">
        <v>8</v>
      </c>
      <c r="I35" s="1991"/>
      <c r="J35" s="1991">
        <v>8</v>
      </c>
      <c r="K35" s="2015"/>
      <c r="L35" s="2015"/>
      <c r="M35" s="1991">
        <v>8</v>
      </c>
      <c r="N35" s="1991"/>
      <c r="O35" s="1991">
        <v>8</v>
      </c>
      <c r="P35" s="1991"/>
      <c r="Q35" s="1991">
        <v>8</v>
      </c>
      <c r="R35" s="2015">
        <v>8</v>
      </c>
    </row>
    <row r="36" spans="1:18" ht="79" customHeight="1" x14ac:dyDescent="0.25">
      <c r="A36" s="2005"/>
      <c r="B36" s="2005"/>
      <c r="C36" s="2006" t="s">
        <v>121</v>
      </c>
      <c r="D36" s="2007"/>
      <c r="E36" s="2008">
        <f t="shared" ref="E36:R36" si="8">COUNT(E7:E15,E17:E18,E20:E20,E22:E24,E26:E30,E32:E35)</f>
        <v>12</v>
      </c>
      <c r="F36" s="2008">
        <f t="shared" si="8"/>
        <v>11</v>
      </c>
      <c r="G36" s="2008">
        <f t="shared" si="8"/>
        <v>12</v>
      </c>
      <c r="H36" s="2008">
        <f t="shared" si="8"/>
        <v>12</v>
      </c>
      <c r="I36" s="2008">
        <f t="shared" si="8"/>
        <v>13</v>
      </c>
      <c r="J36" s="2008">
        <f t="shared" si="8"/>
        <v>14</v>
      </c>
      <c r="K36" s="2008">
        <f t="shared" si="8"/>
        <v>8</v>
      </c>
      <c r="L36" s="2008">
        <f t="shared" si="8"/>
        <v>8</v>
      </c>
      <c r="M36" s="2008">
        <f t="shared" si="8"/>
        <v>11</v>
      </c>
      <c r="N36" s="2008">
        <f t="shared" si="8"/>
        <v>13</v>
      </c>
      <c r="O36" s="2008">
        <f t="shared" si="8"/>
        <v>13</v>
      </c>
      <c r="P36" s="2008">
        <f t="shared" si="8"/>
        <v>13</v>
      </c>
      <c r="Q36" s="2008">
        <f t="shared" si="8"/>
        <v>11</v>
      </c>
      <c r="R36" s="2008">
        <f t="shared" si="8"/>
        <v>10</v>
      </c>
    </row>
    <row r="37" spans="1:18" ht="79" customHeight="1" x14ac:dyDescent="0.25">
      <c r="A37" s="1989" t="s">
        <v>13</v>
      </c>
      <c r="B37" s="1989" t="s">
        <v>162</v>
      </c>
      <c r="C37" s="1997" t="s">
        <v>358</v>
      </c>
      <c r="D37" s="1991">
        <f t="shared" ref="D37" si="9">SUM(E37:K37,L37:R37)/2</f>
        <v>32</v>
      </c>
      <c r="E37" s="2017"/>
      <c r="F37" s="2010">
        <v>8</v>
      </c>
      <c r="G37" s="2010"/>
      <c r="H37" s="1991">
        <v>8</v>
      </c>
      <c r="I37" s="2010"/>
      <c r="J37" s="2010">
        <v>8</v>
      </c>
      <c r="K37" s="2015">
        <v>8</v>
      </c>
      <c r="L37" s="2015">
        <v>8</v>
      </c>
      <c r="M37" s="1991">
        <v>8</v>
      </c>
      <c r="N37" s="2010"/>
      <c r="O37" s="2010">
        <v>8</v>
      </c>
      <c r="P37" s="2010"/>
      <c r="Q37" s="2010">
        <v>8</v>
      </c>
      <c r="R37" s="2017"/>
    </row>
    <row r="38" spans="1:18" ht="79" customHeight="1" x14ac:dyDescent="0.25">
      <c r="A38" s="2005"/>
      <c r="B38" s="2005"/>
      <c r="C38" s="2006" t="s">
        <v>139</v>
      </c>
      <c r="D38" s="2007"/>
      <c r="E38" s="2008">
        <f t="shared" ref="E38:R38" si="10">COUNT(E7:E15,E17:E18,E20:E20,E22:E24,E26:E30,E32:E35,E37:E37)</f>
        <v>12</v>
      </c>
      <c r="F38" s="2008">
        <f t="shared" si="10"/>
        <v>12</v>
      </c>
      <c r="G38" s="2008">
        <f t="shared" si="10"/>
        <v>12</v>
      </c>
      <c r="H38" s="2008">
        <f t="shared" si="10"/>
        <v>13</v>
      </c>
      <c r="I38" s="2008">
        <f t="shared" si="10"/>
        <v>13</v>
      </c>
      <c r="J38" s="2008">
        <f t="shared" si="10"/>
        <v>15</v>
      </c>
      <c r="K38" s="2008">
        <f t="shared" si="10"/>
        <v>9</v>
      </c>
      <c r="L38" s="2008">
        <f t="shared" si="10"/>
        <v>9</v>
      </c>
      <c r="M38" s="2008">
        <f t="shared" si="10"/>
        <v>12</v>
      </c>
      <c r="N38" s="2008">
        <f t="shared" si="10"/>
        <v>13</v>
      </c>
      <c r="O38" s="2008">
        <f t="shared" si="10"/>
        <v>14</v>
      </c>
      <c r="P38" s="2008">
        <f t="shared" si="10"/>
        <v>13</v>
      </c>
      <c r="Q38" s="2008">
        <f t="shared" si="10"/>
        <v>12</v>
      </c>
      <c r="R38" s="2008">
        <f t="shared" si="10"/>
        <v>10</v>
      </c>
    </row>
    <row r="39" spans="1:18" ht="79" customHeight="1" x14ac:dyDescent="0.25">
      <c r="A39" s="1989" t="s">
        <v>13</v>
      </c>
      <c r="B39" s="1989" t="s">
        <v>360</v>
      </c>
      <c r="C39" s="1997" t="s">
        <v>351</v>
      </c>
      <c r="D39" s="1991">
        <f>SUM(E39:K39,L39:R39)/2</f>
        <v>25.5</v>
      </c>
      <c r="E39" s="2004"/>
      <c r="F39" s="1991">
        <v>8.5</v>
      </c>
      <c r="G39" s="1991">
        <v>8.5</v>
      </c>
      <c r="H39" s="1991">
        <v>8.5</v>
      </c>
      <c r="I39" s="1991"/>
      <c r="J39" s="1991"/>
      <c r="K39" s="2004"/>
      <c r="L39" s="2004"/>
      <c r="M39" s="1991">
        <v>8.5</v>
      </c>
      <c r="N39" s="1991">
        <v>8.5</v>
      </c>
      <c r="O39" s="1991">
        <v>8.5</v>
      </c>
      <c r="P39" s="1991"/>
      <c r="Q39" s="1991"/>
      <c r="R39" s="2004"/>
    </row>
    <row r="40" spans="1:18" ht="79" customHeight="1" x14ac:dyDescent="0.25">
      <c r="A40" s="2005"/>
      <c r="B40" s="2005"/>
      <c r="C40" s="2006" t="s">
        <v>125</v>
      </c>
      <c r="D40" s="2007"/>
      <c r="E40" s="2008">
        <f t="shared" ref="E40:R40" si="11">COUNT(E7:E15,E17:E17,E20:E20,E22:E24,E26:E30,E32:E35,E37:E37,E39:E39)</f>
        <v>11</v>
      </c>
      <c r="F40" s="2008">
        <f t="shared" si="11"/>
        <v>13</v>
      </c>
      <c r="G40" s="2008">
        <f t="shared" si="11"/>
        <v>12</v>
      </c>
      <c r="H40" s="2008">
        <f t="shared" si="11"/>
        <v>13</v>
      </c>
      <c r="I40" s="2008">
        <f t="shared" si="11"/>
        <v>13</v>
      </c>
      <c r="J40" s="2008">
        <f t="shared" si="11"/>
        <v>15</v>
      </c>
      <c r="K40" s="2008">
        <f t="shared" si="11"/>
        <v>9</v>
      </c>
      <c r="L40" s="2008">
        <f t="shared" si="11"/>
        <v>8</v>
      </c>
      <c r="M40" s="2008">
        <f t="shared" si="11"/>
        <v>12</v>
      </c>
      <c r="N40" s="2008">
        <f t="shared" si="11"/>
        <v>13</v>
      </c>
      <c r="O40" s="2008">
        <f t="shared" si="11"/>
        <v>15</v>
      </c>
      <c r="P40" s="2008">
        <f t="shared" si="11"/>
        <v>12</v>
      </c>
      <c r="Q40" s="2008">
        <f t="shared" si="11"/>
        <v>12</v>
      </c>
      <c r="R40" s="2008">
        <f t="shared" si="11"/>
        <v>10</v>
      </c>
    </row>
    <row r="41" spans="1:18" ht="79" customHeight="1" x14ac:dyDescent="0.25">
      <c r="A41" s="1989" t="s">
        <v>13</v>
      </c>
      <c r="B41" s="1989" t="s">
        <v>39</v>
      </c>
      <c r="C41" s="1997" t="s">
        <v>318</v>
      </c>
      <c r="D41" s="1991">
        <f>SUM(E41:K41,L41:R41)/2</f>
        <v>40</v>
      </c>
      <c r="E41" s="1992"/>
      <c r="F41" s="1991">
        <v>8</v>
      </c>
      <c r="G41" s="1991">
        <v>8</v>
      </c>
      <c r="H41" s="1991">
        <v>8</v>
      </c>
      <c r="I41" s="1991">
        <v>8</v>
      </c>
      <c r="J41" s="1991"/>
      <c r="K41" s="1992">
        <v>8</v>
      </c>
      <c r="L41" s="1992">
        <v>8</v>
      </c>
      <c r="M41" s="1991"/>
      <c r="N41" s="1991">
        <v>8</v>
      </c>
      <c r="O41" s="1991">
        <v>8</v>
      </c>
      <c r="P41" s="1991">
        <v>8</v>
      </c>
      <c r="Q41" s="1991">
        <v>8</v>
      </c>
      <c r="R41" s="1994"/>
    </row>
    <row r="42" spans="1:18" ht="79" customHeight="1" x14ac:dyDescent="0.25">
      <c r="A42" s="1989" t="s">
        <v>13</v>
      </c>
      <c r="B42" s="1989" t="s">
        <v>39</v>
      </c>
      <c r="C42" s="1997" t="s">
        <v>329</v>
      </c>
      <c r="D42" s="1991">
        <f t="shared" ref="D42:D47" si="12">SUM(E42:K42,L42:R42)/2</f>
        <v>40</v>
      </c>
      <c r="E42" s="1992"/>
      <c r="F42" s="1991">
        <v>8</v>
      </c>
      <c r="G42" s="1991">
        <v>8</v>
      </c>
      <c r="H42" s="2018">
        <v>8</v>
      </c>
      <c r="I42" s="1991"/>
      <c r="J42" s="1991">
        <v>8</v>
      </c>
      <c r="K42" s="1992">
        <v>8</v>
      </c>
      <c r="L42" s="1992">
        <v>8</v>
      </c>
      <c r="M42" s="1991">
        <v>8</v>
      </c>
      <c r="N42" s="1991">
        <v>8</v>
      </c>
      <c r="O42" s="1991"/>
      <c r="P42" s="1991">
        <v>8</v>
      </c>
      <c r="Q42" s="1991">
        <v>8</v>
      </c>
      <c r="R42" s="1994"/>
    </row>
    <row r="43" spans="1:18" ht="79" customHeight="1" x14ac:dyDescent="0.25">
      <c r="A43" s="1989" t="s">
        <v>13</v>
      </c>
      <c r="B43" s="1989" t="s">
        <v>39</v>
      </c>
      <c r="C43" s="1997" t="s">
        <v>106</v>
      </c>
      <c r="D43" s="1991">
        <f t="shared" si="12"/>
        <v>16</v>
      </c>
      <c r="E43" s="2020"/>
      <c r="F43" s="1991">
        <v>8</v>
      </c>
      <c r="G43" s="1991">
        <v>8</v>
      </c>
      <c r="H43" s="2004"/>
      <c r="I43" s="2004"/>
      <c r="J43" s="2004"/>
      <c r="K43" s="2016"/>
      <c r="L43" s="1992"/>
      <c r="M43" s="1991">
        <v>8</v>
      </c>
      <c r="N43" s="1991">
        <v>8</v>
      </c>
      <c r="O43" s="2004"/>
      <c r="P43" s="2004"/>
      <c r="Q43" s="2004"/>
      <c r="R43" s="2016"/>
    </row>
    <row r="44" spans="1:18" ht="79" customHeight="1" x14ac:dyDescent="0.25">
      <c r="A44" s="1989" t="s">
        <v>13</v>
      </c>
      <c r="B44" s="1989" t="s">
        <v>39</v>
      </c>
      <c r="C44" s="1997" t="s">
        <v>345</v>
      </c>
      <c r="D44" s="1991">
        <f t="shared" si="12"/>
        <v>8</v>
      </c>
      <c r="E44" s="2021"/>
      <c r="F44" s="1991"/>
      <c r="G44" s="1991">
        <v>8</v>
      </c>
      <c r="H44" s="1991"/>
      <c r="I44" s="1991"/>
      <c r="J44" s="1991"/>
      <c r="K44" s="2015"/>
      <c r="L44" s="2015"/>
      <c r="M44" s="1991"/>
      <c r="N44" s="1991">
        <v>8</v>
      </c>
      <c r="O44" s="1991"/>
      <c r="P44" s="1991"/>
      <c r="Q44" s="1991"/>
      <c r="R44" s="2015"/>
    </row>
    <row r="45" spans="1:18" ht="79" customHeight="1" x14ac:dyDescent="0.25">
      <c r="A45" s="1989" t="s">
        <v>13</v>
      </c>
      <c r="B45" s="1989" t="s">
        <v>39</v>
      </c>
      <c r="C45" s="1997" t="s">
        <v>334</v>
      </c>
      <c r="D45" s="1991">
        <f t="shared" si="12"/>
        <v>40</v>
      </c>
      <c r="E45" s="2021"/>
      <c r="F45" s="1991">
        <v>8</v>
      </c>
      <c r="G45" s="1991"/>
      <c r="H45" s="1991">
        <v>8</v>
      </c>
      <c r="I45" s="1991">
        <v>8</v>
      </c>
      <c r="J45" s="1991">
        <v>8</v>
      </c>
      <c r="K45" s="2015">
        <v>8</v>
      </c>
      <c r="L45" s="2015">
        <v>8</v>
      </c>
      <c r="M45" s="1991">
        <v>8</v>
      </c>
      <c r="N45" s="1991"/>
      <c r="O45" s="1991">
        <v>8</v>
      </c>
      <c r="P45" s="1991">
        <v>8</v>
      </c>
      <c r="Q45" s="1991">
        <v>8</v>
      </c>
      <c r="R45" s="2015"/>
    </row>
    <row r="46" spans="1:18" ht="79" customHeight="1" x14ac:dyDescent="0.25">
      <c r="A46" s="1989" t="s">
        <v>13</v>
      </c>
      <c r="B46" s="1989" t="s">
        <v>39</v>
      </c>
      <c r="C46" s="1997" t="s">
        <v>352</v>
      </c>
      <c r="D46" s="1991">
        <f t="shared" si="12"/>
        <v>40</v>
      </c>
      <c r="E46" s="2015">
        <v>8</v>
      </c>
      <c r="F46" s="1991"/>
      <c r="G46" s="1991">
        <v>8</v>
      </c>
      <c r="H46" s="1991">
        <v>8</v>
      </c>
      <c r="I46" s="1991">
        <v>8</v>
      </c>
      <c r="J46" s="1991">
        <v>8</v>
      </c>
      <c r="K46" s="2015"/>
      <c r="L46" s="2015"/>
      <c r="M46" s="1991">
        <v>8</v>
      </c>
      <c r="N46" s="1991">
        <v>8</v>
      </c>
      <c r="O46" s="1991">
        <v>8</v>
      </c>
      <c r="P46" s="1991">
        <v>8</v>
      </c>
      <c r="Q46" s="1991"/>
      <c r="R46" s="2015">
        <v>8</v>
      </c>
    </row>
    <row r="47" spans="1:18" ht="79" customHeight="1" x14ac:dyDescent="0.25">
      <c r="A47" s="1989" t="s">
        <v>13</v>
      </c>
      <c r="B47" s="1989" t="s">
        <v>362</v>
      </c>
      <c r="C47" s="1997" t="s">
        <v>135</v>
      </c>
      <c r="D47" s="1991">
        <f t="shared" si="12"/>
        <v>30.5</v>
      </c>
      <c r="E47" s="2015">
        <v>8</v>
      </c>
      <c r="F47" s="1991">
        <v>7.5</v>
      </c>
      <c r="G47" s="1991"/>
      <c r="H47" s="1991"/>
      <c r="I47" s="1991">
        <v>7.5</v>
      </c>
      <c r="J47" s="1991">
        <v>7.5</v>
      </c>
      <c r="K47" s="2015"/>
      <c r="L47" s="2015"/>
      <c r="M47" s="1991">
        <v>7.5</v>
      </c>
      <c r="N47" s="1991"/>
      <c r="O47" s="1991"/>
      <c r="P47" s="1991">
        <v>7.5</v>
      </c>
      <c r="Q47" s="1991">
        <v>7.5</v>
      </c>
      <c r="R47" s="2015">
        <v>8</v>
      </c>
    </row>
    <row r="48" spans="1:18" ht="79" customHeight="1" x14ac:dyDescent="0.25">
      <c r="A48" s="2005"/>
      <c r="B48" s="2005"/>
      <c r="C48" s="2006" t="s">
        <v>126</v>
      </c>
      <c r="D48" s="2007"/>
      <c r="E48" s="2008">
        <f t="shared" ref="E48:R48" si="13">COUNT(E8:E15,E17:E17,E20:E20,E22:E24,E26:E30,E32:E35,E37:E37,E39:E39,E41:E47)</f>
        <v>13</v>
      </c>
      <c r="F48" s="2008">
        <f t="shared" si="13"/>
        <v>18</v>
      </c>
      <c r="G48" s="2008">
        <f t="shared" si="13"/>
        <v>16</v>
      </c>
      <c r="H48" s="2008">
        <f t="shared" si="13"/>
        <v>16</v>
      </c>
      <c r="I48" s="2008">
        <f t="shared" si="13"/>
        <v>16</v>
      </c>
      <c r="J48" s="2008">
        <f t="shared" si="13"/>
        <v>18</v>
      </c>
      <c r="K48" s="2008">
        <f t="shared" si="13"/>
        <v>12</v>
      </c>
      <c r="L48" s="2008">
        <f t="shared" si="13"/>
        <v>11</v>
      </c>
      <c r="M48" s="2008">
        <f t="shared" si="13"/>
        <v>16</v>
      </c>
      <c r="N48" s="2008">
        <f t="shared" si="13"/>
        <v>17</v>
      </c>
      <c r="O48" s="2008">
        <f t="shared" si="13"/>
        <v>17</v>
      </c>
      <c r="P48" s="2008">
        <f t="shared" si="13"/>
        <v>16</v>
      </c>
      <c r="Q48" s="2008">
        <f t="shared" si="13"/>
        <v>15</v>
      </c>
      <c r="R48" s="2008">
        <f t="shared" si="13"/>
        <v>12</v>
      </c>
    </row>
    <row r="49" spans="1:18" ht="79" hidden="1" customHeight="1" x14ac:dyDescent="0.25">
      <c r="A49" s="1989" t="s">
        <v>13</v>
      </c>
      <c r="B49" s="1989" t="s">
        <v>301</v>
      </c>
      <c r="C49" s="1997"/>
      <c r="D49" s="1991">
        <f t="shared" ref="D49" si="14">SUM(E49:K49,L49:R49)/2</f>
        <v>0</v>
      </c>
      <c r="E49" s="2015"/>
      <c r="F49" s="1991"/>
      <c r="G49" s="1991"/>
      <c r="H49" s="1991"/>
      <c r="I49" s="1991"/>
      <c r="J49" s="1991"/>
      <c r="K49" s="2015"/>
      <c r="L49" s="2015"/>
      <c r="M49" s="1991"/>
      <c r="N49" s="1991"/>
      <c r="O49" s="1991"/>
      <c r="P49" s="1991"/>
      <c r="Q49" s="1991"/>
      <c r="R49" s="2015"/>
    </row>
    <row r="50" spans="1:18" ht="79" customHeight="1" x14ac:dyDescent="0.25">
      <c r="A50" s="1989" t="s">
        <v>13</v>
      </c>
      <c r="B50" s="1989" t="s">
        <v>301</v>
      </c>
      <c r="C50" s="1990" t="s">
        <v>106</v>
      </c>
      <c r="D50" s="1991">
        <f>SUM(E50:K50,L50:R50)/2</f>
        <v>6</v>
      </c>
      <c r="E50" s="1994"/>
      <c r="F50" s="2016"/>
      <c r="G50" s="2004"/>
      <c r="H50" s="1995">
        <v>6</v>
      </c>
      <c r="I50" s="2004"/>
      <c r="J50" s="2004"/>
      <c r="K50" s="2022"/>
      <c r="L50" s="1992"/>
      <c r="M50" s="2004"/>
      <c r="N50" s="2004"/>
      <c r="O50" s="1991">
        <v>6</v>
      </c>
      <c r="P50" s="2004"/>
      <c r="Q50" s="2004"/>
      <c r="R50" s="2022"/>
    </row>
    <row r="51" spans="1:18" ht="79" customHeight="1" x14ac:dyDescent="0.25">
      <c r="A51" s="1989" t="s">
        <v>13</v>
      </c>
      <c r="B51" s="1989" t="s">
        <v>312</v>
      </c>
      <c r="C51" s="1990" t="s">
        <v>106</v>
      </c>
      <c r="D51" s="1991">
        <f>SUM(E51:K51,L51:R51)/2</f>
        <v>10</v>
      </c>
      <c r="E51" s="1994"/>
      <c r="F51" s="2016"/>
      <c r="G51" s="2004"/>
      <c r="H51" s="2016"/>
      <c r="I51" s="1991">
        <v>5</v>
      </c>
      <c r="J51" s="1991">
        <v>5</v>
      </c>
      <c r="K51" s="2022"/>
      <c r="L51" s="1992"/>
      <c r="M51" s="2004"/>
      <c r="N51" s="2004"/>
      <c r="O51" s="2004"/>
      <c r="P51" s="1991">
        <v>5</v>
      </c>
      <c r="Q51" s="1991">
        <v>5</v>
      </c>
      <c r="R51" s="2022"/>
    </row>
    <row r="52" spans="1:18" ht="79" customHeight="1" x14ac:dyDescent="0.25">
      <c r="A52" s="2005"/>
      <c r="B52" s="2005"/>
      <c r="C52" s="2024" t="s">
        <v>55</v>
      </c>
      <c r="D52" s="2007"/>
      <c r="E52" s="2008">
        <f>COUNT(E26:E30,E33:E35,E37:E37,E39:E39,E41:E47,E49:E51,#REF!)</f>
        <v>6</v>
      </c>
      <c r="F52" s="2008">
        <f>COUNT(F26:F30,F33:F35,F37:F37,F39:F39,F41:F47,F49:F51,#REF!)</f>
        <v>11</v>
      </c>
      <c r="G52" s="2008">
        <f>COUNT(G26:G30,G33:G35,G37:G37,G39:G39,G41:G47,G49:G51,#REF!)</f>
        <v>11</v>
      </c>
      <c r="H52" s="2008">
        <f>COUNT(H26:H30,H33:H35,H37:H37,H39:H39,H41:H47,H49:H51,#REF!)</f>
        <v>11</v>
      </c>
      <c r="I52" s="2008">
        <f>COUNT(I26:I30,I33:I35,I37:I37,I39:I39,I41:I47,I49:I51,#REF!)</f>
        <v>10</v>
      </c>
      <c r="J52" s="2008">
        <f>COUNT(J26:J30,J33:J35,J37:J37,J39:J39,J41:J47,J49:J51,#REF!)</f>
        <v>12</v>
      </c>
      <c r="K52" s="2008">
        <f>COUNT(K26:K30,K33:K35,K37:K37,K39:K39,K41:K47,K49:K51,#REF!)</f>
        <v>5</v>
      </c>
      <c r="L52" s="2008">
        <f>COUNT(L26:L30,L33:L35,L37:L37,L39:L39,L41:L47,L49:L51,#REF!)</f>
        <v>5</v>
      </c>
      <c r="M52" s="2008">
        <f>COUNT(M26:M30,M33:M35,M37:M37,M39:M39,M41:M47,M49:M51,#REF!)</f>
        <v>12</v>
      </c>
      <c r="N52" s="2008">
        <f>COUNT(N26:N30,N33:N35,N37:N37,N39:N39,N41:N47,N49:N51,#REF!)</f>
        <v>11</v>
      </c>
      <c r="O52" s="2008">
        <f>COUNT(O26:O30,O33:O35,O37:O37,O39:O39,O41:O47,O49:O51,#REF!)</f>
        <v>11</v>
      </c>
      <c r="P52" s="2008">
        <f>COUNT(P26:P30,P33:P35,P37:P37,P39:P39,P41:P47,P49:P51,#REF!)</f>
        <v>10</v>
      </c>
      <c r="Q52" s="2008">
        <f>COUNT(Q26:Q30,Q33:Q35,Q37:Q37,Q39:Q39,Q41:Q47,Q49:Q51,#REF!)</f>
        <v>10</v>
      </c>
      <c r="R52" s="2008">
        <f>COUNT(R26:R30,R33:R35,R37:R37,R39:R39,R41:R47,R49:R51,#REF!)</f>
        <v>5</v>
      </c>
    </row>
    <row r="53" spans="1:18" ht="79" customHeight="1" x14ac:dyDescent="0.25">
      <c r="A53" s="2005"/>
      <c r="B53" s="2005"/>
      <c r="C53" s="2024" t="s">
        <v>321</v>
      </c>
      <c r="D53" s="2007"/>
      <c r="E53" s="2008">
        <f>COUNT(#REF!,E39,E41:E47,E49:E51,#REF!)</f>
        <v>2</v>
      </c>
      <c r="F53" s="2008">
        <f>COUNT(#REF!,F39,F41:F47,F49:F51,#REF!)</f>
        <v>6</v>
      </c>
      <c r="G53" s="2008">
        <f>COUNT(#REF!,G39,G41:G47,G49:G51,#REF!)</f>
        <v>6</v>
      </c>
      <c r="H53" s="2008">
        <f>COUNT(#REF!,H39,H41:H47,H49:H51,#REF!)</f>
        <v>6</v>
      </c>
      <c r="I53" s="2008">
        <f>COUNT(#REF!,I39,I41:I47,I49:I51,#REF!)</f>
        <v>5</v>
      </c>
      <c r="J53" s="2008">
        <f>COUNT(#REF!,J39,J41:J47,J49:J51,#REF!)</f>
        <v>5</v>
      </c>
      <c r="K53" s="2008">
        <f>COUNT(#REF!,K39,K41:K47,K49:K51,#REF!)</f>
        <v>3</v>
      </c>
      <c r="L53" s="2008">
        <f>COUNT(#REF!,L39,L41:L47,L49:L51,#REF!)</f>
        <v>3</v>
      </c>
      <c r="M53" s="2008">
        <f>COUNT(#REF!,M39,M41:M47,M49:M51,#REF!)</f>
        <v>6</v>
      </c>
      <c r="N53" s="2008">
        <f>COUNT(#REF!,N39,N41:N47,N49:N51,#REF!)</f>
        <v>6</v>
      </c>
      <c r="O53" s="2008">
        <f>COUNT(#REF!,O39,O41:O47,O49:O51,#REF!)</f>
        <v>5</v>
      </c>
      <c r="P53" s="2008">
        <f>COUNT(#REF!,P39,P41:P47,P49:P51,#REF!)</f>
        <v>6</v>
      </c>
      <c r="Q53" s="2008">
        <f>COUNT(#REF!,Q39,Q41:Q47,Q49:Q51,#REF!)</f>
        <v>5</v>
      </c>
      <c r="R53" s="2008">
        <f>COUNT(#REF!,R39,R41:R47,R49:R51,#REF!)</f>
        <v>2</v>
      </c>
    </row>
    <row r="54" spans="1:18" ht="79" customHeight="1" thickBot="1" x14ac:dyDescent="0.3">
      <c r="A54" s="1989" t="s">
        <v>102</v>
      </c>
      <c r="B54" s="1989"/>
      <c r="C54" s="1990"/>
      <c r="D54" s="1991"/>
      <c r="E54" s="1994"/>
      <c r="F54" s="1995"/>
      <c r="G54" s="1995"/>
      <c r="H54" s="1995"/>
      <c r="I54" s="1991"/>
      <c r="J54" s="1991"/>
      <c r="K54" s="1992"/>
      <c r="L54" s="1992"/>
      <c r="M54" s="1995"/>
      <c r="N54" s="1991"/>
      <c r="O54" s="1991"/>
      <c r="P54" s="1991"/>
      <c r="Q54" s="1991"/>
      <c r="R54" s="1994"/>
    </row>
    <row r="55" spans="1:18" ht="79" customHeight="1" thickBot="1" x14ac:dyDescent="0.3">
      <c r="A55" s="2025" t="s">
        <v>95</v>
      </c>
      <c r="B55" s="2025" t="s">
        <v>101</v>
      </c>
      <c r="C55" s="2026" t="s">
        <v>97</v>
      </c>
      <c r="D55" s="2025">
        <f>SUM(E55:K55,L55:R55)/2</f>
        <v>19</v>
      </c>
      <c r="E55" s="2027"/>
      <c r="F55" s="2028">
        <v>7.5</v>
      </c>
      <c r="G55" s="2028">
        <v>7.5</v>
      </c>
      <c r="H55" s="2028">
        <v>4</v>
      </c>
      <c r="I55" s="2025"/>
      <c r="J55" s="2025"/>
      <c r="K55" s="2027"/>
      <c r="L55" s="2027"/>
      <c r="M55" s="2028">
        <v>7.5</v>
      </c>
      <c r="N55" s="2025">
        <v>7.5</v>
      </c>
      <c r="O55" s="2025">
        <v>4</v>
      </c>
      <c r="P55" s="2025"/>
      <c r="Q55" s="2025"/>
      <c r="R55" s="2030"/>
    </row>
    <row r="56" spans="1:18" ht="79" customHeight="1" thickBot="1" x14ac:dyDescent="0.3">
      <c r="A56" s="1989" t="s">
        <v>96</v>
      </c>
      <c r="B56" s="1989" t="s">
        <v>100</v>
      </c>
      <c r="C56" s="2031" t="s">
        <v>99</v>
      </c>
      <c r="D56" s="2025">
        <f t="shared" ref="D56:D57" si="15">SUM(E56:K56,L56:R56)/2</f>
        <v>38</v>
      </c>
      <c r="E56" s="2032"/>
      <c r="F56" s="2033">
        <v>9.5</v>
      </c>
      <c r="G56" s="1989">
        <v>9.5</v>
      </c>
      <c r="H56" s="1989">
        <v>9.5</v>
      </c>
      <c r="I56" s="1989">
        <v>9.5</v>
      </c>
      <c r="J56" s="1989"/>
      <c r="K56" s="2032"/>
      <c r="L56" s="2034"/>
      <c r="M56" s="2037">
        <v>9.5</v>
      </c>
      <c r="N56" s="1989">
        <v>9.5</v>
      </c>
      <c r="O56" s="1989">
        <v>9.5</v>
      </c>
      <c r="P56" s="1989">
        <v>9.5</v>
      </c>
      <c r="Q56" s="1989"/>
      <c r="R56" s="2036"/>
    </row>
    <row r="57" spans="1:18" ht="79" customHeight="1" thickBot="1" x14ac:dyDescent="0.3">
      <c r="A57" s="1989" t="s">
        <v>96</v>
      </c>
      <c r="B57" s="1989" t="s">
        <v>100</v>
      </c>
      <c r="C57" s="2031" t="s">
        <v>137</v>
      </c>
      <c r="D57" s="2025">
        <f t="shared" si="15"/>
        <v>38</v>
      </c>
      <c r="E57" s="2032">
        <v>9.5</v>
      </c>
      <c r="F57" s="2037">
        <v>9.5</v>
      </c>
      <c r="G57" s="1989"/>
      <c r="H57" s="1989"/>
      <c r="I57" s="1989"/>
      <c r="J57" s="1989">
        <v>9.5</v>
      </c>
      <c r="K57" s="2032">
        <v>9.5</v>
      </c>
      <c r="L57" s="2032">
        <v>9.5</v>
      </c>
      <c r="M57" s="2033">
        <v>9.5</v>
      </c>
      <c r="N57" s="1989"/>
      <c r="O57" s="1989"/>
      <c r="P57" s="1989"/>
      <c r="Q57" s="1989">
        <v>9.5</v>
      </c>
      <c r="R57" s="2036">
        <v>9.5</v>
      </c>
    </row>
    <row r="58" spans="1:18" ht="79" customHeight="1" x14ac:dyDescent="1.35">
      <c r="A58" s="1989"/>
      <c r="B58" s="2038" t="s">
        <v>155</v>
      </c>
      <c r="C58" s="2039" t="s">
        <v>140</v>
      </c>
      <c r="D58" s="1991"/>
      <c r="E58" s="1992"/>
      <c r="F58" s="1995"/>
      <c r="G58" s="1995"/>
      <c r="H58" s="1995"/>
      <c r="I58" s="1991"/>
      <c r="J58" s="1991"/>
      <c r="K58" s="1992"/>
      <c r="L58" s="1992"/>
      <c r="M58" s="1991"/>
      <c r="N58" s="1991"/>
      <c r="O58" s="1991"/>
      <c r="P58" s="1991"/>
      <c r="Q58" s="1991"/>
      <c r="R58" s="1994"/>
    </row>
    <row r="59" spans="1:18" ht="79" customHeight="1" x14ac:dyDescent="1.35">
      <c r="A59" s="1989"/>
      <c r="B59" s="2040" t="s">
        <v>154</v>
      </c>
      <c r="C59" s="2041" t="s">
        <v>141</v>
      </c>
      <c r="D59" s="1991"/>
      <c r="E59" s="1992"/>
      <c r="F59" s="1995"/>
      <c r="G59" s="1995"/>
      <c r="H59" s="1995"/>
      <c r="I59" s="1991"/>
      <c r="J59" s="1991"/>
      <c r="K59" s="1992"/>
      <c r="L59" s="1992"/>
      <c r="M59" s="1991"/>
      <c r="N59" s="1991"/>
      <c r="O59" s="1991"/>
      <c r="P59" s="1991"/>
      <c r="Q59" s="1991"/>
      <c r="R59" s="1994"/>
    </row>
    <row r="60" spans="1:18" ht="79" customHeight="1" x14ac:dyDescent="1.35">
      <c r="A60" s="2223"/>
      <c r="B60" s="2223"/>
      <c r="C60" s="2223"/>
      <c r="D60" s="2224"/>
      <c r="E60" s="2225">
        <f t="shared" ref="E60:R60" si="16">SUM(E7:E15,E17:E18,E20:E20,E22:E24,E26:E30,E32:E35,E37:E37,E39:E39,E41:E47,E49:E51,E55:E59)</f>
        <v>116.5</v>
      </c>
      <c r="F60" s="2225">
        <f t="shared" si="16"/>
        <v>170.5</v>
      </c>
      <c r="G60" s="2225">
        <f t="shared" si="16"/>
        <v>157.5</v>
      </c>
      <c r="H60" s="2225">
        <f t="shared" si="16"/>
        <v>160</v>
      </c>
      <c r="I60" s="2225">
        <f t="shared" si="16"/>
        <v>149</v>
      </c>
      <c r="J60" s="2225">
        <f t="shared" si="16"/>
        <v>165</v>
      </c>
      <c r="K60" s="2225">
        <f t="shared" si="16"/>
        <v>106</v>
      </c>
      <c r="L60" s="2225">
        <f t="shared" si="16"/>
        <v>100.5</v>
      </c>
      <c r="M60" s="2225">
        <f t="shared" si="16"/>
        <v>166.5</v>
      </c>
      <c r="N60" s="2225">
        <f t="shared" si="16"/>
        <v>165.5</v>
      </c>
      <c r="O60" s="2225">
        <f t="shared" si="16"/>
        <v>163</v>
      </c>
      <c r="P60" s="2225">
        <f t="shared" si="16"/>
        <v>154</v>
      </c>
      <c r="Q60" s="2225">
        <f t="shared" si="16"/>
        <v>141</v>
      </c>
      <c r="R60" s="2225">
        <f t="shared" si="16"/>
        <v>106</v>
      </c>
    </row>
    <row r="61" spans="1:18" ht="79" customHeight="1" x14ac:dyDescent="1.35">
      <c r="A61" s="2226"/>
      <c r="B61" s="2226"/>
      <c r="C61" s="2226"/>
      <c r="D61" s="2224"/>
      <c r="E61" s="2227">
        <f>E60/8</f>
        <v>14.5625</v>
      </c>
      <c r="F61" s="2227">
        <f t="shared" ref="F61:R61" si="17">F60/8</f>
        <v>21.3125</v>
      </c>
      <c r="G61" s="2227">
        <f t="shared" si="17"/>
        <v>19.6875</v>
      </c>
      <c r="H61" s="2227">
        <f t="shared" si="17"/>
        <v>20</v>
      </c>
      <c r="I61" s="2227">
        <f t="shared" si="17"/>
        <v>18.625</v>
      </c>
      <c r="J61" s="2227">
        <f t="shared" si="17"/>
        <v>20.625</v>
      </c>
      <c r="K61" s="2227">
        <f t="shared" si="17"/>
        <v>13.25</v>
      </c>
      <c r="L61" s="2227">
        <f t="shared" si="17"/>
        <v>12.5625</v>
      </c>
      <c r="M61" s="2227">
        <f t="shared" si="17"/>
        <v>20.8125</v>
      </c>
      <c r="N61" s="2227">
        <f t="shared" si="17"/>
        <v>20.6875</v>
      </c>
      <c r="O61" s="2227">
        <f t="shared" si="17"/>
        <v>20.375</v>
      </c>
      <c r="P61" s="2227">
        <f t="shared" si="17"/>
        <v>19.25</v>
      </c>
      <c r="Q61" s="2227">
        <f t="shared" si="17"/>
        <v>17.625</v>
      </c>
      <c r="R61" s="2227">
        <f t="shared" si="17"/>
        <v>13.25</v>
      </c>
    </row>
    <row r="62" spans="1:18" s="1968" customFormat="1" ht="46" x14ac:dyDescent="1">
      <c r="A62" s="1711"/>
      <c r="B62" s="1711"/>
      <c r="C62" s="1711"/>
      <c r="D62" s="1712" t="s">
        <v>212</v>
      </c>
      <c r="E62" s="1713" t="s">
        <v>315</v>
      </c>
      <c r="F62" s="1714" t="s">
        <v>203</v>
      </c>
      <c r="G62" s="1715"/>
      <c r="H62" s="1712" t="s">
        <v>211</v>
      </c>
      <c r="I62" s="1716"/>
      <c r="J62" s="1717" t="s">
        <v>203</v>
      </c>
      <c r="K62" s="1715"/>
      <c r="L62" s="1712" t="s">
        <v>213</v>
      </c>
      <c r="M62" s="1713" t="s">
        <v>74</v>
      </c>
      <c r="N62" s="1714" t="s">
        <v>203</v>
      </c>
      <c r="O62" s="1715"/>
      <c r="P62" s="1712" t="s">
        <v>211</v>
      </c>
      <c r="Q62" s="1716"/>
      <c r="R62" s="1717" t="s">
        <v>203</v>
      </c>
    </row>
    <row r="63" spans="1:18" s="1968" customFormat="1" ht="46" x14ac:dyDescent="1">
      <c r="A63" s="1718"/>
      <c r="B63" s="1718"/>
      <c r="C63" s="1718"/>
      <c r="D63" s="1719" t="s">
        <v>159</v>
      </c>
      <c r="E63" s="1720">
        <v>27.5</v>
      </c>
      <c r="F63" s="1721" t="str">
        <f>E63* 40 &amp; "hrs"</f>
        <v>1100hrs</v>
      </c>
      <c r="G63" s="1715"/>
      <c r="H63" s="1722" t="s">
        <v>240</v>
      </c>
      <c r="I63" s="1723">
        <v>25.93</v>
      </c>
      <c r="J63" s="1724" t="s">
        <v>247</v>
      </c>
      <c r="K63" s="1715"/>
      <c r="L63" s="1725" t="s">
        <v>159</v>
      </c>
      <c r="M63" s="1726">
        <v>27.5</v>
      </c>
      <c r="N63" s="1721" t="str">
        <f>M63* 40 &amp; "hrs"</f>
        <v>1100hrs</v>
      </c>
      <c r="O63" s="1715"/>
      <c r="P63" s="1727" t="s">
        <v>240</v>
      </c>
      <c r="Q63" s="1646">
        <v>25.93</v>
      </c>
      <c r="R63" s="1728" t="s">
        <v>247</v>
      </c>
    </row>
    <row r="64" spans="1:18" s="1968" customFormat="1" ht="46" x14ac:dyDescent="1">
      <c r="A64" s="1718"/>
      <c r="B64" s="1718"/>
      <c r="C64" s="1718"/>
      <c r="D64" s="1729" t="s">
        <v>204</v>
      </c>
      <c r="E64" s="1730">
        <f>SUM(E60:K60)/40</f>
        <v>25.612500000000001</v>
      </c>
      <c r="F64" s="1731" t="str">
        <f>E64* 40 &amp; "hrs"</f>
        <v>1024.5hrs</v>
      </c>
      <c r="G64" s="1715"/>
      <c r="H64" s="1732" t="s">
        <v>74</v>
      </c>
      <c r="I64" s="1733">
        <f>SUM(E60:K60)/40</f>
        <v>25.612500000000001</v>
      </c>
      <c r="J64" s="1734" t="str">
        <f>I64*40 &amp; "hrs"</f>
        <v>1024.5hrs</v>
      </c>
      <c r="K64" s="1715"/>
      <c r="L64" s="1735" t="s">
        <v>204</v>
      </c>
      <c r="M64" s="1736">
        <f>SUM(L60:R60)/40</f>
        <v>24.912500000000001</v>
      </c>
      <c r="N64" s="1731" t="str">
        <f>M64* 40 &amp; "hrs"</f>
        <v>996.5hrs</v>
      </c>
      <c r="O64" s="1715"/>
      <c r="P64" s="1732" t="s">
        <v>74</v>
      </c>
      <c r="Q64" s="1737">
        <f>SUM(L60:R60)/40</f>
        <v>24.912500000000001</v>
      </c>
      <c r="R64" s="1738" t="str">
        <f>Q64*40 &amp; "hrs"</f>
        <v>996.5hrs</v>
      </c>
    </row>
    <row r="65" spans="1:18" s="1968" customFormat="1" ht="46" x14ac:dyDescent="1">
      <c r="A65" s="1718"/>
      <c r="B65" s="1718"/>
      <c r="C65" s="1718"/>
      <c r="D65" s="1725" t="s">
        <v>188</v>
      </c>
      <c r="E65" s="1726">
        <f>COUNTIFS(E7:K61, "T")*8/40</f>
        <v>0</v>
      </c>
      <c r="F65" s="1739" t="str">
        <f>E65* 40 &amp; "hrs"</f>
        <v>0hrs</v>
      </c>
      <c r="G65" s="1715"/>
      <c r="H65" s="1727" t="s">
        <v>241</v>
      </c>
      <c r="I65" s="1726">
        <v>29.07</v>
      </c>
      <c r="J65" s="1728" t="s">
        <v>251</v>
      </c>
      <c r="K65" s="1715"/>
      <c r="L65" s="1740" t="s">
        <v>188</v>
      </c>
      <c r="M65" s="1646">
        <f>COUNTIFS(L7:R61, "T")*8/40</f>
        <v>0</v>
      </c>
      <c r="N65" s="1739" t="str">
        <f>M65* 40 &amp; "hrs"</f>
        <v>0hrs</v>
      </c>
      <c r="O65" s="1715"/>
      <c r="P65" s="1727" t="s">
        <v>241</v>
      </c>
      <c r="Q65" s="1646">
        <v>29.07</v>
      </c>
      <c r="R65" s="1728" t="s">
        <v>251</v>
      </c>
    </row>
    <row r="66" spans="1:18" ht="79" customHeight="1" x14ac:dyDescent="0.3">
      <c r="A66" s="897"/>
      <c r="B66" s="897"/>
      <c r="C66" s="897"/>
      <c r="D66" s="897"/>
      <c r="E66" s="897"/>
      <c r="F66" s="897"/>
      <c r="G66" s="897"/>
      <c r="H66" s="897"/>
      <c r="I66" s="897"/>
      <c r="J66" s="897"/>
      <c r="K66" s="897"/>
      <c r="L66" s="897"/>
      <c r="M66" s="897"/>
      <c r="N66" s="897"/>
      <c r="O66" s="897"/>
      <c r="P66" s="897"/>
      <c r="Q66" s="897"/>
      <c r="R66" s="897"/>
    </row>
    <row r="67" spans="1:18" ht="79" customHeight="1" x14ac:dyDescent="0.3">
      <c r="A67" s="897"/>
      <c r="B67" s="897"/>
      <c r="C67" s="897"/>
      <c r="D67" s="897"/>
      <c r="E67" s="897"/>
      <c r="F67" s="897"/>
      <c r="G67" s="897"/>
      <c r="H67" s="897"/>
      <c r="I67" s="897"/>
      <c r="J67" s="897"/>
      <c r="K67" s="897"/>
      <c r="L67" s="897"/>
      <c r="M67" s="897"/>
      <c r="N67" s="897"/>
      <c r="O67" s="897"/>
      <c r="P67" s="897"/>
      <c r="Q67" s="897"/>
      <c r="R67" s="897"/>
    </row>
    <row r="68" spans="1:18" ht="79" customHeight="1" x14ac:dyDescent="0.3">
      <c r="A68" s="897"/>
      <c r="B68" s="897"/>
      <c r="C68" s="897"/>
      <c r="D68" s="897"/>
      <c r="E68" s="897"/>
      <c r="F68" s="897"/>
      <c r="G68" s="897"/>
      <c r="H68" s="897"/>
      <c r="I68" s="897"/>
      <c r="J68" s="897"/>
      <c r="K68" s="897"/>
      <c r="L68" s="897"/>
      <c r="M68" s="897"/>
      <c r="N68" s="897"/>
      <c r="O68" s="897"/>
      <c r="P68" s="897"/>
      <c r="Q68" s="897"/>
      <c r="R68" s="897"/>
    </row>
  </sheetData>
  <mergeCells count="5">
    <mergeCell ref="A1:R1"/>
    <mergeCell ref="A2:R2"/>
    <mergeCell ref="A3:R3"/>
    <mergeCell ref="E4:K4"/>
    <mergeCell ref="L4:R4"/>
  </mergeCells>
  <conditionalFormatting sqref="I64">
    <cfRule type="cellIs" dxfId="777" priority="10" operator="lessThan">
      <formula>25.93</formula>
    </cfRule>
    <cfRule type="cellIs" dxfId="776" priority="11" operator="greaterThan">
      <formula>29.07</formula>
    </cfRule>
    <cfRule type="cellIs" dxfId="775" priority="12" operator="between">
      <formula>25.93</formula>
      <formula>29.07</formula>
    </cfRule>
  </conditionalFormatting>
  <conditionalFormatting sqref="J64">
    <cfRule type="cellIs" dxfId="774" priority="7" operator="lessThan">
      <formula>1037.2</formula>
    </cfRule>
    <cfRule type="cellIs" dxfId="773" priority="8" operator="greaterThan">
      <formula>1162.8</formula>
    </cfRule>
    <cfRule type="cellIs" dxfId="772" priority="9" operator="between">
      <formula>1037.2</formula>
      <formula>1162.8</formula>
    </cfRule>
  </conditionalFormatting>
  <conditionalFormatting sqref="Q64">
    <cfRule type="cellIs" dxfId="771" priority="4" operator="lessThan">
      <formula>25.93</formula>
    </cfRule>
    <cfRule type="cellIs" dxfId="770" priority="5" operator="greaterThan">
      <formula>29.07</formula>
    </cfRule>
    <cfRule type="cellIs" dxfId="769" priority="6" operator="between">
      <formula>25.93</formula>
      <formula>29.07</formula>
    </cfRule>
  </conditionalFormatting>
  <conditionalFormatting sqref="R64">
    <cfRule type="cellIs" dxfId="768" priority="1" operator="lessThan">
      <formula>1037.2</formula>
    </cfRule>
    <cfRule type="cellIs" dxfId="767" priority="2" operator="greaterThan">
      <formula>1162.8</formula>
    </cfRule>
    <cfRule type="cellIs" dxfId="766" priority="3" operator="between">
      <formula>1037.2</formula>
      <formula>1162.8</formula>
    </cfRule>
  </conditionalFormatting>
  <pageMargins left="0.7" right="0.7" top="0.75" bottom="0.75" header="0.3" footer="0.3"/>
  <pageSetup scale="15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2BE2-39EB-4791-A949-01D0CC0FE02E}">
  <sheetPr>
    <pageSetUpPr fitToPage="1"/>
  </sheetPr>
  <dimension ref="A1:U73"/>
  <sheetViews>
    <sheetView zoomScale="15" zoomScaleNormal="15" workbookViewId="0">
      <selection activeCell="T6" sqref="T6"/>
    </sheetView>
  </sheetViews>
  <sheetFormatPr defaultColWidth="50" defaultRowHeight="123" customHeight="1" x14ac:dyDescent="0.25"/>
  <cols>
    <col min="1" max="1" width="62.81640625" customWidth="1"/>
    <col min="2" max="2" width="92.453125" customWidth="1"/>
    <col min="3" max="3" width="119.54296875" customWidth="1"/>
    <col min="4" max="4" width="34" customWidth="1"/>
    <col min="5" max="5" width="36.7265625" customWidth="1"/>
    <col min="6" max="10" width="46.26953125" customWidth="1"/>
    <col min="11" max="11" width="33.453125" customWidth="1"/>
    <col min="12" max="12" width="33" customWidth="1"/>
    <col min="13" max="17" width="44.54296875" customWidth="1"/>
    <col min="18" max="18" width="38.81640625" customWidth="1"/>
  </cols>
  <sheetData>
    <row r="1" spans="1:21" ht="123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123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123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123" customHeight="1" x14ac:dyDescent="2">
      <c r="A4" s="2258"/>
      <c r="B4" s="2258"/>
      <c r="C4" s="2258"/>
      <c r="D4" s="2258"/>
      <c r="E4" s="2621" t="s">
        <v>2</v>
      </c>
      <c r="F4" s="2622"/>
      <c r="G4" s="2622"/>
      <c r="H4" s="2622"/>
      <c r="I4" s="2622"/>
      <c r="J4" s="2622"/>
      <c r="K4" s="2623"/>
      <c r="L4" s="2621" t="s">
        <v>3</v>
      </c>
      <c r="M4" s="2622"/>
      <c r="N4" s="2622"/>
      <c r="O4" s="2622"/>
      <c r="P4" s="2622"/>
      <c r="Q4" s="2622"/>
      <c r="R4" s="2622"/>
      <c r="T4" s="1754" t="s">
        <v>355</v>
      </c>
      <c r="U4" s="1755" t="s">
        <v>354</v>
      </c>
    </row>
    <row r="5" spans="1:21" ht="123" customHeight="1" x14ac:dyDescent="2">
      <c r="A5" s="2259"/>
      <c r="B5" s="2259"/>
      <c r="C5" s="2259"/>
      <c r="D5" s="2259"/>
      <c r="E5" s="2260">
        <v>45837</v>
      </c>
      <c r="F5" s="2260">
        <v>45838</v>
      </c>
      <c r="G5" s="2260">
        <v>45839</v>
      </c>
      <c r="H5" s="2260">
        <v>45840</v>
      </c>
      <c r="I5" s="2260">
        <v>45841</v>
      </c>
      <c r="J5" s="2261" t="s">
        <v>147</v>
      </c>
      <c r="K5" s="2260">
        <v>45843</v>
      </c>
      <c r="L5" s="2260">
        <v>45844</v>
      </c>
      <c r="M5" s="2260">
        <v>45845</v>
      </c>
      <c r="N5" s="2260">
        <v>45846</v>
      </c>
      <c r="O5" s="2260">
        <v>45847</v>
      </c>
      <c r="P5" s="2260">
        <v>45848</v>
      </c>
      <c r="Q5" s="2260">
        <v>45849</v>
      </c>
      <c r="R5" s="2260">
        <v>45850</v>
      </c>
      <c r="T5" s="1756">
        <v>0.25</v>
      </c>
      <c r="U5" s="1752">
        <f>ROUNDDOWN(AVERAGE(E16:R16),0)</f>
        <v>3</v>
      </c>
    </row>
    <row r="6" spans="1:21" ht="123" customHeight="1" x14ac:dyDescent="2">
      <c r="A6" s="2262" t="s">
        <v>4</v>
      </c>
      <c r="B6" s="2262" t="s">
        <v>5</v>
      </c>
      <c r="C6" s="2262" t="s">
        <v>6</v>
      </c>
      <c r="D6" s="2262" t="s">
        <v>7</v>
      </c>
      <c r="E6" s="2263" t="s">
        <v>8</v>
      </c>
      <c r="F6" s="2264" t="s">
        <v>9</v>
      </c>
      <c r="G6" s="2264" t="s">
        <v>10</v>
      </c>
      <c r="H6" s="2264" t="s">
        <v>11</v>
      </c>
      <c r="I6" s="2264" t="s">
        <v>10</v>
      </c>
      <c r="J6" s="2265" t="s">
        <v>264</v>
      </c>
      <c r="K6" s="2263" t="s">
        <v>8</v>
      </c>
      <c r="L6" s="2263" t="s">
        <v>8</v>
      </c>
      <c r="M6" s="2264" t="s">
        <v>9</v>
      </c>
      <c r="N6" s="2264" t="s">
        <v>10</v>
      </c>
      <c r="O6" s="2264" t="s">
        <v>11</v>
      </c>
      <c r="P6" s="2264" t="s">
        <v>10</v>
      </c>
      <c r="Q6" s="2264" t="s">
        <v>12</v>
      </c>
      <c r="R6" s="2266" t="s">
        <v>8</v>
      </c>
      <c r="T6" s="1757">
        <v>0.29166666666666669</v>
      </c>
      <c r="U6" s="1752">
        <f>ROUNDDOWN(AVERAGE(E19:R19),0)</f>
        <v>4</v>
      </c>
    </row>
    <row r="7" spans="1:21" ht="123" customHeight="1" x14ac:dyDescent="0.3">
      <c r="A7" s="2267" t="s">
        <v>13</v>
      </c>
      <c r="B7" s="2267" t="s">
        <v>116</v>
      </c>
      <c r="C7" s="2268" t="s">
        <v>115</v>
      </c>
      <c r="D7" s="2269">
        <f>SUM(E7:K7,L7:R7)/2</f>
        <v>0</v>
      </c>
      <c r="E7" s="2270"/>
      <c r="F7" s="2271" t="s">
        <v>104</v>
      </c>
      <c r="G7" s="2271" t="s">
        <v>104</v>
      </c>
      <c r="H7" s="2271" t="s">
        <v>104</v>
      </c>
      <c r="I7" s="2271" t="s">
        <v>104</v>
      </c>
      <c r="J7" s="2271" t="s">
        <v>104</v>
      </c>
      <c r="K7" s="2270"/>
      <c r="L7" s="2270"/>
      <c r="M7" s="2271" t="s">
        <v>104</v>
      </c>
      <c r="N7" s="2271" t="s">
        <v>104</v>
      </c>
      <c r="O7" s="2271" t="s">
        <v>104</v>
      </c>
      <c r="P7" s="2271" t="s">
        <v>104</v>
      </c>
      <c r="Q7" s="2271" t="s">
        <v>104</v>
      </c>
      <c r="R7" s="2272"/>
      <c r="T7" s="1756">
        <v>0.33333333333333298</v>
      </c>
      <c r="U7" s="1752">
        <f>ROUNDDOWN(AVERAGE(E21:R21),0)</f>
        <v>5</v>
      </c>
    </row>
    <row r="8" spans="1:21" ht="123" customHeight="1" x14ac:dyDescent="0.25">
      <c r="A8" s="2267" t="s">
        <v>13</v>
      </c>
      <c r="B8" s="2267" t="s">
        <v>90</v>
      </c>
      <c r="C8" s="2268" t="s">
        <v>88</v>
      </c>
      <c r="D8" s="2269">
        <f t="shared" ref="D8:D15" si="0">SUM(E8:K8,L8:R8)/2</f>
        <v>32</v>
      </c>
      <c r="E8" s="2270"/>
      <c r="F8" s="2269">
        <v>8</v>
      </c>
      <c r="G8" s="2269">
        <v>8</v>
      </c>
      <c r="H8" s="2273">
        <v>8</v>
      </c>
      <c r="I8" s="2271" t="s">
        <v>104</v>
      </c>
      <c r="J8" s="2274"/>
      <c r="K8" s="2270"/>
      <c r="L8" s="2270"/>
      <c r="M8" s="2269">
        <v>8</v>
      </c>
      <c r="N8" s="2269">
        <v>8</v>
      </c>
      <c r="O8" s="2269">
        <v>8</v>
      </c>
      <c r="P8" s="2269">
        <v>8</v>
      </c>
      <c r="Q8" s="2269">
        <v>8</v>
      </c>
      <c r="R8" s="2272"/>
      <c r="T8" s="1757">
        <v>0.375</v>
      </c>
      <c r="U8" s="1752">
        <f>ROUNDDOWN(AVERAGE(E25:R25),0)</f>
        <v>6</v>
      </c>
    </row>
    <row r="9" spans="1:21" ht="123" customHeight="1" x14ac:dyDescent="0.3">
      <c r="A9" s="2267" t="s">
        <v>13</v>
      </c>
      <c r="B9" s="2267" t="s">
        <v>90</v>
      </c>
      <c r="C9" s="2268" t="s">
        <v>89</v>
      </c>
      <c r="D9" s="2269">
        <f t="shared" si="0"/>
        <v>36</v>
      </c>
      <c r="E9" s="2270"/>
      <c r="F9" s="2269">
        <v>8</v>
      </c>
      <c r="G9" s="2269">
        <v>8</v>
      </c>
      <c r="H9" s="2269">
        <v>8</v>
      </c>
      <c r="I9" s="2269">
        <v>8</v>
      </c>
      <c r="J9" s="2274"/>
      <c r="K9" s="2270"/>
      <c r="L9" s="2270"/>
      <c r="M9" s="2269">
        <v>8</v>
      </c>
      <c r="N9" s="2269">
        <v>8</v>
      </c>
      <c r="O9" s="2269">
        <v>8</v>
      </c>
      <c r="P9" s="2269">
        <v>8</v>
      </c>
      <c r="Q9" s="2269">
        <v>8</v>
      </c>
      <c r="R9" s="2272"/>
      <c r="T9" s="1756">
        <v>0.41666666666666702</v>
      </c>
      <c r="U9" s="1752">
        <f>ROUNDDOWN(AVERAGE(E31:R31),0)</f>
        <v>10</v>
      </c>
    </row>
    <row r="10" spans="1:21" ht="123" customHeight="1" x14ac:dyDescent="0.25">
      <c r="A10" s="2267" t="s">
        <v>13</v>
      </c>
      <c r="B10" s="2267" t="s">
        <v>90</v>
      </c>
      <c r="C10" s="2275" t="s">
        <v>111</v>
      </c>
      <c r="D10" s="2269">
        <f t="shared" si="0"/>
        <v>40</v>
      </c>
      <c r="E10" s="2270">
        <v>8</v>
      </c>
      <c r="F10" s="2269">
        <v>8</v>
      </c>
      <c r="G10" s="2269">
        <v>8</v>
      </c>
      <c r="H10" s="2269"/>
      <c r="I10" s="2269">
        <v>8</v>
      </c>
      <c r="J10" s="2274">
        <v>8</v>
      </c>
      <c r="K10" s="2270"/>
      <c r="L10" s="2276"/>
      <c r="M10" s="2269">
        <v>8</v>
      </c>
      <c r="N10" s="2269">
        <v>8</v>
      </c>
      <c r="O10" s="2269">
        <v>8</v>
      </c>
      <c r="P10" s="2269">
        <v>8</v>
      </c>
      <c r="Q10" s="2269"/>
      <c r="R10" s="2270">
        <v>8</v>
      </c>
      <c r="T10" s="1757">
        <v>0.45833333333333298</v>
      </c>
      <c r="U10" s="1752">
        <f>ROUNDDOWN(AVERAGE(E34:R34),0)</f>
        <v>11</v>
      </c>
    </row>
    <row r="11" spans="1:21" ht="123" customHeight="1" x14ac:dyDescent="0.3">
      <c r="A11" s="2267" t="s">
        <v>13</v>
      </c>
      <c r="B11" s="2267" t="s">
        <v>90</v>
      </c>
      <c r="C11" s="2275" t="s">
        <v>133</v>
      </c>
      <c r="D11" s="2269">
        <f t="shared" si="0"/>
        <v>40</v>
      </c>
      <c r="E11" s="2270">
        <v>8</v>
      </c>
      <c r="F11" s="2269">
        <v>8</v>
      </c>
      <c r="G11" s="2269"/>
      <c r="H11" s="2269">
        <v>8</v>
      </c>
      <c r="I11" s="2269">
        <v>8</v>
      </c>
      <c r="J11" s="2274">
        <v>8</v>
      </c>
      <c r="K11" s="2270"/>
      <c r="L11" s="2276"/>
      <c r="M11" s="2269">
        <v>8</v>
      </c>
      <c r="N11" s="2269">
        <v>8</v>
      </c>
      <c r="O11" s="2269">
        <v>8</v>
      </c>
      <c r="P11" s="2269"/>
      <c r="Q11" s="2269">
        <v>8</v>
      </c>
      <c r="R11" s="2272">
        <v>8</v>
      </c>
      <c r="T11" s="1756">
        <v>0.5</v>
      </c>
      <c r="U11" s="1752">
        <f>ROUNDDOWN(AVERAGE(E36:R36),0)</f>
        <v>11</v>
      </c>
    </row>
    <row r="12" spans="1:21" ht="123" customHeight="1" x14ac:dyDescent="0.3">
      <c r="A12" s="2277" t="s">
        <v>363</v>
      </c>
      <c r="B12" s="2277" t="s">
        <v>90</v>
      </c>
      <c r="C12" s="2278" t="s">
        <v>98</v>
      </c>
      <c r="D12" s="2271">
        <f t="shared" si="0"/>
        <v>36</v>
      </c>
      <c r="E12" s="2279"/>
      <c r="F12" s="2271">
        <v>8</v>
      </c>
      <c r="G12" s="2271">
        <v>8</v>
      </c>
      <c r="H12" s="2271">
        <v>8</v>
      </c>
      <c r="I12" s="2271">
        <v>8</v>
      </c>
      <c r="J12" s="2274"/>
      <c r="K12" s="2279"/>
      <c r="L12" s="2280"/>
      <c r="M12" s="2271">
        <v>8</v>
      </c>
      <c r="N12" s="2271">
        <v>8</v>
      </c>
      <c r="O12" s="2271">
        <v>8</v>
      </c>
      <c r="P12" s="2271">
        <v>8</v>
      </c>
      <c r="Q12" s="2271">
        <v>8</v>
      </c>
      <c r="R12" s="2279"/>
      <c r="T12" s="1756"/>
      <c r="U12" s="1752"/>
    </row>
    <row r="13" spans="1:21" ht="123" customHeight="1" x14ac:dyDescent="0.25">
      <c r="A13" s="2267" t="s">
        <v>13</v>
      </c>
      <c r="B13" s="2267" t="s">
        <v>90</v>
      </c>
      <c r="C13" s="2281" t="s">
        <v>344</v>
      </c>
      <c r="D13" s="2269">
        <f t="shared" si="0"/>
        <v>8</v>
      </c>
      <c r="E13" s="2270">
        <v>8</v>
      </c>
      <c r="F13" s="2269"/>
      <c r="G13" s="2269"/>
      <c r="H13" s="2269"/>
      <c r="I13" s="2269"/>
      <c r="J13" s="2274"/>
      <c r="K13" s="2270"/>
      <c r="L13" s="2276"/>
      <c r="M13" s="2269"/>
      <c r="N13" s="2269"/>
      <c r="O13" s="2269"/>
      <c r="P13" s="2269"/>
      <c r="Q13" s="2269"/>
      <c r="R13" s="2272">
        <v>8</v>
      </c>
      <c r="T13" s="1757">
        <v>0.54166666666666696</v>
      </c>
      <c r="U13" s="1752">
        <f>ROUNDDOWN(AVERAGE(E38:R38),0)</f>
        <v>11</v>
      </c>
    </row>
    <row r="14" spans="1:21" s="1743" customFormat="1" ht="123" customHeight="1" x14ac:dyDescent="0.3">
      <c r="A14" s="2267" t="s">
        <v>13</v>
      </c>
      <c r="B14" s="2267" t="s">
        <v>90</v>
      </c>
      <c r="C14" s="2282" t="s">
        <v>351</v>
      </c>
      <c r="D14" s="2283">
        <f>SUM(E14:K14,L14:R14)/2</f>
        <v>14.5</v>
      </c>
      <c r="E14" s="2284">
        <v>6</v>
      </c>
      <c r="F14" s="2283"/>
      <c r="G14" s="2283"/>
      <c r="H14" s="2283"/>
      <c r="I14" s="2283"/>
      <c r="J14" s="2274"/>
      <c r="K14" s="2284">
        <v>8.5</v>
      </c>
      <c r="L14" s="2285">
        <v>6</v>
      </c>
      <c r="M14" s="2283"/>
      <c r="N14" s="2283"/>
      <c r="O14" s="2283"/>
      <c r="P14" s="2283"/>
      <c r="Q14" s="2283"/>
      <c r="R14" s="2284">
        <v>8.5</v>
      </c>
      <c r="T14" s="1756">
        <v>0.58333333333333304</v>
      </c>
      <c r="U14" s="1752">
        <f>ROUNDDOWN(AVERAGE(E46:R46),0)</f>
        <v>15</v>
      </c>
    </row>
    <row r="15" spans="1:21" ht="123" customHeight="1" x14ac:dyDescent="0.25">
      <c r="A15" s="2267" t="s">
        <v>13</v>
      </c>
      <c r="B15" s="2267" t="s">
        <v>90</v>
      </c>
      <c r="C15" s="2275" t="s">
        <v>106</v>
      </c>
      <c r="D15" s="2269">
        <f t="shared" si="0"/>
        <v>8</v>
      </c>
      <c r="E15" s="2270"/>
      <c r="F15" s="2286"/>
      <c r="G15" s="2286"/>
      <c r="H15" s="2286"/>
      <c r="I15" s="2286"/>
      <c r="J15" s="2274"/>
      <c r="K15" s="2270">
        <v>8</v>
      </c>
      <c r="L15" s="2276"/>
      <c r="M15" s="2286"/>
      <c r="N15" s="2286"/>
      <c r="O15" s="2286"/>
      <c r="P15" s="2286"/>
      <c r="Q15" s="2286"/>
      <c r="R15" s="2270">
        <v>8</v>
      </c>
      <c r="T15" s="1757">
        <v>0.625</v>
      </c>
      <c r="U15" s="1752">
        <f>ROUNDDOWN(AVERAGE(E49:R49),0)</f>
        <v>11</v>
      </c>
    </row>
    <row r="16" spans="1:21" ht="123" customHeight="1" x14ac:dyDescent="0.3">
      <c r="A16" s="2287"/>
      <c r="B16" s="2287"/>
      <c r="C16" s="2288" t="s">
        <v>122</v>
      </c>
      <c r="D16" s="2289"/>
      <c r="E16" s="2290">
        <f>COUNT(E7:E15)</f>
        <v>4</v>
      </c>
      <c r="F16" s="2290">
        <f>COUNT(F7:F15)</f>
        <v>5</v>
      </c>
      <c r="G16" s="2290">
        <f t="shared" ref="G16:R16" si="1">COUNT(G7:G15)</f>
        <v>4</v>
      </c>
      <c r="H16" s="2290">
        <f t="shared" si="1"/>
        <v>4</v>
      </c>
      <c r="I16" s="2290">
        <f t="shared" si="1"/>
        <v>4</v>
      </c>
      <c r="J16" s="2291">
        <f t="shared" si="1"/>
        <v>2</v>
      </c>
      <c r="K16" s="2290">
        <f t="shared" si="1"/>
        <v>2</v>
      </c>
      <c r="L16" s="2290">
        <f t="shared" si="1"/>
        <v>1</v>
      </c>
      <c r="M16" s="2290">
        <f t="shared" si="1"/>
        <v>5</v>
      </c>
      <c r="N16" s="2290">
        <f t="shared" si="1"/>
        <v>5</v>
      </c>
      <c r="O16" s="2290">
        <f>COUNT(O7:O15)</f>
        <v>5</v>
      </c>
      <c r="P16" s="2290">
        <f t="shared" si="1"/>
        <v>4</v>
      </c>
      <c r="Q16" s="2290">
        <f t="shared" si="1"/>
        <v>4</v>
      </c>
      <c r="R16" s="2290">
        <f t="shared" si="1"/>
        <v>5</v>
      </c>
      <c r="T16" s="1756">
        <v>0.66666666666666696</v>
      </c>
      <c r="U16" s="1752">
        <f>ROUNDDOWN(AVERAGE(E50:R50),0)</f>
        <v>11</v>
      </c>
    </row>
    <row r="17" spans="1:21" ht="123" customHeight="1" x14ac:dyDescent="0.25">
      <c r="A17" s="2267" t="s">
        <v>13</v>
      </c>
      <c r="B17" s="2267" t="s">
        <v>14</v>
      </c>
      <c r="C17" s="2275" t="s">
        <v>293</v>
      </c>
      <c r="D17" s="2269">
        <f>SUM(E17:K17,L17:R17)/2</f>
        <v>28</v>
      </c>
      <c r="E17" s="2276"/>
      <c r="F17" s="2292">
        <v>8</v>
      </c>
      <c r="G17" s="2292"/>
      <c r="H17" s="2292">
        <v>8</v>
      </c>
      <c r="I17" s="2292">
        <v>8</v>
      </c>
      <c r="J17" s="2293"/>
      <c r="K17" s="2280" t="s">
        <v>104</v>
      </c>
      <c r="L17" s="2280" t="s">
        <v>104</v>
      </c>
      <c r="M17" s="2269"/>
      <c r="N17" s="2292">
        <v>8</v>
      </c>
      <c r="O17" s="2292">
        <v>8</v>
      </c>
      <c r="P17" s="2292">
        <v>8</v>
      </c>
      <c r="Q17" s="2292">
        <v>8</v>
      </c>
      <c r="R17" s="2294"/>
      <c r="T17" s="1757">
        <v>0.70833333333333404</v>
      </c>
      <c r="U17" s="1752">
        <f>ROUNDDOWN(AVERAGE(E51:R51),0)</f>
        <v>10</v>
      </c>
    </row>
    <row r="18" spans="1:21" ht="123" customHeight="1" x14ac:dyDescent="0.25">
      <c r="A18" s="2267" t="s">
        <v>13</v>
      </c>
      <c r="B18" s="2267" t="s">
        <v>201</v>
      </c>
      <c r="C18" s="2275" t="s">
        <v>107</v>
      </c>
      <c r="D18" s="2269">
        <f>SUM(E18:K18,L18:R18)/2</f>
        <v>17.5</v>
      </c>
      <c r="E18" s="2270">
        <v>5</v>
      </c>
      <c r="F18" s="2269"/>
      <c r="G18" s="2269">
        <v>5</v>
      </c>
      <c r="H18" s="2269">
        <v>5</v>
      </c>
      <c r="I18" s="2269"/>
      <c r="J18" s="2274"/>
      <c r="K18" s="2270"/>
      <c r="L18" s="2276">
        <v>5</v>
      </c>
      <c r="M18" s="2269">
        <v>5</v>
      </c>
      <c r="N18" s="2269">
        <v>5</v>
      </c>
      <c r="O18" s="2269"/>
      <c r="P18" s="2269">
        <v>5</v>
      </c>
      <c r="Q18" s="2269"/>
      <c r="R18" s="2272"/>
      <c r="T18" s="1757">
        <v>0.79166666666666696</v>
      </c>
      <c r="U18" s="1752">
        <f>ROUNDDOWN(AVERAGE(E54:R54),0)</f>
        <v>6</v>
      </c>
    </row>
    <row r="19" spans="1:21" ht="123" customHeight="1" x14ac:dyDescent="0.3">
      <c r="A19" s="2287"/>
      <c r="B19" s="2287"/>
      <c r="C19" s="2288" t="s">
        <v>123</v>
      </c>
      <c r="D19" s="2289"/>
      <c r="E19" s="2290">
        <f t="shared" ref="E19:R19" si="2">COUNT(E7:E15,E17:E17)</f>
        <v>4</v>
      </c>
      <c r="F19" s="2290">
        <f t="shared" si="2"/>
        <v>6</v>
      </c>
      <c r="G19" s="2290">
        <f t="shared" si="2"/>
        <v>4</v>
      </c>
      <c r="H19" s="2290">
        <f t="shared" si="2"/>
        <v>5</v>
      </c>
      <c r="I19" s="2290">
        <f t="shared" si="2"/>
        <v>5</v>
      </c>
      <c r="J19" s="2291">
        <f t="shared" si="2"/>
        <v>2</v>
      </c>
      <c r="K19" s="2290">
        <f t="shared" si="2"/>
        <v>2</v>
      </c>
      <c r="L19" s="2290">
        <f t="shared" si="2"/>
        <v>1</v>
      </c>
      <c r="M19" s="2290">
        <f t="shared" si="2"/>
        <v>5</v>
      </c>
      <c r="N19" s="2290">
        <f t="shared" si="2"/>
        <v>6</v>
      </c>
      <c r="O19" s="2290">
        <f t="shared" si="2"/>
        <v>6</v>
      </c>
      <c r="P19" s="2290">
        <f t="shared" si="2"/>
        <v>5</v>
      </c>
      <c r="Q19" s="2290">
        <f t="shared" si="2"/>
        <v>5</v>
      </c>
      <c r="R19" s="2290">
        <f t="shared" si="2"/>
        <v>5</v>
      </c>
      <c r="T19" s="1756">
        <v>0.83333333333333404</v>
      </c>
      <c r="U19" s="1752">
        <f>ROUNDDOWN(AVERAGE(E55:R55),0)</f>
        <v>5</v>
      </c>
    </row>
    <row r="20" spans="1:21" ht="123" customHeight="1" x14ac:dyDescent="0.25">
      <c r="A20" s="2267" t="s">
        <v>13</v>
      </c>
      <c r="B20" s="2267" t="s">
        <v>26</v>
      </c>
      <c r="C20" s="2275" t="s">
        <v>341</v>
      </c>
      <c r="D20" s="2269">
        <f>SUM(E20:K20,L20:R20)/2</f>
        <v>28</v>
      </c>
      <c r="E20" s="2295"/>
      <c r="F20" s="2269">
        <v>8</v>
      </c>
      <c r="G20" s="2269">
        <v>8</v>
      </c>
      <c r="H20" s="2269">
        <v>8</v>
      </c>
      <c r="I20" s="2269"/>
      <c r="J20" s="2274"/>
      <c r="K20" s="2296">
        <v>8</v>
      </c>
      <c r="L20" s="2296">
        <v>8</v>
      </c>
      <c r="M20" s="2269"/>
      <c r="N20" s="2269">
        <v>8</v>
      </c>
      <c r="O20" s="2269">
        <v>8</v>
      </c>
      <c r="P20" s="2269"/>
      <c r="Q20" s="2271" t="s">
        <v>104</v>
      </c>
      <c r="R20" s="2296"/>
      <c r="T20" s="1757">
        <v>0.875</v>
      </c>
      <c r="U20" s="1752">
        <f>ROUNDDOWN(AVERAGE(E56:R56),0)</f>
        <v>4</v>
      </c>
    </row>
    <row r="21" spans="1:21" ht="123" customHeight="1" x14ac:dyDescent="0.3">
      <c r="A21" s="2287"/>
      <c r="B21" s="2287"/>
      <c r="C21" s="2288" t="s">
        <v>120</v>
      </c>
      <c r="D21" s="2289"/>
      <c r="E21" s="2290">
        <f t="shared" ref="E21:R21" si="3">COUNT(E7:E15,E17:E18,E20:E20)</f>
        <v>5</v>
      </c>
      <c r="F21" s="2290">
        <f t="shared" si="3"/>
        <v>7</v>
      </c>
      <c r="G21" s="2290">
        <f t="shared" si="3"/>
        <v>6</v>
      </c>
      <c r="H21" s="2290">
        <f t="shared" si="3"/>
        <v>7</v>
      </c>
      <c r="I21" s="2290">
        <f t="shared" si="3"/>
        <v>5</v>
      </c>
      <c r="J21" s="2291">
        <f t="shared" si="3"/>
        <v>2</v>
      </c>
      <c r="K21" s="2290">
        <f t="shared" si="3"/>
        <v>3</v>
      </c>
      <c r="L21" s="2290">
        <f t="shared" si="3"/>
        <v>3</v>
      </c>
      <c r="M21" s="2290">
        <f t="shared" si="3"/>
        <v>6</v>
      </c>
      <c r="N21" s="2290">
        <f t="shared" si="3"/>
        <v>8</v>
      </c>
      <c r="O21" s="2290">
        <f t="shared" si="3"/>
        <v>7</v>
      </c>
      <c r="P21" s="2290">
        <f t="shared" si="3"/>
        <v>6</v>
      </c>
      <c r="Q21" s="2290">
        <f t="shared" si="3"/>
        <v>5</v>
      </c>
      <c r="R21" s="2290">
        <f t="shared" si="3"/>
        <v>5</v>
      </c>
      <c r="T21" s="1758">
        <v>0.91666666666666696</v>
      </c>
      <c r="U21" s="1753">
        <f>ROUNDDOWN(AVERAGE('Master as of 2.17.25'!E61:R61), 0)</f>
        <v>4</v>
      </c>
    </row>
    <row r="22" spans="1:21" ht="123" customHeight="1" x14ac:dyDescent="0.25">
      <c r="A22" s="2267" t="s">
        <v>13</v>
      </c>
      <c r="B22" s="2267" t="s">
        <v>30</v>
      </c>
      <c r="C22" s="2275" t="s">
        <v>276</v>
      </c>
      <c r="D22" s="2269">
        <f>SUM(E22:K22,L22:R22)/2</f>
        <v>40</v>
      </c>
      <c r="E22" s="2284">
        <v>8</v>
      </c>
      <c r="F22" s="2269"/>
      <c r="G22" s="2269"/>
      <c r="H22" s="2269">
        <v>8</v>
      </c>
      <c r="I22" s="2269">
        <v>8</v>
      </c>
      <c r="J22" s="2274">
        <v>8</v>
      </c>
      <c r="K22" s="2284">
        <v>8</v>
      </c>
      <c r="L22" s="2284">
        <v>8</v>
      </c>
      <c r="M22" s="2269"/>
      <c r="N22" s="2269"/>
      <c r="O22" s="2269">
        <v>8</v>
      </c>
      <c r="P22" s="2292">
        <v>8</v>
      </c>
      <c r="Q22" s="2269">
        <v>8</v>
      </c>
      <c r="R22" s="2284">
        <v>8</v>
      </c>
    </row>
    <row r="23" spans="1:21" ht="123" customHeight="1" x14ac:dyDescent="0.25">
      <c r="A23" s="2267" t="s">
        <v>13</v>
      </c>
      <c r="B23" s="2267" t="s">
        <v>30</v>
      </c>
      <c r="C23" s="2275" t="s">
        <v>359</v>
      </c>
      <c r="D23" s="2269">
        <f>SUM(E23:K23,L23:R23)/2</f>
        <v>24</v>
      </c>
      <c r="E23" s="2296">
        <v>8</v>
      </c>
      <c r="F23" s="2269"/>
      <c r="G23" s="2269"/>
      <c r="H23" s="2269"/>
      <c r="I23" s="2269">
        <v>8</v>
      </c>
      <c r="J23" s="2274"/>
      <c r="K23" s="2296">
        <v>8</v>
      </c>
      <c r="L23" s="2296">
        <v>8</v>
      </c>
      <c r="M23" s="2269"/>
      <c r="N23" s="2269"/>
      <c r="O23" s="2269"/>
      <c r="P23" s="2292">
        <v>8</v>
      </c>
      <c r="Q23" s="2269"/>
      <c r="R23" s="2296">
        <v>8</v>
      </c>
    </row>
    <row r="24" spans="1:21" ht="123" customHeight="1" x14ac:dyDescent="0.25">
      <c r="A24" s="2267" t="s">
        <v>13</v>
      </c>
      <c r="B24" s="2267" t="s">
        <v>30</v>
      </c>
      <c r="C24" s="2275" t="s">
        <v>290</v>
      </c>
      <c r="D24" s="2269">
        <f t="shared" ref="D24" si="4">SUM(E24:K24,L24:R24)/2</f>
        <v>16</v>
      </c>
      <c r="E24" s="2270">
        <v>8</v>
      </c>
      <c r="F24" s="2269"/>
      <c r="G24" s="2269"/>
      <c r="H24" s="2269"/>
      <c r="I24" s="2269"/>
      <c r="J24" s="2274"/>
      <c r="K24" s="2270">
        <v>8</v>
      </c>
      <c r="L24" s="2270">
        <v>8</v>
      </c>
      <c r="M24" s="2269"/>
      <c r="N24" s="2269"/>
      <c r="O24" s="2269"/>
      <c r="P24" s="2269"/>
      <c r="Q24" s="2269"/>
      <c r="R24" s="2272">
        <v>8</v>
      </c>
    </row>
    <row r="25" spans="1:21" ht="123" customHeight="1" x14ac:dyDescent="0.25">
      <c r="A25" s="2287"/>
      <c r="B25" s="2287"/>
      <c r="C25" s="2288" t="s">
        <v>119</v>
      </c>
      <c r="D25" s="2289"/>
      <c r="E25" s="2290">
        <f t="shared" ref="E25:R25" si="5">COUNT(E7:E15,E17:E18,E20:E20,E22:E24)</f>
        <v>8</v>
      </c>
      <c r="F25" s="2290">
        <f t="shared" si="5"/>
        <v>7</v>
      </c>
      <c r="G25" s="2290">
        <f t="shared" si="5"/>
        <v>6</v>
      </c>
      <c r="H25" s="2290">
        <f t="shared" si="5"/>
        <v>8</v>
      </c>
      <c r="I25" s="2290">
        <f t="shared" si="5"/>
        <v>7</v>
      </c>
      <c r="J25" s="2291">
        <f t="shared" si="5"/>
        <v>3</v>
      </c>
      <c r="K25" s="2290">
        <f t="shared" si="5"/>
        <v>6</v>
      </c>
      <c r="L25" s="2290">
        <f t="shared" si="5"/>
        <v>6</v>
      </c>
      <c r="M25" s="2290">
        <f t="shared" si="5"/>
        <v>6</v>
      </c>
      <c r="N25" s="2290">
        <f t="shared" si="5"/>
        <v>8</v>
      </c>
      <c r="O25" s="2290">
        <f t="shared" si="5"/>
        <v>8</v>
      </c>
      <c r="P25" s="2290">
        <f t="shared" si="5"/>
        <v>8</v>
      </c>
      <c r="Q25" s="2290">
        <f t="shared" si="5"/>
        <v>6</v>
      </c>
      <c r="R25" s="2290">
        <f t="shared" si="5"/>
        <v>8</v>
      </c>
    </row>
    <row r="26" spans="1:21" ht="123" customHeight="1" x14ac:dyDescent="0.25">
      <c r="A26" s="2267" t="s">
        <v>13</v>
      </c>
      <c r="B26" s="2267" t="s">
        <v>91</v>
      </c>
      <c r="C26" s="2268" t="s">
        <v>92</v>
      </c>
      <c r="D26" s="2269">
        <f t="shared" ref="D26:D30" si="6">SUM(E26:K26,L26:R26)/2</f>
        <v>36</v>
      </c>
      <c r="E26" s="2270"/>
      <c r="F26" s="2269">
        <v>8</v>
      </c>
      <c r="G26" s="2269">
        <v>8</v>
      </c>
      <c r="H26" s="2269">
        <v>8</v>
      </c>
      <c r="I26" s="2269">
        <v>8</v>
      </c>
      <c r="J26" s="2274"/>
      <c r="K26" s="2270"/>
      <c r="L26" s="2270"/>
      <c r="M26" s="2269">
        <v>8</v>
      </c>
      <c r="N26" s="2269">
        <v>8</v>
      </c>
      <c r="O26" s="2269">
        <v>8</v>
      </c>
      <c r="P26" s="2269">
        <v>8</v>
      </c>
      <c r="Q26" s="2269">
        <v>8</v>
      </c>
      <c r="R26" s="2272"/>
    </row>
    <row r="27" spans="1:21" ht="123" customHeight="1" x14ac:dyDescent="0.25">
      <c r="A27" s="2267" t="s">
        <v>13</v>
      </c>
      <c r="B27" s="2267" t="s">
        <v>91</v>
      </c>
      <c r="C27" s="2275" t="s">
        <v>235</v>
      </c>
      <c r="D27" s="2269">
        <f t="shared" si="6"/>
        <v>40</v>
      </c>
      <c r="E27" s="2296">
        <v>8</v>
      </c>
      <c r="F27" s="2269"/>
      <c r="G27" s="2269">
        <v>8</v>
      </c>
      <c r="H27" s="2269">
        <v>8</v>
      </c>
      <c r="I27" s="2269">
        <v>8</v>
      </c>
      <c r="J27" s="2274">
        <v>8</v>
      </c>
      <c r="K27" s="2296"/>
      <c r="L27" s="2296"/>
      <c r="M27" s="2269">
        <v>8</v>
      </c>
      <c r="N27" s="2269"/>
      <c r="O27" s="2269">
        <v>8</v>
      </c>
      <c r="P27" s="2269">
        <v>8</v>
      </c>
      <c r="Q27" s="2269">
        <v>8</v>
      </c>
      <c r="R27" s="2296">
        <v>8</v>
      </c>
    </row>
    <row r="28" spans="1:21" ht="123" customHeight="1" x14ac:dyDescent="0.25">
      <c r="A28" s="2267" t="s">
        <v>13</v>
      </c>
      <c r="B28" s="2267" t="s">
        <v>91</v>
      </c>
      <c r="C28" s="2268" t="s">
        <v>344</v>
      </c>
      <c r="D28" s="2269">
        <f t="shared" si="6"/>
        <v>28</v>
      </c>
      <c r="E28" s="2297"/>
      <c r="F28" s="2269">
        <v>8</v>
      </c>
      <c r="G28" s="2269">
        <v>8</v>
      </c>
      <c r="H28" s="2269"/>
      <c r="I28" s="2269">
        <v>8</v>
      </c>
      <c r="J28" s="2274"/>
      <c r="K28" s="2270"/>
      <c r="L28" s="2270"/>
      <c r="M28" s="2269">
        <v>8</v>
      </c>
      <c r="N28" s="2269">
        <v>8</v>
      </c>
      <c r="O28" s="2269">
        <v>8</v>
      </c>
      <c r="P28" s="2269">
        <v>8</v>
      </c>
      <c r="Q28" s="2269"/>
      <c r="R28" s="2297"/>
    </row>
    <row r="29" spans="1:21" ht="123" customHeight="1" x14ac:dyDescent="0.25">
      <c r="A29" s="2267" t="s">
        <v>13</v>
      </c>
      <c r="B29" s="2267" t="s">
        <v>91</v>
      </c>
      <c r="C29" s="2275" t="s">
        <v>331</v>
      </c>
      <c r="D29" s="2269">
        <f t="shared" si="6"/>
        <v>36</v>
      </c>
      <c r="E29" s="2270"/>
      <c r="F29" s="2269">
        <v>8</v>
      </c>
      <c r="G29" s="2269">
        <v>8</v>
      </c>
      <c r="H29" s="2269">
        <v>8</v>
      </c>
      <c r="I29" s="2269"/>
      <c r="J29" s="2274">
        <v>8</v>
      </c>
      <c r="K29" s="2270">
        <v>8</v>
      </c>
      <c r="L29" s="2270">
        <v>8</v>
      </c>
      <c r="M29" s="2269"/>
      <c r="N29" s="2269">
        <v>8</v>
      </c>
      <c r="O29" s="2269">
        <v>8</v>
      </c>
      <c r="P29" s="2269"/>
      <c r="Q29" s="2269">
        <v>8</v>
      </c>
      <c r="R29" s="2272"/>
    </row>
    <row r="30" spans="1:21" ht="123" customHeight="1" x14ac:dyDescent="0.25">
      <c r="A30" s="2267" t="s">
        <v>13</v>
      </c>
      <c r="B30" s="2267" t="s">
        <v>91</v>
      </c>
      <c r="C30" s="2275" t="s">
        <v>281</v>
      </c>
      <c r="D30" s="2269">
        <f t="shared" si="6"/>
        <v>40</v>
      </c>
      <c r="E30" s="2270">
        <v>8</v>
      </c>
      <c r="F30" s="2269"/>
      <c r="G30" s="2269">
        <v>8</v>
      </c>
      <c r="H30" s="2269">
        <v>8</v>
      </c>
      <c r="I30" s="2269">
        <v>8</v>
      </c>
      <c r="J30" s="2274">
        <v>8</v>
      </c>
      <c r="K30" s="2270"/>
      <c r="L30" s="2270"/>
      <c r="M30" s="2269">
        <v>8</v>
      </c>
      <c r="N30" s="2269">
        <v>8</v>
      </c>
      <c r="O30" s="2269"/>
      <c r="P30" s="2269">
        <v>8</v>
      </c>
      <c r="Q30" s="2269">
        <v>8</v>
      </c>
      <c r="R30" s="2272">
        <v>8</v>
      </c>
    </row>
    <row r="31" spans="1:21" ht="123" customHeight="1" x14ac:dyDescent="0.25">
      <c r="A31" s="2287"/>
      <c r="B31" s="2287"/>
      <c r="C31" s="2288" t="s">
        <v>124</v>
      </c>
      <c r="D31" s="2289"/>
      <c r="E31" s="2290">
        <f t="shared" ref="E31:R31" si="7">COUNT(E7:E15,E17:E18,E20:E20,E22:E24,E26:E30)</f>
        <v>10</v>
      </c>
      <c r="F31" s="2290">
        <f t="shared" si="7"/>
        <v>10</v>
      </c>
      <c r="G31" s="2290">
        <f t="shared" si="7"/>
        <v>11</v>
      </c>
      <c r="H31" s="2290">
        <f t="shared" si="7"/>
        <v>12</v>
      </c>
      <c r="I31" s="2290">
        <f t="shared" si="7"/>
        <v>11</v>
      </c>
      <c r="J31" s="2291">
        <f t="shared" si="7"/>
        <v>6</v>
      </c>
      <c r="K31" s="2290">
        <f t="shared" si="7"/>
        <v>7</v>
      </c>
      <c r="L31" s="2290">
        <f t="shared" si="7"/>
        <v>7</v>
      </c>
      <c r="M31" s="2290">
        <f t="shared" si="7"/>
        <v>10</v>
      </c>
      <c r="N31" s="2290">
        <f t="shared" si="7"/>
        <v>12</v>
      </c>
      <c r="O31" s="2290">
        <f t="shared" si="7"/>
        <v>12</v>
      </c>
      <c r="P31" s="2290">
        <f t="shared" si="7"/>
        <v>12</v>
      </c>
      <c r="Q31" s="2290">
        <f t="shared" si="7"/>
        <v>10</v>
      </c>
      <c r="R31" s="2290">
        <f t="shared" si="7"/>
        <v>10</v>
      </c>
    </row>
    <row r="32" spans="1:21" ht="123" customHeight="1" x14ac:dyDescent="0.25">
      <c r="A32" s="2267" t="s">
        <v>13</v>
      </c>
      <c r="B32" s="2267" t="s">
        <v>34</v>
      </c>
      <c r="C32" s="2275" t="s">
        <v>192</v>
      </c>
      <c r="D32" s="2269">
        <f>SUM(E32:K32,L32:R32)/2</f>
        <v>40</v>
      </c>
      <c r="E32" s="2296">
        <v>8</v>
      </c>
      <c r="F32" s="2269">
        <v>8</v>
      </c>
      <c r="G32" s="2269">
        <v>8</v>
      </c>
      <c r="H32" s="2269"/>
      <c r="I32" s="2269">
        <v>8</v>
      </c>
      <c r="J32" s="2274">
        <v>8</v>
      </c>
      <c r="K32" s="2296"/>
      <c r="L32" s="2296"/>
      <c r="M32" s="2269">
        <v>8</v>
      </c>
      <c r="N32" s="2269">
        <v>8</v>
      </c>
      <c r="O32" s="2269">
        <v>8</v>
      </c>
      <c r="P32" s="2269">
        <v>8</v>
      </c>
      <c r="Q32" s="2269"/>
      <c r="R32" s="2296">
        <v>8</v>
      </c>
    </row>
    <row r="33" spans="1:18" ht="123" customHeight="1" x14ac:dyDescent="0.25">
      <c r="A33" s="2267" t="s">
        <v>13</v>
      </c>
      <c r="B33" s="2267" t="s">
        <v>34</v>
      </c>
      <c r="C33" s="2275" t="s">
        <v>345</v>
      </c>
      <c r="D33" s="2269">
        <f>SUM(E33:K33,L33:R33)/2</f>
        <v>28</v>
      </c>
      <c r="E33" s="2296">
        <v>8</v>
      </c>
      <c r="F33" s="2269">
        <v>8</v>
      </c>
      <c r="G33" s="2269"/>
      <c r="H33" s="2269">
        <v>8</v>
      </c>
      <c r="I33" s="2269"/>
      <c r="J33" s="2274"/>
      <c r="K33" s="2296"/>
      <c r="L33" s="2296"/>
      <c r="M33" s="2269">
        <v>8</v>
      </c>
      <c r="N33" s="2269"/>
      <c r="O33" s="2269">
        <v>8</v>
      </c>
      <c r="P33" s="2269"/>
      <c r="Q33" s="2269">
        <v>8</v>
      </c>
      <c r="R33" s="2296">
        <v>8</v>
      </c>
    </row>
    <row r="34" spans="1:18" ht="123" customHeight="1" x14ac:dyDescent="0.25">
      <c r="A34" s="2287"/>
      <c r="B34" s="2287"/>
      <c r="C34" s="2288" t="s">
        <v>121</v>
      </c>
      <c r="D34" s="2289"/>
      <c r="E34" s="2290">
        <f t="shared" ref="E34:R34" si="8">COUNT(E7:E15,E17:E18,E20:E20,E22:E24,E26:E30,E32:E33)</f>
        <v>12</v>
      </c>
      <c r="F34" s="2290">
        <f t="shared" si="8"/>
        <v>12</v>
      </c>
      <c r="G34" s="2290">
        <f t="shared" si="8"/>
        <v>12</v>
      </c>
      <c r="H34" s="2290">
        <f t="shared" si="8"/>
        <v>13</v>
      </c>
      <c r="I34" s="2290">
        <f t="shared" si="8"/>
        <v>12</v>
      </c>
      <c r="J34" s="2291">
        <f t="shared" si="8"/>
        <v>7</v>
      </c>
      <c r="K34" s="2290">
        <f t="shared" si="8"/>
        <v>7</v>
      </c>
      <c r="L34" s="2290">
        <f t="shared" si="8"/>
        <v>7</v>
      </c>
      <c r="M34" s="2290">
        <f t="shared" si="8"/>
        <v>12</v>
      </c>
      <c r="N34" s="2290">
        <f t="shared" si="8"/>
        <v>13</v>
      </c>
      <c r="O34" s="2290">
        <f t="shared" si="8"/>
        <v>14</v>
      </c>
      <c r="P34" s="2290">
        <f t="shared" si="8"/>
        <v>13</v>
      </c>
      <c r="Q34" s="2290">
        <f t="shared" si="8"/>
        <v>11</v>
      </c>
      <c r="R34" s="2290">
        <f t="shared" si="8"/>
        <v>12</v>
      </c>
    </row>
    <row r="35" spans="1:18" ht="123" customHeight="1" x14ac:dyDescent="0.25">
      <c r="A35" s="2267" t="s">
        <v>13</v>
      </c>
      <c r="B35" s="2267" t="s">
        <v>162</v>
      </c>
      <c r="C35" s="2275" t="s">
        <v>358</v>
      </c>
      <c r="D35" s="2269">
        <f t="shared" ref="D35" si="9">SUM(E35:K35,L35:R35)/2</f>
        <v>28</v>
      </c>
      <c r="E35" s="2298"/>
      <c r="F35" s="2292">
        <v>8</v>
      </c>
      <c r="G35" s="2292"/>
      <c r="H35" s="2269">
        <v>8</v>
      </c>
      <c r="I35" s="2292"/>
      <c r="J35" s="2293"/>
      <c r="K35" s="2296">
        <v>8</v>
      </c>
      <c r="L35" s="2296">
        <v>8</v>
      </c>
      <c r="M35" s="2269">
        <v>8</v>
      </c>
      <c r="N35" s="2292"/>
      <c r="O35" s="2292">
        <v>8</v>
      </c>
      <c r="P35" s="2292"/>
      <c r="Q35" s="2292">
        <v>8</v>
      </c>
      <c r="R35" s="2298"/>
    </row>
    <row r="36" spans="1:18" ht="123" customHeight="1" x14ac:dyDescent="0.25">
      <c r="A36" s="2287"/>
      <c r="B36" s="2287"/>
      <c r="C36" s="2288" t="s">
        <v>139</v>
      </c>
      <c r="D36" s="2289"/>
      <c r="E36" s="2290">
        <f t="shared" ref="E36:R36" si="10">COUNT(E7:E15,E17:E18,E20:E20,E22:E24,E26:E30,E32:E33,E35:E35)</f>
        <v>12</v>
      </c>
      <c r="F36" s="2290">
        <f t="shared" si="10"/>
        <v>13</v>
      </c>
      <c r="G36" s="2290">
        <f t="shared" si="10"/>
        <v>12</v>
      </c>
      <c r="H36" s="2290">
        <f t="shared" si="10"/>
        <v>14</v>
      </c>
      <c r="I36" s="2290">
        <f t="shared" si="10"/>
        <v>12</v>
      </c>
      <c r="J36" s="2291">
        <f t="shared" si="10"/>
        <v>7</v>
      </c>
      <c r="K36" s="2290">
        <f t="shared" si="10"/>
        <v>8</v>
      </c>
      <c r="L36" s="2290">
        <f t="shared" si="10"/>
        <v>8</v>
      </c>
      <c r="M36" s="2290">
        <f t="shared" si="10"/>
        <v>13</v>
      </c>
      <c r="N36" s="2290">
        <f t="shared" si="10"/>
        <v>13</v>
      </c>
      <c r="O36" s="2290">
        <f t="shared" si="10"/>
        <v>15</v>
      </c>
      <c r="P36" s="2290">
        <f t="shared" si="10"/>
        <v>13</v>
      </c>
      <c r="Q36" s="2290">
        <f t="shared" si="10"/>
        <v>12</v>
      </c>
      <c r="R36" s="2290">
        <f t="shared" si="10"/>
        <v>12</v>
      </c>
    </row>
    <row r="37" spans="1:18" ht="123" customHeight="1" x14ac:dyDescent="0.25">
      <c r="A37" s="2267" t="s">
        <v>13</v>
      </c>
      <c r="B37" s="2267" t="s">
        <v>360</v>
      </c>
      <c r="C37" s="2275" t="s">
        <v>351</v>
      </c>
      <c r="D37" s="2269">
        <f>SUM(E37:K37,L37:R37)/2</f>
        <v>25.5</v>
      </c>
      <c r="E37" s="2286"/>
      <c r="F37" s="2269">
        <v>8.5</v>
      </c>
      <c r="G37" s="2269">
        <v>8.5</v>
      </c>
      <c r="H37" s="2271" t="s">
        <v>152</v>
      </c>
      <c r="I37" s="2269"/>
      <c r="J37" s="2271">
        <v>8.5</v>
      </c>
      <c r="K37" s="2286"/>
      <c r="L37" s="2286"/>
      <c r="M37" s="2269">
        <v>8.5</v>
      </c>
      <c r="N37" s="2269">
        <v>8.5</v>
      </c>
      <c r="O37" s="2269">
        <v>8.5</v>
      </c>
      <c r="P37" s="2269"/>
      <c r="Q37" s="2269"/>
      <c r="R37" s="2286"/>
    </row>
    <row r="38" spans="1:18" ht="123" customHeight="1" x14ac:dyDescent="0.25">
      <c r="A38" s="2287"/>
      <c r="B38" s="2287"/>
      <c r="C38" s="2288" t="s">
        <v>125</v>
      </c>
      <c r="D38" s="2289"/>
      <c r="E38" s="2290">
        <f t="shared" ref="E38:R38" si="11">COUNT(E7:E15,E17:E17,E20:E20,E22:E24,E26:E30,E32:E33,E35:E35,E37:E37)</f>
        <v>11</v>
      </c>
      <c r="F38" s="2290">
        <f t="shared" si="11"/>
        <v>14</v>
      </c>
      <c r="G38" s="2290">
        <f t="shared" si="11"/>
        <v>12</v>
      </c>
      <c r="H38" s="2290">
        <f t="shared" si="11"/>
        <v>13</v>
      </c>
      <c r="I38" s="2290">
        <f t="shared" si="11"/>
        <v>12</v>
      </c>
      <c r="J38" s="2291">
        <f t="shared" si="11"/>
        <v>8</v>
      </c>
      <c r="K38" s="2290">
        <f t="shared" si="11"/>
        <v>8</v>
      </c>
      <c r="L38" s="2290">
        <f t="shared" si="11"/>
        <v>7</v>
      </c>
      <c r="M38" s="2290">
        <f t="shared" si="11"/>
        <v>13</v>
      </c>
      <c r="N38" s="2290">
        <f t="shared" si="11"/>
        <v>13</v>
      </c>
      <c r="O38" s="2290">
        <f t="shared" si="11"/>
        <v>16</v>
      </c>
      <c r="P38" s="2290">
        <f t="shared" si="11"/>
        <v>12</v>
      </c>
      <c r="Q38" s="2290">
        <f t="shared" si="11"/>
        <v>12</v>
      </c>
      <c r="R38" s="2290">
        <f t="shared" si="11"/>
        <v>12</v>
      </c>
    </row>
    <row r="39" spans="1:18" ht="123" customHeight="1" x14ac:dyDescent="0.25">
      <c r="A39" s="2267" t="s">
        <v>13</v>
      </c>
      <c r="B39" s="2267" t="s">
        <v>39</v>
      </c>
      <c r="C39" s="2275" t="s">
        <v>318</v>
      </c>
      <c r="D39" s="2269">
        <f>SUM(E39:K39,L39:R39)/2</f>
        <v>40</v>
      </c>
      <c r="E39" s="2270"/>
      <c r="F39" s="2269">
        <v>8</v>
      </c>
      <c r="G39" s="2269">
        <v>8</v>
      </c>
      <c r="H39" s="2269">
        <v>8</v>
      </c>
      <c r="I39" s="2269">
        <v>8</v>
      </c>
      <c r="J39" s="2274"/>
      <c r="K39" s="2270">
        <v>8</v>
      </c>
      <c r="L39" s="2270">
        <v>8</v>
      </c>
      <c r="M39" s="2269"/>
      <c r="N39" s="2269">
        <v>8</v>
      </c>
      <c r="O39" s="2269">
        <v>8</v>
      </c>
      <c r="P39" s="2269">
        <v>8</v>
      </c>
      <c r="Q39" s="2269">
        <v>8</v>
      </c>
      <c r="R39" s="2272"/>
    </row>
    <row r="40" spans="1:18" ht="123" customHeight="1" x14ac:dyDescent="0.25">
      <c r="A40" s="2267" t="s">
        <v>13</v>
      </c>
      <c r="B40" s="2267" t="s">
        <v>39</v>
      </c>
      <c r="C40" s="2275" t="s">
        <v>329</v>
      </c>
      <c r="D40" s="2269">
        <f t="shared" ref="D40:D45" si="12">SUM(E40:K40,L40:R40)/2</f>
        <v>36</v>
      </c>
      <c r="E40" s="2270"/>
      <c r="F40" s="2269">
        <v>8</v>
      </c>
      <c r="G40" s="2269">
        <v>8</v>
      </c>
      <c r="H40" s="2299">
        <v>8</v>
      </c>
      <c r="I40" s="2269"/>
      <c r="J40" s="2274"/>
      <c r="K40" s="2270">
        <v>8</v>
      </c>
      <c r="L40" s="2270">
        <v>8</v>
      </c>
      <c r="M40" s="2269">
        <v>8</v>
      </c>
      <c r="N40" s="2269">
        <v>8</v>
      </c>
      <c r="O40" s="2269"/>
      <c r="P40" s="2269">
        <v>8</v>
      </c>
      <c r="Q40" s="2269">
        <v>8</v>
      </c>
      <c r="R40" s="2272"/>
    </row>
    <row r="41" spans="1:18" ht="123" customHeight="1" x14ac:dyDescent="0.25">
      <c r="A41" s="2267" t="s">
        <v>13</v>
      </c>
      <c r="B41" s="2267" t="s">
        <v>39</v>
      </c>
      <c r="C41" s="2275" t="s">
        <v>106</v>
      </c>
      <c r="D41" s="2269">
        <f t="shared" si="12"/>
        <v>16</v>
      </c>
      <c r="E41" s="2300"/>
      <c r="F41" s="2269">
        <v>8</v>
      </c>
      <c r="G41" s="2269">
        <v>8</v>
      </c>
      <c r="H41" s="2286"/>
      <c r="I41" s="2286"/>
      <c r="J41" s="2274"/>
      <c r="K41" s="2297"/>
      <c r="L41" s="2270"/>
      <c r="M41" s="2269">
        <v>8</v>
      </c>
      <c r="N41" s="2269">
        <v>8</v>
      </c>
      <c r="O41" s="2286"/>
      <c r="P41" s="2286"/>
      <c r="Q41" s="2286"/>
      <c r="R41" s="2297"/>
    </row>
    <row r="42" spans="1:18" ht="123" customHeight="1" x14ac:dyDescent="0.25">
      <c r="A42" s="2267" t="s">
        <v>13</v>
      </c>
      <c r="B42" s="2267" t="s">
        <v>39</v>
      </c>
      <c r="C42" s="2275" t="s">
        <v>345</v>
      </c>
      <c r="D42" s="2269">
        <f t="shared" si="12"/>
        <v>8</v>
      </c>
      <c r="E42" s="2301"/>
      <c r="F42" s="2269"/>
      <c r="G42" s="2269">
        <v>8</v>
      </c>
      <c r="H42" s="2269"/>
      <c r="I42" s="2269"/>
      <c r="J42" s="2274"/>
      <c r="K42" s="2296"/>
      <c r="L42" s="2296"/>
      <c r="M42" s="2269"/>
      <c r="N42" s="2269">
        <v>8</v>
      </c>
      <c r="O42" s="2269"/>
      <c r="P42" s="2269"/>
      <c r="Q42" s="2269"/>
      <c r="R42" s="2296"/>
    </row>
    <row r="43" spans="1:18" ht="123" customHeight="1" x14ac:dyDescent="0.25">
      <c r="A43" s="2267" t="s">
        <v>13</v>
      </c>
      <c r="B43" s="2267" t="s">
        <v>39</v>
      </c>
      <c r="C43" s="2275" t="s">
        <v>334</v>
      </c>
      <c r="D43" s="2269">
        <f t="shared" si="12"/>
        <v>40</v>
      </c>
      <c r="E43" s="2301"/>
      <c r="F43" s="2269">
        <v>8</v>
      </c>
      <c r="G43" s="2269"/>
      <c r="H43" s="2269">
        <v>8</v>
      </c>
      <c r="I43" s="2269">
        <v>8</v>
      </c>
      <c r="J43" s="2274">
        <v>8</v>
      </c>
      <c r="K43" s="2296">
        <v>8</v>
      </c>
      <c r="L43" s="2296">
        <v>8</v>
      </c>
      <c r="M43" s="2269">
        <v>8</v>
      </c>
      <c r="N43" s="2269"/>
      <c r="O43" s="2269">
        <v>8</v>
      </c>
      <c r="P43" s="2269">
        <v>8</v>
      </c>
      <c r="Q43" s="2269">
        <v>8</v>
      </c>
      <c r="R43" s="2296"/>
    </row>
    <row r="44" spans="1:18" ht="123" customHeight="1" x14ac:dyDescent="0.25">
      <c r="A44" s="2267" t="s">
        <v>13</v>
      </c>
      <c r="B44" s="2267" t="s">
        <v>39</v>
      </c>
      <c r="C44" s="2275" t="s">
        <v>352</v>
      </c>
      <c r="D44" s="2269">
        <f t="shared" si="12"/>
        <v>40</v>
      </c>
      <c r="E44" s="2296">
        <v>8</v>
      </c>
      <c r="F44" s="2269"/>
      <c r="G44" s="2269">
        <v>8</v>
      </c>
      <c r="H44" s="2269">
        <v>8</v>
      </c>
      <c r="I44" s="2269">
        <v>8</v>
      </c>
      <c r="J44" s="2274">
        <v>8</v>
      </c>
      <c r="K44" s="2296"/>
      <c r="L44" s="2296"/>
      <c r="M44" s="2269">
        <v>8</v>
      </c>
      <c r="N44" s="2269">
        <v>8</v>
      </c>
      <c r="O44" s="2269">
        <v>8</v>
      </c>
      <c r="P44" s="2269">
        <v>8</v>
      </c>
      <c r="Q44" s="2269"/>
      <c r="R44" s="2296">
        <v>8</v>
      </c>
    </row>
    <row r="45" spans="1:18" ht="123" customHeight="1" x14ac:dyDescent="0.25">
      <c r="A45" s="2267" t="s">
        <v>13</v>
      </c>
      <c r="B45" s="2267" t="s">
        <v>362</v>
      </c>
      <c r="C45" s="2275" t="s">
        <v>135</v>
      </c>
      <c r="D45" s="2269">
        <f t="shared" si="12"/>
        <v>26.75</v>
      </c>
      <c r="E45" s="2296">
        <v>8</v>
      </c>
      <c r="F45" s="2269">
        <v>7.5</v>
      </c>
      <c r="G45" s="2269"/>
      <c r="H45" s="2269"/>
      <c r="I45" s="2269">
        <v>7.5</v>
      </c>
      <c r="J45" s="2274"/>
      <c r="K45" s="2296"/>
      <c r="L45" s="2296"/>
      <c r="M45" s="2269">
        <v>7.5</v>
      </c>
      <c r="N45" s="2269"/>
      <c r="O45" s="2269"/>
      <c r="P45" s="2269">
        <v>7.5</v>
      </c>
      <c r="Q45" s="2269">
        <v>7.5</v>
      </c>
      <c r="R45" s="2296">
        <v>8</v>
      </c>
    </row>
    <row r="46" spans="1:18" ht="123" customHeight="1" x14ac:dyDescent="0.25">
      <c r="A46" s="2287"/>
      <c r="B46" s="2287"/>
      <c r="C46" s="2288" t="s">
        <v>126</v>
      </c>
      <c r="D46" s="2289"/>
      <c r="E46" s="2290">
        <f t="shared" ref="E46:R46" si="13">COUNT(E8:E15,E17:E17,E20:E20,E22:E24,E26:E30,E32:E33,E35:E35,E37:E37,E39:E45)</f>
        <v>13</v>
      </c>
      <c r="F46" s="2290">
        <f t="shared" si="13"/>
        <v>19</v>
      </c>
      <c r="G46" s="2290">
        <f t="shared" si="13"/>
        <v>17</v>
      </c>
      <c r="H46" s="2290">
        <f t="shared" si="13"/>
        <v>17</v>
      </c>
      <c r="I46" s="2290">
        <f t="shared" si="13"/>
        <v>16</v>
      </c>
      <c r="J46" s="2291">
        <f t="shared" si="13"/>
        <v>10</v>
      </c>
      <c r="K46" s="2290">
        <f t="shared" si="13"/>
        <v>11</v>
      </c>
      <c r="L46" s="2290">
        <f t="shared" si="13"/>
        <v>10</v>
      </c>
      <c r="M46" s="2290">
        <f t="shared" si="13"/>
        <v>18</v>
      </c>
      <c r="N46" s="2290">
        <f t="shared" si="13"/>
        <v>18</v>
      </c>
      <c r="O46" s="2290">
        <f t="shared" si="13"/>
        <v>19</v>
      </c>
      <c r="P46" s="2290">
        <f t="shared" si="13"/>
        <v>17</v>
      </c>
      <c r="Q46" s="2290">
        <f t="shared" si="13"/>
        <v>16</v>
      </c>
      <c r="R46" s="2290">
        <f t="shared" si="13"/>
        <v>14</v>
      </c>
    </row>
    <row r="47" spans="1:18" ht="123" customHeight="1" x14ac:dyDescent="0.25">
      <c r="A47" s="2267" t="s">
        <v>13</v>
      </c>
      <c r="B47" s="2267" t="s">
        <v>301</v>
      </c>
      <c r="C47" s="2268" t="s">
        <v>106</v>
      </c>
      <c r="D47" s="2269">
        <f>SUM(E47:K47,L47:R47)/2</f>
        <v>6</v>
      </c>
      <c r="E47" s="2272"/>
      <c r="F47" s="2297"/>
      <c r="G47" s="2286"/>
      <c r="H47" s="2273">
        <v>6</v>
      </c>
      <c r="I47" s="2286"/>
      <c r="J47" s="2274"/>
      <c r="K47" s="2302"/>
      <c r="L47" s="2270"/>
      <c r="M47" s="2286"/>
      <c r="N47" s="2286"/>
      <c r="O47" s="2269">
        <v>6</v>
      </c>
      <c r="P47" s="2286"/>
      <c r="Q47" s="2286"/>
      <c r="R47" s="2302"/>
    </row>
    <row r="48" spans="1:18" ht="123" customHeight="1" x14ac:dyDescent="0.25">
      <c r="A48" s="2267" t="s">
        <v>13</v>
      </c>
      <c r="B48" s="2267" t="s">
        <v>312</v>
      </c>
      <c r="C48" s="2268" t="s">
        <v>106</v>
      </c>
      <c r="D48" s="2269">
        <f>SUM(E48:K48,L48:R48)/2</f>
        <v>7.5</v>
      </c>
      <c r="E48" s="2272"/>
      <c r="F48" s="2297"/>
      <c r="G48" s="2286"/>
      <c r="H48" s="2297"/>
      <c r="I48" s="2269">
        <v>5</v>
      </c>
      <c r="J48" s="2274"/>
      <c r="K48" s="2302"/>
      <c r="L48" s="2270"/>
      <c r="M48" s="2286"/>
      <c r="N48" s="2286"/>
      <c r="O48" s="2286"/>
      <c r="P48" s="2269">
        <v>5</v>
      </c>
      <c r="Q48" s="2269">
        <v>5</v>
      </c>
      <c r="R48" s="2302"/>
    </row>
    <row r="49" spans="1:18" ht="123" hidden="1" customHeight="1" x14ac:dyDescent="0.25">
      <c r="A49" s="2287"/>
      <c r="B49" s="2287"/>
      <c r="C49" s="2303" t="s">
        <v>300</v>
      </c>
      <c r="D49" s="2289"/>
      <c r="E49" s="2290">
        <f t="shared" ref="E49:R49" si="14">COUNT(E17:E17,E20,E22:E24,E26:E30,E32:E33,E35:E35,E37:E37,E39:E45)</f>
        <v>9</v>
      </c>
      <c r="F49" s="2290">
        <f t="shared" si="14"/>
        <v>14</v>
      </c>
      <c r="G49" s="2290">
        <f t="shared" si="14"/>
        <v>13</v>
      </c>
      <c r="H49" s="2290">
        <f t="shared" si="14"/>
        <v>13</v>
      </c>
      <c r="I49" s="2290">
        <f t="shared" si="14"/>
        <v>12</v>
      </c>
      <c r="J49" s="2291">
        <f t="shared" si="14"/>
        <v>8</v>
      </c>
      <c r="K49" s="2290">
        <f t="shared" si="14"/>
        <v>9</v>
      </c>
      <c r="L49" s="2290">
        <f t="shared" si="14"/>
        <v>9</v>
      </c>
      <c r="M49" s="2290">
        <f t="shared" si="14"/>
        <v>13</v>
      </c>
      <c r="N49" s="2290">
        <f t="shared" si="14"/>
        <v>13</v>
      </c>
      <c r="O49" s="2290">
        <f t="shared" si="14"/>
        <v>14</v>
      </c>
      <c r="P49" s="2290">
        <f t="shared" si="14"/>
        <v>13</v>
      </c>
      <c r="Q49" s="2290">
        <f t="shared" si="14"/>
        <v>12</v>
      </c>
      <c r="R49" s="2290">
        <f t="shared" si="14"/>
        <v>9</v>
      </c>
    </row>
    <row r="50" spans="1:18" ht="123" hidden="1" customHeight="1" x14ac:dyDescent="0.25">
      <c r="A50" s="2287"/>
      <c r="B50" s="2287"/>
      <c r="C50" s="2304" t="s">
        <v>51</v>
      </c>
      <c r="D50" s="2289"/>
      <c r="E50" s="2290">
        <f t="shared" ref="E50:R50" si="15">COUNT(E20,E22:E24,E26:E30,E32:E33,E35:E35,E37:E37,E39:E45,E47:E47)</f>
        <v>9</v>
      </c>
      <c r="F50" s="2290">
        <f t="shared" si="15"/>
        <v>13</v>
      </c>
      <c r="G50" s="2290">
        <f t="shared" si="15"/>
        <v>13</v>
      </c>
      <c r="H50" s="2290">
        <f t="shared" si="15"/>
        <v>13</v>
      </c>
      <c r="I50" s="2290">
        <f t="shared" si="15"/>
        <v>11</v>
      </c>
      <c r="J50" s="2291">
        <f t="shared" si="15"/>
        <v>8</v>
      </c>
      <c r="K50" s="2290">
        <f t="shared" si="15"/>
        <v>9</v>
      </c>
      <c r="L50" s="2290">
        <f t="shared" si="15"/>
        <v>9</v>
      </c>
      <c r="M50" s="2290">
        <f t="shared" si="15"/>
        <v>13</v>
      </c>
      <c r="N50" s="2290">
        <f t="shared" si="15"/>
        <v>12</v>
      </c>
      <c r="O50" s="2290">
        <f t="shared" si="15"/>
        <v>14</v>
      </c>
      <c r="P50" s="2290">
        <f t="shared" si="15"/>
        <v>12</v>
      </c>
      <c r="Q50" s="2290">
        <f t="shared" si="15"/>
        <v>11</v>
      </c>
      <c r="R50" s="2290">
        <f t="shared" si="15"/>
        <v>9</v>
      </c>
    </row>
    <row r="51" spans="1:18" ht="123" hidden="1" customHeight="1" x14ac:dyDescent="0.25">
      <c r="A51" s="2287"/>
      <c r="B51" s="2287"/>
      <c r="C51" s="2304" t="s">
        <v>113</v>
      </c>
      <c r="D51" s="2289"/>
      <c r="E51" s="2290">
        <f t="shared" ref="E51:R51" si="16">COUNT(E22:E24,E26:E30,E32:E33,E35:E35,E37:E37,E39:E45,E47:E48)</f>
        <v>9</v>
      </c>
      <c r="F51" s="2290">
        <f t="shared" si="16"/>
        <v>12</v>
      </c>
      <c r="G51" s="2290">
        <f t="shared" si="16"/>
        <v>12</v>
      </c>
      <c r="H51" s="2290">
        <f t="shared" si="16"/>
        <v>12</v>
      </c>
      <c r="I51" s="2290">
        <f t="shared" si="16"/>
        <v>12</v>
      </c>
      <c r="J51" s="2291">
        <f t="shared" si="16"/>
        <v>8</v>
      </c>
      <c r="K51" s="2290">
        <f t="shared" si="16"/>
        <v>8</v>
      </c>
      <c r="L51" s="2290">
        <f t="shared" si="16"/>
        <v>8</v>
      </c>
      <c r="M51" s="2290">
        <f t="shared" si="16"/>
        <v>13</v>
      </c>
      <c r="N51" s="2290">
        <f t="shared" si="16"/>
        <v>11</v>
      </c>
      <c r="O51" s="2290">
        <f t="shared" si="16"/>
        <v>13</v>
      </c>
      <c r="P51" s="2290">
        <f t="shared" si="16"/>
        <v>13</v>
      </c>
      <c r="Q51" s="2290">
        <f t="shared" si="16"/>
        <v>12</v>
      </c>
      <c r="R51" s="2290">
        <f t="shared" si="16"/>
        <v>9</v>
      </c>
    </row>
    <row r="52" spans="1:18" ht="123" hidden="1" customHeight="1" x14ac:dyDescent="0.25">
      <c r="A52" s="2267" t="s">
        <v>13</v>
      </c>
      <c r="B52" s="2267" t="s">
        <v>319</v>
      </c>
      <c r="C52" s="2275"/>
      <c r="D52" s="2269">
        <f t="shared" ref="D52" si="17">SUM(E52:K52,L52:R52)/2</f>
        <v>0</v>
      </c>
      <c r="E52" s="2272"/>
      <c r="F52" s="2273"/>
      <c r="G52" s="2269"/>
      <c r="H52" s="2273"/>
      <c r="I52" s="2269"/>
      <c r="J52" s="2274"/>
      <c r="K52" s="2270"/>
      <c r="L52" s="2270"/>
      <c r="M52" s="2269"/>
      <c r="N52" s="2269"/>
      <c r="O52" s="2269"/>
      <c r="P52" s="2269"/>
      <c r="Q52" s="2269"/>
      <c r="R52" s="2270"/>
    </row>
    <row r="53" spans="1:18" ht="123" customHeight="1" x14ac:dyDescent="0.25">
      <c r="A53" s="2287"/>
      <c r="B53" s="2287"/>
      <c r="C53" s="2304" t="s">
        <v>55</v>
      </c>
      <c r="D53" s="2289"/>
      <c r="E53" s="2290">
        <f t="shared" ref="E53:R53" si="18">COUNT(E26:E30,E32:E33,E35:E35,E37:E37,E39:E45,E47:E48,E52)</f>
        <v>6</v>
      </c>
      <c r="F53" s="2290">
        <f t="shared" si="18"/>
        <v>12</v>
      </c>
      <c r="G53" s="2290">
        <f t="shared" si="18"/>
        <v>12</v>
      </c>
      <c r="H53" s="2290">
        <f t="shared" si="18"/>
        <v>11</v>
      </c>
      <c r="I53" s="2290">
        <f t="shared" si="18"/>
        <v>10</v>
      </c>
      <c r="J53" s="2291">
        <f t="shared" si="18"/>
        <v>7</v>
      </c>
      <c r="K53" s="2290">
        <f t="shared" si="18"/>
        <v>5</v>
      </c>
      <c r="L53" s="2290">
        <f t="shared" si="18"/>
        <v>5</v>
      </c>
      <c r="M53" s="2290">
        <f t="shared" si="18"/>
        <v>13</v>
      </c>
      <c r="N53" s="2290">
        <f t="shared" si="18"/>
        <v>11</v>
      </c>
      <c r="O53" s="2290">
        <f t="shared" si="18"/>
        <v>12</v>
      </c>
      <c r="P53" s="2290">
        <f t="shared" si="18"/>
        <v>11</v>
      </c>
      <c r="Q53" s="2290">
        <f t="shared" si="18"/>
        <v>11</v>
      </c>
      <c r="R53" s="2290">
        <f t="shared" si="18"/>
        <v>6</v>
      </c>
    </row>
    <row r="54" spans="1:18" ht="123" hidden="1" customHeight="1" x14ac:dyDescent="0.25">
      <c r="A54" s="2287"/>
      <c r="B54" s="2287"/>
      <c r="C54" s="2304" t="s">
        <v>105</v>
      </c>
      <c r="D54" s="2289"/>
      <c r="E54" s="2290">
        <f t="shared" ref="E54:R54" si="19">COUNT(E32:E33,E35:E35,E37:E37,E39:E45,E47:E48,E52)</f>
        <v>4</v>
      </c>
      <c r="F54" s="2290">
        <f t="shared" si="19"/>
        <v>9</v>
      </c>
      <c r="G54" s="2290">
        <f t="shared" si="19"/>
        <v>7</v>
      </c>
      <c r="H54" s="2290">
        <f t="shared" si="19"/>
        <v>7</v>
      </c>
      <c r="I54" s="2290">
        <f t="shared" si="19"/>
        <v>6</v>
      </c>
      <c r="J54" s="2291">
        <f t="shared" si="19"/>
        <v>4</v>
      </c>
      <c r="K54" s="2290">
        <f t="shared" si="19"/>
        <v>4</v>
      </c>
      <c r="L54" s="2290">
        <f t="shared" si="19"/>
        <v>4</v>
      </c>
      <c r="M54" s="2290">
        <f t="shared" si="19"/>
        <v>9</v>
      </c>
      <c r="N54" s="2290">
        <f t="shared" si="19"/>
        <v>7</v>
      </c>
      <c r="O54" s="2290">
        <f t="shared" si="19"/>
        <v>8</v>
      </c>
      <c r="P54" s="2290">
        <f t="shared" si="19"/>
        <v>7</v>
      </c>
      <c r="Q54" s="2290">
        <f t="shared" si="19"/>
        <v>7</v>
      </c>
      <c r="R54" s="2290">
        <f t="shared" si="19"/>
        <v>4</v>
      </c>
    </row>
    <row r="55" spans="1:18" ht="123" hidden="1" customHeight="1" x14ac:dyDescent="0.25">
      <c r="A55" s="2287"/>
      <c r="B55" s="2287"/>
      <c r="C55" s="2304" t="s">
        <v>128</v>
      </c>
      <c r="D55" s="2289"/>
      <c r="E55" s="2290">
        <f>COUNT(#REF!,E35:E35,E37:E37,E39:E45,E47:E48,E52)</f>
        <v>2</v>
      </c>
      <c r="F55" s="2290">
        <f>COUNT(#REF!,F35:F35,F37:F37,F39:F45,F47:F48,F52)</f>
        <v>7</v>
      </c>
      <c r="G55" s="2290">
        <f>COUNT(#REF!,G35:G35,G37:G37,G39:G45,G47:G48,G52)</f>
        <v>6</v>
      </c>
      <c r="H55" s="2290">
        <f>COUNT(#REF!,H35:H35,H37:H37,H39:H45,H47:H48,H52)</f>
        <v>6</v>
      </c>
      <c r="I55" s="2290">
        <f>COUNT(#REF!,I35:I35,I37:I37,I39:I45,I47:I48,I52)</f>
        <v>5</v>
      </c>
      <c r="J55" s="2291">
        <f>COUNT(#REF!,J35:J35,J37:J37,J39:J45,J47:J48,J52)</f>
        <v>3</v>
      </c>
      <c r="K55" s="2290">
        <f>COUNT(#REF!,K35:K35,K37:K37,K39:K45,K47:K48,K52)</f>
        <v>4</v>
      </c>
      <c r="L55" s="2290">
        <f>COUNT(#REF!,L35:L35,L37:L37,L39:L45,L47:L48,L52)</f>
        <v>4</v>
      </c>
      <c r="M55" s="2290">
        <f>COUNT(#REF!,M35:M35,M37:M37,M39:M45,M47:M48,M52)</f>
        <v>7</v>
      </c>
      <c r="N55" s="2290">
        <f>COUNT(#REF!,N35:N35,N37:N37,N39:N45,N47:N48,N52)</f>
        <v>6</v>
      </c>
      <c r="O55" s="2290">
        <f>COUNT(#REF!,O35:O35,O37:O37,O39:O45,O47:O48,O52)</f>
        <v>6</v>
      </c>
      <c r="P55" s="2290">
        <f>COUNT(#REF!,P35:P35,P37:P37,P39:P45,P47:P48,P52)</f>
        <v>6</v>
      </c>
      <c r="Q55" s="2290">
        <f>COUNT(#REF!,Q35:Q35,Q37:Q37,Q39:Q45,Q47:Q48,Q52)</f>
        <v>6</v>
      </c>
      <c r="R55" s="2290">
        <f>COUNT(#REF!,R35:R35,R37:R37,R39:R45,R47:R48,R52)</f>
        <v>2</v>
      </c>
    </row>
    <row r="56" spans="1:18" ht="123" hidden="1" customHeight="1" x14ac:dyDescent="0.25">
      <c r="A56" s="2287"/>
      <c r="B56" s="2287"/>
      <c r="C56" s="2304" t="s">
        <v>161</v>
      </c>
      <c r="D56" s="2289"/>
      <c r="E56" s="2290">
        <f>COUNT(#REF!,E37:E37,E39:E45,E47:E48,E52)</f>
        <v>2</v>
      </c>
      <c r="F56" s="2290">
        <f>COUNT(#REF!,F37:F37,F39:F45,F47:F48,F52)</f>
        <v>6</v>
      </c>
      <c r="G56" s="2290">
        <f>COUNT(#REF!,G37:G37,G39:G45,G47:G48,G52)</f>
        <v>6</v>
      </c>
      <c r="H56" s="2290">
        <f>COUNT(#REF!,H37:H37,H39:H45,H47:H48,H52)</f>
        <v>5</v>
      </c>
      <c r="I56" s="2290">
        <f>COUNT(#REF!,I37:I37,I39:I45,I47:I48,I52)</f>
        <v>5</v>
      </c>
      <c r="J56" s="2291">
        <f>COUNT(#REF!,J37:J37,J39:J45,J47:J48,J52)</f>
        <v>3</v>
      </c>
      <c r="K56" s="2290">
        <f>COUNT(#REF!,K37:K37,K39:K45,K47:K48,K52)</f>
        <v>3</v>
      </c>
      <c r="L56" s="2290">
        <f>COUNT(#REF!,L37:L37,L39:L45,L47:L48,L52)</f>
        <v>3</v>
      </c>
      <c r="M56" s="2290">
        <f>COUNT(#REF!,M37:M37,M39:M45,M47:M48,M52)</f>
        <v>6</v>
      </c>
      <c r="N56" s="2290">
        <f>COUNT(#REF!,N37:N37,N39:N45,N47:N48,N52)</f>
        <v>6</v>
      </c>
      <c r="O56" s="2290">
        <f>COUNT(#REF!,O37:O37,O39:O45,O47:O48,O52)</f>
        <v>5</v>
      </c>
      <c r="P56" s="2290">
        <f>COUNT(#REF!,P37:P37,P39:P45,P47:P48,P52)</f>
        <v>6</v>
      </c>
      <c r="Q56" s="2290">
        <f>COUNT(#REF!,Q37:Q37,Q39:Q45,Q47:Q48,Q52)</f>
        <v>5</v>
      </c>
      <c r="R56" s="2290">
        <f>COUNT(#REF!,R37:R37,R39:R45,R47:R48,R52)</f>
        <v>2</v>
      </c>
    </row>
    <row r="57" spans="1:18" ht="123" customHeight="1" x14ac:dyDescent="0.25">
      <c r="A57" s="2287"/>
      <c r="B57" s="2287"/>
      <c r="C57" s="2304" t="s">
        <v>321</v>
      </c>
      <c r="D57" s="2289"/>
      <c r="E57" s="2290">
        <f>COUNT(#REF!,E37,E39:E45,E47:E48,E52)</f>
        <v>2</v>
      </c>
      <c r="F57" s="2290">
        <f>COUNT(#REF!,F37,F39:F45,F47:F48,F52)</f>
        <v>6</v>
      </c>
      <c r="G57" s="2290">
        <f>COUNT(#REF!,G37,G39:G45,G47:G48,G52)</f>
        <v>6</v>
      </c>
      <c r="H57" s="2290">
        <f>COUNT(#REF!,H37,H39:H45,H47:H48,H52)</f>
        <v>5</v>
      </c>
      <c r="I57" s="2290">
        <f>COUNT(#REF!,I37,I39:I45,I47:I48,I52)</f>
        <v>5</v>
      </c>
      <c r="J57" s="2291">
        <f>COUNT(#REF!,J37,J39:J45,J47:J48,J52)</f>
        <v>3</v>
      </c>
      <c r="K57" s="2290">
        <f>COUNT(#REF!,K37,K39:K45,K47:K48,K52)</f>
        <v>3</v>
      </c>
      <c r="L57" s="2290">
        <f>COUNT(#REF!,L37,L39:L45,L47:L48,L52)</f>
        <v>3</v>
      </c>
      <c r="M57" s="2290">
        <f>COUNT(#REF!,M37,M39:M45,M47:M48,M52)</f>
        <v>6</v>
      </c>
      <c r="N57" s="2290">
        <f>COUNT(#REF!,N37,N39:N45,N47:N48,N52)</f>
        <v>6</v>
      </c>
      <c r="O57" s="2290">
        <f>COUNT(#REF!,O37,O39:O45,O47:O48,O52)</f>
        <v>5</v>
      </c>
      <c r="P57" s="2290">
        <f>COUNT(#REF!,P37,P39:P45,P47:P48,P52)</f>
        <v>6</v>
      </c>
      <c r="Q57" s="2290">
        <f>COUNT(#REF!,Q37,Q39:Q45,Q47:Q48,Q52)</f>
        <v>5</v>
      </c>
      <c r="R57" s="2290">
        <f>COUNT(#REF!,R37,R39:R45,R47:R48,R52)</f>
        <v>2</v>
      </c>
    </row>
    <row r="58" spans="1:18" ht="123" hidden="1" customHeight="1" x14ac:dyDescent="0.25">
      <c r="A58" s="2287"/>
      <c r="B58" s="2287"/>
      <c r="C58" s="2304" t="s">
        <v>183</v>
      </c>
      <c r="D58" s="2289"/>
      <c r="E58" s="2290">
        <f t="shared" ref="E58:R58" si="20">COUNT(E52)</f>
        <v>0</v>
      </c>
      <c r="F58" s="2290">
        <f t="shared" si="20"/>
        <v>0</v>
      </c>
      <c r="G58" s="2290">
        <f t="shared" si="20"/>
        <v>0</v>
      </c>
      <c r="H58" s="2290">
        <f t="shared" si="20"/>
        <v>0</v>
      </c>
      <c r="I58" s="2290">
        <f t="shared" si="20"/>
        <v>0</v>
      </c>
      <c r="J58" s="2291">
        <f t="shared" si="20"/>
        <v>0</v>
      </c>
      <c r="K58" s="2290">
        <f t="shared" si="20"/>
        <v>0</v>
      </c>
      <c r="L58" s="2290">
        <f t="shared" si="20"/>
        <v>0</v>
      </c>
      <c r="M58" s="2290">
        <f t="shared" si="20"/>
        <v>0</v>
      </c>
      <c r="N58" s="2290">
        <f t="shared" si="20"/>
        <v>0</v>
      </c>
      <c r="O58" s="2290">
        <f t="shared" si="20"/>
        <v>0</v>
      </c>
      <c r="P58" s="2290">
        <f t="shared" si="20"/>
        <v>0</v>
      </c>
      <c r="Q58" s="2290">
        <f t="shared" si="20"/>
        <v>0</v>
      </c>
      <c r="R58" s="2290">
        <f t="shared" si="20"/>
        <v>0</v>
      </c>
    </row>
    <row r="59" spans="1:18" ht="123" customHeight="1" thickBot="1" x14ac:dyDescent="0.3">
      <c r="A59" s="2267" t="s">
        <v>102</v>
      </c>
      <c r="B59" s="2267"/>
      <c r="C59" s="2268"/>
      <c r="D59" s="2269"/>
      <c r="E59" s="2272"/>
      <c r="F59" s="2273"/>
      <c r="G59" s="2273"/>
      <c r="H59" s="2273"/>
      <c r="I59" s="2269"/>
      <c r="J59" s="2274"/>
      <c r="K59" s="2270"/>
      <c r="L59" s="2270"/>
      <c r="M59" s="2273"/>
      <c r="N59" s="2269"/>
      <c r="O59" s="2269"/>
      <c r="P59" s="2269"/>
      <c r="Q59" s="2269"/>
      <c r="R59" s="2272"/>
    </row>
    <row r="60" spans="1:18" ht="123" customHeight="1" thickBot="1" x14ac:dyDescent="0.3">
      <c r="A60" s="2305" t="s">
        <v>95</v>
      </c>
      <c r="B60" s="2305" t="s">
        <v>101</v>
      </c>
      <c r="C60" s="2306" t="s">
        <v>97</v>
      </c>
      <c r="D60" s="2305">
        <f>SUM(E60:K60,L60:R60)/2</f>
        <v>19</v>
      </c>
      <c r="E60" s="2307"/>
      <c r="F60" s="2308">
        <v>7.5</v>
      </c>
      <c r="G60" s="2308">
        <v>7.5</v>
      </c>
      <c r="H60" s="2308">
        <v>4</v>
      </c>
      <c r="I60" s="2305"/>
      <c r="J60" s="2309"/>
      <c r="K60" s="2307"/>
      <c r="L60" s="2307"/>
      <c r="M60" s="2308">
        <v>7.5</v>
      </c>
      <c r="N60" s="2305">
        <v>7.5</v>
      </c>
      <c r="O60" s="2305">
        <v>4</v>
      </c>
      <c r="P60" s="2305"/>
      <c r="Q60" s="2305"/>
      <c r="R60" s="2310"/>
    </row>
    <row r="61" spans="1:18" ht="123" customHeight="1" thickBot="1" x14ac:dyDescent="0.3">
      <c r="A61" s="2267" t="s">
        <v>96</v>
      </c>
      <c r="B61" s="2267" t="s">
        <v>100</v>
      </c>
      <c r="C61" s="2311" t="s">
        <v>99</v>
      </c>
      <c r="D61" s="2305">
        <f t="shared" ref="D61:D62" si="21">SUM(E61:K61,L61:R61)/2</f>
        <v>38</v>
      </c>
      <c r="E61" s="2312"/>
      <c r="F61" s="2313">
        <v>9.5</v>
      </c>
      <c r="G61" s="2267">
        <v>9.5</v>
      </c>
      <c r="H61" s="2267">
        <v>9.5</v>
      </c>
      <c r="I61" s="2267">
        <v>9.5</v>
      </c>
      <c r="J61" s="2314"/>
      <c r="K61" s="2312"/>
      <c r="L61" s="2315"/>
      <c r="M61" s="2316">
        <v>9.5</v>
      </c>
      <c r="N61" s="2267">
        <v>9.5</v>
      </c>
      <c r="O61" s="2267">
        <v>9.5</v>
      </c>
      <c r="P61" s="2267">
        <v>9.5</v>
      </c>
      <c r="Q61" s="2267"/>
      <c r="R61" s="2317"/>
    </row>
    <row r="62" spans="1:18" ht="123" customHeight="1" thickBot="1" x14ac:dyDescent="0.3">
      <c r="A62" s="2267" t="s">
        <v>96</v>
      </c>
      <c r="B62" s="2267" t="s">
        <v>100</v>
      </c>
      <c r="C62" s="2311" t="s">
        <v>137</v>
      </c>
      <c r="D62" s="2305">
        <f t="shared" si="21"/>
        <v>38</v>
      </c>
      <c r="E62" s="2312">
        <v>9.5</v>
      </c>
      <c r="F62" s="2316">
        <v>9.5</v>
      </c>
      <c r="G62" s="2267"/>
      <c r="H62" s="2267"/>
      <c r="I62" s="2267"/>
      <c r="J62" s="2314">
        <v>9.5</v>
      </c>
      <c r="K62" s="2312">
        <v>9.5</v>
      </c>
      <c r="L62" s="2312">
        <v>9.5</v>
      </c>
      <c r="M62" s="2313">
        <v>9.5</v>
      </c>
      <c r="N62" s="2267"/>
      <c r="O62" s="2267"/>
      <c r="P62" s="2267"/>
      <c r="Q62" s="2267">
        <v>9.5</v>
      </c>
      <c r="R62" s="2317">
        <v>9.5</v>
      </c>
    </row>
    <row r="63" spans="1:18" ht="123" customHeight="1" x14ac:dyDescent="2">
      <c r="A63" s="2267"/>
      <c r="B63" s="2318" t="s">
        <v>155</v>
      </c>
      <c r="C63" s="2319" t="s">
        <v>140</v>
      </c>
      <c r="D63" s="2269"/>
      <c r="E63" s="2270"/>
      <c r="F63" s="2273"/>
      <c r="G63" s="2273"/>
      <c r="H63" s="2273"/>
      <c r="I63" s="2269"/>
      <c r="J63" s="2274"/>
      <c r="K63" s="2270"/>
      <c r="L63" s="2270"/>
      <c r="M63" s="2269"/>
      <c r="N63" s="2269"/>
      <c r="O63" s="2269"/>
      <c r="P63" s="2269"/>
      <c r="Q63" s="2269"/>
      <c r="R63" s="2272"/>
    </row>
    <row r="64" spans="1:18" ht="123" customHeight="1" x14ac:dyDescent="2">
      <c r="A64" s="2267"/>
      <c r="B64" s="2320" t="s">
        <v>154</v>
      </c>
      <c r="C64" s="2321" t="s">
        <v>141</v>
      </c>
      <c r="D64" s="2269"/>
      <c r="E64" s="2270"/>
      <c r="F64" s="2273"/>
      <c r="G64" s="2273"/>
      <c r="H64" s="2273"/>
      <c r="I64" s="2269"/>
      <c r="J64" s="2274"/>
      <c r="K64" s="2270"/>
      <c r="L64" s="2270"/>
      <c r="M64" s="2269"/>
      <c r="N64" s="2269"/>
      <c r="O64" s="2269"/>
      <c r="P64" s="2269"/>
      <c r="Q64" s="2269"/>
      <c r="R64" s="2272"/>
    </row>
    <row r="65" spans="1:18" ht="123" customHeight="1" x14ac:dyDescent="1.35">
      <c r="A65" s="2223"/>
      <c r="B65" s="2223"/>
      <c r="C65" s="2223"/>
      <c r="D65" s="2224"/>
      <c r="E65" s="2225">
        <f t="shared" ref="E65:R65" si="22">SUM(E7:E15,E17:E18,E20:E20,E22:E24,E26:E30,E32:E33,E35:E35,E37:E37,E39:E45,E47:E48,E52,E60:E64)</f>
        <v>116.5</v>
      </c>
      <c r="F65" s="2225">
        <f t="shared" si="22"/>
        <v>178.5</v>
      </c>
      <c r="G65" s="2225">
        <f t="shared" si="22"/>
        <v>158.5</v>
      </c>
      <c r="H65" s="2225">
        <f t="shared" si="22"/>
        <v>160.5</v>
      </c>
      <c r="I65" s="2225">
        <f t="shared" si="22"/>
        <v>142</v>
      </c>
      <c r="J65" s="2225">
        <f t="shared" si="22"/>
        <v>90</v>
      </c>
      <c r="K65" s="2225">
        <f t="shared" si="22"/>
        <v>98</v>
      </c>
      <c r="L65" s="2225">
        <f t="shared" si="22"/>
        <v>92.5</v>
      </c>
      <c r="M65" s="2225">
        <f t="shared" si="22"/>
        <v>175.5</v>
      </c>
      <c r="N65" s="2225">
        <f t="shared" si="22"/>
        <v>166.5</v>
      </c>
      <c r="O65" s="2225">
        <f t="shared" si="22"/>
        <v>172</v>
      </c>
      <c r="P65" s="2225">
        <f t="shared" si="22"/>
        <v>155</v>
      </c>
      <c r="Q65" s="2225">
        <f t="shared" si="22"/>
        <v>142</v>
      </c>
      <c r="R65" s="2225">
        <f t="shared" si="22"/>
        <v>122</v>
      </c>
    </row>
    <row r="66" spans="1:18" ht="123" customHeight="1" x14ac:dyDescent="1.35">
      <c r="A66" s="2226"/>
      <c r="B66" s="2226"/>
      <c r="C66" s="2226"/>
      <c r="D66" s="2224"/>
      <c r="E66" s="2227">
        <f>E65/8</f>
        <v>14.5625</v>
      </c>
      <c r="F66" s="2227">
        <f t="shared" ref="F66:R66" si="23">F65/8</f>
        <v>22.3125</v>
      </c>
      <c r="G66" s="2227">
        <f t="shared" si="23"/>
        <v>19.8125</v>
      </c>
      <c r="H66" s="2227">
        <f t="shared" si="23"/>
        <v>20.0625</v>
      </c>
      <c r="I66" s="2227">
        <f t="shared" si="23"/>
        <v>17.75</v>
      </c>
      <c r="J66" s="2227">
        <f t="shared" si="23"/>
        <v>11.25</v>
      </c>
      <c r="K66" s="2227">
        <f t="shared" si="23"/>
        <v>12.25</v>
      </c>
      <c r="L66" s="2227">
        <f t="shared" si="23"/>
        <v>11.5625</v>
      </c>
      <c r="M66" s="2227">
        <f t="shared" si="23"/>
        <v>21.9375</v>
      </c>
      <c r="N66" s="2227">
        <f t="shared" si="23"/>
        <v>20.8125</v>
      </c>
      <c r="O66" s="2227">
        <f t="shared" si="23"/>
        <v>21.5</v>
      </c>
      <c r="P66" s="2227">
        <f t="shared" si="23"/>
        <v>19.375</v>
      </c>
      <c r="Q66" s="2227">
        <f t="shared" si="23"/>
        <v>17.75</v>
      </c>
      <c r="R66" s="2227">
        <f t="shared" si="23"/>
        <v>15.25</v>
      </c>
    </row>
    <row r="67" spans="1:18" ht="62" x14ac:dyDescent="1.35">
      <c r="A67" s="2228"/>
      <c r="B67" s="2228"/>
      <c r="C67" s="2228"/>
      <c r="D67" s="2229" t="s">
        <v>212</v>
      </c>
      <c r="E67" s="2230" t="s">
        <v>315</v>
      </c>
      <c r="F67" s="2231" t="s">
        <v>203</v>
      </c>
      <c r="G67" s="2232"/>
      <c r="H67" s="2229" t="s">
        <v>211</v>
      </c>
      <c r="I67" s="2233"/>
      <c r="J67" s="2234" t="s">
        <v>203</v>
      </c>
      <c r="K67" s="2232"/>
      <c r="L67" s="2229" t="s">
        <v>213</v>
      </c>
      <c r="M67" s="2230" t="s">
        <v>74</v>
      </c>
      <c r="N67" s="2231" t="s">
        <v>203</v>
      </c>
      <c r="O67" s="2232"/>
      <c r="P67" s="2229" t="s">
        <v>211</v>
      </c>
      <c r="Q67" s="2233"/>
      <c r="R67" s="2234" t="s">
        <v>203</v>
      </c>
    </row>
    <row r="68" spans="1:18" ht="62" x14ac:dyDescent="1.35">
      <c r="A68" s="2235"/>
      <c r="B68" s="2235"/>
      <c r="C68" s="2235"/>
      <c r="D68" s="2236" t="s">
        <v>159</v>
      </c>
      <c r="E68" s="2237">
        <v>27.5</v>
      </c>
      <c r="F68" s="2238" t="str">
        <f>E68* 40 &amp; "hrs"</f>
        <v>1100hrs</v>
      </c>
      <c r="G68" s="2232"/>
      <c r="H68" s="2239" t="s">
        <v>240</v>
      </c>
      <c r="I68" s="2240">
        <v>25.93</v>
      </c>
      <c r="J68" s="2241" t="s">
        <v>247</v>
      </c>
      <c r="K68" s="2232"/>
      <c r="L68" s="2242" t="s">
        <v>159</v>
      </c>
      <c r="M68" s="2243">
        <v>27.5</v>
      </c>
      <c r="N68" s="2238" t="str">
        <f>M68* 40 &amp; "hrs"</f>
        <v>1100hrs</v>
      </c>
      <c r="O68" s="2232"/>
      <c r="P68" s="2244" t="s">
        <v>240</v>
      </c>
      <c r="Q68" s="2222">
        <v>25.93</v>
      </c>
      <c r="R68" s="2245" t="s">
        <v>247</v>
      </c>
    </row>
    <row r="69" spans="1:18" ht="62" x14ac:dyDescent="1.35">
      <c r="A69" s="2235"/>
      <c r="B69" s="2235"/>
      <c r="C69" s="2235"/>
      <c r="D69" s="2246" t="s">
        <v>204</v>
      </c>
      <c r="E69" s="2247">
        <f>SUM(E65:K65)/40</f>
        <v>23.6</v>
      </c>
      <c r="F69" s="2248" t="str">
        <f>E69* 40 &amp; "hrs"</f>
        <v>944hrs</v>
      </c>
      <c r="G69" s="2232"/>
      <c r="H69" s="2249" t="s">
        <v>74</v>
      </c>
      <c r="I69" s="2250">
        <f>SUM(E65:K65)/40</f>
        <v>23.6</v>
      </c>
      <c r="J69" s="2251" t="str">
        <f>I69*40 &amp; "hrs"</f>
        <v>944hrs</v>
      </c>
      <c r="K69" s="2232"/>
      <c r="L69" s="2252" t="s">
        <v>204</v>
      </c>
      <c r="M69" s="2253">
        <f>SUM(L65:R65)/40</f>
        <v>25.637499999999999</v>
      </c>
      <c r="N69" s="2248" t="str">
        <f>M69* 40 &amp; "hrs"</f>
        <v>1025.5hrs</v>
      </c>
      <c r="O69" s="2232"/>
      <c r="P69" s="2249" t="s">
        <v>74</v>
      </c>
      <c r="Q69" s="2254">
        <f>SUM(L65:R65)/40</f>
        <v>25.637499999999999</v>
      </c>
      <c r="R69" s="2255" t="str">
        <f>Q69*40 &amp; "hrs"</f>
        <v>1025.5hrs</v>
      </c>
    </row>
    <row r="70" spans="1:18" ht="62" x14ac:dyDescent="1.35">
      <c r="A70" s="2235"/>
      <c r="B70" s="2235"/>
      <c r="C70" s="2235"/>
      <c r="D70" s="2242" t="s">
        <v>188</v>
      </c>
      <c r="E70" s="2243">
        <f>COUNTIFS(E7:K66, "T")*8/40</f>
        <v>0</v>
      </c>
      <c r="F70" s="2256" t="str">
        <f>E70* 40 &amp; "hrs"</f>
        <v>0hrs</v>
      </c>
      <c r="G70" s="2232"/>
      <c r="H70" s="2244" t="s">
        <v>241</v>
      </c>
      <c r="I70" s="2243">
        <v>29.07</v>
      </c>
      <c r="J70" s="2245" t="s">
        <v>251</v>
      </c>
      <c r="K70" s="2232"/>
      <c r="L70" s="2257" t="s">
        <v>188</v>
      </c>
      <c r="M70" s="2222">
        <f>COUNTIFS(L7:R66, "T")*8/40</f>
        <v>0</v>
      </c>
      <c r="N70" s="2256" t="str">
        <f>M70* 40 &amp; "hrs"</f>
        <v>0hrs</v>
      </c>
      <c r="O70" s="2232"/>
      <c r="P70" s="2244" t="s">
        <v>241</v>
      </c>
      <c r="Q70" s="2222">
        <v>29.07</v>
      </c>
      <c r="R70" s="2245" t="s">
        <v>251</v>
      </c>
    </row>
    <row r="71" spans="1:18" ht="123" customHeight="1" x14ac:dyDescent="0.3">
      <c r="A71" s="897"/>
      <c r="B71" s="897"/>
      <c r="C71" s="897"/>
      <c r="D71" s="897"/>
      <c r="E71" s="897"/>
      <c r="F71" s="897"/>
      <c r="G71" s="897"/>
      <c r="H71" s="897"/>
      <c r="I71" s="897"/>
      <c r="J71" s="897"/>
      <c r="K71" s="897"/>
      <c r="L71" s="897"/>
      <c r="M71" s="897"/>
      <c r="N71" s="897"/>
      <c r="O71" s="897"/>
      <c r="P71" s="897"/>
      <c r="Q71" s="897"/>
      <c r="R71" s="897"/>
    </row>
    <row r="72" spans="1:18" ht="123" customHeight="1" x14ac:dyDescent="0.3">
      <c r="A72" s="897"/>
      <c r="B72" s="897"/>
      <c r="C72" s="897"/>
      <c r="D72" s="897"/>
      <c r="E72" s="897"/>
      <c r="F72" s="897"/>
      <c r="G72" s="897"/>
      <c r="H72" s="897"/>
      <c r="I72" s="897"/>
      <c r="J72" s="897"/>
      <c r="K72" s="897"/>
      <c r="L72" s="897"/>
      <c r="M72" s="897"/>
      <c r="N72" s="897"/>
      <c r="O72" s="897"/>
      <c r="P72" s="897"/>
      <c r="Q72" s="897"/>
      <c r="R72" s="897"/>
    </row>
    <row r="73" spans="1:18" ht="123" customHeight="1" x14ac:dyDescent="0.3">
      <c r="A73" s="897"/>
      <c r="B73" s="897"/>
      <c r="C73" s="897"/>
      <c r="D73" s="897"/>
      <c r="E73" s="897"/>
      <c r="F73" s="897"/>
      <c r="G73" s="897"/>
      <c r="H73" s="897"/>
      <c r="I73" s="897"/>
      <c r="J73" s="897"/>
      <c r="K73" s="897"/>
      <c r="L73" s="897"/>
      <c r="M73" s="897"/>
      <c r="N73" s="897"/>
      <c r="O73" s="897"/>
      <c r="P73" s="897"/>
      <c r="Q73" s="897"/>
      <c r="R73" s="897"/>
    </row>
  </sheetData>
  <mergeCells count="5">
    <mergeCell ref="A1:R1"/>
    <mergeCell ref="A2:R2"/>
    <mergeCell ref="A3:R3"/>
    <mergeCell ref="E4:K4"/>
    <mergeCell ref="L4:R4"/>
  </mergeCells>
  <conditionalFormatting sqref="I69">
    <cfRule type="cellIs" dxfId="765" priority="10" operator="lessThan">
      <formula>25.93</formula>
    </cfRule>
    <cfRule type="cellIs" dxfId="764" priority="11" operator="greaterThan">
      <formula>29.07</formula>
    </cfRule>
    <cfRule type="cellIs" dxfId="763" priority="12" operator="between">
      <formula>25.93</formula>
      <formula>29.07</formula>
    </cfRule>
  </conditionalFormatting>
  <conditionalFormatting sqref="J69">
    <cfRule type="cellIs" dxfId="762" priority="7" operator="lessThan">
      <formula>1037.2</formula>
    </cfRule>
    <cfRule type="cellIs" dxfId="761" priority="8" operator="greaterThan">
      <formula>1162.8</formula>
    </cfRule>
    <cfRule type="cellIs" dxfId="760" priority="9" operator="between">
      <formula>1037.2</formula>
      <formula>1162.8</formula>
    </cfRule>
  </conditionalFormatting>
  <conditionalFormatting sqref="Q69">
    <cfRule type="cellIs" dxfId="759" priority="4" operator="lessThan">
      <formula>25.93</formula>
    </cfRule>
    <cfRule type="cellIs" dxfId="758" priority="5" operator="greaterThan">
      <formula>29.07</formula>
    </cfRule>
    <cfRule type="cellIs" dxfId="757" priority="6" operator="between">
      <formula>25.93</formula>
      <formula>29.07</formula>
    </cfRule>
  </conditionalFormatting>
  <conditionalFormatting sqref="R69">
    <cfRule type="cellIs" dxfId="756" priority="1" operator="lessThan">
      <formula>1037.2</formula>
    </cfRule>
    <cfRule type="cellIs" dxfId="755" priority="2" operator="greaterThan">
      <formula>1162.8</formula>
    </cfRule>
    <cfRule type="cellIs" dxfId="754" priority="3" operator="between">
      <formula>1037.2</formula>
      <formula>1162.8</formula>
    </cfRule>
  </conditionalFormatting>
  <pageMargins left="0.7" right="0.7" top="0.75" bottom="0.75" header="0.3" footer="0.3"/>
  <pageSetup scale="1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B845-9D0D-4BA4-81C6-3E2FE5E70D20}">
  <sheetPr>
    <pageSetUpPr fitToPage="1"/>
  </sheetPr>
  <dimension ref="A1:U75"/>
  <sheetViews>
    <sheetView zoomScale="17" zoomScaleNormal="17" workbookViewId="0">
      <selection activeCell="A4" sqref="A4:R72"/>
    </sheetView>
  </sheetViews>
  <sheetFormatPr defaultRowHeight="108" customHeight="1" x14ac:dyDescent="0.25"/>
  <cols>
    <col min="1" max="1" width="50" bestFit="1" customWidth="1"/>
    <col min="2" max="2" width="104.81640625" bestFit="1" customWidth="1"/>
    <col min="3" max="3" width="116.1796875" customWidth="1"/>
    <col min="4" max="4" width="46.7265625" customWidth="1"/>
    <col min="5" max="11" width="40" customWidth="1"/>
    <col min="12" max="17" width="44.453125" customWidth="1"/>
    <col min="18" max="18" width="53.453125" customWidth="1"/>
  </cols>
  <sheetData>
    <row r="1" spans="1:21" ht="108" customHeight="1" x14ac:dyDescent="1.55">
      <c r="A1" s="2626" t="s">
        <v>0</v>
      </c>
      <c r="B1" s="2626"/>
      <c r="C1" s="2626"/>
      <c r="D1" s="2626"/>
      <c r="E1" s="2626"/>
      <c r="F1" s="2626"/>
      <c r="G1" s="2626"/>
      <c r="H1" s="2626"/>
      <c r="I1" s="2626"/>
      <c r="J1" s="2626"/>
      <c r="K1" s="2626"/>
      <c r="L1" s="2626"/>
      <c r="M1" s="2626"/>
      <c r="N1" s="2626"/>
      <c r="O1" s="2626"/>
      <c r="P1" s="2626"/>
      <c r="Q1" s="2626"/>
      <c r="R1" s="2626"/>
    </row>
    <row r="2" spans="1:21" ht="108" customHeight="1" x14ac:dyDescent="1.55">
      <c r="A2" s="2626" t="s">
        <v>87</v>
      </c>
      <c r="B2" s="2626"/>
      <c r="C2" s="2626"/>
      <c r="D2" s="2626"/>
      <c r="E2" s="2626"/>
      <c r="F2" s="2626"/>
      <c r="G2" s="2626"/>
      <c r="H2" s="2626"/>
      <c r="I2" s="2626"/>
      <c r="J2" s="2626"/>
      <c r="K2" s="2626"/>
      <c r="L2" s="2626"/>
      <c r="M2" s="2626"/>
      <c r="N2" s="2626"/>
      <c r="O2" s="2626"/>
      <c r="P2" s="2626"/>
      <c r="Q2" s="2626"/>
      <c r="R2" s="2626"/>
    </row>
    <row r="3" spans="1:21" ht="108" customHeight="1" x14ac:dyDescent="1.55">
      <c r="A3" s="2627"/>
      <c r="B3" s="2627"/>
      <c r="C3" s="2627"/>
      <c r="D3" s="2627"/>
      <c r="E3" s="2627"/>
      <c r="F3" s="2627"/>
      <c r="G3" s="2627"/>
      <c r="H3" s="2627"/>
      <c r="I3" s="2627"/>
      <c r="J3" s="2627"/>
      <c r="K3" s="2627"/>
      <c r="L3" s="2627"/>
      <c r="M3" s="2627"/>
      <c r="N3" s="2627"/>
      <c r="O3" s="2627"/>
      <c r="P3" s="2627"/>
      <c r="Q3" s="2627"/>
      <c r="R3" s="2627"/>
    </row>
    <row r="4" spans="1:21" ht="108" customHeight="1" x14ac:dyDescent="1.95">
      <c r="A4" s="2131"/>
      <c r="B4" s="2131"/>
      <c r="C4" s="2131"/>
      <c r="D4" s="2131"/>
      <c r="E4" s="2628" t="s">
        <v>2</v>
      </c>
      <c r="F4" s="2629"/>
      <c r="G4" s="2629"/>
      <c r="H4" s="2629"/>
      <c r="I4" s="2629"/>
      <c r="J4" s="2629"/>
      <c r="K4" s="2630"/>
      <c r="L4" s="2628" t="s">
        <v>3</v>
      </c>
      <c r="M4" s="2629"/>
      <c r="N4" s="2629"/>
      <c r="O4" s="2629"/>
      <c r="P4" s="2629"/>
      <c r="Q4" s="2629"/>
      <c r="R4" s="2629"/>
      <c r="T4" s="1754" t="s">
        <v>355</v>
      </c>
      <c r="U4" s="1755" t="s">
        <v>354</v>
      </c>
    </row>
    <row r="5" spans="1:21" ht="108" customHeight="1" x14ac:dyDescent="1.95">
      <c r="A5" s="2133"/>
      <c r="B5" s="2133"/>
      <c r="C5" s="2133"/>
      <c r="D5" s="2133"/>
      <c r="E5" s="2134">
        <v>45823</v>
      </c>
      <c r="F5" s="2134">
        <v>45824</v>
      </c>
      <c r="G5" s="2134">
        <v>45825</v>
      </c>
      <c r="H5" s="2134">
        <v>45826</v>
      </c>
      <c r="I5" s="2134">
        <v>45827</v>
      </c>
      <c r="J5" s="2134">
        <v>45828</v>
      </c>
      <c r="K5" s="2134">
        <v>45829</v>
      </c>
      <c r="L5" s="2134">
        <v>45830</v>
      </c>
      <c r="M5" s="2134">
        <v>45831</v>
      </c>
      <c r="N5" s="2134">
        <v>45832</v>
      </c>
      <c r="O5" s="2134">
        <v>45833</v>
      </c>
      <c r="P5" s="2134">
        <v>45834</v>
      </c>
      <c r="Q5" s="2134">
        <v>45835</v>
      </c>
      <c r="R5" s="2134">
        <v>45836</v>
      </c>
      <c r="T5" s="1756">
        <v>0.25</v>
      </c>
      <c r="U5" s="1752">
        <f>ROUNDDOWN(AVERAGE(E15:R15),0)</f>
        <v>3</v>
      </c>
    </row>
    <row r="6" spans="1:21" ht="108" customHeight="1" x14ac:dyDescent="1.95">
      <c r="A6" s="2135" t="s">
        <v>4</v>
      </c>
      <c r="B6" s="2135" t="s">
        <v>5</v>
      </c>
      <c r="C6" s="2135" t="s">
        <v>6</v>
      </c>
      <c r="D6" s="2135" t="s">
        <v>7</v>
      </c>
      <c r="E6" s="2136" t="s">
        <v>8</v>
      </c>
      <c r="F6" s="2137" t="s">
        <v>9</v>
      </c>
      <c r="G6" s="2137" t="s">
        <v>10</v>
      </c>
      <c r="H6" s="2137" t="s">
        <v>11</v>
      </c>
      <c r="I6" s="2137" t="s">
        <v>10</v>
      </c>
      <c r="J6" s="2137" t="s">
        <v>264</v>
      </c>
      <c r="K6" s="2136" t="s">
        <v>8</v>
      </c>
      <c r="L6" s="2136" t="s">
        <v>8</v>
      </c>
      <c r="M6" s="2137" t="s">
        <v>9</v>
      </c>
      <c r="N6" s="2137" t="s">
        <v>10</v>
      </c>
      <c r="O6" s="2137" t="s">
        <v>11</v>
      </c>
      <c r="P6" s="2137" t="s">
        <v>10</v>
      </c>
      <c r="Q6" s="2137" t="s">
        <v>12</v>
      </c>
      <c r="R6" s="2138" t="s">
        <v>8</v>
      </c>
      <c r="T6" s="1757">
        <v>0.29166666666666669</v>
      </c>
      <c r="U6" s="1752">
        <f>ROUNDDOWN(AVERAGE(E19:R19),0)</f>
        <v>4</v>
      </c>
    </row>
    <row r="7" spans="1:21" ht="108" customHeight="1" x14ac:dyDescent="0.3">
      <c r="A7" s="2139" t="s">
        <v>13</v>
      </c>
      <c r="B7" s="2139" t="s">
        <v>116</v>
      </c>
      <c r="C7" s="2140" t="s">
        <v>115</v>
      </c>
      <c r="D7" s="2141">
        <f>SUM(E7:K7,L7:R7)/2</f>
        <v>0</v>
      </c>
      <c r="E7" s="2142"/>
      <c r="F7" s="2143" t="s">
        <v>104</v>
      </c>
      <c r="G7" s="2143" t="s">
        <v>104</v>
      </c>
      <c r="H7" s="2143" t="s">
        <v>104</v>
      </c>
      <c r="I7" s="2143" t="s">
        <v>104</v>
      </c>
      <c r="J7" s="2143" t="s">
        <v>104</v>
      </c>
      <c r="K7" s="2142"/>
      <c r="L7" s="2142"/>
      <c r="M7" s="2143" t="s">
        <v>104</v>
      </c>
      <c r="N7" s="2143" t="s">
        <v>104</v>
      </c>
      <c r="O7" s="2143" t="s">
        <v>104</v>
      </c>
      <c r="P7" s="2143" t="s">
        <v>104</v>
      </c>
      <c r="Q7" s="2143" t="s">
        <v>104</v>
      </c>
      <c r="R7" s="2144"/>
      <c r="T7" s="1756">
        <v>0.33333333333333298</v>
      </c>
      <c r="U7" s="1752">
        <f>ROUNDDOWN(AVERAGE(E21:R21),0)</f>
        <v>5</v>
      </c>
    </row>
    <row r="8" spans="1:21" ht="108" customHeight="1" x14ac:dyDescent="0.25">
      <c r="A8" s="2139" t="s">
        <v>13</v>
      </c>
      <c r="B8" s="2139" t="s">
        <v>90</v>
      </c>
      <c r="C8" s="2140" t="s">
        <v>88</v>
      </c>
      <c r="D8" s="2141">
        <f t="shared" ref="D8:D14" si="0">SUM(E8:K8,L8:R8)/2</f>
        <v>40</v>
      </c>
      <c r="E8" s="2142"/>
      <c r="F8" s="2141">
        <v>8</v>
      </c>
      <c r="G8" s="2141">
        <v>8</v>
      </c>
      <c r="H8" s="2145">
        <v>8</v>
      </c>
      <c r="I8" s="2141">
        <v>8</v>
      </c>
      <c r="J8" s="2141">
        <v>8</v>
      </c>
      <c r="K8" s="2142"/>
      <c r="L8" s="2142"/>
      <c r="M8" s="2141">
        <v>8</v>
      </c>
      <c r="N8" s="2141">
        <v>8</v>
      </c>
      <c r="O8" s="2141">
        <v>8</v>
      </c>
      <c r="P8" s="2141">
        <v>8</v>
      </c>
      <c r="Q8" s="2141">
        <v>8</v>
      </c>
      <c r="R8" s="2144"/>
      <c r="T8" s="1757">
        <v>0.375</v>
      </c>
      <c r="U8" s="1752">
        <f>ROUNDDOWN(AVERAGE(E25:R25),0)</f>
        <v>7</v>
      </c>
    </row>
    <row r="9" spans="1:21" ht="108" customHeight="1" x14ac:dyDescent="0.3">
      <c r="A9" s="2139" t="s">
        <v>13</v>
      </c>
      <c r="B9" s="2139" t="s">
        <v>90</v>
      </c>
      <c r="C9" s="2140" t="s">
        <v>89</v>
      </c>
      <c r="D9" s="2141">
        <f t="shared" si="0"/>
        <v>40</v>
      </c>
      <c r="E9" s="2142"/>
      <c r="F9" s="2141">
        <v>8</v>
      </c>
      <c r="G9" s="2141">
        <v>8</v>
      </c>
      <c r="H9" s="2141">
        <v>8</v>
      </c>
      <c r="I9" s="2141">
        <v>8</v>
      </c>
      <c r="J9" s="2141">
        <v>8</v>
      </c>
      <c r="K9" s="2142"/>
      <c r="L9" s="2142"/>
      <c r="M9" s="2141">
        <v>8</v>
      </c>
      <c r="N9" s="2141">
        <v>8</v>
      </c>
      <c r="O9" s="2141">
        <v>8</v>
      </c>
      <c r="P9" s="2141">
        <v>8</v>
      </c>
      <c r="Q9" s="2141">
        <v>8</v>
      </c>
      <c r="R9" s="2144"/>
      <c r="T9" s="1756">
        <v>0.41666666666666702</v>
      </c>
      <c r="U9" s="1752">
        <f>ROUNDDOWN(AVERAGE(E31:R31),0)</f>
        <v>10</v>
      </c>
    </row>
    <row r="10" spans="1:21" ht="108" customHeight="1" x14ac:dyDescent="0.25">
      <c r="A10" s="2139" t="s">
        <v>13</v>
      </c>
      <c r="B10" s="2139" t="s">
        <v>90</v>
      </c>
      <c r="C10" s="2146" t="s">
        <v>111</v>
      </c>
      <c r="D10" s="2141">
        <f t="shared" si="0"/>
        <v>40</v>
      </c>
      <c r="E10" s="2142">
        <v>8</v>
      </c>
      <c r="F10" s="2141">
        <v>8</v>
      </c>
      <c r="G10" s="2141">
        <v>8</v>
      </c>
      <c r="H10" s="2141"/>
      <c r="I10" s="2141">
        <v>8</v>
      </c>
      <c r="J10" s="2141">
        <v>8</v>
      </c>
      <c r="K10" s="2142"/>
      <c r="L10" s="2147"/>
      <c r="M10" s="2141">
        <v>8</v>
      </c>
      <c r="N10" s="2141">
        <v>8</v>
      </c>
      <c r="O10" s="2141">
        <v>8</v>
      </c>
      <c r="P10" s="2141">
        <v>8</v>
      </c>
      <c r="Q10" s="2141"/>
      <c r="R10" s="2142">
        <v>8</v>
      </c>
      <c r="T10" s="1757">
        <v>0.45833333333333298</v>
      </c>
      <c r="U10" s="1752">
        <f>ROUNDDOWN(AVERAGE(E34:R34),0)</f>
        <v>11</v>
      </c>
    </row>
    <row r="11" spans="1:21" ht="108" customHeight="1" x14ac:dyDescent="0.3">
      <c r="A11" s="2139" t="s">
        <v>13</v>
      </c>
      <c r="B11" s="2139" t="s">
        <v>90</v>
      </c>
      <c r="C11" s="2146" t="s">
        <v>133</v>
      </c>
      <c r="D11" s="2141">
        <f t="shared" si="0"/>
        <v>40</v>
      </c>
      <c r="E11" s="2142">
        <v>8</v>
      </c>
      <c r="F11" s="2141">
        <v>8</v>
      </c>
      <c r="G11" s="2141"/>
      <c r="H11" s="2141">
        <v>8</v>
      </c>
      <c r="I11" s="2141">
        <v>8</v>
      </c>
      <c r="J11" s="2141">
        <v>8</v>
      </c>
      <c r="K11" s="2142"/>
      <c r="L11" s="2147"/>
      <c r="M11" s="2141">
        <v>8</v>
      </c>
      <c r="N11" s="2141">
        <v>8</v>
      </c>
      <c r="O11" s="2141">
        <v>8</v>
      </c>
      <c r="P11" s="2141"/>
      <c r="Q11" s="2141">
        <v>8</v>
      </c>
      <c r="R11" s="2144">
        <v>8</v>
      </c>
      <c r="T11" s="1756">
        <v>0.5</v>
      </c>
      <c r="U11" s="1752">
        <f>ROUNDDOWN(AVERAGE(E36:R36),0)</f>
        <v>12</v>
      </c>
    </row>
    <row r="12" spans="1:21" ht="108" customHeight="1" x14ac:dyDescent="0.25">
      <c r="A12" s="2139" t="s">
        <v>13</v>
      </c>
      <c r="B12" s="2139" t="s">
        <v>90</v>
      </c>
      <c r="C12" s="2148" t="s">
        <v>344</v>
      </c>
      <c r="D12" s="2141">
        <f t="shared" si="0"/>
        <v>8</v>
      </c>
      <c r="E12" s="2142">
        <v>8</v>
      </c>
      <c r="F12" s="2141"/>
      <c r="G12" s="2141"/>
      <c r="H12" s="2141"/>
      <c r="I12" s="2141"/>
      <c r="J12" s="2141"/>
      <c r="K12" s="2142"/>
      <c r="L12" s="2147"/>
      <c r="M12" s="2141"/>
      <c r="N12" s="2141"/>
      <c r="O12" s="2141"/>
      <c r="P12" s="2141"/>
      <c r="Q12" s="2141"/>
      <c r="R12" s="2144">
        <v>8</v>
      </c>
      <c r="T12" s="1757">
        <v>0.54166666666666696</v>
      </c>
      <c r="U12" s="1752">
        <f>ROUNDDOWN(AVERAGE(E38:R38),0)</f>
        <v>12</v>
      </c>
    </row>
    <row r="13" spans="1:21" s="1743" customFormat="1" ht="108" customHeight="1" x14ac:dyDescent="0.3">
      <c r="A13" s="2139" t="s">
        <v>13</v>
      </c>
      <c r="B13" s="2139" t="s">
        <v>90</v>
      </c>
      <c r="C13" s="2149" t="s">
        <v>351</v>
      </c>
      <c r="D13" s="2150">
        <f>SUM(E13:K13,L13:R13)/2</f>
        <v>14.5</v>
      </c>
      <c r="E13" s="2151">
        <v>6</v>
      </c>
      <c r="F13" s="2150"/>
      <c r="G13" s="2150"/>
      <c r="H13" s="2150"/>
      <c r="I13" s="2150"/>
      <c r="J13" s="2150"/>
      <c r="K13" s="2151">
        <v>8.5</v>
      </c>
      <c r="L13" s="2152">
        <v>6</v>
      </c>
      <c r="M13" s="2150"/>
      <c r="N13" s="2150"/>
      <c r="O13" s="2150"/>
      <c r="P13" s="2150"/>
      <c r="Q13" s="2150"/>
      <c r="R13" s="2151">
        <v>8.5</v>
      </c>
      <c r="T13" s="1756">
        <v>0.58333333333333304</v>
      </c>
      <c r="U13" s="1752">
        <f>ROUNDDOWN(AVERAGE(E46:R46),0)</f>
        <v>15</v>
      </c>
    </row>
    <row r="14" spans="1:21" ht="108" customHeight="1" x14ac:dyDescent="0.25">
      <c r="A14" s="2139" t="s">
        <v>13</v>
      </c>
      <c r="B14" s="2139" t="s">
        <v>90</v>
      </c>
      <c r="C14" s="2146" t="s">
        <v>106</v>
      </c>
      <c r="D14" s="2141">
        <f t="shared" si="0"/>
        <v>8</v>
      </c>
      <c r="E14" s="2142"/>
      <c r="F14" s="2153"/>
      <c r="G14" s="2153"/>
      <c r="H14" s="2153"/>
      <c r="I14" s="2153"/>
      <c r="J14" s="2153"/>
      <c r="K14" s="2142">
        <v>8</v>
      </c>
      <c r="L14" s="2147"/>
      <c r="M14" s="2153"/>
      <c r="N14" s="2153"/>
      <c r="O14" s="2153"/>
      <c r="P14" s="2153"/>
      <c r="Q14" s="2153"/>
      <c r="R14" s="2142">
        <v>8</v>
      </c>
      <c r="T14" s="1757">
        <v>0.625</v>
      </c>
      <c r="U14" s="1752">
        <f>ROUNDDOWN(AVERAGE(E51:R51),0)</f>
        <v>12</v>
      </c>
    </row>
    <row r="15" spans="1:21" ht="108" customHeight="1" x14ac:dyDescent="0.3">
      <c r="A15" s="2154"/>
      <c r="B15" s="2154"/>
      <c r="C15" s="2155" t="s">
        <v>122</v>
      </c>
      <c r="D15" s="2156"/>
      <c r="E15" s="2157">
        <f>COUNT(E7:E14)</f>
        <v>4</v>
      </c>
      <c r="F15" s="2157">
        <f>COUNT(F7:F14)</f>
        <v>4</v>
      </c>
      <c r="G15" s="2157">
        <f t="shared" ref="G15:R15" si="1">COUNT(G7:G14)</f>
        <v>3</v>
      </c>
      <c r="H15" s="2157">
        <f t="shared" si="1"/>
        <v>3</v>
      </c>
      <c r="I15" s="2157">
        <f t="shared" si="1"/>
        <v>4</v>
      </c>
      <c r="J15" s="2157">
        <f t="shared" si="1"/>
        <v>4</v>
      </c>
      <c r="K15" s="2157">
        <f t="shared" si="1"/>
        <v>2</v>
      </c>
      <c r="L15" s="2157">
        <f t="shared" si="1"/>
        <v>1</v>
      </c>
      <c r="M15" s="2157">
        <f t="shared" si="1"/>
        <v>4</v>
      </c>
      <c r="N15" s="2157">
        <f t="shared" si="1"/>
        <v>4</v>
      </c>
      <c r="O15" s="2157">
        <f>COUNT(O7:O14)</f>
        <v>4</v>
      </c>
      <c r="P15" s="2157">
        <f t="shared" si="1"/>
        <v>3</v>
      </c>
      <c r="Q15" s="2157">
        <f t="shared" si="1"/>
        <v>3</v>
      </c>
      <c r="R15" s="2157">
        <f t="shared" si="1"/>
        <v>5</v>
      </c>
      <c r="T15" s="1756">
        <v>0.66666666666666696</v>
      </c>
      <c r="U15" s="1752">
        <f>ROUNDDOWN(AVERAGE(E52:R52),0)</f>
        <v>11</v>
      </c>
    </row>
    <row r="16" spans="1:21" ht="108" customHeight="1" x14ac:dyDescent="0.25">
      <c r="A16" s="2139" t="s">
        <v>13</v>
      </c>
      <c r="B16" s="2139" t="s">
        <v>14</v>
      </c>
      <c r="C16" s="2146" t="s">
        <v>293</v>
      </c>
      <c r="D16" s="2141">
        <f>SUM(E16:K16,L16:R16)/2</f>
        <v>40</v>
      </c>
      <c r="E16" s="2147"/>
      <c r="F16" s="2158">
        <v>8</v>
      </c>
      <c r="G16" s="2158"/>
      <c r="H16" s="2158">
        <v>8</v>
      </c>
      <c r="I16" s="2158">
        <v>8</v>
      </c>
      <c r="J16" s="2158">
        <v>8</v>
      </c>
      <c r="K16" s="2147">
        <v>8</v>
      </c>
      <c r="L16" s="2147">
        <v>8</v>
      </c>
      <c r="M16" s="2141"/>
      <c r="N16" s="2158">
        <v>8</v>
      </c>
      <c r="O16" s="2158">
        <v>8</v>
      </c>
      <c r="P16" s="2158">
        <v>8</v>
      </c>
      <c r="Q16" s="2158">
        <v>8</v>
      </c>
      <c r="R16" s="2159"/>
      <c r="T16" s="1757">
        <v>0.70833333333333404</v>
      </c>
      <c r="U16" s="1752">
        <f>ROUNDDOWN(AVERAGE(E53:R53),0)</f>
        <v>11</v>
      </c>
    </row>
    <row r="17" spans="1:21" ht="108" customHeight="1" x14ac:dyDescent="0.3">
      <c r="A17" s="2139" t="s">
        <v>13</v>
      </c>
      <c r="B17" s="2139" t="s">
        <v>14</v>
      </c>
      <c r="C17" s="2146" t="s">
        <v>98</v>
      </c>
      <c r="D17" s="2141">
        <f t="shared" ref="D17" si="2">SUM(E17:K17,L17:R17)/2</f>
        <v>40</v>
      </c>
      <c r="E17" s="2142"/>
      <c r="F17" s="2145">
        <v>8</v>
      </c>
      <c r="G17" s="2141">
        <v>8</v>
      </c>
      <c r="H17" s="2141">
        <v>8</v>
      </c>
      <c r="I17" s="2141">
        <v>8</v>
      </c>
      <c r="J17" s="2141">
        <v>8</v>
      </c>
      <c r="K17" s="2142"/>
      <c r="L17" s="2142"/>
      <c r="M17" s="2158">
        <v>8</v>
      </c>
      <c r="N17" s="2158">
        <v>8</v>
      </c>
      <c r="O17" s="2141">
        <v>8</v>
      </c>
      <c r="P17" s="2141">
        <v>8</v>
      </c>
      <c r="Q17" s="2141">
        <v>8</v>
      </c>
      <c r="R17" s="2144"/>
      <c r="T17" s="1756">
        <v>0.75</v>
      </c>
      <c r="U17" s="1752">
        <f>ROUNDDOWN(AVERAGE(E55:R55),0)</f>
        <v>9</v>
      </c>
    </row>
    <row r="18" spans="1:21" ht="108" customHeight="1" x14ac:dyDescent="0.25">
      <c r="A18" s="2139" t="s">
        <v>13</v>
      </c>
      <c r="B18" s="2139" t="s">
        <v>201</v>
      </c>
      <c r="C18" s="2146" t="s">
        <v>107</v>
      </c>
      <c r="D18" s="2141">
        <f>SUM(E18:K18,L18:R18)/2</f>
        <v>15</v>
      </c>
      <c r="E18" s="2142">
        <v>5</v>
      </c>
      <c r="F18" s="2143">
        <v>5</v>
      </c>
      <c r="G18" s="2143" t="s">
        <v>152</v>
      </c>
      <c r="H18" s="2143" t="s">
        <v>152</v>
      </c>
      <c r="I18" s="2141"/>
      <c r="J18" s="2141"/>
      <c r="K18" s="2142"/>
      <c r="L18" s="2147">
        <v>5</v>
      </c>
      <c r="M18" s="2141">
        <v>5</v>
      </c>
      <c r="N18" s="2141">
        <v>5</v>
      </c>
      <c r="O18" s="2141"/>
      <c r="P18" s="2141">
        <v>5</v>
      </c>
      <c r="Q18" s="2141"/>
      <c r="R18" s="2144"/>
      <c r="T18" s="1757">
        <v>0.79166666666666696</v>
      </c>
      <c r="U18" s="1752">
        <f>ROUNDDOWN(AVERAGE(E56:R56),0)</f>
        <v>6</v>
      </c>
    </row>
    <row r="19" spans="1:21" ht="108" customHeight="1" x14ac:dyDescent="0.3">
      <c r="A19" s="2154"/>
      <c r="B19" s="2154"/>
      <c r="C19" s="2155" t="s">
        <v>123</v>
      </c>
      <c r="D19" s="2156"/>
      <c r="E19" s="2157">
        <f>COUNT(E7:E14,E16:E17)</f>
        <v>4</v>
      </c>
      <c r="F19" s="2157">
        <f>COUNT(F7:F14,F16:F17)</f>
        <v>6</v>
      </c>
      <c r="G19" s="2157">
        <f t="shared" ref="G19:R19" si="3">COUNT(G7:G14,G16:G17)</f>
        <v>4</v>
      </c>
      <c r="H19" s="2157">
        <f t="shared" si="3"/>
        <v>5</v>
      </c>
      <c r="I19" s="2157">
        <f t="shared" si="3"/>
        <v>6</v>
      </c>
      <c r="J19" s="2157">
        <f t="shared" si="3"/>
        <v>6</v>
      </c>
      <c r="K19" s="2157">
        <f t="shared" si="3"/>
        <v>3</v>
      </c>
      <c r="L19" s="2157">
        <f t="shared" si="3"/>
        <v>2</v>
      </c>
      <c r="M19" s="2157">
        <f t="shared" si="3"/>
        <v>5</v>
      </c>
      <c r="N19" s="2157">
        <f t="shared" si="3"/>
        <v>6</v>
      </c>
      <c r="O19" s="2157">
        <f t="shared" si="3"/>
        <v>6</v>
      </c>
      <c r="P19" s="2157">
        <f t="shared" si="3"/>
        <v>5</v>
      </c>
      <c r="Q19" s="2157">
        <f t="shared" si="3"/>
        <v>5</v>
      </c>
      <c r="R19" s="2157">
        <f t="shared" si="3"/>
        <v>5</v>
      </c>
      <c r="T19" s="1756">
        <v>0.83333333333333404</v>
      </c>
      <c r="U19" s="1752">
        <f>ROUNDDOWN(AVERAGE(E57:R57),0)</f>
        <v>5</v>
      </c>
    </row>
    <row r="20" spans="1:21" ht="108" customHeight="1" x14ac:dyDescent="0.25">
      <c r="A20" s="2139" t="s">
        <v>13</v>
      </c>
      <c r="B20" s="2139" t="s">
        <v>26</v>
      </c>
      <c r="C20" s="2146" t="s">
        <v>341</v>
      </c>
      <c r="D20" s="2141">
        <f>SUM(E20:K20,L20:R20)/2</f>
        <v>32</v>
      </c>
      <c r="E20" s="2160"/>
      <c r="F20" s="2141">
        <v>8</v>
      </c>
      <c r="G20" s="2141">
        <v>8</v>
      </c>
      <c r="H20" s="2141">
        <v>8</v>
      </c>
      <c r="I20" s="2141"/>
      <c r="J20" s="2141">
        <v>8</v>
      </c>
      <c r="K20" s="2161">
        <v>8</v>
      </c>
      <c r="L20" s="2161">
        <v>8</v>
      </c>
      <c r="M20" s="2141"/>
      <c r="N20" s="2141">
        <v>8</v>
      </c>
      <c r="O20" s="2141">
        <v>8</v>
      </c>
      <c r="P20" s="2141"/>
      <c r="Q20" s="2143" t="s">
        <v>104</v>
      </c>
      <c r="R20" s="2161"/>
      <c r="T20" s="1757">
        <v>0.875</v>
      </c>
      <c r="U20" s="1752">
        <f>ROUNDDOWN(AVERAGE(E58:R58),0)</f>
        <v>4</v>
      </c>
    </row>
    <row r="21" spans="1:21" ht="108" customHeight="1" x14ac:dyDescent="0.3">
      <c r="A21" s="2154"/>
      <c r="B21" s="2154"/>
      <c r="C21" s="2155" t="s">
        <v>120</v>
      </c>
      <c r="D21" s="2156"/>
      <c r="E21" s="2157">
        <f>COUNT(E7:E14,E16:E18,E20:E20)</f>
        <v>5</v>
      </c>
      <c r="F21" s="2157">
        <f>COUNT(F7:F14,F16:F18,F20:F20)</f>
        <v>8</v>
      </c>
      <c r="G21" s="2157">
        <f t="shared" ref="G21:R21" si="4">COUNT(G7:G14,G16:G18,G20:G20)</f>
        <v>5</v>
      </c>
      <c r="H21" s="2157">
        <f t="shared" si="4"/>
        <v>6</v>
      </c>
      <c r="I21" s="2157">
        <f t="shared" si="4"/>
        <v>6</v>
      </c>
      <c r="J21" s="2157">
        <f t="shared" si="4"/>
        <v>7</v>
      </c>
      <c r="K21" s="2157">
        <f t="shared" si="4"/>
        <v>4</v>
      </c>
      <c r="L21" s="2157">
        <f t="shared" si="4"/>
        <v>4</v>
      </c>
      <c r="M21" s="2157">
        <f t="shared" si="4"/>
        <v>6</v>
      </c>
      <c r="N21" s="2157">
        <f t="shared" si="4"/>
        <v>8</v>
      </c>
      <c r="O21" s="2157">
        <f t="shared" si="4"/>
        <v>7</v>
      </c>
      <c r="P21" s="2157">
        <f t="shared" si="4"/>
        <v>6</v>
      </c>
      <c r="Q21" s="2157">
        <f t="shared" si="4"/>
        <v>5</v>
      </c>
      <c r="R21" s="2157">
        <f t="shared" si="4"/>
        <v>5</v>
      </c>
      <c r="T21" s="1758">
        <v>0.91666666666666696</v>
      </c>
      <c r="U21" s="1753">
        <f>ROUNDDOWN(AVERAGE('Master as of 2.17.25'!E61:R61), 0)</f>
        <v>4</v>
      </c>
    </row>
    <row r="22" spans="1:21" ht="108" customHeight="1" x14ac:dyDescent="0.25">
      <c r="A22" s="2162" t="s">
        <v>13</v>
      </c>
      <c r="B22" s="2162" t="s">
        <v>30</v>
      </c>
      <c r="C22" s="2163" t="s">
        <v>276</v>
      </c>
      <c r="D22" s="2141">
        <f>SUM(E22:K22,L22:R22)/2</f>
        <v>40</v>
      </c>
      <c r="E22" s="2151">
        <v>8</v>
      </c>
      <c r="F22" s="2141"/>
      <c r="G22" s="2141"/>
      <c r="H22" s="2141">
        <v>8</v>
      </c>
      <c r="I22" s="2141">
        <v>8</v>
      </c>
      <c r="J22" s="2141">
        <v>8</v>
      </c>
      <c r="K22" s="2151">
        <v>8</v>
      </c>
      <c r="L22" s="2151">
        <v>8</v>
      </c>
      <c r="M22" s="2141"/>
      <c r="N22" s="2141"/>
      <c r="O22" s="2141">
        <v>8</v>
      </c>
      <c r="P22" s="2158">
        <v>8</v>
      </c>
      <c r="Q22" s="2141">
        <v>8</v>
      </c>
      <c r="R22" s="2151">
        <v>8</v>
      </c>
    </row>
    <row r="23" spans="1:21" ht="108" customHeight="1" x14ac:dyDescent="0.25">
      <c r="A23" s="2139" t="s">
        <v>13</v>
      </c>
      <c r="B23" s="2139" t="s">
        <v>30</v>
      </c>
      <c r="C23" s="2146" t="s">
        <v>359</v>
      </c>
      <c r="D23" s="2141">
        <f>SUM(E23:K23,L23:R23)/2</f>
        <v>24</v>
      </c>
      <c r="E23" s="2161">
        <v>8</v>
      </c>
      <c r="F23" s="2141"/>
      <c r="G23" s="2141"/>
      <c r="H23" s="2141"/>
      <c r="I23" s="2141">
        <v>8</v>
      </c>
      <c r="J23" s="2141"/>
      <c r="K23" s="2161">
        <v>8</v>
      </c>
      <c r="L23" s="2161">
        <v>8</v>
      </c>
      <c r="M23" s="2141"/>
      <c r="N23" s="2141"/>
      <c r="O23" s="2141"/>
      <c r="P23" s="2158">
        <v>8</v>
      </c>
      <c r="Q23" s="2141"/>
      <c r="R23" s="2161">
        <v>8</v>
      </c>
    </row>
    <row r="24" spans="1:21" ht="108" customHeight="1" x14ac:dyDescent="0.25">
      <c r="A24" s="2139" t="s">
        <v>13</v>
      </c>
      <c r="B24" s="2139" t="s">
        <v>30</v>
      </c>
      <c r="C24" s="2146" t="s">
        <v>290</v>
      </c>
      <c r="D24" s="2141">
        <f t="shared" ref="D24" si="5">SUM(E24:K24,L24:R24)/2</f>
        <v>16</v>
      </c>
      <c r="E24" s="2142">
        <v>8</v>
      </c>
      <c r="F24" s="2141"/>
      <c r="G24" s="2141"/>
      <c r="H24" s="2141"/>
      <c r="I24" s="2141"/>
      <c r="J24" s="2141"/>
      <c r="K24" s="2142">
        <v>8</v>
      </c>
      <c r="L24" s="2142">
        <v>8</v>
      </c>
      <c r="M24" s="2141"/>
      <c r="N24" s="2141"/>
      <c r="O24" s="2141"/>
      <c r="P24" s="2141"/>
      <c r="Q24" s="2141"/>
      <c r="R24" s="2144">
        <v>8</v>
      </c>
    </row>
    <row r="25" spans="1:21" ht="108" customHeight="1" x14ac:dyDescent="0.25">
      <c r="A25" s="2154"/>
      <c r="B25" s="2154"/>
      <c r="C25" s="2155" t="s">
        <v>119</v>
      </c>
      <c r="D25" s="2156"/>
      <c r="E25" s="2157">
        <f>COUNT(E7:E14,E16:E18,E20:E20,E22:E24)</f>
        <v>8</v>
      </c>
      <c r="F25" s="2157">
        <f t="shared" ref="F25:R25" si="6">COUNT(F7:F14,F16:F18,F20:F20,F22:F24)</f>
        <v>8</v>
      </c>
      <c r="G25" s="2157">
        <f t="shared" si="6"/>
        <v>5</v>
      </c>
      <c r="H25" s="2157">
        <f t="shared" si="6"/>
        <v>7</v>
      </c>
      <c r="I25" s="2157">
        <f t="shared" si="6"/>
        <v>8</v>
      </c>
      <c r="J25" s="2157">
        <f t="shared" si="6"/>
        <v>8</v>
      </c>
      <c r="K25" s="2157">
        <f t="shared" si="6"/>
        <v>7</v>
      </c>
      <c r="L25" s="2157">
        <f t="shared" si="6"/>
        <v>7</v>
      </c>
      <c r="M25" s="2157">
        <f t="shared" si="6"/>
        <v>6</v>
      </c>
      <c r="N25" s="2157">
        <f t="shared" si="6"/>
        <v>8</v>
      </c>
      <c r="O25" s="2157">
        <f t="shared" si="6"/>
        <v>8</v>
      </c>
      <c r="P25" s="2157">
        <f t="shared" si="6"/>
        <v>8</v>
      </c>
      <c r="Q25" s="2157">
        <f t="shared" si="6"/>
        <v>6</v>
      </c>
      <c r="R25" s="2157">
        <f t="shared" si="6"/>
        <v>8</v>
      </c>
    </row>
    <row r="26" spans="1:21" ht="108" customHeight="1" x14ac:dyDescent="0.25">
      <c r="A26" s="2139" t="s">
        <v>13</v>
      </c>
      <c r="B26" s="2139" t="s">
        <v>91</v>
      </c>
      <c r="C26" s="2140" t="s">
        <v>92</v>
      </c>
      <c r="D26" s="2141">
        <f t="shared" ref="D26:D30" si="7">SUM(E26:K26,L26:R26)/2</f>
        <v>36</v>
      </c>
      <c r="E26" s="2142"/>
      <c r="F26" s="2143" t="s">
        <v>104</v>
      </c>
      <c r="G26" s="2141">
        <v>8</v>
      </c>
      <c r="H26" s="2141">
        <v>8</v>
      </c>
      <c r="I26" s="2141">
        <v>8</v>
      </c>
      <c r="J26" s="2141">
        <v>8</v>
      </c>
      <c r="K26" s="2142"/>
      <c r="L26" s="2142"/>
      <c r="M26" s="2141">
        <v>8</v>
      </c>
      <c r="N26" s="2141">
        <v>8</v>
      </c>
      <c r="O26" s="2141">
        <v>8</v>
      </c>
      <c r="P26" s="2141">
        <v>8</v>
      </c>
      <c r="Q26" s="2141">
        <v>8</v>
      </c>
      <c r="R26" s="2144"/>
    </row>
    <row r="27" spans="1:21" ht="108" customHeight="1" x14ac:dyDescent="0.25">
      <c r="A27" s="2139" t="s">
        <v>13</v>
      </c>
      <c r="B27" s="2139" t="s">
        <v>91</v>
      </c>
      <c r="C27" s="2146" t="s">
        <v>235</v>
      </c>
      <c r="D27" s="2141">
        <f t="shared" si="7"/>
        <v>40</v>
      </c>
      <c r="E27" s="2161">
        <v>8</v>
      </c>
      <c r="F27" s="2141"/>
      <c r="G27" s="2141">
        <v>8</v>
      </c>
      <c r="H27" s="2141">
        <v>8</v>
      </c>
      <c r="I27" s="2141">
        <v>8</v>
      </c>
      <c r="J27" s="2141">
        <v>8</v>
      </c>
      <c r="K27" s="2161"/>
      <c r="L27" s="2161"/>
      <c r="M27" s="2141">
        <v>8</v>
      </c>
      <c r="N27" s="2141"/>
      <c r="O27" s="2141">
        <v>8</v>
      </c>
      <c r="P27" s="2141">
        <v>8</v>
      </c>
      <c r="Q27" s="2141">
        <v>8</v>
      </c>
      <c r="R27" s="2161">
        <v>8</v>
      </c>
    </row>
    <row r="28" spans="1:21" ht="108" customHeight="1" x14ac:dyDescent="0.25">
      <c r="A28" s="2139" t="s">
        <v>13</v>
      </c>
      <c r="B28" s="2139" t="s">
        <v>91</v>
      </c>
      <c r="C28" s="2140" t="s">
        <v>344</v>
      </c>
      <c r="D28" s="2141">
        <f t="shared" si="7"/>
        <v>32</v>
      </c>
      <c r="E28" s="2164"/>
      <c r="F28" s="2141">
        <v>8</v>
      </c>
      <c r="G28" s="2141">
        <v>8</v>
      </c>
      <c r="H28" s="2141"/>
      <c r="I28" s="2141">
        <v>8</v>
      </c>
      <c r="J28" s="2141">
        <v>8</v>
      </c>
      <c r="K28" s="2142"/>
      <c r="L28" s="2142"/>
      <c r="M28" s="2141">
        <v>8</v>
      </c>
      <c r="N28" s="2141">
        <v>8</v>
      </c>
      <c r="O28" s="2141">
        <v>8</v>
      </c>
      <c r="P28" s="2141">
        <v>8</v>
      </c>
      <c r="Q28" s="2141"/>
      <c r="R28" s="2164"/>
    </row>
    <row r="29" spans="1:21" ht="108" customHeight="1" x14ac:dyDescent="0.25">
      <c r="A29" s="2139" t="s">
        <v>13</v>
      </c>
      <c r="B29" s="2139" t="s">
        <v>91</v>
      </c>
      <c r="C29" s="2146" t="s">
        <v>331</v>
      </c>
      <c r="D29" s="2141">
        <f t="shared" si="7"/>
        <v>36</v>
      </c>
      <c r="E29" s="2142"/>
      <c r="F29" s="2141">
        <v>8</v>
      </c>
      <c r="G29" s="2141">
        <v>8</v>
      </c>
      <c r="H29" s="2141">
        <v>8</v>
      </c>
      <c r="I29" s="2141"/>
      <c r="J29" s="2141">
        <v>8</v>
      </c>
      <c r="K29" s="2142">
        <v>8</v>
      </c>
      <c r="L29" s="2142">
        <v>8</v>
      </c>
      <c r="M29" s="2141"/>
      <c r="N29" s="2141">
        <v>8</v>
      </c>
      <c r="O29" s="2141">
        <v>8</v>
      </c>
      <c r="P29" s="2141"/>
      <c r="Q29" s="2141">
        <v>8</v>
      </c>
      <c r="R29" s="2144"/>
    </row>
    <row r="30" spans="1:21" ht="108" customHeight="1" x14ac:dyDescent="0.25">
      <c r="A30" s="2139" t="s">
        <v>13</v>
      </c>
      <c r="B30" s="2139" t="s">
        <v>91</v>
      </c>
      <c r="C30" s="2146" t="s">
        <v>281</v>
      </c>
      <c r="D30" s="2141">
        <f t="shared" si="7"/>
        <v>40</v>
      </c>
      <c r="E30" s="2142">
        <v>8</v>
      </c>
      <c r="F30" s="2141"/>
      <c r="G30" s="2141">
        <v>8</v>
      </c>
      <c r="H30" s="2141">
        <v>8</v>
      </c>
      <c r="I30" s="2141">
        <v>8</v>
      </c>
      <c r="J30" s="2141">
        <v>8</v>
      </c>
      <c r="K30" s="2142"/>
      <c r="L30" s="2142"/>
      <c r="M30" s="2141">
        <v>8</v>
      </c>
      <c r="N30" s="2141">
        <v>8</v>
      </c>
      <c r="O30" s="2141"/>
      <c r="P30" s="2141">
        <v>8</v>
      </c>
      <c r="Q30" s="2141">
        <v>8</v>
      </c>
      <c r="R30" s="2144">
        <v>8</v>
      </c>
    </row>
    <row r="31" spans="1:21" ht="108" customHeight="1" x14ac:dyDescent="0.25">
      <c r="A31" s="2154"/>
      <c r="B31" s="2154"/>
      <c r="C31" s="2155" t="s">
        <v>124</v>
      </c>
      <c r="D31" s="2156"/>
      <c r="E31" s="2157">
        <f>COUNT(E7:E14,E16:E18,E20:E20,E22:E24,E26:E30)</f>
        <v>10</v>
      </c>
      <c r="F31" s="2157">
        <f t="shared" ref="F31:R31" si="8">COUNT(F7:F14,F16:F18,F20:F20,F22:F24,F26:F30)</f>
        <v>10</v>
      </c>
      <c r="G31" s="2157">
        <f t="shared" si="8"/>
        <v>10</v>
      </c>
      <c r="H31" s="2157">
        <f t="shared" si="8"/>
        <v>11</v>
      </c>
      <c r="I31" s="2157">
        <f t="shared" si="8"/>
        <v>12</v>
      </c>
      <c r="J31" s="2157">
        <f t="shared" si="8"/>
        <v>13</v>
      </c>
      <c r="K31" s="2157">
        <f t="shared" si="8"/>
        <v>8</v>
      </c>
      <c r="L31" s="2157">
        <f t="shared" si="8"/>
        <v>8</v>
      </c>
      <c r="M31" s="2157">
        <f t="shared" si="8"/>
        <v>10</v>
      </c>
      <c r="N31" s="2157">
        <f t="shared" si="8"/>
        <v>12</v>
      </c>
      <c r="O31" s="2157">
        <f t="shared" si="8"/>
        <v>12</v>
      </c>
      <c r="P31" s="2157">
        <f t="shared" si="8"/>
        <v>12</v>
      </c>
      <c r="Q31" s="2157">
        <f t="shared" si="8"/>
        <v>10</v>
      </c>
      <c r="R31" s="2157">
        <f t="shared" si="8"/>
        <v>10</v>
      </c>
    </row>
    <row r="32" spans="1:21" ht="108" customHeight="1" x14ac:dyDescent="0.25">
      <c r="A32" s="2139" t="s">
        <v>13</v>
      </c>
      <c r="B32" s="2139" t="s">
        <v>34</v>
      </c>
      <c r="C32" s="2146" t="s">
        <v>192</v>
      </c>
      <c r="D32" s="2141">
        <f>SUM(E32:K32,L32:R32)/2</f>
        <v>40</v>
      </c>
      <c r="E32" s="2161">
        <v>8</v>
      </c>
      <c r="F32" s="2141">
        <v>8</v>
      </c>
      <c r="G32" s="2141">
        <v>8</v>
      </c>
      <c r="H32" s="2141"/>
      <c r="I32" s="2141">
        <v>8</v>
      </c>
      <c r="J32" s="2141">
        <v>8</v>
      </c>
      <c r="K32" s="2161"/>
      <c r="L32" s="2161"/>
      <c r="M32" s="2141">
        <v>8</v>
      </c>
      <c r="N32" s="2141">
        <v>8</v>
      </c>
      <c r="O32" s="2141">
        <v>8</v>
      </c>
      <c r="P32" s="2141">
        <v>8</v>
      </c>
      <c r="Q32" s="2141"/>
      <c r="R32" s="2161">
        <v>8</v>
      </c>
    </row>
    <row r="33" spans="1:18" ht="108" customHeight="1" x14ac:dyDescent="0.25">
      <c r="A33" s="2139" t="s">
        <v>13</v>
      </c>
      <c r="B33" s="2139" t="s">
        <v>34</v>
      </c>
      <c r="C33" s="2146" t="s">
        <v>345</v>
      </c>
      <c r="D33" s="2141">
        <f>SUM(E33:K33,L33:R33)/2</f>
        <v>32</v>
      </c>
      <c r="E33" s="2161">
        <v>8</v>
      </c>
      <c r="F33" s="2141">
        <v>8</v>
      </c>
      <c r="G33" s="2141"/>
      <c r="H33" s="2141">
        <v>8</v>
      </c>
      <c r="I33" s="2141"/>
      <c r="J33" s="2141">
        <v>8</v>
      </c>
      <c r="K33" s="2161"/>
      <c r="L33" s="2161"/>
      <c r="M33" s="2141">
        <v>8</v>
      </c>
      <c r="N33" s="2141"/>
      <c r="O33" s="2141">
        <v>8</v>
      </c>
      <c r="P33" s="2141"/>
      <c r="Q33" s="2141">
        <v>8</v>
      </c>
      <c r="R33" s="2161">
        <v>8</v>
      </c>
    </row>
    <row r="34" spans="1:18" ht="108" customHeight="1" x14ac:dyDescent="0.25">
      <c r="A34" s="2154"/>
      <c r="B34" s="2154"/>
      <c r="C34" s="2155" t="s">
        <v>121</v>
      </c>
      <c r="D34" s="2156"/>
      <c r="E34" s="2157">
        <f t="shared" ref="E34:R34" si="9">COUNT(E7:E14,E16:E18,E20:E20,E22:E24,E26:E30,E32:E33)</f>
        <v>12</v>
      </c>
      <c r="F34" s="2157">
        <f t="shared" si="9"/>
        <v>12</v>
      </c>
      <c r="G34" s="2157">
        <f t="shared" si="9"/>
        <v>11</v>
      </c>
      <c r="H34" s="2157">
        <f t="shared" si="9"/>
        <v>12</v>
      </c>
      <c r="I34" s="2157">
        <f t="shared" si="9"/>
        <v>13</v>
      </c>
      <c r="J34" s="2157">
        <f t="shared" si="9"/>
        <v>15</v>
      </c>
      <c r="K34" s="2157">
        <f t="shared" si="9"/>
        <v>8</v>
      </c>
      <c r="L34" s="2157">
        <f t="shared" si="9"/>
        <v>8</v>
      </c>
      <c r="M34" s="2157">
        <f t="shared" si="9"/>
        <v>12</v>
      </c>
      <c r="N34" s="2157">
        <f t="shared" si="9"/>
        <v>13</v>
      </c>
      <c r="O34" s="2157">
        <f t="shared" si="9"/>
        <v>14</v>
      </c>
      <c r="P34" s="2157">
        <f t="shared" si="9"/>
        <v>13</v>
      </c>
      <c r="Q34" s="2157">
        <f t="shared" si="9"/>
        <v>11</v>
      </c>
      <c r="R34" s="2157">
        <f t="shared" si="9"/>
        <v>12</v>
      </c>
    </row>
    <row r="35" spans="1:18" ht="108" customHeight="1" x14ac:dyDescent="0.25">
      <c r="A35" s="2139" t="s">
        <v>13</v>
      </c>
      <c r="B35" s="2139" t="s">
        <v>162</v>
      </c>
      <c r="C35" s="2146" t="s">
        <v>358</v>
      </c>
      <c r="D35" s="2141">
        <f t="shared" ref="D35" si="10">SUM(E35:K35,L35:R35)/2</f>
        <v>32</v>
      </c>
      <c r="E35" s="2165"/>
      <c r="F35" s="2158">
        <v>8</v>
      </c>
      <c r="G35" s="2158"/>
      <c r="H35" s="2141">
        <v>8</v>
      </c>
      <c r="I35" s="2158"/>
      <c r="J35" s="2158">
        <v>8</v>
      </c>
      <c r="K35" s="2161">
        <v>8</v>
      </c>
      <c r="L35" s="2161">
        <v>8</v>
      </c>
      <c r="M35" s="2141">
        <v>8</v>
      </c>
      <c r="N35" s="2158"/>
      <c r="O35" s="2158">
        <v>8</v>
      </c>
      <c r="P35" s="2158"/>
      <c r="Q35" s="2158">
        <v>8</v>
      </c>
      <c r="R35" s="2165"/>
    </row>
    <row r="36" spans="1:18" ht="108" customHeight="1" x14ac:dyDescent="0.25">
      <c r="A36" s="2154"/>
      <c r="B36" s="2154"/>
      <c r="C36" s="2155" t="s">
        <v>139</v>
      </c>
      <c r="D36" s="2156"/>
      <c r="E36" s="2157">
        <f t="shared" ref="E36:R36" si="11">COUNT(E7:E14,E16:E18,E20:E20,E22:E24,E26:E30,E32:E33,E35:E35)</f>
        <v>12</v>
      </c>
      <c r="F36" s="2157">
        <f t="shared" si="11"/>
        <v>13</v>
      </c>
      <c r="G36" s="2157">
        <f t="shared" si="11"/>
        <v>11</v>
      </c>
      <c r="H36" s="2157">
        <f t="shared" si="11"/>
        <v>13</v>
      </c>
      <c r="I36" s="2157">
        <f t="shared" si="11"/>
        <v>13</v>
      </c>
      <c r="J36" s="2157">
        <f t="shared" si="11"/>
        <v>16</v>
      </c>
      <c r="K36" s="2157">
        <f t="shared" si="11"/>
        <v>9</v>
      </c>
      <c r="L36" s="2157">
        <f t="shared" si="11"/>
        <v>9</v>
      </c>
      <c r="M36" s="2157">
        <f t="shared" si="11"/>
        <v>13</v>
      </c>
      <c r="N36" s="2157">
        <f t="shared" si="11"/>
        <v>13</v>
      </c>
      <c r="O36" s="2157">
        <f t="shared" si="11"/>
        <v>15</v>
      </c>
      <c r="P36" s="2157">
        <f t="shared" si="11"/>
        <v>13</v>
      </c>
      <c r="Q36" s="2157">
        <f t="shared" si="11"/>
        <v>12</v>
      </c>
      <c r="R36" s="2157">
        <f t="shared" si="11"/>
        <v>12</v>
      </c>
    </row>
    <row r="37" spans="1:18" ht="108" customHeight="1" x14ac:dyDescent="0.25">
      <c r="A37" s="2139" t="s">
        <v>13</v>
      </c>
      <c r="B37" s="2139" t="s">
        <v>360</v>
      </c>
      <c r="C37" s="2146" t="s">
        <v>351</v>
      </c>
      <c r="D37" s="2141">
        <f>SUM(E37:K37,L37:R37)/2</f>
        <v>25.5</v>
      </c>
      <c r="E37" s="2153"/>
      <c r="F37" s="2141">
        <v>8.5</v>
      </c>
      <c r="G37" s="2141">
        <v>8.5</v>
      </c>
      <c r="H37" s="2141">
        <v>8.5</v>
      </c>
      <c r="I37" s="2141"/>
      <c r="J37" s="2141"/>
      <c r="K37" s="2153"/>
      <c r="L37" s="2153"/>
      <c r="M37" s="2141">
        <v>8.5</v>
      </c>
      <c r="N37" s="2141">
        <v>8.5</v>
      </c>
      <c r="O37" s="2141">
        <v>8.5</v>
      </c>
      <c r="P37" s="2141"/>
      <c r="Q37" s="2141"/>
      <c r="R37" s="2153"/>
    </row>
    <row r="38" spans="1:18" ht="108" customHeight="1" x14ac:dyDescent="0.25">
      <c r="A38" s="2154"/>
      <c r="B38" s="2154"/>
      <c r="C38" s="2155" t="s">
        <v>125</v>
      </c>
      <c r="D38" s="2156"/>
      <c r="E38" s="2157">
        <f t="shared" ref="E38:R38" si="12">COUNT(E7:E14,E16:E17,E20:E20,E22:E24,E26:E30,E32:E33,E35:E35,E37:E37)</f>
        <v>11</v>
      </c>
      <c r="F38" s="2157">
        <f t="shared" si="12"/>
        <v>13</v>
      </c>
      <c r="G38" s="2157">
        <f t="shared" si="12"/>
        <v>12</v>
      </c>
      <c r="H38" s="2157">
        <f t="shared" si="12"/>
        <v>14</v>
      </c>
      <c r="I38" s="2157">
        <f t="shared" si="12"/>
        <v>13</v>
      </c>
      <c r="J38" s="2157">
        <f t="shared" si="12"/>
        <v>16</v>
      </c>
      <c r="K38" s="2157">
        <f t="shared" si="12"/>
        <v>9</v>
      </c>
      <c r="L38" s="2157">
        <f t="shared" si="12"/>
        <v>8</v>
      </c>
      <c r="M38" s="2157">
        <f t="shared" si="12"/>
        <v>13</v>
      </c>
      <c r="N38" s="2157">
        <f t="shared" si="12"/>
        <v>13</v>
      </c>
      <c r="O38" s="2157">
        <f t="shared" si="12"/>
        <v>16</v>
      </c>
      <c r="P38" s="2157">
        <f t="shared" si="12"/>
        <v>12</v>
      </c>
      <c r="Q38" s="2157">
        <f t="shared" si="12"/>
        <v>12</v>
      </c>
      <c r="R38" s="2157">
        <f t="shared" si="12"/>
        <v>12</v>
      </c>
    </row>
    <row r="39" spans="1:18" ht="108" customHeight="1" x14ac:dyDescent="0.25">
      <c r="A39" s="2139" t="s">
        <v>13</v>
      </c>
      <c r="B39" s="2139" t="s">
        <v>39</v>
      </c>
      <c r="C39" s="2146" t="s">
        <v>318</v>
      </c>
      <c r="D39" s="2141">
        <f>SUM(E39:K39,L39:R39)/2</f>
        <v>40</v>
      </c>
      <c r="E39" s="2142"/>
      <c r="F39" s="2141">
        <v>8</v>
      </c>
      <c r="G39" s="2141">
        <v>8</v>
      </c>
      <c r="H39" s="2141">
        <v>8</v>
      </c>
      <c r="I39" s="2141">
        <v>8</v>
      </c>
      <c r="J39" s="2141"/>
      <c r="K39" s="2142">
        <v>8</v>
      </c>
      <c r="L39" s="2142">
        <v>8</v>
      </c>
      <c r="M39" s="2141"/>
      <c r="N39" s="2141">
        <v>8</v>
      </c>
      <c r="O39" s="2141">
        <v>8</v>
      </c>
      <c r="P39" s="2141">
        <v>8</v>
      </c>
      <c r="Q39" s="2141">
        <v>8</v>
      </c>
      <c r="R39" s="2144"/>
    </row>
    <row r="40" spans="1:18" ht="108" customHeight="1" x14ac:dyDescent="0.25">
      <c r="A40" s="2139" t="s">
        <v>13</v>
      </c>
      <c r="B40" s="2139" t="s">
        <v>39</v>
      </c>
      <c r="C40" s="2146" t="s">
        <v>329</v>
      </c>
      <c r="D40" s="2141">
        <f t="shared" ref="D40:D45" si="13">SUM(E40:K40,L40:R40)/2</f>
        <v>40</v>
      </c>
      <c r="E40" s="2142"/>
      <c r="F40" s="2141">
        <v>8</v>
      </c>
      <c r="G40" s="2141">
        <v>8</v>
      </c>
      <c r="H40" s="2166">
        <v>8</v>
      </c>
      <c r="I40" s="2141"/>
      <c r="J40" s="2141">
        <v>8</v>
      </c>
      <c r="K40" s="2142">
        <v>8</v>
      </c>
      <c r="L40" s="2142">
        <v>8</v>
      </c>
      <c r="M40" s="2141">
        <v>8</v>
      </c>
      <c r="N40" s="2141">
        <v>8</v>
      </c>
      <c r="O40" s="2141"/>
      <c r="P40" s="2141">
        <v>8</v>
      </c>
      <c r="Q40" s="2141">
        <v>8</v>
      </c>
      <c r="R40" s="2144"/>
    </row>
    <row r="41" spans="1:18" ht="108" customHeight="1" x14ac:dyDescent="0.25">
      <c r="A41" s="2139" t="s">
        <v>13</v>
      </c>
      <c r="B41" s="2139" t="s">
        <v>39</v>
      </c>
      <c r="C41" s="2146" t="s">
        <v>106</v>
      </c>
      <c r="D41" s="2141">
        <f t="shared" si="13"/>
        <v>16</v>
      </c>
      <c r="E41" s="2167"/>
      <c r="F41" s="2141">
        <v>8</v>
      </c>
      <c r="G41" s="2141">
        <v>8</v>
      </c>
      <c r="H41" s="2153"/>
      <c r="I41" s="2153"/>
      <c r="J41" s="2153"/>
      <c r="K41" s="2164"/>
      <c r="L41" s="2142"/>
      <c r="M41" s="2141">
        <v>8</v>
      </c>
      <c r="N41" s="2141">
        <v>8</v>
      </c>
      <c r="O41" s="2153"/>
      <c r="P41" s="2153"/>
      <c r="Q41" s="2153"/>
      <c r="R41" s="2164"/>
    </row>
    <row r="42" spans="1:18" ht="108" customHeight="1" x14ac:dyDescent="0.25">
      <c r="A42" s="2139" t="s">
        <v>13</v>
      </c>
      <c r="B42" s="2139" t="s">
        <v>39</v>
      </c>
      <c r="C42" s="2146" t="s">
        <v>345</v>
      </c>
      <c r="D42" s="2141">
        <f t="shared" si="13"/>
        <v>8</v>
      </c>
      <c r="E42" s="2168"/>
      <c r="F42" s="2141"/>
      <c r="G42" s="2141">
        <v>8</v>
      </c>
      <c r="H42" s="2141"/>
      <c r="I42" s="2141"/>
      <c r="J42" s="2141"/>
      <c r="K42" s="2161"/>
      <c r="L42" s="2161"/>
      <c r="M42" s="2141"/>
      <c r="N42" s="2141">
        <v>8</v>
      </c>
      <c r="O42" s="2141"/>
      <c r="P42" s="2141"/>
      <c r="Q42" s="2141"/>
      <c r="R42" s="2161"/>
    </row>
    <row r="43" spans="1:18" ht="108" customHeight="1" x14ac:dyDescent="0.25">
      <c r="A43" s="2139" t="s">
        <v>13</v>
      </c>
      <c r="B43" s="2139" t="s">
        <v>39</v>
      </c>
      <c r="C43" s="2146" t="s">
        <v>334</v>
      </c>
      <c r="D43" s="2141">
        <f t="shared" si="13"/>
        <v>36</v>
      </c>
      <c r="E43" s="2168"/>
      <c r="F43" s="2141">
        <v>8</v>
      </c>
      <c r="G43" s="2141"/>
      <c r="H43" s="2141">
        <v>8</v>
      </c>
      <c r="I43" s="2141">
        <v>8</v>
      </c>
      <c r="J43" s="2141">
        <v>8</v>
      </c>
      <c r="K43" s="2161">
        <v>8</v>
      </c>
      <c r="L43" s="2161">
        <v>8</v>
      </c>
      <c r="M43" s="2141">
        <v>8</v>
      </c>
      <c r="N43" s="2141"/>
      <c r="O43" s="2141">
        <v>8</v>
      </c>
      <c r="P43" s="2143"/>
      <c r="Q43" s="2141">
        <v>8</v>
      </c>
      <c r="R43" s="2161"/>
    </row>
    <row r="44" spans="1:18" ht="108" customHeight="1" x14ac:dyDescent="0.25">
      <c r="A44" s="2139" t="s">
        <v>13</v>
      </c>
      <c r="B44" s="2139" t="s">
        <v>39</v>
      </c>
      <c r="C44" s="2146" t="s">
        <v>352</v>
      </c>
      <c r="D44" s="2141">
        <f t="shared" si="13"/>
        <v>40</v>
      </c>
      <c r="E44" s="2161">
        <v>8</v>
      </c>
      <c r="F44" s="2141"/>
      <c r="G44" s="2141">
        <v>8</v>
      </c>
      <c r="H44" s="2141">
        <v>8</v>
      </c>
      <c r="I44" s="2141">
        <v>8</v>
      </c>
      <c r="J44" s="2141">
        <v>8</v>
      </c>
      <c r="K44" s="2161"/>
      <c r="L44" s="2161"/>
      <c r="M44" s="2141">
        <v>8</v>
      </c>
      <c r="N44" s="2141">
        <v>8</v>
      </c>
      <c r="O44" s="2141">
        <v>8</v>
      </c>
      <c r="P44" s="2141">
        <v>8</v>
      </c>
      <c r="Q44" s="2141"/>
      <c r="R44" s="2161">
        <v>8</v>
      </c>
    </row>
    <row r="45" spans="1:18" ht="108" customHeight="1" x14ac:dyDescent="0.25">
      <c r="A45" s="2139" t="s">
        <v>13</v>
      </c>
      <c r="B45" s="2139" t="s">
        <v>39</v>
      </c>
      <c r="C45" s="2146" t="s">
        <v>135</v>
      </c>
      <c r="D45" s="2141">
        <f t="shared" si="13"/>
        <v>8</v>
      </c>
      <c r="E45" s="2161">
        <v>8</v>
      </c>
      <c r="F45" s="2141"/>
      <c r="G45" s="2141"/>
      <c r="H45" s="2141"/>
      <c r="I45" s="2141"/>
      <c r="J45" s="2141"/>
      <c r="K45" s="2161"/>
      <c r="L45" s="2161"/>
      <c r="M45" s="2141"/>
      <c r="N45" s="2141"/>
      <c r="O45" s="2141"/>
      <c r="P45" s="2141"/>
      <c r="Q45" s="2141"/>
      <c r="R45" s="2161">
        <v>8</v>
      </c>
    </row>
    <row r="46" spans="1:18" ht="108" customHeight="1" x14ac:dyDescent="0.25">
      <c r="A46" s="2154"/>
      <c r="B46" s="2154"/>
      <c r="C46" s="2155" t="s">
        <v>126</v>
      </c>
      <c r="D46" s="2156"/>
      <c r="E46" s="2157">
        <f t="shared" ref="E46:R46" si="14">COUNT(E8:E14,E16:E17,E20:E20,E22:E24,E26:E30,E32:E33,E35:E35,E37:E37,E39:E45)</f>
        <v>13</v>
      </c>
      <c r="F46" s="2157">
        <f t="shared" si="14"/>
        <v>17</v>
      </c>
      <c r="G46" s="2157">
        <f t="shared" si="14"/>
        <v>17</v>
      </c>
      <c r="H46" s="2157">
        <f t="shared" si="14"/>
        <v>18</v>
      </c>
      <c r="I46" s="2157">
        <f t="shared" si="14"/>
        <v>16</v>
      </c>
      <c r="J46" s="2157">
        <f t="shared" si="14"/>
        <v>19</v>
      </c>
      <c r="K46" s="2157">
        <f t="shared" si="14"/>
        <v>12</v>
      </c>
      <c r="L46" s="2157">
        <f t="shared" si="14"/>
        <v>11</v>
      </c>
      <c r="M46" s="2157">
        <f t="shared" si="14"/>
        <v>17</v>
      </c>
      <c r="N46" s="2157">
        <f t="shared" si="14"/>
        <v>18</v>
      </c>
      <c r="O46" s="2157">
        <f t="shared" si="14"/>
        <v>19</v>
      </c>
      <c r="P46" s="2157">
        <f t="shared" si="14"/>
        <v>15</v>
      </c>
      <c r="Q46" s="2157">
        <f t="shared" si="14"/>
        <v>15</v>
      </c>
      <c r="R46" s="2157">
        <f t="shared" si="14"/>
        <v>14</v>
      </c>
    </row>
    <row r="47" spans="1:18" ht="108" customHeight="1" x14ac:dyDescent="0.25">
      <c r="A47" s="2139" t="s">
        <v>13</v>
      </c>
      <c r="B47" s="2139" t="s">
        <v>301</v>
      </c>
      <c r="C47" s="2146" t="s">
        <v>135</v>
      </c>
      <c r="D47" s="2141">
        <f t="shared" ref="D47" si="15">SUM(E47:K47,L47:R47)/2</f>
        <v>18</v>
      </c>
      <c r="E47" s="2161"/>
      <c r="F47" s="2141">
        <v>6</v>
      </c>
      <c r="G47" s="2141"/>
      <c r="H47" s="2141"/>
      <c r="I47" s="2141">
        <v>6</v>
      </c>
      <c r="J47" s="2141">
        <v>6</v>
      </c>
      <c r="K47" s="2161"/>
      <c r="L47" s="2161"/>
      <c r="M47" s="2141">
        <v>6</v>
      </c>
      <c r="N47" s="2141"/>
      <c r="O47" s="2141"/>
      <c r="P47" s="2141">
        <v>6</v>
      </c>
      <c r="Q47" s="2141">
        <v>6</v>
      </c>
      <c r="R47" s="2161"/>
    </row>
    <row r="48" spans="1:18" ht="108" customHeight="1" x14ac:dyDescent="0.25">
      <c r="A48" s="2139" t="s">
        <v>13</v>
      </c>
      <c r="B48" s="2139" t="s">
        <v>301</v>
      </c>
      <c r="C48" s="2146" t="s">
        <v>334</v>
      </c>
      <c r="D48" s="2141"/>
      <c r="E48" s="2161"/>
      <c r="F48" s="2141"/>
      <c r="G48" s="2141"/>
      <c r="H48" s="2141"/>
      <c r="I48" s="2141"/>
      <c r="J48" s="2141"/>
      <c r="K48" s="2161"/>
      <c r="L48" s="2161"/>
      <c r="M48" s="2141"/>
      <c r="N48" s="2141"/>
      <c r="O48" s="2141"/>
      <c r="P48" s="2143">
        <v>6</v>
      </c>
      <c r="Q48" s="2141"/>
      <c r="R48" s="2161"/>
    </row>
    <row r="49" spans="1:18" ht="108" customHeight="1" x14ac:dyDescent="0.25">
      <c r="A49" s="2139" t="s">
        <v>13</v>
      </c>
      <c r="B49" s="2139" t="s">
        <v>301</v>
      </c>
      <c r="C49" s="2140" t="s">
        <v>106</v>
      </c>
      <c r="D49" s="2141">
        <f>SUM(E49:K49,L49:R49)/2</f>
        <v>6</v>
      </c>
      <c r="E49" s="2144"/>
      <c r="F49" s="2164"/>
      <c r="G49" s="2153"/>
      <c r="H49" s="2145">
        <v>6</v>
      </c>
      <c r="I49" s="2153"/>
      <c r="J49" s="2153"/>
      <c r="K49" s="2169"/>
      <c r="L49" s="2142"/>
      <c r="M49" s="2153"/>
      <c r="N49" s="2153"/>
      <c r="O49" s="2141">
        <v>6</v>
      </c>
      <c r="P49" s="2153"/>
      <c r="Q49" s="2153"/>
      <c r="R49" s="2169"/>
    </row>
    <row r="50" spans="1:18" ht="108" customHeight="1" x14ac:dyDescent="0.25">
      <c r="A50" s="2139" t="s">
        <v>13</v>
      </c>
      <c r="B50" s="2139" t="s">
        <v>312</v>
      </c>
      <c r="C50" s="2140" t="s">
        <v>106</v>
      </c>
      <c r="D50" s="2141">
        <f>SUM(E50:K50,L50:R50)/2</f>
        <v>10</v>
      </c>
      <c r="E50" s="2144"/>
      <c r="F50" s="2164"/>
      <c r="G50" s="2153"/>
      <c r="H50" s="2164"/>
      <c r="I50" s="2141">
        <v>5</v>
      </c>
      <c r="J50" s="2141">
        <v>5</v>
      </c>
      <c r="K50" s="2169"/>
      <c r="L50" s="2142"/>
      <c r="M50" s="2153"/>
      <c r="N50" s="2153"/>
      <c r="O50" s="2153"/>
      <c r="P50" s="2141">
        <v>5</v>
      </c>
      <c r="Q50" s="2141">
        <v>5</v>
      </c>
      <c r="R50" s="2169"/>
    </row>
    <row r="51" spans="1:18" ht="108" customHeight="1" x14ac:dyDescent="0.25">
      <c r="A51" s="2154"/>
      <c r="B51" s="2154"/>
      <c r="C51" s="2170" t="s">
        <v>300</v>
      </c>
      <c r="D51" s="2156"/>
      <c r="E51" s="2157">
        <f t="shared" ref="E51:R51" si="16">COUNT(E16:E17,E20,E22:E24,E26:E30,E32:E33,E35:E35,E37:E37,E39:E45)</f>
        <v>9</v>
      </c>
      <c r="F51" s="2157">
        <f t="shared" si="16"/>
        <v>13</v>
      </c>
      <c r="G51" s="2157">
        <f t="shared" si="16"/>
        <v>14</v>
      </c>
      <c r="H51" s="2157">
        <f t="shared" si="16"/>
        <v>15</v>
      </c>
      <c r="I51" s="2157">
        <f t="shared" si="16"/>
        <v>12</v>
      </c>
      <c r="J51" s="2157">
        <f t="shared" si="16"/>
        <v>15</v>
      </c>
      <c r="K51" s="2157">
        <f t="shared" si="16"/>
        <v>10</v>
      </c>
      <c r="L51" s="2157">
        <f t="shared" si="16"/>
        <v>10</v>
      </c>
      <c r="M51" s="2157">
        <f t="shared" si="16"/>
        <v>13</v>
      </c>
      <c r="N51" s="2157">
        <f t="shared" si="16"/>
        <v>14</v>
      </c>
      <c r="O51" s="2157">
        <f t="shared" si="16"/>
        <v>15</v>
      </c>
      <c r="P51" s="2157">
        <f t="shared" si="16"/>
        <v>12</v>
      </c>
      <c r="Q51" s="2157">
        <f t="shared" si="16"/>
        <v>12</v>
      </c>
      <c r="R51" s="2157">
        <f t="shared" si="16"/>
        <v>9</v>
      </c>
    </row>
    <row r="52" spans="1:18" ht="108" customHeight="1" x14ac:dyDescent="0.25">
      <c r="A52" s="2154"/>
      <c r="B52" s="2154"/>
      <c r="C52" s="2171" t="s">
        <v>51</v>
      </c>
      <c r="D52" s="2156"/>
      <c r="E52" s="2157">
        <f t="shared" ref="E52:R52" si="17">COUNT(E20,E22:E24,E26:E30,E32:E33,E35:E35,E37:E37,E39:E45,E47:E49)</f>
        <v>9</v>
      </c>
      <c r="F52" s="2157">
        <f t="shared" si="17"/>
        <v>12</v>
      </c>
      <c r="G52" s="2157">
        <f t="shared" si="17"/>
        <v>13</v>
      </c>
      <c r="H52" s="2157">
        <f t="shared" si="17"/>
        <v>14</v>
      </c>
      <c r="I52" s="2157">
        <f t="shared" si="17"/>
        <v>11</v>
      </c>
      <c r="J52" s="2157">
        <f t="shared" si="17"/>
        <v>14</v>
      </c>
      <c r="K52" s="2157">
        <f t="shared" si="17"/>
        <v>9</v>
      </c>
      <c r="L52" s="2157">
        <f t="shared" si="17"/>
        <v>9</v>
      </c>
      <c r="M52" s="2157">
        <f t="shared" si="17"/>
        <v>13</v>
      </c>
      <c r="N52" s="2157">
        <f t="shared" si="17"/>
        <v>12</v>
      </c>
      <c r="O52" s="2157">
        <f t="shared" si="17"/>
        <v>14</v>
      </c>
      <c r="P52" s="2157">
        <f t="shared" si="17"/>
        <v>12</v>
      </c>
      <c r="Q52" s="2157">
        <f t="shared" si="17"/>
        <v>11</v>
      </c>
      <c r="R52" s="2157">
        <f t="shared" si="17"/>
        <v>9</v>
      </c>
    </row>
    <row r="53" spans="1:18" ht="108" customHeight="1" x14ac:dyDescent="0.25">
      <c r="A53" s="2154"/>
      <c r="B53" s="2154"/>
      <c r="C53" s="2171" t="s">
        <v>113</v>
      </c>
      <c r="D53" s="2156"/>
      <c r="E53" s="2157">
        <f t="shared" ref="E53:R53" si="18">COUNT(E22:E24,E26:E30,E32:E33,E35:E35,E37:E37,E39:E45,E47:E50)</f>
        <v>9</v>
      </c>
      <c r="F53" s="2157">
        <f t="shared" si="18"/>
        <v>11</v>
      </c>
      <c r="G53" s="2157">
        <f t="shared" si="18"/>
        <v>12</v>
      </c>
      <c r="H53" s="2157">
        <f t="shared" si="18"/>
        <v>13</v>
      </c>
      <c r="I53" s="2157">
        <f t="shared" si="18"/>
        <v>12</v>
      </c>
      <c r="J53" s="2157">
        <f t="shared" si="18"/>
        <v>14</v>
      </c>
      <c r="K53" s="2157">
        <f t="shared" si="18"/>
        <v>8</v>
      </c>
      <c r="L53" s="2157">
        <f t="shared" si="18"/>
        <v>8</v>
      </c>
      <c r="M53" s="2157">
        <f t="shared" si="18"/>
        <v>13</v>
      </c>
      <c r="N53" s="2157">
        <f t="shared" si="18"/>
        <v>11</v>
      </c>
      <c r="O53" s="2157">
        <f t="shared" si="18"/>
        <v>13</v>
      </c>
      <c r="P53" s="2157">
        <f t="shared" si="18"/>
        <v>13</v>
      </c>
      <c r="Q53" s="2157">
        <f t="shared" si="18"/>
        <v>12</v>
      </c>
      <c r="R53" s="2157">
        <f t="shared" si="18"/>
        <v>9</v>
      </c>
    </row>
    <row r="54" spans="1:18" ht="108" hidden="1" customHeight="1" x14ac:dyDescent="0.25">
      <c r="A54" s="2139" t="s">
        <v>13</v>
      </c>
      <c r="B54" s="2139" t="s">
        <v>319</v>
      </c>
      <c r="C54" s="2146"/>
      <c r="D54" s="2141">
        <f t="shared" ref="D54" si="19">SUM(E54:K54,L54:R54)/2</f>
        <v>0</v>
      </c>
      <c r="E54" s="2144"/>
      <c r="F54" s="2145"/>
      <c r="G54" s="2141"/>
      <c r="H54" s="2145"/>
      <c r="I54" s="2141"/>
      <c r="J54" s="2141"/>
      <c r="K54" s="2142"/>
      <c r="L54" s="2142"/>
      <c r="M54" s="2141"/>
      <c r="N54" s="2141"/>
      <c r="O54" s="2141"/>
      <c r="P54" s="2141"/>
      <c r="Q54" s="2141"/>
      <c r="R54" s="2142"/>
    </row>
    <row r="55" spans="1:18" ht="108" hidden="1" customHeight="1" x14ac:dyDescent="0.25">
      <c r="A55" s="2154"/>
      <c r="B55" s="2154"/>
      <c r="C55" s="2171" t="s">
        <v>55</v>
      </c>
      <c r="D55" s="2156"/>
      <c r="E55" s="2157">
        <f t="shared" ref="E55:R55" si="20">COUNT(E26:E30,E32:E33,E35:E35,E37:E37,E39:E45,E47:E50,E54)</f>
        <v>6</v>
      </c>
      <c r="F55" s="2157">
        <f t="shared" si="20"/>
        <v>11</v>
      </c>
      <c r="G55" s="2157">
        <f t="shared" si="20"/>
        <v>12</v>
      </c>
      <c r="H55" s="2157">
        <f t="shared" si="20"/>
        <v>12</v>
      </c>
      <c r="I55" s="2157">
        <f t="shared" si="20"/>
        <v>10</v>
      </c>
      <c r="J55" s="2157">
        <f t="shared" si="20"/>
        <v>13</v>
      </c>
      <c r="K55" s="2157">
        <f t="shared" si="20"/>
        <v>5</v>
      </c>
      <c r="L55" s="2157">
        <f t="shared" si="20"/>
        <v>5</v>
      </c>
      <c r="M55" s="2157">
        <f t="shared" si="20"/>
        <v>13</v>
      </c>
      <c r="N55" s="2157">
        <f t="shared" si="20"/>
        <v>11</v>
      </c>
      <c r="O55" s="2157">
        <f t="shared" si="20"/>
        <v>12</v>
      </c>
      <c r="P55" s="2157">
        <f t="shared" si="20"/>
        <v>11</v>
      </c>
      <c r="Q55" s="2157">
        <f t="shared" si="20"/>
        <v>11</v>
      </c>
      <c r="R55" s="2157">
        <f t="shared" si="20"/>
        <v>6</v>
      </c>
    </row>
    <row r="56" spans="1:18" ht="108" hidden="1" customHeight="1" x14ac:dyDescent="0.25">
      <c r="A56" s="2154"/>
      <c r="B56" s="2154"/>
      <c r="C56" s="2171" t="s">
        <v>105</v>
      </c>
      <c r="D56" s="2156"/>
      <c r="E56" s="2157">
        <f t="shared" ref="E56:R56" si="21">COUNT(E32:E33,E35:E35,E37:E37,E39:E45,E47:E50,E54)</f>
        <v>4</v>
      </c>
      <c r="F56" s="2157">
        <f t="shared" si="21"/>
        <v>9</v>
      </c>
      <c r="G56" s="2157">
        <f t="shared" si="21"/>
        <v>7</v>
      </c>
      <c r="H56" s="2157">
        <f t="shared" si="21"/>
        <v>8</v>
      </c>
      <c r="I56" s="2157">
        <f t="shared" si="21"/>
        <v>6</v>
      </c>
      <c r="J56" s="2157">
        <f t="shared" si="21"/>
        <v>8</v>
      </c>
      <c r="K56" s="2157">
        <f t="shared" si="21"/>
        <v>4</v>
      </c>
      <c r="L56" s="2157">
        <f t="shared" si="21"/>
        <v>4</v>
      </c>
      <c r="M56" s="2157">
        <f t="shared" si="21"/>
        <v>9</v>
      </c>
      <c r="N56" s="2157">
        <f t="shared" si="21"/>
        <v>7</v>
      </c>
      <c r="O56" s="2157">
        <f t="shared" si="21"/>
        <v>8</v>
      </c>
      <c r="P56" s="2157">
        <f t="shared" si="21"/>
        <v>7</v>
      </c>
      <c r="Q56" s="2157">
        <f t="shared" si="21"/>
        <v>7</v>
      </c>
      <c r="R56" s="2157">
        <f t="shared" si="21"/>
        <v>4</v>
      </c>
    </row>
    <row r="57" spans="1:18" ht="108" hidden="1" customHeight="1" x14ac:dyDescent="0.25">
      <c r="A57" s="2154"/>
      <c r="B57" s="2154"/>
      <c r="C57" s="2171" t="s">
        <v>128</v>
      </c>
      <c r="D57" s="2156"/>
      <c r="E57" s="2157">
        <f>COUNT(#REF!,E35:E35,E37:E37,E39:E45,E47:E50,E54)</f>
        <v>2</v>
      </c>
      <c r="F57" s="2157">
        <f>COUNT(#REF!,F35:F35,F37:F37,F39:F45,F47:F50,F54)</f>
        <v>7</v>
      </c>
      <c r="G57" s="2157">
        <f>COUNT(#REF!,G35:G35,G37:G37,G39:G45,G47:G50,G54)</f>
        <v>6</v>
      </c>
      <c r="H57" s="2157">
        <f>COUNT(#REF!,H35:H35,H37:H37,H39:H45,H47:H50,H54)</f>
        <v>7</v>
      </c>
      <c r="I57" s="2157">
        <f>COUNT(#REF!,I35:I35,I37:I37,I39:I45,I47:I50,I54)</f>
        <v>5</v>
      </c>
      <c r="J57" s="2157">
        <f>COUNT(#REF!,J35:J35,J37:J37,J39:J45,J47:J50,J54)</f>
        <v>6</v>
      </c>
      <c r="K57" s="2157">
        <f>COUNT(#REF!,K35:K35,K37:K37,K39:K45,K47:K50,K54)</f>
        <v>4</v>
      </c>
      <c r="L57" s="2157">
        <f>COUNT(#REF!,L35:L35,L37:L37,L39:L45,L47:L50,L54)</f>
        <v>4</v>
      </c>
      <c r="M57" s="2157">
        <f>COUNT(#REF!,M35:M35,M37:M37,M39:M45,M47:M50,M54)</f>
        <v>7</v>
      </c>
      <c r="N57" s="2157">
        <f>COUNT(#REF!,N35:N35,N37:N37,N39:N45,N47:N50,N54)</f>
        <v>6</v>
      </c>
      <c r="O57" s="2157">
        <f>COUNT(#REF!,O35:O35,O37:O37,O39:O45,O47:O50,O54)</f>
        <v>6</v>
      </c>
      <c r="P57" s="2157">
        <f>COUNT(#REF!,P35:P35,P37:P37,P39:P45,P47:P50,P54)</f>
        <v>6</v>
      </c>
      <c r="Q57" s="2157">
        <f>COUNT(#REF!,Q35:Q35,Q37:Q37,Q39:Q45,Q47:Q50,Q54)</f>
        <v>6</v>
      </c>
      <c r="R57" s="2157">
        <f>COUNT(#REF!,R35:R35,R37:R37,R39:R45,R47:R50,R54)</f>
        <v>2</v>
      </c>
    </row>
    <row r="58" spans="1:18" ht="108" customHeight="1" x14ac:dyDescent="0.25">
      <c r="A58" s="2154"/>
      <c r="B58" s="2154"/>
      <c r="C58" s="2171" t="s">
        <v>161</v>
      </c>
      <c r="D58" s="2156"/>
      <c r="E58" s="2157">
        <f>COUNT(#REF!,E37:E37,E39:E45,E47:E50,E54)</f>
        <v>2</v>
      </c>
      <c r="F58" s="2157">
        <f>COUNT(#REF!,F37:F37,F39:F45,F47:F50,F54)</f>
        <v>6</v>
      </c>
      <c r="G58" s="2157">
        <f>COUNT(#REF!,G37:G37,G39:G45,G47:G50,G54)</f>
        <v>6</v>
      </c>
      <c r="H58" s="2157">
        <f>COUNT(#REF!,H37:H37,H39:H45,H47:H50,H54)</f>
        <v>6</v>
      </c>
      <c r="I58" s="2157">
        <f>COUNT(#REF!,I37:I37,I39:I45,I47:I50,I54)</f>
        <v>5</v>
      </c>
      <c r="J58" s="2157">
        <f>COUNT(#REF!,J37:J37,J39:J45,J47:J50,J54)</f>
        <v>5</v>
      </c>
      <c r="K58" s="2157">
        <f>COUNT(#REF!,K37:K37,K39:K45,K47:K50,K54)</f>
        <v>3</v>
      </c>
      <c r="L58" s="2157">
        <f>COUNT(#REF!,L37:L37,L39:L45,L47:L50,L54)</f>
        <v>3</v>
      </c>
      <c r="M58" s="2157">
        <f>COUNT(#REF!,M37:M37,M39:M45,M47:M50,M54)</f>
        <v>6</v>
      </c>
      <c r="N58" s="2157">
        <f>COUNT(#REF!,N37:N37,N39:N45,N47:N50,N54)</f>
        <v>6</v>
      </c>
      <c r="O58" s="2157">
        <f>COUNT(#REF!,O37:O37,O39:O45,O47:O50,O54)</f>
        <v>5</v>
      </c>
      <c r="P58" s="2157">
        <f>COUNT(#REF!,P37:P37,P39:P45,P47:P50,P54)</f>
        <v>6</v>
      </c>
      <c r="Q58" s="2157">
        <f>COUNT(#REF!,Q37:Q37,Q39:Q45,Q47:Q50,Q54)</f>
        <v>5</v>
      </c>
      <c r="R58" s="2157">
        <f>COUNT(#REF!,R37:R37,R39:R45,R47:R50,R54)</f>
        <v>2</v>
      </c>
    </row>
    <row r="59" spans="1:18" ht="108" customHeight="1" x14ac:dyDescent="0.25">
      <c r="A59" s="2154"/>
      <c r="B59" s="2154"/>
      <c r="C59" s="2171" t="s">
        <v>321</v>
      </c>
      <c r="D59" s="2156"/>
      <c r="E59" s="2157">
        <f>COUNT(#REF!,E37,E39:E45,E47:E50,E54)</f>
        <v>2</v>
      </c>
      <c r="F59" s="2157">
        <f>COUNT(#REF!,F37,F39:F45,F47:F50,F54)</f>
        <v>6</v>
      </c>
      <c r="G59" s="2157">
        <f>COUNT(#REF!,G37,G39:G45,G47:G50,G54)</f>
        <v>6</v>
      </c>
      <c r="H59" s="2157">
        <f>COUNT(#REF!,H37,H39:H45,H47:H50,H54)</f>
        <v>6</v>
      </c>
      <c r="I59" s="2157">
        <f>COUNT(#REF!,I37,I39:I45,I47:I50,I54)</f>
        <v>5</v>
      </c>
      <c r="J59" s="2157">
        <f>COUNT(#REF!,J37,J39:J45,J47:J50,J54)</f>
        <v>5</v>
      </c>
      <c r="K59" s="2157">
        <f>COUNT(#REF!,K37,K39:K45,K47:K50,K54)</f>
        <v>3</v>
      </c>
      <c r="L59" s="2157">
        <f>COUNT(#REF!,L37,L39:L45,L47:L50,L54)</f>
        <v>3</v>
      </c>
      <c r="M59" s="2157">
        <f>COUNT(#REF!,M37,M39:M45,M47:M50,M54)</f>
        <v>6</v>
      </c>
      <c r="N59" s="2157">
        <f>COUNT(#REF!,N37,N39:N45,N47:N50,N54)</f>
        <v>6</v>
      </c>
      <c r="O59" s="2157">
        <f>COUNT(#REF!,O37,O39:O45,O47:O50,O54)</f>
        <v>5</v>
      </c>
      <c r="P59" s="2157">
        <f>COUNT(#REF!,P37,P39:P45,P47:P50,P54)</f>
        <v>6</v>
      </c>
      <c r="Q59" s="2157">
        <f>COUNT(#REF!,Q37,Q39:Q45,Q47:Q50,Q54)</f>
        <v>5</v>
      </c>
      <c r="R59" s="2157">
        <f>COUNT(#REF!,R37,R39:R45,R47:R50,R54)</f>
        <v>2</v>
      </c>
    </row>
    <row r="60" spans="1:18" ht="108" hidden="1" customHeight="1" x14ac:dyDescent="0.25">
      <c r="A60" s="2154"/>
      <c r="B60" s="2154"/>
      <c r="C60" s="2171" t="s">
        <v>183</v>
      </c>
      <c r="D60" s="2156"/>
      <c r="E60" s="2157">
        <f t="shared" ref="E60:R60" si="22">COUNT(E54)</f>
        <v>0</v>
      </c>
      <c r="F60" s="2157">
        <f t="shared" si="22"/>
        <v>0</v>
      </c>
      <c r="G60" s="2157">
        <f t="shared" si="22"/>
        <v>0</v>
      </c>
      <c r="H60" s="2157">
        <f t="shared" si="22"/>
        <v>0</v>
      </c>
      <c r="I60" s="2157">
        <f t="shared" si="22"/>
        <v>0</v>
      </c>
      <c r="J60" s="2157">
        <f t="shared" si="22"/>
        <v>0</v>
      </c>
      <c r="K60" s="2157">
        <f t="shared" si="22"/>
        <v>0</v>
      </c>
      <c r="L60" s="2157">
        <f t="shared" si="22"/>
        <v>0</v>
      </c>
      <c r="M60" s="2157">
        <f t="shared" si="22"/>
        <v>0</v>
      </c>
      <c r="N60" s="2157">
        <f t="shared" si="22"/>
        <v>0</v>
      </c>
      <c r="O60" s="2157">
        <f t="shared" si="22"/>
        <v>0</v>
      </c>
      <c r="P60" s="2157">
        <f t="shared" si="22"/>
        <v>0</v>
      </c>
      <c r="Q60" s="2157">
        <f t="shared" si="22"/>
        <v>0</v>
      </c>
      <c r="R60" s="2157">
        <f t="shared" si="22"/>
        <v>0</v>
      </c>
    </row>
    <row r="61" spans="1:18" ht="108" customHeight="1" thickBot="1" x14ac:dyDescent="0.3">
      <c r="A61" s="2139" t="s">
        <v>102</v>
      </c>
      <c r="B61" s="2139"/>
      <c r="C61" s="2140"/>
      <c r="D61" s="2141"/>
      <c r="E61" s="2144"/>
      <c r="F61" s="2145"/>
      <c r="G61" s="2145"/>
      <c r="H61" s="2145"/>
      <c r="I61" s="2141"/>
      <c r="J61" s="2141"/>
      <c r="K61" s="2142"/>
      <c r="L61" s="2142"/>
      <c r="M61" s="2145"/>
      <c r="N61" s="2141"/>
      <c r="O61" s="2141"/>
      <c r="P61" s="2141"/>
      <c r="Q61" s="2141"/>
      <c r="R61" s="2144"/>
    </row>
    <row r="62" spans="1:18" ht="108" customHeight="1" thickBot="1" x14ac:dyDescent="0.3">
      <c r="A62" s="2172" t="s">
        <v>95</v>
      </c>
      <c r="B62" s="2172" t="s">
        <v>101</v>
      </c>
      <c r="C62" s="2173" t="s">
        <v>97</v>
      </c>
      <c r="D62" s="2172">
        <f>SUM(E62:K62,L62:R62)/2</f>
        <v>19</v>
      </c>
      <c r="E62" s="2174"/>
      <c r="F62" s="2175">
        <v>7.5</v>
      </c>
      <c r="G62" s="2175">
        <v>7.5</v>
      </c>
      <c r="H62" s="2175">
        <v>4</v>
      </c>
      <c r="I62" s="2172"/>
      <c r="J62" s="2172"/>
      <c r="K62" s="2174"/>
      <c r="L62" s="2174"/>
      <c r="M62" s="2175">
        <v>7.5</v>
      </c>
      <c r="N62" s="2172">
        <v>7.5</v>
      </c>
      <c r="O62" s="2172">
        <v>4</v>
      </c>
      <c r="P62" s="2172"/>
      <c r="Q62" s="2172"/>
      <c r="R62" s="2176"/>
    </row>
    <row r="63" spans="1:18" ht="108" customHeight="1" thickBot="1" x14ac:dyDescent="0.3">
      <c r="A63" s="2139" t="s">
        <v>96</v>
      </c>
      <c r="B63" s="2139" t="s">
        <v>100</v>
      </c>
      <c r="C63" s="2177" t="s">
        <v>99</v>
      </c>
      <c r="D63" s="2172">
        <f t="shared" ref="D63:D64" si="23">SUM(E63:K63,L63:R63)/2</f>
        <v>38</v>
      </c>
      <c r="E63" s="2178"/>
      <c r="F63" s="2179">
        <v>9.5</v>
      </c>
      <c r="G63" s="2139">
        <v>9.5</v>
      </c>
      <c r="H63" s="2139">
        <v>9.5</v>
      </c>
      <c r="I63" s="2139">
        <v>9.5</v>
      </c>
      <c r="J63" s="2139"/>
      <c r="K63" s="2178"/>
      <c r="L63" s="2180"/>
      <c r="M63" s="2181">
        <v>9.5</v>
      </c>
      <c r="N63" s="2139">
        <v>9.5</v>
      </c>
      <c r="O63" s="2139">
        <v>9.5</v>
      </c>
      <c r="P63" s="2139">
        <v>9.5</v>
      </c>
      <c r="Q63" s="2139"/>
      <c r="R63" s="2182"/>
    </row>
    <row r="64" spans="1:18" ht="108" customHeight="1" thickBot="1" x14ac:dyDescent="0.3">
      <c r="A64" s="2139" t="s">
        <v>96</v>
      </c>
      <c r="B64" s="2139" t="s">
        <v>100</v>
      </c>
      <c r="C64" s="2177" t="s">
        <v>137</v>
      </c>
      <c r="D64" s="2172">
        <f t="shared" si="23"/>
        <v>38</v>
      </c>
      <c r="E64" s="2178">
        <v>9.5</v>
      </c>
      <c r="F64" s="2181">
        <v>9.5</v>
      </c>
      <c r="G64" s="2139"/>
      <c r="H64" s="2139"/>
      <c r="I64" s="2139"/>
      <c r="J64" s="2139">
        <v>9.5</v>
      </c>
      <c r="K64" s="2178">
        <v>9.5</v>
      </c>
      <c r="L64" s="2178">
        <v>9.5</v>
      </c>
      <c r="M64" s="2179">
        <v>9.5</v>
      </c>
      <c r="N64" s="2139"/>
      <c r="O64" s="2139"/>
      <c r="P64" s="2139"/>
      <c r="Q64" s="2139">
        <v>9.5</v>
      </c>
      <c r="R64" s="2182">
        <v>9.5</v>
      </c>
    </row>
    <row r="65" spans="1:18" ht="108" customHeight="1" x14ac:dyDescent="1.95">
      <c r="A65" s="2139"/>
      <c r="B65" s="2183" t="s">
        <v>155</v>
      </c>
      <c r="C65" s="2184" t="s">
        <v>140</v>
      </c>
      <c r="D65" s="2141"/>
      <c r="E65" s="2142"/>
      <c r="F65" s="2145"/>
      <c r="G65" s="2145"/>
      <c r="H65" s="2145"/>
      <c r="I65" s="2141"/>
      <c r="J65" s="2141"/>
      <c r="K65" s="2142"/>
      <c r="L65" s="2142"/>
      <c r="M65" s="2141"/>
      <c r="N65" s="2141"/>
      <c r="O65" s="2141"/>
      <c r="P65" s="2141"/>
      <c r="Q65" s="2141"/>
      <c r="R65" s="2144"/>
    </row>
    <row r="66" spans="1:18" ht="108" customHeight="1" x14ac:dyDescent="1.95">
      <c r="A66" s="2139"/>
      <c r="B66" s="2185" t="s">
        <v>154</v>
      </c>
      <c r="C66" s="2186" t="s">
        <v>141</v>
      </c>
      <c r="D66" s="2141"/>
      <c r="E66" s="2142"/>
      <c r="F66" s="2145"/>
      <c r="G66" s="2145"/>
      <c r="H66" s="2145"/>
      <c r="I66" s="2141"/>
      <c r="J66" s="2141"/>
      <c r="K66" s="2142"/>
      <c r="L66" s="2142"/>
      <c r="M66" s="2141"/>
      <c r="N66" s="2141"/>
      <c r="O66" s="2141"/>
      <c r="P66" s="2141"/>
      <c r="Q66" s="2141"/>
      <c r="R66" s="2144"/>
    </row>
    <row r="67" spans="1:18" ht="108" customHeight="1" x14ac:dyDescent="1.95">
      <c r="A67" s="2187"/>
      <c r="B67" s="2187"/>
      <c r="C67" s="2187"/>
      <c r="D67" s="2188"/>
      <c r="E67" s="2189">
        <f t="shared" ref="E67:R67" si="24">SUM(E7:E14,E16:E18,E20:E20,E22:E24,E26:E30,E32:E33,E35:E35,E37:E37,E39:E45,E47:E50,E54,E62:E66)</f>
        <v>116.5</v>
      </c>
      <c r="F67" s="2189">
        <f t="shared" si="24"/>
        <v>174</v>
      </c>
      <c r="G67" s="2189">
        <f t="shared" si="24"/>
        <v>153.5</v>
      </c>
      <c r="H67" s="2189">
        <f t="shared" si="24"/>
        <v>164</v>
      </c>
      <c r="I67" s="2189">
        <f t="shared" si="24"/>
        <v>148.5</v>
      </c>
      <c r="J67" s="2189">
        <f t="shared" si="24"/>
        <v>172.5</v>
      </c>
      <c r="K67" s="2189">
        <f t="shared" si="24"/>
        <v>106</v>
      </c>
      <c r="L67" s="2189">
        <f t="shared" si="24"/>
        <v>100.5</v>
      </c>
      <c r="M67" s="2189">
        <f t="shared" si="24"/>
        <v>174</v>
      </c>
      <c r="N67" s="2189">
        <f t="shared" si="24"/>
        <v>166.5</v>
      </c>
      <c r="O67" s="2189">
        <f t="shared" si="24"/>
        <v>172</v>
      </c>
      <c r="P67" s="2189">
        <f t="shared" si="24"/>
        <v>151.5</v>
      </c>
      <c r="Q67" s="2189">
        <f t="shared" si="24"/>
        <v>140.5</v>
      </c>
      <c r="R67" s="2189">
        <f t="shared" si="24"/>
        <v>122</v>
      </c>
    </row>
    <row r="68" spans="1:18" ht="108" customHeight="1" x14ac:dyDescent="1.95">
      <c r="A68" s="2190"/>
      <c r="B68" s="2190"/>
      <c r="C68" s="2190"/>
      <c r="D68" s="2188"/>
      <c r="E68" s="2191">
        <f>E67/8</f>
        <v>14.5625</v>
      </c>
      <c r="F68" s="2191">
        <f t="shared" ref="F68:R68" si="25">F67/8</f>
        <v>21.75</v>
      </c>
      <c r="G68" s="2191">
        <f t="shared" si="25"/>
        <v>19.1875</v>
      </c>
      <c r="H68" s="2191">
        <f t="shared" si="25"/>
        <v>20.5</v>
      </c>
      <c r="I68" s="2191">
        <f t="shared" si="25"/>
        <v>18.5625</v>
      </c>
      <c r="J68" s="2191">
        <f t="shared" si="25"/>
        <v>21.5625</v>
      </c>
      <c r="K68" s="2191">
        <f t="shared" si="25"/>
        <v>13.25</v>
      </c>
      <c r="L68" s="2191">
        <f t="shared" si="25"/>
        <v>12.5625</v>
      </c>
      <c r="M68" s="2191">
        <f t="shared" si="25"/>
        <v>21.75</v>
      </c>
      <c r="N68" s="2191">
        <f t="shared" si="25"/>
        <v>20.8125</v>
      </c>
      <c r="O68" s="2191">
        <f t="shared" si="25"/>
        <v>21.5</v>
      </c>
      <c r="P68" s="2191">
        <f t="shared" si="25"/>
        <v>18.9375</v>
      </c>
      <c r="Q68" s="2191">
        <f t="shared" si="25"/>
        <v>17.5625</v>
      </c>
      <c r="R68" s="2191">
        <f t="shared" si="25"/>
        <v>15.25</v>
      </c>
    </row>
    <row r="69" spans="1:18" ht="81" customHeight="1" x14ac:dyDescent="1.95">
      <c r="A69" s="2192"/>
      <c r="B69" s="2192"/>
      <c r="C69" s="2192"/>
      <c r="D69" s="2193" t="s">
        <v>212</v>
      </c>
      <c r="E69" s="2194" t="s">
        <v>315</v>
      </c>
      <c r="F69" s="2195" t="s">
        <v>203</v>
      </c>
      <c r="G69" s="2196"/>
      <c r="H69" s="2193" t="s">
        <v>211</v>
      </c>
      <c r="I69" s="2197"/>
      <c r="J69" s="2198" t="s">
        <v>203</v>
      </c>
      <c r="K69" s="2196"/>
      <c r="L69" s="2193" t="s">
        <v>213</v>
      </c>
      <c r="M69" s="2194" t="s">
        <v>74</v>
      </c>
      <c r="N69" s="2195" t="s">
        <v>203</v>
      </c>
      <c r="O69" s="2196"/>
      <c r="P69" s="2193" t="s">
        <v>211</v>
      </c>
      <c r="Q69" s="2197"/>
      <c r="R69" s="2198" t="s">
        <v>203</v>
      </c>
    </row>
    <row r="70" spans="1:18" ht="82" customHeight="1" x14ac:dyDescent="1.95">
      <c r="A70" s="2199"/>
      <c r="B70" s="2199"/>
      <c r="C70" s="2199"/>
      <c r="D70" s="2200" t="s">
        <v>159</v>
      </c>
      <c r="E70" s="2201">
        <v>27.5</v>
      </c>
      <c r="F70" s="2202" t="str">
        <f>E70* 40 &amp; "hrs"</f>
        <v>1100hrs</v>
      </c>
      <c r="G70" s="2196"/>
      <c r="H70" s="2203" t="s">
        <v>240</v>
      </c>
      <c r="I70" s="2204">
        <v>25.93</v>
      </c>
      <c r="J70" s="2205" t="s">
        <v>247</v>
      </c>
      <c r="K70" s="2196"/>
      <c r="L70" s="2206" t="s">
        <v>159</v>
      </c>
      <c r="M70" s="2207">
        <v>27.5</v>
      </c>
      <c r="N70" s="2202" t="str">
        <f>M70* 40 &amp; "hrs"</f>
        <v>1100hrs</v>
      </c>
      <c r="O70" s="2196"/>
      <c r="P70" s="2208" t="s">
        <v>240</v>
      </c>
      <c r="Q70" s="2132">
        <v>25.93</v>
      </c>
      <c r="R70" s="2209" t="s">
        <v>247</v>
      </c>
    </row>
    <row r="71" spans="1:18" ht="81" customHeight="1" x14ac:dyDescent="1.95">
      <c r="A71" s="2199"/>
      <c r="B71" s="2199"/>
      <c r="C71" s="2199"/>
      <c r="D71" s="2210" t="s">
        <v>204</v>
      </c>
      <c r="E71" s="2211">
        <f>SUM(E67:K67)/40</f>
        <v>25.875</v>
      </c>
      <c r="F71" s="2212" t="str">
        <f>E71* 40 &amp; "hrs"</f>
        <v>1035hrs</v>
      </c>
      <c r="G71" s="2196"/>
      <c r="H71" s="2213" t="s">
        <v>74</v>
      </c>
      <c r="I71" s="2214">
        <f>SUM(E67:K67)/40</f>
        <v>25.875</v>
      </c>
      <c r="J71" s="2215" t="str">
        <f>I71*40 &amp; "hrs"</f>
        <v>1035hrs</v>
      </c>
      <c r="K71" s="2196"/>
      <c r="L71" s="2216" t="s">
        <v>204</v>
      </c>
      <c r="M71" s="2217">
        <f>SUM(L67:R67)/40</f>
        <v>25.675000000000001</v>
      </c>
      <c r="N71" s="2212" t="str">
        <f>M71* 40 &amp; "hrs"</f>
        <v>1027hrs</v>
      </c>
      <c r="O71" s="2196"/>
      <c r="P71" s="2213" t="s">
        <v>74</v>
      </c>
      <c r="Q71" s="2218">
        <f>SUM(L67:R67)/40</f>
        <v>25.675000000000001</v>
      </c>
      <c r="R71" s="2219" t="str">
        <f>Q71*40 &amp; "hrs"</f>
        <v>1027hrs</v>
      </c>
    </row>
    <row r="72" spans="1:18" ht="74.150000000000006" customHeight="1" x14ac:dyDescent="1.95">
      <c r="A72" s="2199"/>
      <c r="B72" s="2199"/>
      <c r="C72" s="2199"/>
      <c r="D72" s="2206" t="s">
        <v>188</v>
      </c>
      <c r="E72" s="2207">
        <f>COUNTIFS(E7:K68, "T")*8/40</f>
        <v>0</v>
      </c>
      <c r="F72" s="2220" t="str">
        <f>E72* 40 &amp; "hrs"</f>
        <v>0hrs</v>
      </c>
      <c r="G72" s="2196"/>
      <c r="H72" s="2208" t="s">
        <v>241</v>
      </c>
      <c r="I72" s="2207">
        <v>29.07</v>
      </c>
      <c r="J72" s="2209" t="s">
        <v>251</v>
      </c>
      <c r="K72" s="2196"/>
      <c r="L72" s="2221" t="s">
        <v>188</v>
      </c>
      <c r="M72" s="2132">
        <f>COUNTIFS(L7:R68, "T")*8/40</f>
        <v>0</v>
      </c>
      <c r="N72" s="2220" t="str">
        <f>M72* 40 &amp; "hrs"</f>
        <v>0hrs</v>
      </c>
      <c r="O72" s="2196"/>
      <c r="P72" s="2208" t="s">
        <v>241</v>
      </c>
      <c r="Q72" s="2132">
        <v>29.07</v>
      </c>
      <c r="R72" s="2209" t="s">
        <v>251</v>
      </c>
    </row>
    <row r="73" spans="1:18" ht="108" customHeight="1" x14ac:dyDescent="0.3">
      <c r="A73" s="897"/>
      <c r="B73" s="897"/>
      <c r="C73" s="897"/>
      <c r="D73" s="897"/>
      <c r="E73" s="897"/>
      <c r="F73" s="897"/>
      <c r="G73" s="897"/>
      <c r="H73" s="897"/>
      <c r="I73" s="897"/>
      <c r="J73" s="897"/>
      <c r="K73" s="897"/>
      <c r="L73" s="897"/>
      <c r="M73" s="897"/>
      <c r="N73" s="897"/>
      <c r="O73" s="897"/>
      <c r="P73" s="897"/>
      <c r="Q73" s="897"/>
      <c r="R73" s="897"/>
    </row>
    <row r="74" spans="1:18" ht="108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</row>
    <row r="75" spans="1:18" ht="108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</sheetData>
  <mergeCells count="5">
    <mergeCell ref="A1:R1"/>
    <mergeCell ref="A2:R2"/>
    <mergeCell ref="A3:R3"/>
    <mergeCell ref="E4:K4"/>
    <mergeCell ref="L4:R4"/>
  </mergeCells>
  <conditionalFormatting sqref="I71">
    <cfRule type="cellIs" dxfId="753" priority="10" operator="lessThan">
      <formula>25.93</formula>
    </cfRule>
    <cfRule type="cellIs" dxfId="752" priority="11" operator="greaterThan">
      <formula>29.07</formula>
    </cfRule>
    <cfRule type="cellIs" dxfId="751" priority="12" operator="between">
      <formula>25.93</formula>
      <formula>29.07</formula>
    </cfRule>
  </conditionalFormatting>
  <conditionalFormatting sqref="J71">
    <cfRule type="cellIs" dxfId="750" priority="7" operator="lessThan">
      <formula>1037.2</formula>
    </cfRule>
    <cfRule type="cellIs" dxfId="749" priority="8" operator="greaterThan">
      <formula>1162.8</formula>
    </cfRule>
    <cfRule type="cellIs" dxfId="748" priority="9" operator="between">
      <formula>1037.2</formula>
      <formula>1162.8</formula>
    </cfRule>
  </conditionalFormatting>
  <conditionalFormatting sqref="Q71">
    <cfRule type="cellIs" dxfId="747" priority="4" operator="lessThan">
      <formula>25.93</formula>
    </cfRule>
    <cfRule type="cellIs" dxfId="746" priority="5" operator="greaterThan">
      <formula>29.07</formula>
    </cfRule>
    <cfRule type="cellIs" dxfId="745" priority="6" operator="between">
      <formula>25.93</formula>
      <formula>29.07</formula>
    </cfRule>
  </conditionalFormatting>
  <conditionalFormatting sqref="R71">
    <cfRule type="cellIs" dxfId="744" priority="1" operator="lessThan">
      <formula>1037.2</formula>
    </cfRule>
    <cfRule type="cellIs" dxfId="743" priority="2" operator="greaterThan">
      <formula>1162.8</formula>
    </cfRule>
    <cfRule type="cellIs" dxfId="742" priority="3" operator="between">
      <formula>1037.2</formula>
      <formula>1162.8</formula>
    </cfRule>
  </conditionalFormatting>
  <pageMargins left="0.7" right="0.7" top="0.75" bottom="0.75" header="0.3" footer="0.3"/>
  <pageSetup scale="1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CBE3-27E1-4F1E-B82C-83CA92E81BF8}">
  <sheetPr>
    <pageSetUpPr fitToPage="1"/>
  </sheetPr>
  <dimension ref="A1:U76"/>
  <sheetViews>
    <sheetView topLeftCell="B33" zoomScale="75" zoomScaleNormal="75" workbookViewId="0">
      <selection activeCell="A5" sqref="A5:R73"/>
    </sheetView>
  </sheetViews>
  <sheetFormatPr defaultRowHeight="97.5" customHeight="1" x14ac:dyDescent="0.25"/>
  <cols>
    <col min="1" max="1" width="73.1796875" customWidth="1"/>
    <col min="2" max="2" width="97" customWidth="1"/>
    <col min="3" max="3" width="96.7265625" customWidth="1"/>
    <col min="4" max="4" width="34.26953125" customWidth="1"/>
    <col min="5" max="5" width="42.54296875" customWidth="1"/>
    <col min="6" max="10" width="33.453125" customWidth="1"/>
    <col min="11" max="11" width="42.54296875" customWidth="1"/>
    <col min="12" max="12" width="41" customWidth="1"/>
    <col min="13" max="17" width="36.54296875" customWidth="1"/>
    <col min="18" max="18" width="38.54296875" customWidth="1"/>
    <col min="20" max="20" width="5.1796875" bestFit="1" customWidth="1"/>
  </cols>
  <sheetData>
    <row r="1" spans="1:21" ht="97.5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97.5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97.5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97.5" customHeight="1" x14ac:dyDescent="1">
      <c r="A4" s="1645"/>
      <c r="B4" s="1645"/>
      <c r="C4" s="1645"/>
      <c r="D4" s="1645"/>
      <c r="E4" s="2631" t="s">
        <v>2</v>
      </c>
      <c r="F4" s="2632"/>
      <c r="G4" s="2632"/>
      <c r="H4" s="2632"/>
      <c r="I4" s="2632"/>
      <c r="J4" s="2632"/>
      <c r="K4" s="2633"/>
      <c r="L4" s="2631" t="s">
        <v>3</v>
      </c>
      <c r="M4" s="2632"/>
      <c r="N4" s="2632"/>
      <c r="O4" s="2632"/>
      <c r="P4" s="2632"/>
      <c r="Q4" s="2632"/>
      <c r="R4" s="2632"/>
      <c r="T4" s="1754" t="s">
        <v>355</v>
      </c>
      <c r="U4" s="1755" t="s">
        <v>354</v>
      </c>
    </row>
    <row r="5" spans="1:21" ht="97.5" customHeight="1" x14ac:dyDescent="1.55">
      <c r="A5" s="2042"/>
      <c r="B5" s="2042"/>
      <c r="C5" s="2042"/>
      <c r="D5" s="2042"/>
      <c r="E5" s="2043">
        <v>45809</v>
      </c>
      <c r="F5" s="2043">
        <v>45810</v>
      </c>
      <c r="G5" s="2043">
        <v>45811</v>
      </c>
      <c r="H5" s="2043">
        <v>45812</v>
      </c>
      <c r="I5" s="2043">
        <v>45813</v>
      </c>
      <c r="J5" s="2043">
        <v>45814</v>
      </c>
      <c r="K5" s="2043">
        <v>45815</v>
      </c>
      <c r="L5" s="2043">
        <v>45816</v>
      </c>
      <c r="M5" s="2043">
        <v>45817</v>
      </c>
      <c r="N5" s="2043">
        <v>45818</v>
      </c>
      <c r="O5" s="2043">
        <v>45819</v>
      </c>
      <c r="P5" s="2043">
        <v>45820</v>
      </c>
      <c r="Q5" s="2043">
        <v>45821</v>
      </c>
      <c r="R5" s="2043">
        <v>45822</v>
      </c>
      <c r="T5" s="1756">
        <v>0.25</v>
      </c>
      <c r="U5" s="1752">
        <f>ROUNDDOWN(AVERAGE(E15:R15),0)</f>
        <v>3</v>
      </c>
    </row>
    <row r="6" spans="1:21" ht="97.5" customHeight="1" x14ac:dyDescent="1.55">
      <c r="A6" s="2044" t="s">
        <v>4</v>
      </c>
      <c r="B6" s="2044" t="s">
        <v>5</v>
      </c>
      <c r="C6" s="2044" t="s">
        <v>6</v>
      </c>
      <c r="D6" s="2044" t="s">
        <v>7</v>
      </c>
      <c r="E6" s="2045" t="s">
        <v>8</v>
      </c>
      <c r="F6" s="2046" t="s">
        <v>9</v>
      </c>
      <c r="G6" s="2046" t="s">
        <v>10</v>
      </c>
      <c r="H6" s="2046" t="s">
        <v>11</v>
      </c>
      <c r="I6" s="2046" t="s">
        <v>10</v>
      </c>
      <c r="J6" s="2046" t="s">
        <v>264</v>
      </c>
      <c r="K6" s="2045" t="s">
        <v>8</v>
      </c>
      <c r="L6" s="2045" t="s">
        <v>8</v>
      </c>
      <c r="M6" s="2046" t="s">
        <v>9</v>
      </c>
      <c r="N6" s="2046" t="s">
        <v>10</v>
      </c>
      <c r="O6" s="2046" t="s">
        <v>11</v>
      </c>
      <c r="P6" s="2046" t="s">
        <v>10</v>
      </c>
      <c r="Q6" s="2046" t="s">
        <v>12</v>
      </c>
      <c r="R6" s="2047" t="s">
        <v>8</v>
      </c>
      <c r="T6" s="1757">
        <v>0.29166666666666669</v>
      </c>
      <c r="U6" s="1752">
        <f>ROUNDDOWN(AVERAGE(E19:R19),0)</f>
        <v>5</v>
      </c>
    </row>
    <row r="7" spans="1:21" ht="97.5" customHeight="1" x14ac:dyDescent="0.3">
      <c r="A7" s="2048" t="s">
        <v>13</v>
      </c>
      <c r="B7" s="2048" t="s">
        <v>116</v>
      </c>
      <c r="C7" s="2049" t="s">
        <v>115</v>
      </c>
      <c r="D7" s="2050">
        <f>SUM(E7:K7,L7:R7)/2</f>
        <v>7</v>
      </c>
      <c r="E7" s="2051"/>
      <c r="F7" s="2050">
        <v>7</v>
      </c>
      <c r="G7" s="2050">
        <v>7</v>
      </c>
      <c r="H7" s="2052" t="s">
        <v>104</v>
      </c>
      <c r="I7" s="2052" t="s">
        <v>104</v>
      </c>
      <c r="J7" s="2052" t="s">
        <v>104</v>
      </c>
      <c r="K7" s="2051"/>
      <c r="L7" s="2051"/>
      <c r="M7" s="2052" t="s">
        <v>104</v>
      </c>
      <c r="N7" s="2052" t="s">
        <v>104</v>
      </c>
      <c r="O7" s="2052" t="s">
        <v>104</v>
      </c>
      <c r="P7" s="2052" t="s">
        <v>104</v>
      </c>
      <c r="Q7" s="2052" t="s">
        <v>104</v>
      </c>
      <c r="R7" s="2053"/>
      <c r="T7" s="1756">
        <v>0.33333333333333298</v>
      </c>
      <c r="U7" s="1752">
        <f>ROUNDDOWN(AVERAGE(E21:R21),0)</f>
        <v>6</v>
      </c>
    </row>
    <row r="8" spans="1:21" ht="97.5" customHeight="1" x14ac:dyDescent="0.25">
      <c r="A8" s="2048" t="s">
        <v>13</v>
      </c>
      <c r="B8" s="2048" t="s">
        <v>90</v>
      </c>
      <c r="C8" s="2049" t="s">
        <v>88</v>
      </c>
      <c r="D8" s="2050">
        <f t="shared" ref="D8:D14" si="0">SUM(E8:K8,L8:R8)/2</f>
        <v>40</v>
      </c>
      <c r="E8" s="2051"/>
      <c r="F8" s="2050">
        <v>8</v>
      </c>
      <c r="G8" s="2050">
        <v>8</v>
      </c>
      <c r="H8" s="2054">
        <v>8</v>
      </c>
      <c r="I8" s="2050">
        <v>8</v>
      </c>
      <c r="J8" s="2050">
        <v>8</v>
      </c>
      <c r="K8" s="2051"/>
      <c r="L8" s="2051"/>
      <c r="M8" s="2050">
        <v>8</v>
      </c>
      <c r="N8" s="2050">
        <v>8</v>
      </c>
      <c r="O8" s="2050">
        <v>8</v>
      </c>
      <c r="P8" s="2050">
        <v>8</v>
      </c>
      <c r="Q8" s="2050">
        <v>8</v>
      </c>
      <c r="R8" s="2053"/>
      <c r="T8" s="1757">
        <v>0.375</v>
      </c>
      <c r="U8" s="1752">
        <f>ROUNDDOWN(AVERAGE(E25:R25),0)</f>
        <v>7</v>
      </c>
    </row>
    <row r="9" spans="1:21" ht="97.5" customHeight="1" x14ac:dyDescent="0.3">
      <c r="A9" s="2048" t="s">
        <v>13</v>
      </c>
      <c r="B9" s="2048" t="s">
        <v>90</v>
      </c>
      <c r="C9" s="2049" t="s">
        <v>89</v>
      </c>
      <c r="D9" s="2050">
        <f t="shared" si="0"/>
        <v>40</v>
      </c>
      <c r="E9" s="2051"/>
      <c r="F9" s="2050">
        <v>8</v>
      </c>
      <c r="G9" s="2050">
        <v>8</v>
      </c>
      <c r="H9" s="2050">
        <v>8</v>
      </c>
      <c r="I9" s="2050">
        <v>8</v>
      </c>
      <c r="J9" s="2050">
        <v>8</v>
      </c>
      <c r="K9" s="2051"/>
      <c r="L9" s="2051"/>
      <c r="M9" s="2050">
        <v>8</v>
      </c>
      <c r="N9" s="2050">
        <v>8</v>
      </c>
      <c r="O9" s="2050">
        <v>8</v>
      </c>
      <c r="P9" s="2050">
        <v>8</v>
      </c>
      <c r="Q9" s="2050">
        <v>8</v>
      </c>
      <c r="R9" s="2053"/>
      <c r="T9" s="1756">
        <v>0.41666666666666702</v>
      </c>
      <c r="U9" s="1752">
        <f>ROUNDDOWN(AVERAGE(E31:R31),0)</f>
        <v>10</v>
      </c>
    </row>
    <row r="10" spans="1:21" ht="97.5" customHeight="1" x14ac:dyDescent="0.25">
      <c r="A10" s="2048" t="s">
        <v>13</v>
      </c>
      <c r="B10" s="2048" t="s">
        <v>90</v>
      </c>
      <c r="C10" s="2055" t="s">
        <v>111</v>
      </c>
      <c r="D10" s="2050">
        <f t="shared" si="0"/>
        <v>40</v>
      </c>
      <c r="E10" s="2051">
        <v>8</v>
      </c>
      <c r="F10" s="2050">
        <v>8</v>
      </c>
      <c r="G10" s="2050">
        <v>8</v>
      </c>
      <c r="H10" s="2050"/>
      <c r="I10" s="2050">
        <v>8</v>
      </c>
      <c r="J10" s="2050">
        <v>8</v>
      </c>
      <c r="K10" s="2051"/>
      <c r="L10" s="2056"/>
      <c r="M10" s="2050">
        <v>8</v>
      </c>
      <c r="N10" s="2050">
        <v>8</v>
      </c>
      <c r="O10" s="2050">
        <v>8</v>
      </c>
      <c r="P10" s="2050">
        <v>8</v>
      </c>
      <c r="Q10" s="2050"/>
      <c r="R10" s="2051">
        <v>8</v>
      </c>
      <c r="T10" s="1757">
        <v>0.45833333333333298</v>
      </c>
      <c r="U10" s="1752">
        <f>ROUNDDOWN(AVERAGE(E36:R36),0)</f>
        <v>12</v>
      </c>
    </row>
    <row r="11" spans="1:21" ht="97.5" customHeight="1" x14ac:dyDescent="0.3">
      <c r="A11" s="2048" t="s">
        <v>13</v>
      </c>
      <c r="B11" s="2048" t="s">
        <v>90</v>
      </c>
      <c r="C11" s="2055" t="s">
        <v>133</v>
      </c>
      <c r="D11" s="2050">
        <f t="shared" si="0"/>
        <v>40</v>
      </c>
      <c r="E11" s="2051">
        <v>8</v>
      </c>
      <c r="F11" s="2050">
        <v>8</v>
      </c>
      <c r="G11" s="2050"/>
      <c r="H11" s="2050">
        <v>8</v>
      </c>
      <c r="I11" s="2050">
        <v>8</v>
      </c>
      <c r="J11" s="2050">
        <v>8</v>
      </c>
      <c r="K11" s="2051"/>
      <c r="L11" s="2056"/>
      <c r="M11" s="2050">
        <v>8</v>
      </c>
      <c r="N11" s="2050">
        <v>8</v>
      </c>
      <c r="O11" s="2050">
        <v>8</v>
      </c>
      <c r="P11" s="2050"/>
      <c r="Q11" s="2050">
        <v>8</v>
      </c>
      <c r="R11" s="2053">
        <v>8</v>
      </c>
      <c r="T11" s="1756">
        <v>0.5</v>
      </c>
      <c r="U11" s="1752">
        <f>ROUNDDOWN(AVERAGE(E38:R38),0)</f>
        <v>13</v>
      </c>
    </row>
    <row r="12" spans="1:21" ht="97.5" customHeight="1" x14ac:dyDescent="0.25">
      <c r="A12" s="2048" t="s">
        <v>13</v>
      </c>
      <c r="B12" s="2048" t="s">
        <v>90</v>
      </c>
      <c r="C12" s="2057" t="s">
        <v>344</v>
      </c>
      <c r="D12" s="2050">
        <f t="shared" si="0"/>
        <v>8</v>
      </c>
      <c r="E12" s="2051">
        <v>8</v>
      </c>
      <c r="F12" s="2050"/>
      <c r="G12" s="2050"/>
      <c r="H12" s="2050"/>
      <c r="I12" s="2050"/>
      <c r="J12" s="2050"/>
      <c r="K12" s="2051"/>
      <c r="L12" s="2056"/>
      <c r="M12" s="2050"/>
      <c r="N12" s="2050"/>
      <c r="O12" s="2050"/>
      <c r="P12" s="2050"/>
      <c r="Q12" s="2050"/>
      <c r="R12" s="2053">
        <v>8</v>
      </c>
      <c r="T12" s="1757">
        <v>0.54166666666666696</v>
      </c>
      <c r="U12" s="1752">
        <f>ROUNDDOWN(AVERAGE(E40:R40),0)</f>
        <v>13</v>
      </c>
    </row>
    <row r="13" spans="1:21" s="1743" customFormat="1" ht="97.5" customHeight="1" x14ac:dyDescent="0.3">
      <c r="A13" s="2048" t="s">
        <v>13</v>
      </c>
      <c r="B13" s="2048" t="s">
        <v>90</v>
      </c>
      <c r="C13" s="2058" t="s">
        <v>351</v>
      </c>
      <c r="D13" s="2059">
        <f>SUM(E13:K13,L13:R13)/2</f>
        <v>14.5</v>
      </c>
      <c r="E13" s="2060">
        <v>6</v>
      </c>
      <c r="F13" s="2059"/>
      <c r="G13" s="2059"/>
      <c r="H13" s="2059"/>
      <c r="I13" s="2059"/>
      <c r="J13" s="2059"/>
      <c r="K13" s="2060">
        <v>8.5</v>
      </c>
      <c r="L13" s="2061">
        <v>6</v>
      </c>
      <c r="M13" s="2059"/>
      <c r="N13" s="2059"/>
      <c r="O13" s="2059"/>
      <c r="P13" s="2059"/>
      <c r="Q13" s="2059"/>
      <c r="R13" s="2060">
        <v>8.5</v>
      </c>
      <c r="T13" s="1756">
        <v>0.58333333333333304</v>
      </c>
      <c r="U13" s="1752">
        <f>ROUNDDOWN(AVERAGE(E48:R48),0)</f>
        <v>16</v>
      </c>
    </row>
    <row r="14" spans="1:21" ht="97.5" customHeight="1" x14ac:dyDescent="0.25">
      <c r="A14" s="2048" t="s">
        <v>13</v>
      </c>
      <c r="B14" s="2048" t="s">
        <v>90</v>
      </c>
      <c r="C14" s="2055" t="s">
        <v>106</v>
      </c>
      <c r="D14" s="2050">
        <f t="shared" si="0"/>
        <v>8</v>
      </c>
      <c r="E14" s="2051"/>
      <c r="F14" s="2062"/>
      <c r="G14" s="2062"/>
      <c r="H14" s="2062"/>
      <c r="I14" s="2062"/>
      <c r="J14" s="2062"/>
      <c r="K14" s="2051">
        <v>8</v>
      </c>
      <c r="L14" s="2056"/>
      <c r="M14" s="2062"/>
      <c r="N14" s="2062"/>
      <c r="O14" s="2062"/>
      <c r="P14" s="2062"/>
      <c r="Q14" s="2062"/>
      <c r="R14" s="2051">
        <v>8</v>
      </c>
      <c r="T14" s="1757">
        <v>0.625</v>
      </c>
      <c r="U14" s="1752">
        <f>ROUNDDOWN(AVERAGE(E52:R52),0)</f>
        <v>12</v>
      </c>
    </row>
    <row r="15" spans="1:21" ht="97.5" customHeight="1" x14ac:dyDescent="0.3">
      <c r="A15" s="2063"/>
      <c r="B15" s="2063"/>
      <c r="C15" s="2064" t="s">
        <v>122</v>
      </c>
      <c r="D15" s="2065"/>
      <c r="E15" s="2066">
        <f>COUNT(E7:E14)</f>
        <v>4</v>
      </c>
      <c r="F15" s="2066">
        <f>COUNT(F7:F14)</f>
        <v>5</v>
      </c>
      <c r="G15" s="2066">
        <f t="shared" ref="G15:R15" si="1">COUNT(G7:G14)</f>
        <v>4</v>
      </c>
      <c r="H15" s="2066">
        <f t="shared" si="1"/>
        <v>3</v>
      </c>
      <c r="I15" s="2066">
        <f t="shared" si="1"/>
        <v>4</v>
      </c>
      <c r="J15" s="2066">
        <f t="shared" si="1"/>
        <v>4</v>
      </c>
      <c r="K15" s="2066">
        <f t="shared" si="1"/>
        <v>2</v>
      </c>
      <c r="L15" s="2066">
        <f t="shared" si="1"/>
        <v>1</v>
      </c>
      <c r="M15" s="2066">
        <f t="shared" si="1"/>
        <v>4</v>
      </c>
      <c r="N15" s="2066">
        <f t="shared" si="1"/>
        <v>4</v>
      </c>
      <c r="O15" s="2066">
        <f>COUNT(O7:O14)</f>
        <v>4</v>
      </c>
      <c r="P15" s="2066">
        <f t="shared" si="1"/>
        <v>3</v>
      </c>
      <c r="Q15" s="2066">
        <f t="shared" si="1"/>
        <v>3</v>
      </c>
      <c r="R15" s="2066">
        <f t="shared" si="1"/>
        <v>5</v>
      </c>
      <c r="T15" s="1756">
        <v>0.66666666666666696</v>
      </c>
      <c r="U15" s="1752">
        <f>ROUNDDOWN(AVERAGE(E53:R53),0)</f>
        <v>12</v>
      </c>
    </row>
    <row r="16" spans="1:21" ht="97.5" customHeight="1" x14ac:dyDescent="0.25">
      <c r="A16" s="2048" t="s">
        <v>13</v>
      </c>
      <c r="B16" s="2048" t="s">
        <v>14</v>
      </c>
      <c r="C16" s="2055" t="s">
        <v>293</v>
      </c>
      <c r="D16" s="2050">
        <f>SUM(E16:K16,L16:R16)/2</f>
        <v>40</v>
      </c>
      <c r="E16" s="2056"/>
      <c r="F16" s="2067">
        <v>8</v>
      </c>
      <c r="G16" s="2067"/>
      <c r="H16" s="2067">
        <v>8</v>
      </c>
      <c r="I16" s="2067">
        <v>8</v>
      </c>
      <c r="J16" s="2067">
        <v>8</v>
      </c>
      <c r="K16" s="2056">
        <v>8</v>
      </c>
      <c r="L16" s="2056">
        <v>8</v>
      </c>
      <c r="M16" s="2050"/>
      <c r="N16" s="2067">
        <v>8</v>
      </c>
      <c r="O16" s="2067">
        <v>8</v>
      </c>
      <c r="P16" s="2067">
        <v>8</v>
      </c>
      <c r="Q16" s="2067">
        <v>8</v>
      </c>
      <c r="R16" s="2068"/>
      <c r="T16" s="1757">
        <v>0.70833333333333404</v>
      </c>
      <c r="U16" s="1752">
        <f>ROUNDDOWN(AVERAGE(E54:R54),0)</f>
        <v>10</v>
      </c>
    </row>
    <row r="17" spans="1:21" ht="97.5" customHeight="1" x14ac:dyDescent="0.3">
      <c r="A17" s="2048" t="s">
        <v>13</v>
      </c>
      <c r="B17" s="2048" t="s">
        <v>14</v>
      </c>
      <c r="C17" s="2055" t="s">
        <v>98</v>
      </c>
      <c r="D17" s="2050">
        <f t="shared" ref="D17" si="2">SUM(E17:K17,L17:R17)/2</f>
        <v>40</v>
      </c>
      <c r="E17" s="2051"/>
      <c r="F17" s="2054">
        <v>8</v>
      </c>
      <c r="G17" s="2050">
        <v>8</v>
      </c>
      <c r="H17" s="2050">
        <v>8</v>
      </c>
      <c r="I17" s="2050">
        <v>8</v>
      </c>
      <c r="J17" s="2050">
        <v>8</v>
      </c>
      <c r="K17" s="2051"/>
      <c r="L17" s="2051"/>
      <c r="M17" s="2067">
        <v>8</v>
      </c>
      <c r="N17" s="2067">
        <v>8</v>
      </c>
      <c r="O17" s="2050">
        <v>8</v>
      </c>
      <c r="P17" s="2050">
        <v>8</v>
      </c>
      <c r="Q17" s="2050">
        <v>8</v>
      </c>
      <c r="R17" s="2053"/>
      <c r="T17" s="1756">
        <v>0.75</v>
      </c>
      <c r="U17" s="1752">
        <f>ROUNDDOWN(AVERAGE(E56:R56),0)</f>
        <v>10</v>
      </c>
    </row>
    <row r="18" spans="1:21" ht="97.5" customHeight="1" x14ac:dyDescent="0.25">
      <c r="A18" s="2048" t="s">
        <v>13</v>
      </c>
      <c r="B18" s="2048" t="s">
        <v>201</v>
      </c>
      <c r="C18" s="2055" t="s">
        <v>107</v>
      </c>
      <c r="D18" s="2050">
        <f>SUM(E18:K18,L18:R18)/2</f>
        <v>17.5</v>
      </c>
      <c r="E18" s="2051">
        <v>5</v>
      </c>
      <c r="F18" s="2050"/>
      <c r="G18" s="2050">
        <v>5</v>
      </c>
      <c r="H18" s="2050">
        <v>5</v>
      </c>
      <c r="I18" s="2050"/>
      <c r="J18" s="2050"/>
      <c r="K18" s="2051"/>
      <c r="L18" s="2056">
        <v>5</v>
      </c>
      <c r="M18" s="2050">
        <v>5</v>
      </c>
      <c r="N18" s="2050">
        <v>5</v>
      </c>
      <c r="O18" s="2050"/>
      <c r="P18" s="2050">
        <v>5</v>
      </c>
      <c r="Q18" s="2050"/>
      <c r="R18" s="2053"/>
      <c r="T18" s="1757">
        <v>0.79166666666666696</v>
      </c>
      <c r="U18" s="1752">
        <f>ROUNDDOWN(AVERAGE(E57:R57),0)</f>
        <v>10</v>
      </c>
    </row>
    <row r="19" spans="1:21" ht="97.5" customHeight="1" x14ac:dyDescent="0.3">
      <c r="A19" s="2063"/>
      <c r="B19" s="2063"/>
      <c r="C19" s="2064" t="s">
        <v>123</v>
      </c>
      <c r="D19" s="2065"/>
      <c r="E19" s="2066">
        <f>COUNT(E7:E14,E16:E17)</f>
        <v>4</v>
      </c>
      <c r="F19" s="2066">
        <f>COUNT(F7:F14,F16:F17)</f>
        <v>7</v>
      </c>
      <c r="G19" s="2066">
        <f t="shared" ref="G19:R19" si="3">COUNT(G7:G14,G16:G17)</f>
        <v>5</v>
      </c>
      <c r="H19" s="2066">
        <f t="shared" si="3"/>
        <v>5</v>
      </c>
      <c r="I19" s="2066">
        <f t="shared" si="3"/>
        <v>6</v>
      </c>
      <c r="J19" s="2066">
        <f t="shared" si="3"/>
        <v>6</v>
      </c>
      <c r="K19" s="2066">
        <f t="shared" si="3"/>
        <v>3</v>
      </c>
      <c r="L19" s="2066">
        <f t="shared" si="3"/>
        <v>2</v>
      </c>
      <c r="M19" s="2066">
        <f t="shared" si="3"/>
        <v>5</v>
      </c>
      <c r="N19" s="2066">
        <f t="shared" si="3"/>
        <v>6</v>
      </c>
      <c r="O19" s="2066">
        <f t="shared" si="3"/>
        <v>6</v>
      </c>
      <c r="P19" s="2066">
        <f t="shared" si="3"/>
        <v>5</v>
      </c>
      <c r="Q19" s="2066">
        <f t="shared" si="3"/>
        <v>5</v>
      </c>
      <c r="R19" s="2066">
        <f t="shared" si="3"/>
        <v>5</v>
      </c>
      <c r="T19" s="1756">
        <v>0.83333333333333404</v>
      </c>
      <c r="U19" s="1752">
        <f>ROUNDDOWN(AVERAGE(E58:R58),0)</f>
        <v>5</v>
      </c>
    </row>
    <row r="20" spans="1:21" ht="97.5" customHeight="1" x14ac:dyDescent="0.25">
      <c r="A20" s="2048" t="s">
        <v>13</v>
      </c>
      <c r="B20" s="2048" t="s">
        <v>26</v>
      </c>
      <c r="C20" s="2055" t="s">
        <v>285</v>
      </c>
      <c r="D20" s="2050">
        <f>SUM(E20:K20,L20:R20)/2</f>
        <v>32</v>
      </c>
      <c r="E20" s="2069"/>
      <c r="F20" s="2050">
        <v>8</v>
      </c>
      <c r="G20" s="2050">
        <v>8</v>
      </c>
      <c r="H20" s="2050"/>
      <c r="I20" s="2050">
        <v>8</v>
      </c>
      <c r="J20" s="2050">
        <v>8</v>
      </c>
      <c r="K20" s="2052" t="s">
        <v>117</v>
      </c>
      <c r="L20" s="2052" t="s">
        <v>104</v>
      </c>
      <c r="M20" s="2050">
        <v>8</v>
      </c>
      <c r="N20" s="2050">
        <v>8</v>
      </c>
      <c r="O20" s="2050"/>
      <c r="P20" s="2050">
        <v>8</v>
      </c>
      <c r="Q20" s="2050">
        <v>8</v>
      </c>
      <c r="R20" s="2070"/>
      <c r="T20" s="1757">
        <v>0.875</v>
      </c>
      <c r="U20" s="1752">
        <f>ROUNDDOWN(AVERAGE(E59:R59),0)</f>
        <v>4</v>
      </c>
    </row>
    <row r="21" spans="1:21" ht="97.5" customHeight="1" x14ac:dyDescent="0.3">
      <c r="A21" s="2063"/>
      <c r="B21" s="2063"/>
      <c r="C21" s="2064" t="s">
        <v>120</v>
      </c>
      <c r="D21" s="2065"/>
      <c r="E21" s="2066">
        <f>COUNT(E7:E14,E16:E18,E20:E20)</f>
        <v>5</v>
      </c>
      <c r="F21" s="2066">
        <f>COUNT(F7:F14,F16:F18,F20:F20)</f>
        <v>8</v>
      </c>
      <c r="G21" s="2066">
        <f t="shared" ref="G21:R21" si="4">COUNT(G7:G14,G16:G18,G20:G20)</f>
        <v>7</v>
      </c>
      <c r="H21" s="2066">
        <f t="shared" si="4"/>
        <v>6</v>
      </c>
      <c r="I21" s="2066">
        <f t="shared" si="4"/>
        <v>7</v>
      </c>
      <c r="J21" s="2066">
        <f t="shared" si="4"/>
        <v>7</v>
      </c>
      <c r="K21" s="2066">
        <f t="shared" si="4"/>
        <v>3</v>
      </c>
      <c r="L21" s="2066">
        <f t="shared" si="4"/>
        <v>3</v>
      </c>
      <c r="M21" s="2066">
        <f t="shared" si="4"/>
        <v>7</v>
      </c>
      <c r="N21" s="2066">
        <f t="shared" si="4"/>
        <v>8</v>
      </c>
      <c r="O21" s="2066">
        <f t="shared" si="4"/>
        <v>6</v>
      </c>
      <c r="P21" s="2066">
        <f t="shared" si="4"/>
        <v>7</v>
      </c>
      <c r="Q21" s="2066">
        <f t="shared" si="4"/>
        <v>6</v>
      </c>
      <c r="R21" s="2066">
        <f t="shared" si="4"/>
        <v>5</v>
      </c>
      <c r="T21" s="1758">
        <v>0.91666666666666696</v>
      </c>
      <c r="U21" s="1753">
        <f>ROUNDDOWN(AVERAGE('Master as of 2.17.25'!E61:R61), 0)</f>
        <v>4</v>
      </c>
    </row>
    <row r="22" spans="1:21" ht="97.5" customHeight="1" x14ac:dyDescent="0.25">
      <c r="A22" s="2048" t="s">
        <v>13</v>
      </c>
      <c r="B22" s="2048" t="s">
        <v>30</v>
      </c>
      <c r="C22" s="2055" t="s">
        <v>341</v>
      </c>
      <c r="D22" s="2050">
        <f>SUM(E22:K22,L22:R22)/2</f>
        <v>32</v>
      </c>
      <c r="E22" s="2060"/>
      <c r="F22" s="2052" t="s">
        <v>104</v>
      </c>
      <c r="G22" s="2050">
        <v>8</v>
      </c>
      <c r="H22" s="2050">
        <v>8</v>
      </c>
      <c r="I22" s="2050"/>
      <c r="J22" s="2050">
        <v>8</v>
      </c>
      <c r="K22" s="2060">
        <v>8</v>
      </c>
      <c r="L22" s="2060">
        <v>8</v>
      </c>
      <c r="M22" s="2050"/>
      <c r="N22" s="2050">
        <v>8</v>
      </c>
      <c r="O22" s="2050">
        <v>8</v>
      </c>
      <c r="P22" s="2067"/>
      <c r="Q22" s="2050">
        <v>8</v>
      </c>
      <c r="R22" s="2060"/>
    </row>
    <row r="23" spans="1:21" ht="97.5" customHeight="1" x14ac:dyDescent="0.25">
      <c r="A23" s="2048" t="s">
        <v>13</v>
      </c>
      <c r="B23" s="2048" t="s">
        <v>30</v>
      </c>
      <c r="C23" s="2055" t="s">
        <v>359</v>
      </c>
      <c r="D23" s="2050">
        <f>SUM(E23:K23,L23:R23)/2</f>
        <v>24</v>
      </c>
      <c r="E23" s="2070">
        <v>8</v>
      </c>
      <c r="F23" s="2050"/>
      <c r="G23" s="2050"/>
      <c r="H23" s="2050"/>
      <c r="I23" s="2050">
        <v>8</v>
      </c>
      <c r="J23" s="2050"/>
      <c r="K23" s="2070">
        <v>8</v>
      </c>
      <c r="L23" s="2070">
        <v>8</v>
      </c>
      <c r="M23" s="2050"/>
      <c r="N23" s="2050"/>
      <c r="O23" s="2050"/>
      <c r="P23" s="2067">
        <v>8</v>
      </c>
      <c r="Q23" s="2050"/>
      <c r="R23" s="2070">
        <v>8</v>
      </c>
    </row>
    <row r="24" spans="1:21" ht="97.5" customHeight="1" x14ac:dyDescent="0.25">
      <c r="A24" s="2048" t="s">
        <v>13</v>
      </c>
      <c r="B24" s="2048" t="s">
        <v>30</v>
      </c>
      <c r="C24" s="2055" t="s">
        <v>290</v>
      </c>
      <c r="D24" s="2050">
        <f t="shared" ref="D24" si="5">SUM(E24:K24,L24:R24)/2</f>
        <v>16</v>
      </c>
      <c r="E24" s="2051">
        <v>8</v>
      </c>
      <c r="F24" s="2050"/>
      <c r="G24" s="2050"/>
      <c r="H24" s="2050"/>
      <c r="I24" s="2050"/>
      <c r="J24" s="2050"/>
      <c r="K24" s="2051">
        <v>8</v>
      </c>
      <c r="L24" s="2051">
        <v>8</v>
      </c>
      <c r="M24" s="2050"/>
      <c r="N24" s="2050"/>
      <c r="O24" s="2050"/>
      <c r="P24" s="2050"/>
      <c r="Q24" s="2050"/>
      <c r="R24" s="2053">
        <v>8</v>
      </c>
    </row>
    <row r="25" spans="1:21" ht="97.5" customHeight="1" x14ac:dyDescent="0.25">
      <c r="A25" s="2063"/>
      <c r="B25" s="2063"/>
      <c r="C25" s="2064" t="s">
        <v>119</v>
      </c>
      <c r="D25" s="2065"/>
      <c r="E25" s="2066">
        <f>COUNT(E7:E14,E16:E18,E20:E20,E22:E24)</f>
        <v>7</v>
      </c>
      <c r="F25" s="2066">
        <f t="shared" ref="F25:R25" si="6">COUNT(F7:F14,F16:F18,F20:F20,F22:F24)</f>
        <v>8</v>
      </c>
      <c r="G25" s="2066">
        <f t="shared" si="6"/>
        <v>8</v>
      </c>
      <c r="H25" s="2066">
        <f t="shared" si="6"/>
        <v>7</v>
      </c>
      <c r="I25" s="2066">
        <f t="shared" si="6"/>
        <v>8</v>
      </c>
      <c r="J25" s="2066">
        <f t="shared" si="6"/>
        <v>8</v>
      </c>
      <c r="K25" s="2066">
        <f t="shared" si="6"/>
        <v>6</v>
      </c>
      <c r="L25" s="2066">
        <f t="shared" si="6"/>
        <v>6</v>
      </c>
      <c r="M25" s="2066">
        <f t="shared" si="6"/>
        <v>7</v>
      </c>
      <c r="N25" s="2066">
        <f t="shared" si="6"/>
        <v>9</v>
      </c>
      <c r="O25" s="2066">
        <f t="shared" si="6"/>
        <v>7</v>
      </c>
      <c r="P25" s="2066">
        <f t="shared" si="6"/>
        <v>8</v>
      </c>
      <c r="Q25" s="2066">
        <f t="shared" si="6"/>
        <v>7</v>
      </c>
      <c r="R25" s="2066">
        <f t="shared" si="6"/>
        <v>7</v>
      </c>
    </row>
    <row r="26" spans="1:21" ht="97.5" customHeight="1" x14ac:dyDescent="0.25">
      <c r="A26" s="2048" t="s">
        <v>13</v>
      </c>
      <c r="B26" s="2048" t="s">
        <v>91</v>
      </c>
      <c r="C26" s="2049" t="s">
        <v>92</v>
      </c>
      <c r="D26" s="2050">
        <f t="shared" ref="D26:D30" si="7">SUM(E26:K26,L26:R26)/2</f>
        <v>28</v>
      </c>
      <c r="E26" s="2051"/>
      <c r="F26" s="2050">
        <v>8</v>
      </c>
      <c r="G26" s="2050">
        <v>8</v>
      </c>
      <c r="H26" s="2050">
        <v>8</v>
      </c>
      <c r="I26" s="2050">
        <v>8</v>
      </c>
      <c r="J26" s="2052" t="s">
        <v>104</v>
      </c>
      <c r="K26" s="2051"/>
      <c r="L26" s="2051"/>
      <c r="M26" s="2052" t="s">
        <v>104</v>
      </c>
      <c r="N26" s="2052" t="s">
        <v>104</v>
      </c>
      <c r="O26" s="2050">
        <v>8</v>
      </c>
      <c r="P26" s="2050">
        <v>8</v>
      </c>
      <c r="Q26" s="2050">
        <v>8</v>
      </c>
      <c r="R26" s="2053"/>
    </row>
    <row r="27" spans="1:21" ht="97.5" customHeight="1" x14ac:dyDescent="0.25">
      <c r="A27" s="2048" t="s">
        <v>13</v>
      </c>
      <c r="B27" s="2048" t="s">
        <v>91</v>
      </c>
      <c r="C27" s="2055" t="s">
        <v>235</v>
      </c>
      <c r="D27" s="2050">
        <f t="shared" si="7"/>
        <v>40</v>
      </c>
      <c r="E27" s="2070">
        <v>8</v>
      </c>
      <c r="F27" s="2050"/>
      <c r="G27" s="2050">
        <v>8</v>
      </c>
      <c r="H27" s="2050">
        <v>8</v>
      </c>
      <c r="I27" s="2050">
        <v>8</v>
      </c>
      <c r="J27" s="2050">
        <v>8</v>
      </c>
      <c r="K27" s="2070"/>
      <c r="L27" s="2070"/>
      <c r="M27" s="2050">
        <v>8</v>
      </c>
      <c r="N27" s="2050"/>
      <c r="O27" s="2050">
        <v>8</v>
      </c>
      <c r="P27" s="2050">
        <v>8</v>
      </c>
      <c r="Q27" s="2050">
        <v>8</v>
      </c>
      <c r="R27" s="2070">
        <v>8</v>
      </c>
    </row>
    <row r="28" spans="1:21" ht="97.5" customHeight="1" x14ac:dyDescent="0.25">
      <c r="A28" s="2048" t="s">
        <v>13</v>
      </c>
      <c r="B28" s="2048" t="s">
        <v>91</v>
      </c>
      <c r="C28" s="2049" t="s">
        <v>344</v>
      </c>
      <c r="D28" s="2050">
        <f t="shared" si="7"/>
        <v>32</v>
      </c>
      <c r="E28" s="2071"/>
      <c r="F28" s="2050">
        <v>8</v>
      </c>
      <c r="G28" s="2050">
        <v>8</v>
      </c>
      <c r="H28" s="2050"/>
      <c r="I28" s="2050">
        <v>8</v>
      </c>
      <c r="J28" s="2050">
        <v>8</v>
      </c>
      <c r="K28" s="2051"/>
      <c r="L28" s="2051"/>
      <c r="M28" s="2050">
        <v>8</v>
      </c>
      <c r="N28" s="2050">
        <v>8</v>
      </c>
      <c r="O28" s="2050">
        <v>8</v>
      </c>
      <c r="P28" s="2050">
        <v>8</v>
      </c>
      <c r="Q28" s="2050"/>
      <c r="R28" s="2071"/>
    </row>
    <row r="29" spans="1:21" ht="97.5" customHeight="1" x14ac:dyDescent="0.25">
      <c r="A29" s="2048" t="s">
        <v>13</v>
      </c>
      <c r="B29" s="2048" t="s">
        <v>91</v>
      </c>
      <c r="C29" s="2055" t="s">
        <v>331</v>
      </c>
      <c r="D29" s="2050">
        <f t="shared" si="7"/>
        <v>36</v>
      </c>
      <c r="E29" s="2051"/>
      <c r="F29" s="2050">
        <v>8</v>
      </c>
      <c r="G29" s="2050">
        <v>8</v>
      </c>
      <c r="H29" s="2050">
        <v>8</v>
      </c>
      <c r="I29" s="2050"/>
      <c r="J29" s="2050">
        <v>8</v>
      </c>
      <c r="K29" s="2051">
        <v>8</v>
      </c>
      <c r="L29" s="2051">
        <v>8</v>
      </c>
      <c r="M29" s="2050"/>
      <c r="N29" s="2050">
        <v>8</v>
      </c>
      <c r="O29" s="2050">
        <v>8</v>
      </c>
      <c r="P29" s="2050"/>
      <c r="Q29" s="2050">
        <v>8</v>
      </c>
      <c r="R29" s="2053"/>
    </row>
    <row r="30" spans="1:21" ht="97.5" customHeight="1" x14ac:dyDescent="0.25">
      <c r="A30" s="2048" t="s">
        <v>13</v>
      </c>
      <c r="B30" s="2048" t="s">
        <v>91</v>
      </c>
      <c r="C30" s="2055" t="s">
        <v>281</v>
      </c>
      <c r="D30" s="2050">
        <f t="shared" si="7"/>
        <v>40</v>
      </c>
      <c r="E30" s="2051">
        <v>8</v>
      </c>
      <c r="F30" s="2050"/>
      <c r="G30" s="2050">
        <v>8</v>
      </c>
      <c r="H30" s="2050">
        <v>8</v>
      </c>
      <c r="I30" s="2050">
        <v>8</v>
      </c>
      <c r="J30" s="2050">
        <v>8</v>
      </c>
      <c r="K30" s="2051"/>
      <c r="L30" s="2051"/>
      <c r="M30" s="2050">
        <v>8</v>
      </c>
      <c r="N30" s="2050">
        <v>8</v>
      </c>
      <c r="O30" s="2050"/>
      <c r="P30" s="2050">
        <v>8</v>
      </c>
      <c r="Q30" s="2050">
        <v>8</v>
      </c>
      <c r="R30" s="2053">
        <v>8</v>
      </c>
    </row>
    <row r="31" spans="1:21" ht="97.5" customHeight="1" x14ac:dyDescent="0.25">
      <c r="A31" s="2063"/>
      <c r="B31" s="2063"/>
      <c r="C31" s="2064" t="s">
        <v>124</v>
      </c>
      <c r="D31" s="2065"/>
      <c r="E31" s="2066">
        <f>COUNT(E7:E14,E16:E18,E20:E20,E22:E24,E26:E30)</f>
        <v>9</v>
      </c>
      <c r="F31" s="2066">
        <f t="shared" ref="F31:R31" si="8">COUNT(F7:F14,F16:F18,F20:F20,F22:F24,F26:F30)</f>
        <v>11</v>
      </c>
      <c r="G31" s="2066">
        <f t="shared" si="8"/>
        <v>13</v>
      </c>
      <c r="H31" s="2066">
        <f t="shared" si="8"/>
        <v>11</v>
      </c>
      <c r="I31" s="2066">
        <f t="shared" si="8"/>
        <v>12</v>
      </c>
      <c r="J31" s="2066">
        <f t="shared" si="8"/>
        <v>12</v>
      </c>
      <c r="K31" s="2066">
        <f t="shared" si="8"/>
        <v>7</v>
      </c>
      <c r="L31" s="2066">
        <f t="shared" si="8"/>
        <v>7</v>
      </c>
      <c r="M31" s="2066">
        <f t="shared" si="8"/>
        <v>10</v>
      </c>
      <c r="N31" s="2066">
        <f t="shared" si="8"/>
        <v>12</v>
      </c>
      <c r="O31" s="2066">
        <f t="shared" si="8"/>
        <v>11</v>
      </c>
      <c r="P31" s="2066">
        <f t="shared" si="8"/>
        <v>12</v>
      </c>
      <c r="Q31" s="2066">
        <f t="shared" si="8"/>
        <v>11</v>
      </c>
      <c r="R31" s="2066">
        <f t="shared" si="8"/>
        <v>9</v>
      </c>
    </row>
    <row r="32" spans="1:21" ht="97.5" customHeight="1" x14ac:dyDescent="0.25">
      <c r="A32" s="2048" t="s">
        <v>13</v>
      </c>
      <c r="B32" s="2048" t="s">
        <v>288</v>
      </c>
      <c r="C32" s="2055" t="s">
        <v>276</v>
      </c>
      <c r="D32" s="2050">
        <f>SUM(E32:K32,L32:R32)/2</f>
        <v>21</v>
      </c>
      <c r="E32" s="2070">
        <v>8</v>
      </c>
      <c r="F32" s="2050"/>
      <c r="G32" s="2050"/>
      <c r="H32" s="2050">
        <v>5</v>
      </c>
      <c r="I32" s="2050"/>
      <c r="J32" s="2050"/>
      <c r="K32" s="2070">
        <v>8</v>
      </c>
      <c r="L32" s="2070">
        <v>8</v>
      </c>
      <c r="M32" s="2050"/>
      <c r="N32" s="2050"/>
      <c r="O32" s="2050">
        <v>5</v>
      </c>
      <c r="P32" s="2050"/>
      <c r="Q32" s="2050"/>
      <c r="R32" s="2070">
        <v>8</v>
      </c>
    </row>
    <row r="33" spans="1:18" ht="97.5" customHeight="1" x14ac:dyDescent="0.25">
      <c r="A33" s="2048" t="s">
        <v>13</v>
      </c>
      <c r="B33" s="2048" t="s">
        <v>322</v>
      </c>
      <c r="C33" s="2055" t="s">
        <v>276</v>
      </c>
      <c r="D33" s="2050">
        <f>SUM(E33:K33,L33:R33)/2</f>
        <v>14</v>
      </c>
      <c r="E33" s="2070"/>
      <c r="F33" s="2050"/>
      <c r="G33" s="2050"/>
      <c r="H33" s="2050"/>
      <c r="I33" s="2050">
        <v>7</v>
      </c>
      <c r="J33" s="2050">
        <v>7</v>
      </c>
      <c r="K33" s="2070"/>
      <c r="L33" s="2070"/>
      <c r="M33" s="2050"/>
      <c r="N33" s="2050"/>
      <c r="O33" s="2050"/>
      <c r="P33" s="2050">
        <v>7</v>
      </c>
      <c r="Q33" s="2050">
        <v>7</v>
      </c>
      <c r="R33" s="2070"/>
    </row>
    <row r="34" spans="1:18" ht="97.5" customHeight="1" x14ac:dyDescent="0.25">
      <c r="A34" s="2048" t="s">
        <v>13</v>
      </c>
      <c r="B34" s="2048" t="s">
        <v>34</v>
      </c>
      <c r="C34" s="2055" t="s">
        <v>192</v>
      </c>
      <c r="D34" s="2050">
        <f>SUM(E34:K34,L34:R34)/2</f>
        <v>40</v>
      </c>
      <c r="E34" s="2052" t="s">
        <v>152</v>
      </c>
      <c r="F34" s="2050">
        <v>8</v>
      </c>
      <c r="G34" s="2050">
        <v>8</v>
      </c>
      <c r="H34" s="2050"/>
      <c r="I34" s="2050">
        <v>8</v>
      </c>
      <c r="J34" s="2050">
        <v>8</v>
      </c>
      <c r="K34" s="2052">
        <v>8</v>
      </c>
      <c r="L34" s="2070"/>
      <c r="M34" s="2050">
        <v>8</v>
      </c>
      <c r="N34" s="2050">
        <v>8</v>
      </c>
      <c r="O34" s="2050">
        <v>8</v>
      </c>
      <c r="P34" s="2050">
        <v>8</v>
      </c>
      <c r="Q34" s="2050"/>
      <c r="R34" s="2070">
        <v>8</v>
      </c>
    </row>
    <row r="35" spans="1:18" ht="97.5" customHeight="1" x14ac:dyDescent="0.25">
      <c r="A35" s="2048" t="s">
        <v>13</v>
      </c>
      <c r="B35" s="2048" t="s">
        <v>34</v>
      </c>
      <c r="C35" s="2055" t="s">
        <v>345</v>
      </c>
      <c r="D35" s="2050">
        <f>SUM(E35:K35,L35:R35)/2</f>
        <v>32</v>
      </c>
      <c r="E35" s="2070">
        <v>8</v>
      </c>
      <c r="F35" s="2050">
        <v>8</v>
      </c>
      <c r="G35" s="2050"/>
      <c r="H35" s="2050">
        <v>8</v>
      </c>
      <c r="I35" s="2050"/>
      <c r="J35" s="2050">
        <v>8</v>
      </c>
      <c r="K35" s="2070"/>
      <c r="L35" s="2070"/>
      <c r="M35" s="2050">
        <v>8</v>
      </c>
      <c r="N35" s="2050"/>
      <c r="O35" s="2050">
        <v>8</v>
      </c>
      <c r="P35" s="2050"/>
      <c r="Q35" s="2050">
        <v>8</v>
      </c>
      <c r="R35" s="2070">
        <v>8</v>
      </c>
    </row>
    <row r="36" spans="1:18" ht="97.5" customHeight="1" x14ac:dyDescent="0.25">
      <c r="A36" s="2063"/>
      <c r="B36" s="2063"/>
      <c r="C36" s="2064" t="s">
        <v>121</v>
      </c>
      <c r="D36" s="2065"/>
      <c r="E36" s="2066">
        <f>COUNT(E7:E14,E16:E18,E20:E20,E22:E24,E26:E30,E32:E35)</f>
        <v>11</v>
      </c>
      <c r="F36" s="2066">
        <f t="shared" ref="F36:R36" si="9">COUNT(F7:F14,F16:F18,F20:F20,F22:F24,F26:F30,F32:F35)</f>
        <v>13</v>
      </c>
      <c r="G36" s="2066">
        <f t="shared" si="9"/>
        <v>14</v>
      </c>
      <c r="H36" s="2066">
        <f t="shared" si="9"/>
        <v>13</v>
      </c>
      <c r="I36" s="2066">
        <f t="shared" si="9"/>
        <v>14</v>
      </c>
      <c r="J36" s="2066">
        <f t="shared" si="9"/>
        <v>15</v>
      </c>
      <c r="K36" s="2066">
        <f t="shared" si="9"/>
        <v>9</v>
      </c>
      <c r="L36" s="2066">
        <f t="shared" si="9"/>
        <v>8</v>
      </c>
      <c r="M36" s="2066">
        <f t="shared" si="9"/>
        <v>12</v>
      </c>
      <c r="N36" s="2066">
        <f t="shared" si="9"/>
        <v>13</v>
      </c>
      <c r="O36" s="2066">
        <f t="shared" si="9"/>
        <v>14</v>
      </c>
      <c r="P36" s="2066">
        <f t="shared" si="9"/>
        <v>14</v>
      </c>
      <c r="Q36" s="2066">
        <f t="shared" si="9"/>
        <v>13</v>
      </c>
      <c r="R36" s="2066">
        <f t="shared" si="9"/>
        <v>12</v>
      </c>
    </row>
    <row r="37" spans="1:18" ht="97.5" customHeight="1" x14ac:dyDescent="0.25">
      <c r="A37" s="2048" t="s">
        <v>13</v>
      </c>
      <c r="B37" s="2048" t="s">
        <v>162</v>
      </c>
      <c r="C37" s="2055" t="s">
        <v>358</v>
      </c>
      <c r="D37" s="2050">
        <f t="shared" ref="D37" si="10">SUM(E37:K37,L37:R37)/2</f>
        <v>32</v>
      </c>
      <c r="E37" s="2072">
        <v>8</v>
      </c>
      <c r="F37" s="2067">
        <v>8</v>
      </c>
      <c r="G37" s="2067"/>
      <c r="H37" s="2050">
        <v>8</v>
      </c>
      <c r="I37" s="2067"/>
      <c r="J37" s="2067">
        <v>8</v>
      </c>
      <c r="K37" s="2052" t="s">
        <v>152</v>
      </c>
      <c r="L37" s="2070">
        <v>8</v>
      </c>
      <c r="M37" s="2050">
        <v>8</v>
      </c>
      <c r="N37" s="2067"/>
      <c r="O37" s="2067">
        <v>8</v>
      </c>
      <c r="P37" s="2067"/>
      <c r="Q37" s="2067">
        <v>8</v>
      </c>
      <c r="R37" s="2073"/>
    </row>
    <row r="38" spans="1:18" ht="97.5" customHeight="1" x14ac:dyDescent="0.25">
      <c r="A38" s="2063"/>
      <c r="B38" s="2063"/>
      <c r="C38" s="2064" t="s">
        <v>139</v>
      </c>
      <c r="D38" s="2065"/>
      <c r="E38" s="2066">
        <f t="shared" ref="E38:R38" si="11">COUNT(E7:E14,E16:E18,E20:E20,E22:E24,E26:E30,E32:E35,E37:E37)</f>
        <v>12</v>
      </c>
      <c r="F38" s="2066">
        <f t="shared" si="11"/>
        <v>14</v>
      </c>
      <c r="G38" s="2066">
        <f t="shared" si="11"/>
        <v>14</v>
      </c>
      <c r="H38" s="2066">
        <f t="shared" si="11"/>
        <v>14</v>
      </c>
      <c r="I38" s="2066">
        <f t="shared" si="11"/>
        <v>14</v>
      </c>
      <c r="J38" s="2066">
        <f t="shared" si="11"/>
        <v>16</v>
      </c>
      <c r="K38" s="2066">
        <f t="shared" si="11"/>
        <v>9</v>
      </c>
      <c r="L38" s="2066">
        <f t="shared" si="11"/>
        <v>9</v>
      </c>
      <c r="M38" s="2066">
        <f t="shared" si="11"/>
        <v>13</v>
      </c>
      <c r="N38" s="2066">
        <f t="shared" si="11"/>
        <v>13</v>
      </c>
      <c r="O38" s="2066">
        <f t="shared" si="11"/>
        <v>15</v>
      </c>
      <c r="P38" s="2066">
        <f t="shared" si="11"/>
        <v>14</v>
      </c>
      <c r="Q38" s="2066">
        <f t="shared" si="11"/>
        <v>14</v>
      </c>
      <c r="R38" s="2066">
        <f t="shared" si="11"/>
        <v>12</v>
      </c>
    </row>
    <row r="39" spans="1:18" ht="97.5" customHeight="1" x14ac:dyDescent="0.25">
      <c r="A39" s="2048" t="s">
        <v>13</v>
      </c>
      <c r="B39" s="2048" t="s">
        <v>360</v>
      </c>
      <c r="C39" s="2055" t="s">
        <v>351</v>
      </c>
      <c r="D39" s="2050">
        <f>SUM(E39:K39,L39:R39)/2</f>
        <v>25.5</v>
      </c>
      <c r="E39" s="2062"/>
      <c r="F39" s="2050">
        <v>8.5</v>
      </c>
      <c r="G39" s="2050">
        <v>8.5</v>
      </c>
      <c r="H39" s="2050">
        <v>8.5</v>
      </c>
      <c r="I39" s="2050"/>
      <c r="J39" s="2050"/>
      <c r="K39" s="2062"/>
      <c r="L39" s="2062"/>
      <c r="M39" s="2050">
        <v>8.5</v>
      </c>
      <c r="N39" s="2050">
        <v>8.5</v>
      </c>
      <c r="O39" s="2050">
        <v>8.5</v>
      </c>
      <c r="P39" s="2050"/>
      <c r="Q39" s="2050"/>
      <c r="R39" s="2062"/>
    </row>
    <row r="40" spans="1:18" ht="97.5" customHeight="1" x14ac:dyDescent="0.25">
      <c r="A40" s="2063"/>
      <c r="B40" s="2063"/>
      <c r="C40" s="2064" t="s">
        <v>125</v>
      </c>
      <c r="D40" s="2065"/>
      <c r="E40" s="2066">
        <f t="shared" ref="E40:R40" si="12">COUNT(E7:E14,E16:E17,E20:E20,E22:E24,E26:E30,E32:E35,E37:E37,E39:E39)</f>
        <v>11</v>
      </c>
      <c r="F40" s="2066">
        <f t="shared" si="12"/>
        <v>15</v>
      </c>
      <c r="G40" s="2066">
        <f t="shared" si="12"/>
        <v>14</v>
      </c>
      <c r="H40" s="2066">
        <f t="shared" si="12"/>
        <v>14</v>
      </c>
      <c r="I40" s="2066">
        <f t="shared" si="12"/>
        <v>14</v>
      </c>
      <c r="J40" s="2066">
        <f t="shared" si="12"/>
        <v>16</v>
      </c>
      <c r="K40" s="2066">
        <f t="shared" si="12"/>
        <v>9</v>
      </c>
      <c r="L40" s="2066">
        <f t="shared" si="12"/>
        <v>8</v>
      </c>
      <c r="M40" s="2066">
        <f t="shared" si="12"/>
        <v>13</v>
      </c>
      <c r="N40" s="2066">
        <f t="shared" si="12"/>
        <v>13</v>
      </c>
      <c r="O40" s="2066">
        <f t="shared" si="12"/>
        <v>16</v>
      </c>
      <c r="P40" s="2066">
        <f t="shared" si="12"/>
        <v>13</v>
      </c>
      <c r="Q40" s="2066">
        <f t="shared" si="12"/>
        <v>14</v>
      </c>
      <c r="R40" s="2066">
        <f t="shared" si="12"/>
        <v>12</v>
      </c>
    </row>
    <row r="41" spans="1:18" ht="97.5" customHeight="1" x14ac:dyDescent="0.25">
      <c r="A41" s="2048" t="s">
        <v>13</v>
      </c>
      <c r="B41" s="2048" t="s">
        <v>39</v>
      </c>
      <c r="C41" s="2055" t="s">
        <v>318</v>
      </c>
      <c r="D41" s="2050">
        <f>SUM(E41:K41,L41:R41)/2</f>
        <v>40</v>
      </c>
      <c r="E41" s="2051"/>
      <c r="F41" s="2050">
        <v>8</v>
      </c>
      <c r="G41" s="2050">
        <v>8</v>
      </c>
      <c r="H41" s="2050">
        <v>8</v>
      </c>
      <c r="I41" s="2050">
        <v>8</v>
      </c>
      <c r="J41" s="2050"/>
      <c r="K41" s="2051">
        <v>8</v>
      </c>
      <c r="L41" s="2051">
        <v>8</v>
      </c>
      <c r="M41" s="2050"/>
      <c r="N41" s="2050">
        <v>8</v>
      </c>
      <c r="O41" s="2050">
        <v>8</v>
      </c>
      <c r="P41" s="2050">
        <v>8</v>
      </c>
      <c r="Q41" s="2050">
        <v>8</v>
      </c>
      <c r="R41" s="2053"/>
    </row>
    <row r="42" spans="1:18" ht="97.5" customHeight="1" x14ac:dyDescent="0.25">
      <c r="A42" s="2048" t="s">
        <v>13</v>
      </c>
      <c r="B42" s="2048" t="s">
        <v>39</v>
      </c>
      <c r="C42" s="2055" t="s">
        <v>329</v>
      </c>
      <c r="D42" s="2050">
        <f t="shared" ref="D42:D47" si="13">SUM(E42:K42,L42:R42)/2</f>
        <v>40</v>
      </c>
      <c r="E42" s="2051"/>
      <c r="F42" s="2050">
        <v>8</v>
      </c>
      <c r="G42" s="2050">
        <v>8</v>
      </c>
      <c r="H42" s="2074">
        <v>8</v>
      </c>
      <c r="I42" s="2050"/>
      <c r="J42" s="2050">
        <v>8</v>
      </c>
      <c r="K42" s="2051">
        <v>8</v>
      </c>
      <c r="L42" s="2051">
        <v>8</v>
      </c>
      <c r="M42" s="2050">
        <v>8</v>
      </c>
      <c r="N42" s="2050">
        <v>8</v>
      </c>
      <c r="O42" s="2050"/>
      <c r="P42" s="2050">
        <v>8</v>
      </c>
      <c r="Q42" s="2050">
        <v>8</v>
      </c>
      <c r="R42" s="2053"/>
    </row>
    <row r="43" spans="1:18" ht="97.5" customHeight="1" x14ac:dyDescent="0.25">
      <c r="A43" s="2048" t="s">
        <v>13</v>
      </c>
      <c r="B43" s="2048" t="s">
        <v>39</v>
      </c>
      <c r="C43" s="2055" t="s">
        <v>106</v>
      </c>
      <c r="D43" s="2050">
        <f t="shared" si="13"/>
        <v>16</v>
      </c>
      <c r="E43" s="2075"/>
      <c r="F43" s="2050">
        <v>8</v>
      </c>
      <c r="G43" s="2050">
        <v>8</v>
      </c>
      <c r="H43" s="2062"/>
      <c r="I43" s="2062"/>
      <c r="J43" s="2062"/>
      <c r="K43" s="2071"/>
      <c r="L43" s="2051"/>
      <c r="M43" s="2050">
        <v>8</v>
      </c>
      <c r="N43" s="2050">
        <v>8</v>
      </c>
      <c r="O43" s="2062"/>
      <c r="P43" s="2062"/>
      <c r="Q43" s="2062"/>
      <c r="R43" s="2071"/>
    </row>
    <row r="44" spans="1:18" ht="97.5" customHeight="1" x14ac:dyDescent="0.25">
      <c r="A44" s="2048" t="s">
        <v>13</v>
      </c>
      <c r="B44" s="2048" t="s">
        <v>39</v>
      </c>
      <c r="C44" s="2055" t="s">
        <v>345</v>
      </c>
      <c r="D44" s="2050">
        <f t="shared" si="13"/>
        <v>8</v>
      </c>
      <c r="E44" s="2076"/>
      <c r="F44" s="2050"/>
      <c r="G44" s="2050">
        <v>8</v>
      </c>
      <c r="H44" s="2050"/>
      <c r="I44" s="2050"/>
      <c r="J44" s="2050"/>
      <c r="K44" s="2070"/>
      <c r="L44" s="2070"/>
      <c r="M44" s="2050"/>
      <c r="N44" s="2050">
        <v>8</v>
      </c>
      <c r="O44" s="2050"/>
      <c r="P44" s="2050"/>
      <c r="Q44" s="2050"/>
      <c r="R44" s="2070"/>
    </row>
    <row r="45" spans="1:18" ht="97.5" customHeight="1" x14ac:dyDescent="0.25">
      <c r="A45" s="2048" t="s">
        <v>13</v>
      </c>
      <c r="B45" s="2048" t="s">
        <v>39</v>
      </c>
      <c r="C45" s="2055" t="s">
        <v>334</v>
      </c>
      <c r="D45" s="2050">
        <f t="shared" si="13"/>
        <v>40</v>
      </c>
      <c r="E45" s="2076"/>
      <c r="F45" s="2050">
        <v>8</v>
      </c>
      <c r="G45" s="2050"/>
      <c r="H45" s="2050">
        <v>8</v>
      </c>
      <c r="I45" s="2050">
        <v>8</v>
      </c>
      <c r="J45" s="2050">
        <v>8</v>
      </c>
      <c r="K45" s="2070">
        <v>8</v>
      </c>
      <c r="L45" s="2070">
        <v>8</v>
      </c>
      <c r="M45" s="2050">
        <v>8</v>
      </c>
      <c r="N45" s="2050"/>
      <c r="O45" s="2050">
        <v>8</v>
      </c>
      <c r="P45" s="2050">
        <v>8</v>
      </c>
      <c r="Q45" s="2050">
        <v>8</v>
      </c>
      <c r="R45" s="2070"/>
    </row>
    <row r="46" spans="1:18" ht="97.5" customHeight="1" x14ac:dyDescent="0.25">
      <c r="A46" s="2048" t="s">
        <v>13</v>
      </c>
      <c r="B46" s="2048" t="s">
        <v>39</v>
      </c>
      <c r="C46" s="2055" t="s">
        <v>352</v>
      </c>
      <c r="D46" s="2050">
        <f t="shared" si="13"/>
        <v>40</v>
      </c>
      <c r="E46" s="2070">
        <v>8</v>
      </c>
      <c r="F46" s="2050"/>
      <c r="G46" s="2050">
        <v>8</v>
      </c>
      <c r="H46" s="2050">
        <v>8</v>
      </c>
      <c r="I46" s="2050">
        <v>8</v>
      </c>
      <c r="J46" s="2050">
        <v>8</v>
      </c>
      <c r="K46" s="2070"/>
      <c r="L46" s="2070"/>
      <c r="M46" s="2050">
        <v>8</v>
      </c>
      <c r="N46" s="2050">
        <v>8</v>
      </c>
      <c r="O46" s="2050">
        <v>8</v>
      </c>
      <c r="P46" s="2050">
        <v>8</v>
      </c>
      <c r="Q46" s="2050"/>
      <c r="R46" s="2070">
        <v>8</v>
      </c>
    </row>
    <row r="47" spans="1:18" ht="97.5" customHeight="1" x14ac:dyDescent="0.25">
      <c r="A47" s="2048" t="s">
        <v>13</v>
      </c>
      <c r="B47" s="2048" t="s">
        <v>39</v>
      </c>
      <c r="C47" s="2055" t="s">
        <v>135</v>
      </c>
      <c r="D47" s="2050">
        <f t="shared" si="13"/>
        <v>8</v>
      </c>
      <c r="E47" s="2070">
        <v>8</v>
      </c>
      <c r="F47" s="2050"/>
      <c r="G47" s="2050"/>
      <c r="H47" s="2050"/>
      <c r="I47" s="2050"/>
      <c r="J47" s="2050"/>
      <c r="K47" s="2070"/>
      <c r="L47" s="2070"/>
      <c r="M47" s="2050"/>
      <c r="N47" s="2050"/>
      <c r="O47" s="2050"/>
      <c r="P47" s="2050"/>
      <c r="Q47" s="2050"/>
      <c r="R47" s="2070">
        <v>8</v>
      </c>
    </row>
    <row r="48" spans="1:18" ht="97.5" customHeight="1" x14ac:dyDescent="0.25">
      <c r="A48" s="2063"/>
      <c r="B48" s="2063"/>
      <c r="C48" s="2064" t="s">
        <v>126</v>
      </c>
      <c r="D48" s="2065"/>
      <c r="E48" s="2066">
        <f t="shared" ref="E48:R48" si="14">COUNT(E8:E14,E16:E17,E20:E20,E22:E24,E26:E30,E32:E35,E37:E37,E39:E39,E41:E47)</f>
        <v>13</v>
      </c>
      <c r="F48" s="2066">
        <f t="shared" si="14"/>
        <v>18</v>
      </c>
      <c r="G48" s="2066">
        <f t="shared" si="14"/>
        <v>18</v>
      </c>
      <c r="H48" s="2066">
        <f t="shared" si="14"/>
        <v>18</v>
      </c>
      <c r="I48" s="2066">
        <f t="shared" si="14"/>
        <v>17</v>
      </c>
      <c r="J48" s="2066">
        <f t="shared" si="14"/>
        <v>19</v>
      </c>
      <c r="K48" s="2066">
        <f t="shared" si="14"/>
        <v>12</v>
      </c>
      <c r="L48" s="2066">
        <f t="shared" si="14"/>
        <v>11</v>
      </c>
      <c r="M48" s="2066">
        <f t="shared" si="14"/>
        <v>17</v>
      </c>
      <c r="N48" s="2066">
        <f t="shared" si="14"/>
        <v>18</v>
      </c>
      <c r="O48" s="2066">
        <f t="shared" si="14"/>
        <v>19</v>
      </c>
      <c r="P48" s="2066">
        <f t="shared" si="14"/>
        <v>17</v>
      </c>
      <c r="Q48" s="2066">
        <f t="shared" si="14"/>
        <v>17</v>
      </c>
      <c r="R48" s="2066">
        <f t="shared" si="14"/>
        <v>14</v>
      </c>
    </row>
    <row r="49" spans="1:18" ht="97.5" customHeight="1" x14ac:dyDescent="0.25">
      <c r="A49" s="2048" t="s">
        <v>13</v>
      </c>
      <c r="B49" s="2048" t="s">
        <v>301</v>
      </c>
      <c r="C49" s="2055" t="s">
        <v>135</v>
      </c>
      <c r="D49" s="2050">
        <f t="shared" ref="D49" si="15">SUM(E49:K49,L49:R49)/2</f>
        <v>18</v>
      </c>
      <c r="E49" s="2070"/>
      <c r="F49" s="2050">
        <v>6</v>
      </c>
      <c r="G49" s="2050"/>
      <c r="H49" s="2050"/>
      <c r="I49" s="2050">
        <v>6</v>
      </c>
      <c r="J49" s="2050">
        <v>6</v>
      </c>
      <c r="K49" s="2070"/>
      <c r="L49" s="2070"/>
      <c r="M49" s="2050">
        <v>6</v>
      </c>
      <c r="N49" s="2050"/>
      <c r="O49" s="2050"/>
      <c r="P49" s="2050">
        <v>6</v>
      </c>
      <c r="Q49" s="2050">
        <v>6</v>
      </c>
      <c r="R49" s="2070"/>
    </row>
    <row r="50" spans="1:18" ht="97.5" customHeight="1" x14ac:dyDescent="0.25">
      <c r="A50" s="2048" t="s">
        <v>13</v>
      </c>
      <c r="B50" s="2048" t="s">
        <v>301</v>
      </c>
      <c r="C50" s="2049" t="s">
        <v>106</v>
      </c>
      <c r="D50" s="2050">
        <f>SUM(E50:K50,L50:R50)/2</f>
        <v>6</v>
      </c>
      <c r="E50" s="2053"/>
      <c r="F50" s="2071"/>
      <c r="G50" s="2062"/>
      <c r="H50" s="2054">
        <v>6</v>
      </c>
      <c r="I50" s="2062"/>
      <c r="J50" s="2062"/>
      <c r="K50" s="2077"/>
      <c r="L50" s="2051"/>
      <c r="M50" s="2062"/>
      <c r="N50" s="2062"/>
      <c r="O50" s="2050">
        <v>6</v>
      </c>
      <c r="P50" s="2062"/>
      <c r="Q50" s="2062"/>
      <c r="R50" s="2077"/>
    </row>
    <row r="51" spans="1:18" ht="97.5" customHeight="1" x14ac:dyDescent="0.25">
      <c r="A51" s="2048" t="s">
        <v>13</v>
      </c>
      <c r="B51" s="2048" t="s">
        <v>312</v>
      </c>
      <c r="C51" s="2049" t="s">
        <v>106</v>
      </c>
      <c r="D51" s="2050">
        <f>SUM(E51:K51,L51:R51)/2</f>
        <v>10</v>
      </c>
      <c r="E51" s="2053"/>
      <c r="F51" s="2071"/>
      <c r="G51" s="2062"/>
      <c r="H51" s="2071"/>
      <c r="I51" s="2050">
        <v>5</v>
      </c>
      <c r="J51" s="2050">
        <v>5</v>
      </c>
      <c r="K51" s="2077"/>
      <c r="L51" s="2051"/>
      <c r="M51" s="2062"/>
      <c r="N51" s="2062"/>
      <c r="O51" s="2062"/>
      <c r="P51" s="2050">
        <v>5</v>
      </c>
      <c r="Q51" s="2050">
        <v>5</v>
      </c>
      <c r="R51" s="2077"/>
    </row>
    <row r="52" spans="1:18" ht="97.5" hidden="1" customHeight="1" x14ac:dyDescent="0.25">
      <c r="A52" s="2063"/>
      <c r="B52" s="2063"/>
      <c r="C52" s="2078" t="s">
        <v>300</v>
      </c>
      <c r="D52" s="2065"/>
      <c r="E52" s="2066">
        <f t="shared" ref="E52:R52" si="16">COUNT(E16:E17,E20,E22:E24,E26:E30,E32:E35,E37:E37,E39:E39,E41:E47)</f>
        <v>9</v>
      </c>
      <c r="F52" s="2066">
        <f t="shared" si="16"/>
        <v>14</v>
      </c>
      <c r="G52" s="2066">
        <f t="shared" si="16"/>
        <v>15</v>
      </c>
      <c r="H52" s="2066">
        <f t="shared" si="16"/>
        <v>15</v>
      </c>
      <c r="I52" s="2066">
        <f t="shared" si="16"/>
        <v>13</v>
      </c>
      <c r="J52" s="2066">
        <f t="shared" si="16"/>
        <v>15</v>
      </c>
      <c r="K52" s="2066">
        <f t="shared" si="16"/>
        <v>10</v>
      </c>
      <c r="L52" s="2066">
        <f t="shared" si="16"/>
        <v>10</v>
      </c>
      <c r="M52" s="2066">
        <f t="shared" si="16"/>
        <v>13</v>
      </c>
      <c r="N52" s="2066">
        <f t="shared" si="16"/>
        <v>14</v>
      </c>
      <c r="O52" s="2066">
        <f t="shared" si="16"/>
        <v>15</v>
      </c>
      <c r="P52" s="2066">
        <f t="shared" si="16"/>
        <v>14</v>
      </c>
      <c r="Q52" s="2066">
        <f t="shared" si="16"/>
        <v>14</v>
      </c>
      <c r="R52" s="2066">
        <f t="shared" si="16"/>
        <v>9</v>
      </c>
    </row>
    <row r="53" spans="1:18" ht="97.5" customHeight="1" x14ac:dyDescent="0.25">
      <c r="A53" s="2063"/>
      <c r="B53" s="2063"/>
      <c r="C53" s="2079" t="s">
        <v>51</v>
      </c>
      <c r="D53" s="2065"/>
      <c r="E53" s="2066">
        <f t="shared" ref="E53:R53" si="17">COUNT(E20,E22:E24,E26:E30,E32:E35,E37:E37,E39:E39,E41:E47,E49:E50)</f>
        <v>9</v>
      </c>
      <c r="F53" s="2066">
        <f t="shared" si="17"/>
        <v>13</v>
      </c>
      <c r="G53" s="2066">
        <f t="shared" si="17"/>
        <v>14</v>
      </c>
      <c r="H53" s="2066">
        <f t="shared" si="17"/>
        <v>14</v>
      </c>
      <c r="I53" s="2066">
        <f t="shared" si="17"/>
        <v>12</v>
      </c>
      <c r="J53" s="2066">
        <f t="shared" si="17"/>
        <v>14</v>
      </c>
      <c r="K53" s="2066">
        <f t="shared" si="17"/>
        <v>9</v>
      </c>
      <c r="L53" s="2066">
        <f t="shared" si="17"/>
        <v>9</v>
      </c>
      <c r="M53" s="2066">
        <f t="shared" si="17"/>
        <v>13</v>
      </c>
      <c r="N53" s="2066">
        <f t="shared" si="17"/>
        <v>12</v>
      </c>
      <c r="O53" s="2066">
        <f t="shared" si="17"/>
        <v>14</v>
      </c>
      <c r="P53" s="2066">
        <f t="shared" si="17"/>
        <v>13</v>
      </c>
      <c r="Q53" s="2066">
        <f t="shared" si="17"/>
        <v>13</v>
      </c>
      <c r="R53" s="2066">
        <f t="shared" si="17"/>
        <v>9</v>
      </c>
    </row>
    <row r="54" spans="1:18" ht="97.5" customHeight="1" x14ac:dyDescent="0.25">
      <c r="A54" s="2063"/>
      <c r="B54" s="2063"/>
      <c r="C54" s="2079" t="s">
        <v>113</v>
      </c>
      <c r="D54" s="2065"/>
      <c r="E54" s="2066">
        <f t="shared" ref="E54:R54" si="18">COUNT(E22:E24,E26:E30,E33:E35,E37:E37,E39:E39,E41:E47,E50:E51)</f>
        <v>8</v>
      </c>
      <c r="F54" s="2066">
        <f t="shared" si="18"/>
        <v>11</v>
      </c>
      <c r="G54" s="2066">
        <f t="shared" si="18"/>
        <v>13</v>
      </c>
      <c r="H54" s="2066">
        <f t="shared" si="18"/>
        <v>13</v>
      </c>
      <c r="I54" s="2066">
        <f t="shared" si="18"/>
        <v>11</v>
      </c>
      <c r="J54" s="2066">
        <f t="shared" si="18"/>
        <v>13</v>
      </c>
      <c r="K54" s="2066">
        <f t="shared" si="18"/>
        <v>8</v>
      </c>
      <c r="L54" s="2066">
        <f t="shared" si="18"/>
        <v>8</v>
      </c>
      <c r="M54" s="2066">
        <f t="shared" si="18"/>
        <v>11</v>
      </c>
      <c r="N54" s="2066">
        <f t="shared" si="18"/>
        <v>11</v>
      </c>
      <c r="O54" s="2066">
        <f t="shared" si="18"/>
        <v>13</v>
      </c>
      <c r="P54" s="2066">
        <f t="shared" si="18"/>
        <v>12</v>
      </c>
      <c r="Q54" s="2066">
        <f t="shared" si="18"/>
        <v>12</v>
      </c>
      <c r="R54" s="2066">
        <f t="shared" si="18"/>
        <v>8</v>
      </c>
    </row>
    <row r="55" spans="1:18" ht="97.5" hidden="1" customHeight="1" x14ac:dyDescent="0.25">
      <c r="A55" s="2048" t="s">
        <v>13</v>
      </c>
      <c r="B55" s="2048" t="s">
        <v>319</v>
      </c>
      <c r="C55" s="2055"/>
      <c r="D55" s="2050">
        <f t="shared" ref="D55" si="19">SUM(E55:K55,L55:R55)/2</f>
        <v>0</v>
      </c>
      <c r="E55" s="2053"/>
      <c r="F55" s="2054"/>
      <c r="G55" s="2050"/>
      <c r="H55" s="2054"/>
      <c r="I55" s="2050"/>
      <c r="J55" s="2050"/>
      <c r="K55" s="2051"/>
      <c r="L55" s="2051"/>
      <c r="M55" s="2050"/>
      <c r="N55" s="2050"/>
      <c r="O55" s="2050"/>
      <c r="P55" s="2050"/>
      <c r="Q55" s="2050"/>
      <c r="R55" s="2051"/>
    </row>
    <row r="56" spans="1:18" ht="97.5" customHeight="1" x14ac:dyDescent="0.25">
      <c r="A56" s="2063"/>
      <c r="B56" s="2063"/>
      <c r="C56" s="2079" t="s">
        <v>55</v>
      </c>
      <c r="D56" s="2065"/>
      <c r="E56" s="2066">
        <f t="shared" ref="E56:R56" si="20">COUNT(E26:E30,E33:E35,E37:E37,E39:E39,E41:E47,E49:E51,E55)</f>
        <v>6</v>
      </c>
      <c r="F56" s="2066">
        <f t="shared" si="20"/>
        <v>12</v>
      </c>
      <c r="G56" s="2066">
        <f t="shared" si="20"/>
        <v>12</v>
      </c>
      <c r="H56" s="2066">
        <f t="shared" si="20"/>
        <v>12</v>
      </c>
      <c r="I56" s="2066">
        <f t="shared" si="20"/>
        <v>11</v>
      </c>
      <c r="J56" s="2066">
        <f t="shared" si="20"/>
        <v>13</v>
      </c>
      <c r="K56" s="2066">
        <f t="shared" si="20"/>
        <v>5</v>
      </c>
      <c r="L56" s="2066">
        <f t="shared" si="20"/>
        <v>5</v>
      </c>
      <c r="M56" s="2066">
        <f t="shared" si="20"/>
        <v>12</v>
      </c>
      <c r="N56" s="2066">
        <f t="shared" si="20"/>
        <v>10</v>
      </c>
      <c r="O56" s="2066">
        <f t="shared" si="20"/>
        <v>12</v>
      </c>
      <c r="P56" s="2066">
        <f t="shared" si="20"/>
        <v>12</v>
      </c>
      <c r="Q56" s="2066">
        <f t="shared" si="20"/>
        <v>12</v>
      </c>
      <c r="R56" s="2066">
        <f t="shared" si="20"/>
        <v>6</v>
      </c>
    </row>
    <row r="57" spans="1:18" ht="97.5" hidden="1" customHeight="1" x14ac:dyDescent="0.25">
      <c r="A57" s="2063"/>
      <c r="B57" s="2063"/>
      <c r="C57" s="2079" t="s">
        <v>105</v>
      </c>
      <c r="D57" s="2065"/>
      <c r="E57" s="2066">
        <f t="shared" ref="E57:R57" si="21">COUNT(E26:E30,E33:E35,E37:E37,E39:E39,E41:E47,E49:E51,E55)</f>
        <v>6</v>
      </c>
      <c r="F57" s="2066">
        <f t="shared" si="21"/>
        <v>12</v>
      </c>
      <c r="G57" s="2066">
        <f t="shared" si="21"/>
        <v>12</v>
      </c>
      <c r="H57" s="2066">
        <f t="shared" si="21"/>
        <v>12</v>
      </c>
      <c r="I57" s="2066">
        <f t="shared" si="21"/>
        <v>11</v>
      </c>
      <c r="J57" s="2066">
        <f t="shared" si="21"/>
        <v>13</v>
      </c>
      <c r="K57" s="2066">
        <f t="shared" si="21"/>
        <v>5</v>
      </c>
      <c r="L57" s="2066">
        <f t="shared" si="21"/>
        <v>5</v>
      </c>
      <c r="M57" s="2066">
        <f t="shared" si="21"/>
        <v>12</v>
      </c>
      <c r="N57" s="2066">
        <f t="shared" si="21"/>
        <v>10</v>
      </c>
      <c r="O57" s="2066">
        <f t="shared" si="21"/>
        <v>12</v>
      </c>
      <c r="P57" s="2066">
        <f t="shared" si="21"/>
        <v>12</v>
      </c>
      <c r="Q57" s="2066">
        <f t="shared" si="21"/>
        <v>12</v>
      </c>
      <c r="R57" s="2066">
        <f t="shared" si="21"/>
        <v>6</v>
      </c>
    </row>
    <row r="58" spans="1:18" ht="97.5" hidden="1" customHeight="1" x14ac:dyDescent="0.25">
      <c r="A58" s="2063"/>
      <c r="B58" s="2063"/>
      <c r="C58" s="2079" t="s">
        <v>128</v>
      </c>
      <c r="D58" s="2065"/>
      <c r="E58" s="2066">
        <f>COUNT(#REF!,E37:E37,E39:E39,E41:E47,E49:E51,E55)</f>
        <v>3</v>
      </c>
      <c r="F58" s="2066">
        <f>COUNT(#REF!,F37:F37,F39:F39,F41:F47,F49:F51,F55)</f>
        <v>7</v>
      </c>
      <c r="G58" s="2066">
        <f>COUNT(#REF!,G37:G37,G39:G39,G41:G47,G49:G51,G55)</f>
        <v>6</v>
      </c>
      <c r="H58" s="2066">
        <f>COUNT(#REF!,H37:H37,H39:H39,H41:H47,H49:H51,H55)</f>
        <v>7</v>
      </c>
      <c r="I58" s="2066">
        <f>COUNT(#REF!,I37:I37,I39:I39,I41:I47,I49:I51,I55)</f>
        <v>5</v>
      </c>
      <c r="J58" s="2066">
        <f>COUNT(#REF!,J37:J37,J39:J39,J41:J47,J49:J51,J55)</f>
        <v>6</v>
      </c>
      <c r="K58" s="2066">
        <f>COUNT(#REF!,K37:K37,K39:K39,K41:K47,K49:K51,K55)</f>
        <v>3</v>
      </c>
      <c r="L58" s="2066">
        <f>COUNT(#REF!,L37:L37,L39:L39,L41:L47,L49:L51,L55)</f>
        <v>4</v>
      </c>
      <c r="M58" s="2066">
        <f>COUNT(#REF!,M37:M37,M39:M39,M41:M47,M49:M51,M55)</f>
        <v>7</v>
      </c>
      <c r="N58" s="2066">
        <f>COUNT(#REF!,N37:N37,N39:N39,N41:N47,N49:N51,N55)</f>
        <v>6</v>
      </c>
      <c r="O58" s="2066">
        <f>COUNT(#REF!,O37:O37,O39:O39,O41:O47,O49:O51,O55)</f>
        <v>6</v>
      </c>
      <c r="P58" s="2066">
        <f>COUNT(#REF!,P37:P37,P39:P39,P41:P47,P49:P51,P55)</f>
        <v>6</v>
      </c>
      <c r="Q58" s="2066">
        <f>COUNT(#REF!,Q37:Q37,Q39:Q39,Q41:Q47,Q49:Q51,Q55)</f>
        <v>6</v>
      </c>
      <c r="R58" s="2066">
        <f>COUNT(#REF!,R37:R37,R39:R39,R41:R47,R49:R51,R55)</f>
        <v>2</v>
      </c>
    </row>
    <row r="59" spans="1:18" ht="97.5" hidden="1" customHeight="1" x14ac:dyDescent="0.25">
      <c r="A59" s="2063"/>
      <c r="B59" s="2063"/>
      <c r="C59" s="2079" t="s">
        <v>161</v>
      </c>
      <c r="D59" s="2065"/>
      <c r="E59" s="2066">
        <f>COUNT(#REF!,E39:E39,E41:E47,E49:E51,E55)</f>
        <v>2</v>
      </c>
      <c r="F59" s="2066">
        <f>COUNT(#REF!,F39:F39,F41:F47,F49:F51,F55)</f>
        <v>6</v>
      </c>
      <c r="G59" s="2066">
        <f>COUNT(#REF!,G39:G39,G41:G47,G49:G51,G55)</f>
        <v>6</v>
      </c>
      <c r="H59" s="2066">
        <f>COUNT(#REF!,H39:H39,H41:H47,H49:H51,H55)</f>
        <v>6</v>
      </c>
      <c r="I59" s="2066">
        <f>COUNT(#REF!,I39:I39,I41:I47,I49:I51,I55)</f>
        <v>5</v>
      </c>
      <c r="J59" s="2066">
        <f>COUNT(#REF!,J39:J39,J41:J47,J49:J51,J55)</f>
        <v>5</v>
      </c>
      <c r="K59" s="2066">
        <f>COUNT(#REF!,K39:K39,K41:K47,K49:K51,K55)</f>
        <v>3</v>
      </c>
      <c r="L59" s="2066">
        <f>COUNT(#REF!,L39:L39,L41:L47,L49:L51,L55)</f>
        <v>3</v>
      </c>
      <c r="M59" s="2066">
        <f>COUNT(#REF!,M39:M39,M41:M47,M49:M51,M55)</f>
        <v>6</v>
      </c>
      <c r="N59" s="2066">
        <f>COUNT(#REF!,N39:N39,N41:N47,N49:N51,N55)</f>
        <v>6</v>
      </c>
      <c r="O59" s="2066">
        <f>COUNT(#REF!,O39:O39,O41:O47,O49:O51,O55)</f>
        <v>5</v>
      </c>
      <c r="P59" s="2066">
        <f>COUNT(#REF!,P39:P39,P41:P47,P49:P51,P55)</f>
        <v>6</v>
      </c>
      <c r="Q59" s="2066">
        <f>COUNT(#REF!,Q39:Q39,Q41:Q47,Q49:Q51,Q55)</f>
        <v>5</v>
      </c>
      <c r="R59" s="2066">
        <f>COUNT(#REF!,R39:R39,R41:R47,R49:R51,R55)</f>
        <v>2</v>
      </c>
    </row>
    <row r="60" spans="1:18" ht="97.5" customHeight="1" x14ac:dyDescent="0.25">
      <c r="A60" s="2063"/>
      <c r="B60" s="2063"/>
      <c r="C60" s="2079" t="s">
        <v>321</v>
      </c>
      <c r="D60" s="2065"/>
      <c r="E60" s="2066">
        <f>COUNT(#REF!,E39,E41:E47,E49:E51,E55)</f>
        <v>2</v>
      </c>
      <c r="F60" s="2066">
        <f>COUNT(#REF!,F39,F41:F47,F49:F51,F55)</f>
        <v>6</v>
      </c>
      <c r="G60" s="2066">
        <f>COUNT(#REF!,G39,G41:G47,G49:G51,G55)</f>
        <v>6</v>
      </c>
      <c r="H60" s="2066">
        <f>COUNT(#REF!,H39,H41:H47,H49:H51,H55)</f>
        <v>6</v>
      </c>
      <c r="I60" s="2066">
        <f>COUNT(#REF!,I39,I41:I47,I49:I51,I55)</f>
        <v>5</v>
      </c>
      <c r="J60" s="2066">
        <f>COUNT(#REF!,J39,J41:J47,J49:J51,J55)</f>
        <v>5</v>
      </c>
      <c r="K60" s="2066">
        <f>COUNT(#REF!,K39,K41:K47,K49:K51,K55)</f>
        <v>3</v>
      </c>
      <c r="L60" s="2066">
        <f>COUNT(#REF!,L39,L41:L47,L49:L51,L55)</f>
        <v>3</v>
      </c>
      <c r="M60" s="2066">
        <f>COUNT(#REF!,M39,M41:M47,M49:M51,M55)</f>
        <v>6</v>
      </c>
      <c r="N60" s="2066">
        <f>COUNT(#REF!,N39,N41:N47,N49:N51,N55)</f>
        <v>6</v>
      </c>
      <c r="O60" s="2066">
        <f>COUNT(#REF!,O39,O41:O47,O49:O51,O55)</f>
        <v>5</v>
      </c>
      <c r="P60" s="2066">
        <f>COUNT(#REF!,P39,P41:P47,P49:P51,P55)</f>
        <v>6</v>
      </c>
      <c r="Q60" s="2066">
        <f>COUNT(#REF!,Q39,Q41:Q47,Q49:Q51,Q55)</f>
        <v>5</v>
      </c>
      <c r="R60" s="2066">
        <f>COUNT(#REF!,R39,R41:R47,R49:R51,R55)</f>
        <v>2</v>
      </c>
    </row>
    <row r="61" spans="1:18" ht="97.5" customHeight="1" x14ac:dyDescent="0.25">
      <c r="A61" s="2063"/>
      <c r="B61" s="2063"/>
      <c r="C61" s="2079" t="s">
        <v>183</v>
      </c>
      <c r="D61" s="2065"/>
      <c r="E61" s="2066">
        <f t="shared" ref="E61:R61" si="22">COUNT(E55)</f>
        <v>0</v>
      </c>
      <c r="F61" s="2066">
        <f t="shared" si="22"/>
        <v>0</v>
      </c>
      <c r="G61" s="2066">
        <f t="shared" si="22"/>
        <v>0</v>
      </c>
      <c r="H61" s="2066">
        <f t="shared" si="22"/>
        <v>0</v>
      </c>
      <c r="I61" s="2066">
        <f t="shared" si="22"/>
        <v>0</v>
      </c>
      <c r="J61" s="2066">
        <f t="shared" si="22"/>
        <v>0</v>
      </c>
      <c r="K61" s="2066">
        <f t="shared" si="22"/>
        <v>0</v>
      </c>
      <c r="L61" s="2066">
        <f t="shared" si="22"/>
        <v>0</v>
      </c>
      <c r="M61" s="2066">
        <f t="shared" si="22"/>
        <v>0</v>
      </c>
      <c r="N61" s="2066">
        <f t="shared" si="22"/>
        <v>0</v>
      </c>
      <c r="O61" s="2066">
        <f t="shared" si="22"/>
        <v>0</v>
      </c>
      <c r="P61" s="2066">
        <f t="shared" si="22"/>
        <v>0</v>
      </c>
      <c r="Q61" s="2066">
        <f t="shared" si="22"/>
        <v>0</v>
      </c>
      <c r="R61" s="2066">
        <f t="shared" si="22"/>
        <v>0</v>
      </c>
    </row>
    <row r="62" spans="1:18" ht="97.5" customHeight="1" thickBot="1" x14ac:dyDescent="0.3">
      <c r="A62" s="2048" t="s">
        <v>102</v>
      </c>
      <c r="B62" s="2048"/>
      <c r="C62" s="2049"/>
      <c r="D62" s="2050"/>
      <c r="E62" s="2053"/>
      <c r="F62" s="2054"/>
      <c r="G62" s="2054"/>
      <c r="H62" s="2054"/>
      <c r="I62" s="2050"/>
      <c r="J62" s="2050"/>
      <c r="K62" s="2051"/>
      <c r="L62" s="2051"/>
      <c r="M62" s="2054"/>
      <c r="N62" s="2050"/>
      <c r="O62" s="2050"/>
      <c r="P62" s="2050"/>
      <c r="Q62" s="2050"/>
      <c r="R62" s="2053"/>
    </row>
    <row r="63" spans="1:18" ht="97.5" customHeight="1" thickBot="1" x14ac:dyDescent="0.3">
      <c r="A63" s="2080" t="s">
        <v>95</v>
      </c>
      <c r="B63" s="2080" t="s">
        <v>101</v>
      </c>
      <c r="C63" s="2081" t="s">
        <v>97</v>
      </c>
      <c r="D63" s="2080">
        <f>SUM(E63:K63,L63:R63)/2</f>
        <v>19</v>
      </c>
      <c r="E63" s="2082"/>
      <c r="F63" s="2083">
        <v>7.5</v>
      </c>
      <c r="G63" s="2083">
        <v>7.5</v>
      </c>
      <c r="H63" s="2083">
        <v>4</v>
      </c>
      <c r="I63" s="2080"/>
      <c r="J63" s="2080"/>
      <c r="K63" s="2082"/>
      <c r="L63" s="2082"/>
      <c r="M63" s="2083">
        <v>7.5</v>
      </c>
      <c r="N63" s="2080">
        <v>7.5</v>
      </c>
      <c r="O63" s="2080">
        <v>4</v>
      </c>
      <c r="P63" s="2080"/>
      <c r="Q63" s="2080"/>
      <c r="R63" s="2084"/>
    </row>
    <row r="64" spans="1:18" ht="97.5" customHeight="1" thickBot="1" x14ac:dyDescent="0.3">
      <c r="A64" s="2048" t="s">
        <v>96</v>
      </c>
      <c r="B64" s="2048" t="s">
        <v>100</v>
      </c>
      <c r="C64" s="2085" t="s">
        <v>99</v>
      </c>
      <c r="D64" s="2080">
        <f t="shared" ref="D64:D65" si="23">SUM(E64:K64,L64:R64)/2</f>
        <v>38</v>
      </c>
      <c r="E64" s="2086"/>
      <c r="F64" s="2087">
        <v>9.5</v>
      </c>
      <c r="G64" s="2048">
        <v>9.5</v>
      </c>
      <c r="H64" s="2048">
        <v>9.5</v>
      </c>
      <c r="I64" s="2048">
        <v>9.5</v>
      </c>
      <c r="J64" s="2048"/>
      <c r="K64" s="2086"/>
      <c r="L64" s="2088"/>
      <c r="M64" s="2089">
        <v>9.5</v>
      </c>
      <c r="N64" s="2048">
        <v>9.5</v>
      </c>
      <c r="O64" s="2048">
        <v>9.5</v>
      </c>
      <c r="P64" s="2048">
        <v>9.5</v>
      </c>
      <c r="Q64" s="2048"/>
      <c r="R64" s="2090"/>
    </row>
    <row r="65" spans="1:18" ht="97.5" customHeight="1" thickBot="1" x14ac:dyDescent="0.3">
      <c r="A65" s="2048" t="s">
        <v>96</v>
      </c>
      <c r="B65" s="2048" t="s">
        <v>100</v>
      </c>
      <c r="C65" s="2085" t="s">
        <v>137</v>
      </c>
      <c r="D65" s="2080">
        <f t="shared" si="23"/>
        <v>38</v>
      </c>
      <c r="E65" s="2086">
        <v>9.5</v>
      </c>
      <c r="F65" s="2089">
        <v>9.5</v>
      </c>
      <c r="G65" s="2048"/>
      <c r="H65" s="2048"/>
      <c r="I65" s="2048"/>
      <c r="J65" s="2048">
        <v>9.5</v>
      </c>
      <c r="K65" s="2086">
        <v>9.5</v>
      </c>
      <c r="L65" s="2086">
        <v>9.5</v>
      </c>
      <c r="M65" s="2087">
        <v>9.5</v>
      </c>
      <c r="N65" s="2048"/>
      <c r="O65" s="2048"/>
      <c r="P65" s="2048"/>
      <c r="Q65" s="2048">
        <v>9.5</v>
      </c>
      <c r="R65" s="2090">
        <v>9.5</v>
      </c>
    </row>
    <row r="66" spans="1:18" ht="97.5" customHeight="1" x14ac:dyDescent="1.55">
      <c r="A66" s="2048"/>
      <c r="B66" s="2091" t="s">
        <v>155</v>
      </c>
      <c r="C66" s="2092" t="s">
        <v>140</v>
      </c>
      <c r="D66" s="2050"/>
      <c r="E66" s="2051"/>
      <c r="F66" s="2054"/>
      <c r="G66" s="2054"/>
      <c r="H66" s="2054"/>
      <c r="I66" s="2050"/>
      <c r="J66" s="2050"/>
      <c r="K66" s="2051"/>
      <c r="L66" s="2051"/>
      <c r="M66" s="2050"/>
      <c r="N66" s="2050"/>
      <c r="O66" s="2050"/>
      <c r="P66" s="2050"/>
      <c r="Q66" s="2050"/>
      <c r="R66" s="2053"/>
    </row>
    <row r="67" spans="1:18" ht="97.5" customHeight="1" x14ac:dyDescent="1.55">
      <c r="A67" s="2048"/>
      <c r="B67" s="2093" t="s">
        <v>154</v>
      </c>
      <c r="C67" s="2094" t="s">
        <v>141</v>
      </c>
      <c r="D67" s="2050"/>
      <c r="E67" s="2051"/>
      <c r="F67" s="2054"/>
      <c r="G67" s="2054"/>
      <c r="H67" s="2054"/>
      <c r="I67" s="2050"/>
      <c r="J67" s="2050"/>
      <c r="K67" s="2051"/>
      <c r="L67" s="2051"/>
      <c r="M67" s="2050"/>
      <c r="N67" s="2050"/>
      <c r="O67" s="2050"/>
      <c r="P67" s="2050"/>
      <c r="Q67" s="2050"/>
      <c r="R67" s="2053"/>
    </row>
    <row r="68" spans="1:18" ht="97.5" customHeight="1" x14ac:dyDescent="1.55">
      <c r="A68" s="2095"/>
      <c r="B68" s="2095"/>
      <c r="C68" s="2095"/>
      <c r="D68" s="2096"/>
      <c r="E68" s="2097">
        <f>SUM(E7:E14,E16:E18,E20:E20,E22:E24,E26:E30,E32:E35,E37:E37,E39:E39,E41:E47,E49:E51,E55,E63:E67)</f>
        <v>116.5</v>
      </c>
      <c r="F68" s="2097">
        <f t="shared" ref="F68:R68" si="24">SUM(F7:F14,F16:F18,F20:F20,F22:F24,F26:F30,F32:F35,F37:F37,F39:F39,F41:F47,F49:F51,F55,F63:F67)</f>
        <v>184</v>
      </c>
      <c r="G68" s="2097">
        <f t="shared" si="24"/>
        <v>173.5</v>
      </c>
      <c r="H68" s="2097">
        <f t="shared" si="24"/>
        <v>166</v>
      </c>
      <c r="I68" s="2097">
        <f t="shared" si="24"/>
        <v>155.5</v>
      </c>
      <c r="J68" s="2097">
        <f t="shared" si="24"/>
        <v>171.5</v>
      </c>
      <c r="K68" s="2097">
        <f t="shared" si="24"/>
        <v>106</v>
      </c>
      <c r="L68" s="2097">
        <f t="shared" si="24"/>
        <v>100.5</v>
      </c>
      <c r="M68" s="2097">
        <f t="shared" si="24"/>
        <v>174</v>
      </c>
      <c r="N68" s="2097">
        <f t="shared" si="24"/>
        <v>166.5</v>
      </c>
      <c r="O68" s="2097">
        <f t="shared" si="24"/>
        <v>169</v>
      </c>
      <c r="P68" s="2097">
        <f t="shared" si="24"/>
        <v>160.5</v>
      </c>
      <c r="Q68" s="2097">
        <f t="shared" si="24"/>
        <v>155.5</v>
      </c>
      <c r="R68" s="2097">
        <f t="shared" si="24"/>
        <v>122</v>
      </c>
    </row>
    <row r="69" spans="1:18" ht="97.5" customHeight="1" x14ac:dyDescent="1.55">
      <c r="A69" s="2098"/>
      <c r="B69" s="2098"/>
      <c r="C69" s="2098"/>
      <c r="D69" s="2096"/>
      <c r="E69" s="2099">
        <f>E68/8</f>
        <v>14.5625</v>
      </c>
      <c r="F69" s="2099">
        <f t="shared" ref="F69:R69" si="25">F68/8</f>
        <v>23</v>
      </c>
      <c r="G69" s="2099">
        <f t="shared" si="25"/>
        <v>21.6875</v>
      </c>
      <c r="H69" s="2099">
        <f t="shared" si="25"/>
        <v>20.75</v>
      </c>
      <c r="I69" s="2099">
        <f t="shared" si="25"/>
        <v>19.4375</v>
      </c>
      <c r="J69" s="2099">
        <f t="shared" si="25"/>
        <v>21.4375</v>
      </c>
      <c r="K69" s="2099">
        <f t="shared" si="25"/>
        <v>13.25</v>
      </c>
      <c r="L69" s="2099">
        <f t="shared" si="25"/>
        <v>12.5625</v>
      </c>
      <c r="M69" s="2099">
        <f t="shared" si="25"/>
        <v>21.75</v>
      </c>
      <c r="N69" s="2099">
        <f t="shared" si="25"/>
        <v>20.8125</v>
      </c>
      <c r="O69" s="2099">
        <f t="shared" si="25"/>
        <v>21.125</v>
      </c>
      <c r="P69" s="2099">
        <f t="shared" si="25"/>
        <v>20.0625</v>
      </c>
      <c r="Q69" s="2099">
        <f t="shared" si="25"/>
        <v>19.4375</v>
      </c>
      <c r="R69" s="2099">
        <f t="shared" si="25"/>
        <v>15.25</v>
      </c>
    </row>
    <row r="70" spans="1:18" ht="97.5" customHeight="1" x14ac:dyDescent="1.55">
      <c r="A70" s="2100"/>
      <c r="B70" s="2100"/>
      <c r="C70" s="2100"/>
      <c r="D70" s="2101" t="s">
        <v>212</v>
      </c>
      <c r="E70" s="2102" t="s">
        <v>315</v>
      </c>
      <c r="F70" s="2103" t="s">
        <v>203</v>
      </c>
      <c r="G70" s="2104"/>
      <c r="H70" s="2101" t="s">
        <v>211</v>
      </c>
      <c r="I70" s="2105"/>
      <c r="J70" s="2106" t="s">
        <v>203</v>
      </c>
      <c r="K70" s="2104"/>
      <c r="L70" s="2101" t="s">
        <v>213</v>
      </c>
      <c r="M70" s="2102" t="s">
        <v>74</v>
      </c>
      <c r="N70" s="2103" t="s">
        <v>203</v>
      </c>
      <c r="O70" s="2104"/>
      <c r="P70" s="2101" t="s">
        <v>211</v>
      </c>
      <c r="Q70" s="2105"/>
      <c r="R70" s="2106" t="s">
        <v>203</v>
      </c>
    </row>
    <row r="71" spans="1:18" ht="54" customHeight="1" x14ac:dyDescent="1.55">
      <c r="A71" s="2107"/>
      <c r="B71" s="2107"/>
      <c r="C71" s="2107"/>
      <c r="D71" s="2108" t="s">
        <v>159</v>
      </c>
      <c r="E71" s="2109">
        <v>27.5</v>
      </c>
      <c r="F71" s="2110" t="str">
        <f>E71* 40 &amp; "hrs"</f>
        <v>1100hrs</v>
      </c>
      <c r="G71" s="2104"/>
      <c r="H71" s="2111" t="s">
        <v>240</v>
      </c>
      <c r="I71" s="2112">
        <v>25.93</v>
      </c>
      <c r="J71" s="2113" t="s">
        <v>247</v>
      </c>
      <c r="K71" s="2104"/>
      <c r="L71" s="2114" t="s">
        <v>159</v>
      </c>
      <c r="M71" s="2115">
        <v>27.5</v>
      </c>
      <c r="N71" s="2110" t="str">
        <f>M71* 40 &amp; "hrs"</f>
        <v>1100hrs</v>
      </c>
      <c r="O71" s="2104"/>
      <c r="P71" s="2116" t="s">
        <v>240</v>
      </c>
      <c r="Q71" s="2117">
        <v>25.93</v>
      </c>
      <c r="R71" s="2118" t="s">
        <v>247</v>
      </c>
    </row>
    <row r="72" spans="1:18" ht="55.5" customHeight="1" x14ac:dyDescent="1.55">
      <c r="A72" s="2107"/>
      <c r="B72" s="2107"/>
      <c r="C72" s="2107"/>
      <c r="D72" s="2119" t="s">
        <v>204</v>
      </c>
      <c r="E72" s="2120">
        <f>SUM(E68:K68)/40</f>
        <v>26.824999999999999</v>
      </c>
      <c r="F72" s="2121" t="str">
        <f>E72* 40 &amp; "hrs"</f>
        <v>1073hrs</v>
      </c>
      <c r="G72" s="2104"/>
      <c r="H72" s="2122" t="s">
        <v>74</v>
      </c>
      <c r="I72" s="2123">
        <f>SUM(E68:K68)/40</f>
        <v>26.824999999999999</v>
      </c>
      <c r="J72" s="2124" t="str">
        <f>I72*40 &amp; "hrs"</f>
        <v>1073hrs</v>
      </c>
      <c r="K72" s="2104"/>
      <c r="L72" s="2125" t="s">
        <v>204</v>
      </c>
      <c r="M72" s="2126">
        <f>SUM(L68:R68)/40</f>
        <v>26.2</v>
      </c>
      <c r="N72" s="2121" t="str">
        <f>M72* 40 &amp; "hrs"</f>
        <v>1048hrs</v>
      </c>
      <c r="O72" s="2104"/>
      <c r="P72" s="2122" t="s">
        <v>74</v>
      </c>
      <c r="Q72" s="2127">
        <f>SUM(L68:R68)/40</f>
        <v>26.2</v>
      </c>
      <c r="R72" s="2128" t="str">
        <f>Q72*40 &amp; "hrs"</f>
        <v>1048hrs</v>
      </c>
    </row>
    <row r="73" spans="1:18" ht="53.15" customHeight="1" x14ac:dyDescent="1.55">
      <c r="A73" s="2107"/>
      <c r="B73" s="2107"/>
      <c r="C73" s="2107"/>
      <c r="D73" s="2114" t="s">
        <v>188</v>
      </c>
      <c r="E73" s="2115">
        <f>COUNTIFS(E7:K69, "T")*8/40</f>
        <v>0</v>
      </c>
      <c r="F73" s="2129" t="str">
        <f>E73* 40 &amp; "hrs"</f>
        <v>0hrs</v>
      </c>
      <c r="G73" s="2104"/>
      <c r="H73" s="2116" t="s">
        <v>241</v>
      </c>
      <c r="I73" s="2115">
        <v>29.07</v>
      </c>
      <c r="J73" s="2118" t="s">
        <v>251</v>
      </c>
      <c r="K73" s="2104"/>
      <c r="L73" s="2130" t="s">
        <v>188</v>
      </c>
      <c r="M73" s="2117">
        <f>COUNTIFS(L7:R69, "T")*8/40</f>
        <v>0</v>
      </c>
      <c r="N73" s="2129" t="str">
        <f>M73* 40 &amp; "hrs"</f>
        <v>0hrs</v>
      </c>
      <c r="O73" s="2104"/>
      <c r="P73" s="2116" t="s">
        <v>241</v>
      </c>
      <c r="Q73" s="2117">
        <v>29.07</v>
      </c>
      <c r="R73" s="2118" t="s">
        <v>251</v>
      </c>
    </row>
    <row r="74" spans="1:18" ht="97.5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</row>
    <row r="75" spans="1:18" ht="97.5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97.5" customHeight="1" x14ac:dyDescent="0.3">
      <c r="A76" s="897"/>
      <c r="B76" s="897"/>
      <c r="C76" s="897"/>
      <c r="D76" s="897" t="s">
        <v>350</v>
      </c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</sheetData>
  <mergeCells count="5">
    <mergeCell ref="A1:R1"/>
    <mergeCell ref="A2:R2"/>
    <mergeCell ref="A3:R3"/>
    <mergeCell ref="E4:K4"/>
    <mergeCell ref="L4:R4"/>
  </mergeCells>
  <conditionalFormatting sqref="I72">
    <cfRule type="cellIs" dxfId="741" priority="10" operator="lessThan">
      <formula>25.93</formula>
    </cfRule>
    <cfRule type="cellIs" dxfId="740" priority="11" operator="greaterThan">
      <formula>29.07</formula>
    </cfRule>
    <cfRule type="cellIs" dxfId="739" priority="12" operator="between">
      <formula>25.93</formula>
      <formula>29.07</formula>
    </cfRule>
  </conditionalFormatting>
  <conditionalFormatting sqref="J72">
    <cfRule type="cellIs" dxfId="738" priority="7" operator="lessThan">
      <formula>1037.2</formula>
    </cfRule>
    <cfRule type="cellIs" dxfId="737" priority="8" operator="greaterThan">
      <formula>1162.8</formula>
    </cfRule>
    <cfRule type="cellIs" dxfId="736" priority="9" operator="between">
      <formula>1037.2</formula>
      <formula>1162.8</formula>
    </cfRule>
  </conditionalFormatting>
  <conditionalFormatting sqref="Q72">
    <cfRule type="cellIs" dxfId="735" priority="4" operator="lessThan">
      <formula>25.93</formula>
    </cfRule>
    <cfRule type="cellIs" dxfId="734" priority="5" operator="greaterThan">
      <formula>29.07</formula>
    </cfRule>
    <cfRule type="cellIs" dxfId="733" priority="6" operator="between">
      <formula>25.93</formula>
      <formula>29.07</formula>
    </cfRule>
  </conditionalFormatting>
  <conditionalFormatting sqref="R72">
    <cfRule type="cellIs" dxfId="732" priority="1" operator="lessThan">
      <formula>1037.2</formula>
    </cfRule>
    <cfRule type="cellIs" dxfId="731" priority="2" operator="greaterThan">
      <formula>1162.8</formula>
    </cfRule>
    <cfRule type="cellIs" dxfId="730" priority="3" operator="between">
      <formula>1037.2</formula>
      <formula>1162.8</formula>
    </cfRule>
  </conditionalFormatting>
  <pageMargins left="0.7" right="0.7" top="0.75" bottom="0.75" header="0.3" footer="0.3"/>
  <pageSetup scale="11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EEE8-F93E-4751-9332-165CBD771D92}">
  <sheetPr>
    <pageSetUpPr fitToPage="1"/>
  </sheetPr>
  <dimension ref="A1:U78"/>
  <sheetViews>
    <sheetView topLeftCell="L68" zoomScale="75" zoomScaleNormal="75" workbookViewId="0">
      <selection activeCell="A4" sqref="A4:R69"/>
    </sheetView>
  </sheetViews>
  <sheetFormatPr defaultRowHeight="73" customHeight="1" x14ac:dyDescent="0.25"/>
  <cols>
    <col min="1" max="1" width="38.453125" customWidth="1"/>
    <col min="2" max="2" width="68.81640625" customWidth="1"/>
    <col min="3" max="3" width="78" customWidth="1"/>
    <col min="4" max="4" width="36.81640625" customWidth="1"/>
    <col min="5" max="11" width="29.26953125" customWidth="1"/>
    <col min="12" max="18" width="27.7265625" customWidth="1"/>
  </cols>
  <sheetData>
    <row r="1" spans="1:21" ht="73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73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73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73" customHeight="1" x14ac:dyDescent="1.35">
      <c r="A4" s="1980"/>
      <c r="B4" s="1980"/>
      <c r="C4" s="1980"/>
      <c r="D4" s="1980"/>
      <c r="E4" s="2616" t="s">
        <v>2</v>
      </c>
      <c r="F4" s="2617"/>
      <c r="G4" s="2617"/>
      <c r="H4" s="2617"/>
      <c r="I4" s="2617"/>
      <c r="J4" s="2617"/>
      <c r="K4" s="2618"/>
      <c r="L4" s="2616" t="s">
        <v>3</v>
      </c>
      <c r="M4" s="2617"/>
      <c r="N4" s="2617"/>
      <c r="O4" s="2617"/>
      <c r="P4" s="2617"/>
      <c r="Q4" s="2617"/>
      <c r="R4" s="2617"/>
      <c r="T4" s="1754" t="s">
        <v>355</v>
      </c>
      <c r="U4" s="1755" t="s">
        <v>354</v>
      </c>
    </row>
    <row r="5" spans="1:21" ht="73" customHeight="1" x14ac:dyDescent="1.35">
      <c r="A5" s="1981"/>
      <c r="B5" s="1981"/>
      <c r="C5" s="1981"/>
      <c r="D5" s="1981"/>
      <c r="E5" s="1982">
        <v>45795</v>
      </c>
      <c r="F5" s="1982">
        <v>45796</v>
      </c>
      <c r="G5" s="1982">
        <v>45797</v>
      </c>
      <c r="H5" s="1982">
        <v>45798</v>
      </c>
      <c r="I5" s="1982">
        <v>45799</v>
      </c>
      <c r="J5" s="1982">
        <v>45800</v>
      </c>
      <c r="K5" s="1982">
        <v>45801</v>
      </c>
      <c r="L5" s="1982">
        <v>45802</v>
      </c>
      <c r="M5" s="1983">
        <v>45803</v>
      </c>
      <c r="N5" s="1982">
        <v>45804</v>
      </c>
      <c r="O5" s="1982">
        <v>45805</v>
      </c>
      <c r="P5" s="1982">
        <v>45806</v>
      </c>
      <c r="Q5" s="1982">
        <v>45807</v>
      </c>
      <c r="R5" s="1982">
        <v>45808</v>
      </c>
      <c r="T5" s="1756">
        <v>0.25</v>
      </c>
      <c r="U5" s="1752">
        <f>ROUNDDOWN(AVERAGE(E15:R15),0)</f>
        <v>3</v>
      </c>
    </row>
    <row r="6" spans="1:21" ht="73" customHeight="1" x14ac:dyDescent="1.35">
      <c r="A6" s="1984" t="s">
        <v>4</v>
      </c>
      <c r="B6" s="1984" t="s">
        <v>5</v>
      </c>
      <c r="C6" s="1984" t="s">
        <v>6</v>
      </c>
      <c r="D6" s="1984" t="s">
        <v>7</v>
      </c>
      <c r="E6" s="1985" t="s">
        <v>8</v>
      </c>
      <c r="F6" s="1986" t="s">
        <v>9</v>
      </c>
      <c r="G6" s="1986" t="s">
        <v>10</v>
      </c>
      <c r="H6" s="1986" t="s">
        <v>11</v>
      </c>
      <c r="I6" s="1986" t="s">
        <v>10</v>
      </c>
      <c r="J6" s="1986" t="s">
        <v>264</v>
      </c>
      <c r="K6" s="1985" t="s">
        <v>8</v>
      </c>
      <c r="L6" s="1985" t="s">
        <v>8</v>
      </c>
      <c r="M6" s="1987" t="s">
        <v>9</v>
      </c>
      <c r="N6" s="1986" t="s">
        <v>10</v>
      </c>
      <c r="O6" s="1986" t="s">
        <v>11</v>
      </c>
      <c r="P6" s="1986" t="s">
        <v>10</v>
      </c>
      <c r="Q6" s="1986" t="s">
        <v>12</v>
      </c>
      <c r="R6" s="1988" t="s">
        <v>8</v>
      </c>
      <c r="T6" s="1757">
        <v>0.29166666666666669</v>
      </c>
      <c r="U6" s="1752">
        <f>ROUNDDOWN(AVERAGE(E19:R19),0)</f>
        <v>4</v>
      </c>
    </row>
    <row r="7" spans="1:21" ht="73" customHeight="1" x14ac:dyDescent="0.3">
      <c r="A7" s="1989" t="s">
        <v>13</v>
      </c>
      <c r="B7" s="1989" t="s">
        <v>116</v>
      </c>
      <c r="C7" s="1990" t="s">
        <v>115</v>
      </c>
      <c r="D7" s="1991">
        <f>SUM(E7:K7,L7:R7)/2</f>
        <v>35.5</v>
      </c>
      <c r="E7" s="1992"/>
      <c r="F7" s="1991">
        <v>7</v>
      </c>
      <c r="G7" s="1991">
        <v>7</v>
      </c>
      <c r="H7" s="1991">
        <v>7</v>
      </c>
      <c r="I7" s="1991">
        <v>7</v>
      </c>
      <c r="J7" s="1991">
        <v>7</v>
      </c>
      <c r="K7" s="1992"/>
      <c r="L7" s="1992"/>
      <c r="M7" s="1993">
        <v>8</v>
      </c>
      <c r="N7" s="1991">
        <v>7</v>
      </c>
      <c r="O7" s="1991">
        <v>7</v>
      </c>
      <c r="P7" s="1991">
        <v>7</v>
      </c>
      <c r="Q7" s="1991">
        <v>7</v>
      </c>
      <c r="R7" s="1994"/>
      <c r="T7" s="1756">
        <v>0.33333333333333298</v>
      </c>
      <c r="U7" s="1752">
        <f>ROUNDDOWN(AVERAGE(E21:R21),0)</f>
        <v>5</v>
      </c>
    </row>
    <row r="8" spans="1:21" ht="73" customHeight="1" x14ac:dyDescent="0.25">
      <c r="A8" s="1989" t="s">
        <v>13</v>
      </c>
      <c r="B8" s="1989" t="s">
        <v>90</v>
      </c>
      <c r="C8" s="1990" t="s">
        <v>88</v>
      </c>
      <c r="D8" s="1991">
        <f t="shared" ref="D8:D14" si="0">SUM(E8:K8,L8:R8)/2</f>
        <v>36</v>
      </c>
      <c r="E8" s="1992"/>
      <c r="F8" s="1991">
        <v>8</v>
      </c>
      <c r="G8" s="1991">
        <v>8</v>
      </c>
      <c r="H8" s="1995">
        <v>8</v>
      </c>
      <c r="I8" s="1991">
        <v>8</v>
      </c>
      <c r="J8" s="1991">
        <v>8</v>
      </c>
      <c r="K8" s="1992"/>
      <c r="L8" s="1992"/>
      <c r="M8" s="1993"/>
      <c r="N8" s="1991">
        <v>8</v>
      </c>
      <c r="O8" s="1991">
        <v>8</v>
      </c>
      <c r="P8" s="1991">
        <v>8</v>
      </c>
      <c r="Q8" s="1991">
        <v>8</v>
      </c>
      <c r="R8" s="1994"/>
      <c r="T8" s="1757">
        <v>0.375</v>
      </c>
      <c r="U8" s="1752">
        <f>ROUNDDOWN(AVERAGE(E25:R25),0)</f>
        <v>7</v>
      </c>
    </row>
    <row r="9" spans="1:21" ht="73" customHeight="1" x14ac:dyDescent="0.3">
      <c r="A9" s="1989" t="s">
        <v>13</v>
      </c>
      <c r="B9" s="1989" t="s">
        <v>90</v>
      </c>
      <c r="C9" s="1990" t="s">
        <v>89</v>
      </c>
      <c r="D9" s="1991">
        <f t="shared" si="0"/>
        <v>0</v>
      </c>
      <c r="E9" s="1992"/>
      <c r="F9" s="1996" t="s">
        <v>104</v>
      </c>
      <c r="G9" s="1996" t="s">
        <v>104</v>
      </c>
      <c r="H9" s="1996" t="s">
        <v>104</v>
      </c>
      <c r="I9" s="1996" t="s">
        <v>104</v>
      </c>
      <c r="J9" s="1996" t="s">
        <v>104</v>
      </c>
      <c r="K9" s="1992"/>
      <c r="L9" s="1992"/>
      <c r="M9" s="1996" t="s">
        <v>104</v>
      </c>
      <c r="N9" s="1996" t="s">
        <v>104</v>
      </c>
      <c r="O9" s="1996" t="s">
        <v>104</v>
      </c>
      <c r="P9" s="1996" t="s">
        <v>104</v>
      </c>
      <c r="Q9" s="1996" t="s">
        <v>104</v>
      </c>
      <c r="R9" s="1994"/>
      <c r="T9" s="1756">
        <v>0.41666666666666702</v>
      </c>
      <c r="U9" s="1752">
        <f>ROUNDDOWN(AVERAGE(E31:R31),0)</f>
        <v>10</v>
      </c>
    </row>
    <row r="10" spans="1:21" ht="73" customHeight="1" x14ac:dyDescent="0.25">
      <c r="A10" s="1989" t="s">
        <v>13</v>
      </c>
      <c r="B10" s="1989" t="s">
        <v>90</v>
      </c>
      <c r="C10" s="1997" t="s">
        <v>111</v>
      </c>
      <c r="D10" s="1991">
        <f t="shared" si="0"/>
        <v>36</v>
      </c>
      <c r="E10" s="1992">
        <v>8</v>
      </c>
      <c r="F10" s="1991">
        <v>8</v>
      </c>
      <c r="G10" s="1991">
        <v>8</v>
      </c>
      <c r="H10" s="1991"/>
      <c r="I10" s="1991">
        <v>8</v>
      </c>
      <c r="J10" s="1991">
        <v>8</v>
      </c>
      <c r="K10" s="1992"/>
      <c r="L10" s="1998"/>
      <c r="M10" s="1993"/>
      <c r="N10" s="1991">
        <v>8</v>
      </c>
      <c r="O10" s="1991">
        <v>8</v>
      </c>
      <c r="P10" s="1991">
        <v>8</v>
      </c>
      <c r="Q10" s="1991"/>
      <c r="R10" s="1992">
        <v>8</v>
      </c>
      <c r="T10" s="1757">
        <v>0.45833333333333298</v>
      </c>
      <c r="U10" s="1752">
        <f>ROUNDDOWN(AVERAGE(E36:R36),0)</f>
        <v>11</v>
      </c>
    </row>
    <row r="11" spans="1:21" ht="73" customHeight="1" x14ac:dyDescent="0.3">
      <c r="A11" s="1989" t="s">
        <v>13</v>
      </c>
      <c r="B11" s="1989" t="s">
        <v>90</v>
      </c>
      <c r="C11" s="1997" t="s">
        <v>133</v>
      </c>
      <c r="D11" s="1991">
        <f t="shared" si="0"/>
        <v>40</v>
      </c>
      <c r="E11" s="1992">
        <v>8</v>
      </c>
      <c r="F11" s="1991">
        <v>8</v>
      </c>
      <c r="G11" s="1991"/>
      <c r="H11" s="1991">
        <v>8</v>
      </c>
      <c r="I11" s="1991">
        <v>8</v>
      </c>
      <c r="J11" s="1991">
        <v>8</v>
      </c>
      <c r="K11" s="1992"/>
      <c r="L11" s="1998"/>
      <c r="M11" s="1993">
        <v>8</v>
      </c>
      <c r="N11" s="1991">
        <v>8</v>
      </c>
      <c r="O11" s="1991">
        <v>8</v>
      </c>
      <c r="P11" s="1991"/>
      <c r="Q11" s="1991">
        <v>8</v>
      </c>
      <c r="R11" s="1994">
        <v>8</v>
      </c>
      <c r="T11" s="1756">
        <v>0.5</v>
      </c>
      <c r="U11" s="1752">
        <f>ROUNDDOWN(AVERAGE(E39:R39),0)</f>
        <v>13</v>
      </c>
    </row>
    <row r="12" spans="1:21" ht="73" customHeight="1" x14ac:dyDescent="0.25">
      <c r="A12" s="1989" t="s">
        <v>13</v>
      </c>
      <c r="B12" s="1989" t="s">
        <v>90</v>
      </c>
      <c r="C12" s="1999" t="s">
        <v>344</v>
      </c>
      <c r="D12" s="1991">
        <f t="shared" si="0"/>
        <v>8</v>
      </c>
      <c r="E12" s="1992">
        <v>8</v>
      </c>
      <c r="F12" s="1991"/>
      <c r="G12" s="1991"/>
      <c r="H12" s="1991"/>
      <c r="I12" s="1991"/>
      <c r="J12" s="1991"/>
      <c r="K12" s="1992"/>
      <c r="L12" s="1998"/>
      <c r="M12" s="1993"/>
      <c r="N12" s="1991"/>
      <c r="O12" s="1991"/>
      <c r="P12" s="1991"/>
      <c r="Q12" s="1991"/>
      <c r="R12" s="1994">
        <v>8</v>
      </c>
      <c r="T12" s="1757">
        <v>0.54166666666666696</v>
      </c>
      <c r="U12" s="1752">
        <f>ROUNDDOWN(AVERAGE(E41:R41),0)</f>
        <v>13</v>
      </c>
    </row>
    <row r="13" spans="1:21" s="1743" customFormat="1" ht="73" customHeight="1" x14ac:dyDescent="0.3">
      <c r="A13" s="1989" t="s">
        <v>13</v>
      </c>
      <c r="B13" s="1989" t="s">
        <v>90</v>
      </c>
      <c r="C13" s="2000" t="s">
        <v>351</v>
      </c>
      <c r="D13" s="2001">
        <f>SUM(E13:K13,L13:R13)/2</f>
        <v>14.5</v>
      </c>
      <c r="E13" s="2002">
        <v>6</v>
      </c>
      <c r="F13" s="2001"/>
      <c r="G13" s="2001"/>
      <c r="H13" s="2001"/>
      <c r="I13" s="2001"/>
      <c r="J13" s="2001"/>
      <c r="K13" s="2002">
        <v>8.5</v>
      </c>
      <c r="L13" s="2003">
        <v>6</v>
      </c>
      <c r="M13" s="1993"/>
      <c r="N13" s="2001"/>
      <c r="O13" s="2001"/>
      <c r="P13" s="2001"/>
      <c r="Q13" s="2001"/>
      <c r="R13" s="2002">
        <v>8.5</v>
      </c>
      <c r="T13" s="1756">
        <v>0.58333333333333304</v>
      </c>
      <c r="U13" s="1752">
        <f>ROUNDDOWN(AVERAGE(E49:R49),0)</f>
        <v>15</v>
      </c>
    </row>
    <row r="14" spans="1:21" ht="73" customHeight="1" x14ac:dyDescent="0.25">
      <c r="A14" s="1989" t="s">
        <v>13</v>
      </c>
      <c r="B14" s="1989" t="s">
        <v>90</v>
      </c>
      <c r="C14" s="1997" t="s">
        <v>106</v>
      </c>
      <c r="D14" s="1991">
        <f t="shared" si="0"/>
        <v>8</v>
      </c>
      <c r="E14" s="1992"/>
      <c r="F14" s="2004"/>
      <c r="G14" s="2004"/>
      <c r="H14" s="2004"/>
      <c r="I14" s="2004"/>
      <c r="J14" s="2004"/>
      <c r="K14" s="1992">
        <v>8</v>
      </c>
      <c r="L14" s="1998"/>
      <c r="M14" s="1993"/>
      <c r="N14" s="2004"/>
      <c r="O14" s="2004"/>
      <c r="P14" s="2004"/>
      <c r="Q14" s="2004"/>
      <c r="R14" s="1992">
        <v>8</v>
      </c>
      <c r="T14" s="1757">
        <v>0.625</v>
      </c>
      <c r="U14" s="1752">
        <f>ROUNDDOWN(AVERAGE(E54:R54),0)</f>
        <v>12</v>
      </c>
    </row>
    <row r="15" spans="1:21" ht="73" customHeight="1" x14ac:dyDescent="0.3">
      <c r="A15" s="2005"/>
      <c r="B15" s="2005"/>
      <c r="C15" s="2006" t="s">
        <v>122</v>
      </c>
      <c r="D15" s="2007"/>
      <c r="E15" s="2008">
        <f>COUNT(E7:E14)</f>
        <v>4</v>
      </c>
      <c r="F15" s="2008">
        <f>COUNT(F7:F14)</f>
        <v>4</v>
      </c>
      <c r="G15" s="2008">
        <f t="shared" ref="G15:R15" si="1">COUNT(G7:G14)</f>
        <v>3</v>
      </c>
      <c r="H15" s="2008">
        <f t="shared" si="1"/>
        <v>3</v>
      </c>
      <c r="I15" s="2008">
        <f t="shared" si="1"/>
        <v>4</v>
      </c>
      <c r="J15" s="2008">
        <f t="shared" si="1"/>
        <v>4</v>
      </c>
      <c r="K15" s="2008">
        <f t="shared" si="1"/>
        <v>2</v>
      </c>
      <c r="L15" s="2008">
        <f t="shared" si="1"/>
        <v>1</v>
      </c>
      <c r="M15" s="2009">
        <f t="shared" si="1"/>
        <v>2</v>
      </c>
      <c r="N15" s="2008">
        <f t="shared" si="1"/>
        <v>4</v>
      </c>
      <c r="O15" s="2008">
        <f>COUNT(O7:O14)</f>
        <v>4</v>
      </c>
      <c r="P15" s="2008">
        <f t="shared" si="1"/>
        <v>3</v>
      </c>
      <c r="Q15" s="2008">
        <f t="shared" si="1"/>
        <v>3</v>
      </c>
      <c r="R15" s="2008">
        <f t="shared" si="1"/>
        <v>5</v>
      </c>
      <c r="T15" s="1756">
        <v>0.66666666666666696</v>
      </c>
      <c r="U15" s="1752">
        <f>ROUNDDOWN(AVERAGE(E55:R55),0)</f>
        <v>12</v>
      </c>
    </row>
    <row r="16" spans="1:21" ht="73" customHeight="1" x14ac:dyDescent="0.25">
      <c r="A16" s="1989" t="s">
        <v>13</v>
      </c>
      <c r="B16" s="1989" t="s">
        <v>14</v>
      </c>
      <c r="C16" s="1997" t="s">
        <v>293</v>
      </c>
      <c r="D16" s="1991">
        <f>SUM(E16:K16,L16:R16)/2</f>
        <v>40</v>
      </c>
      <c r="E16" s="1998"/>
      <c r="F16" s="2010">
        <v>8</v>
      </c>
      <c r="G16" s="2011">
        <v>8</v>
      </c>
      <c r="H16" s="2010">
        <v>8</v>
      </c>
      <c r="I16" s="2010">
        <v>8</v>
      </c>
      <c r="J16" s="2011" t="s">
        <v>152</v>
      </c>
      <c r="K16" s="1998">
        <v>8</v>
      </c>
      <c r="L16" s="1998">
        <v>8</v>
      </c>
      <c r="M16" s="1996">
        <v>8</v>
      </c>
      <c r="N16" s="2010">
        <v>8</v>
      </c>
      <c r="O16" s="2011" t="s">
        <v>152</v>
      </c>
      <c r="P16" s="2010">
        <v>8</v>
      </c>
      <c r="Q16" s="2010">
        <v>8</v>
      </c>
      <c r="R16" s="2012"/>
      <c r="T16" s="1757">
        <v>0.70833333333333404</v>
      </c>
      <c r="U16" s="1752">
        <f>ROUNDDOWN(AVERAGE(E56:R56),0)</f>
        <v>10</v>
      </c>
    </row>
    <row r="17" spans="1:21" ht="73" customHeight="1" x14ac:dyDescent="0.3">
      <c r="A17" s="1989" t="s">
        <v>13</v>
      </c>
      <c r="B17" s="1989" t="s">
        <v>14</v>
      </c>
      <c r="C17" s="1997" t="s">
        <v>98</v>
      </c>
      <c r="D17" s="1991">
        <f t="shared" ref="D17" si="2">SUM(E17:K17,L17:R17)/2</f>
        <v>36</v>
      </c>
      <c r="E17" s="1992"/>
      <c r="F17" s="1995">
        <v>8</v>
      </c>
      <c r="G17" s="1991">
        <v>8</v>
      </c>
      <c r="H17" s="1991">
        <v>8</v>
      </c>
      <c r="I17" s="1991">
        <v>8</v>
      </c>
      <c r="J17" s="1991">
        <v>8</v>
      </c>
      <c r="K17" s="1992"/>
      <c r="L17" s="1992"/>
      <c r="M17" s="2013"/>
      <c r="N17" s="2010">
        <v>8</v>
      </c>
      <c r="O17" s="1991">
        <v>8</v>
      </c>
      <c r="P17" s="1991">
        <v>8</v>
      </c>
      <c r="Q17" s="1991">
        <v>8</v>
      </c>
      <c r="R17" s="1994"/>
      <c r="T17" s="1756">
        <v>0.75</v>
      </c>
      <c r="U17" s="1752">
        <f>ROUNDDOWN(AVERAGE(E58:R58),0)</f>
        <v>9</v>
      </c>
    </row>
    <row r="18" spans="1:21" ht="73" customHeight="1" x14ac:dyDescent="0.25">
      <c r="A18" s="1989" t="s">
        <v>13</v>
      </c>
      <c r="B18" s="1989" t="s">
        <v>201</v>
      </c>
      <c r="C18" s="1997" t="s">
        <v>107</v>
      </c>
      <c r="D18" s="1991">
        <f>SUM(E18:K18,L18:R18)/2</f>
        <v>15</v>
      </c>
      <c r="E18" s="1992">
        <v>5</v>
      </c>
      <c r="F18" s="1991"/>
      <c r="G18" s="1991">
        <v>5</v>
      </c>
      <c r="H18" s="1991">
        <v>5</v>
      </c>
      <c r="I18" s="1991"/>
      <c r="J18" s="1991"/>
      <c r="K18" s="1992"/>
      <c r="L18" s="1998">
        <v>5</v>
      </c>
      <c r="M18" s="1993"/>
      <c r="N18" s="1991">
        <v>5</v>
      </c>
      <c r="O18" s="1991"/>
      <c r="P18" s="1991">
        <v>5</v>
      </c>
      <c r="Q18" s="1991"/>
      <c r="R18" s="1994"/>
      <c r="T18" s="1757">
        <v>0.79166666666666696</v>
      </c>
      <c r="U18" s="1752">
        <f>ROUNDDOWN(AVERAGE(E59:R59),0)</f>
        <v>9</v>
      </c>
    </row>
    <row r="19" spans="1:21" ht="73" customHeight="1" x14ac:dyDescent="0.3">
      <c r="A19" s="2005"/>
      <c r="B19" s="2005"/>
      <c r="C19" s="2006" t="s">
        <v>123</v>
      </c>
      <c r="D19" s="2007"/>
      <c r="E19" s="2008">
        <f t="shared" ref="E19:R19" si="3">COUNT(E7:E14,E16:E17)</f>
        <v>4</v>
      </c>
      <c r="F19" s="2008">
        <f>COUNT(F7:F14,F16:F17)</f>
        <v>6</v>
      </c>
      <c r="G19" s="2008">
        <f t="shared" si="3"/>
        <v>5</v>
      </c>
      <c r="H19" s="2008">
        <f t="shared" si="3"/>
        <v>5</v>
      </c>
      <c r="I19" s="2008">
        <f t="shared" si="3"/>
        <v>6</v>
      </c>
      <c r="J19" s="2008">
        <f t="shared" si="3"/>
        <v>5</v>
      </c>
      <c r="K19" s="2008">
        <f t="shared" si="3"/>
        <v>3</v>
      </c>
      <c r="L19" s="2008">
        <f t="shared" si="3"/>
        <v>2</v>
      </c>
      <c r="M19" s="2009">
        <f t="shared" si="3"/>
        <v>3</v>
      </c>
      <c r="N19" s="2008">
        <f t="shared" si="3"/>
        <v>6</v>
      </c>
      <c r="O19" s="2008">
        <f t="shared" si="3"/>
        <v>5</v>
      </c>
      <c r="P19" s="2008">
        <f t="shared" si="3"/>
        <v>5</v>
      </c>
      <c r="Q19" s="2008">
        <f t="shared" si="3"/>
        <v>5</v>
      </c>
      <c r="R19" s="2008">
        <f t="shared" si="3"/>
        <v>5</v>
      </c>
      <c r="T19" s="1756">
        <v>0.83333333333333404</v>
      </c>
      <c r="U19" s="1752">
        <f>ROUNDDOWN(AVERAGE(E60:R60),0)</f>
        <v>5</v>
      </c>
    </row>
    <row r="20" spans="1:21" ht="73" customHeight="1" x14ac:dyDescent="0.25">
      <c r="A20" s="1989" t="s">
        <v>13</v>
      </c>
      <c r="B20" s="1989" t="s">
        <v>26</v>
      </c>
      <c r="C20" s="1997" t="s">
        <v>285</v>
      </c>
      <c r="D20" s="1991">
        <f>SUM(E20:K20,L20:R20)/2</f>
        <v>40</v>
      </c>
      <c r="E20" s="2014"/>
      <c r="F20" s="1991">
        <v>8</v>
      </c>
      <c r="G20" s="1991">
        <v>8</v>
      </c>
      <c r="H20" s="1991"/>
      <c r="I20" s="1991">
        <v>8</v>
      </c>
      <c r="J20" s="1991">
        <v>8</v>
      </c>
      <c r="K20" s="2015">
        <v>8</v>
      </c>
      <c r="L20" s="2015">
        <v>8</v>
      </c>
      <c r="M20" s="1993">
        <v>8</v>
      </c>
      <c r="N20" s="1991">
        <v>8</v>
      </c>
      <c r="O20" s="1991"/>
      <c r="P20" s="1991">
        <v>8</v>
      </c>
      <c r="Q20" s="1991">
        <v>8</v>
      </c>
      <c r="R20" s="2015"/>
      <c r="T20" s="1757">
        <v>0.875</v>
      </c>
      <c r="U20" s="1752">
        <f>ROUNDDOWN(AVERAGE(E61:R61),0)</f>
        <v>4</v>
      </c>
    </row>
    <row r="21" spans="1:21" ht="73" customHeight="1" x14ac:dyDescent="0.3">
      <c r="A21" s="2005"/>
      <c r="B21" s="2005"/>
      <c r="C21" s="2006" t="s">
        <v>120</v>
      </c>
      <c r="D21" s="2007"/>
      <c r="E21" s="2008">
        <f t="shared" ref="E21:R21" si="4">COUNT(E7:E14,E16:E18,E20:E20)</f>
        <v>5</v>
      </c>
      <c r="F21" s="2008">
        <f>COUNT(F7:F14,F16:F18,F20:F20)</f>
        <v>7</v>
      </c>
      <c r="G21" s="2008">
        <f t="shared" si="4"/>
        <v>7</v>
      </c>
      <c r="H21" s="2008">
        <f t="shared" si="4"/>
        <v>6</v>
      </c>
      <c r="I21" s="2008">
        <f t="shared" si="4"/>
        <v>7</v>
      </c>
      <c r="J21" s="2008">
        <f t="shared" si="4"/>
        <v>6</v>
      </c>
      <c r="K21" s="2008">
        <f t="shared" si="4"/>
        <v>4</v>
      </c>
      <c r="L21" s="2008">
        <f t="shared" si="4"/>
        <v>4</v>
      </c>
      <c r="M21" s="2009">
        <f t="shared" si="4"/>
        <v>4</v>
      </c>
      <c r="N21" s="2008">
        <f t="shared" si="4"/>
        <v>8</v>
      </c>
      <c r="O21" s="2008">
        <f t="shared" si="4"/>
        <v>5</v>
      </c>
      <c r="P21" s="2008">
        <f t="shared" si="4"/>
        <v>7</v>
      </c>
      <c r="Q21" s="2008">
        <f t="shared" si="4"/>
        <v>6</v>
      </c>
      <c r="R21" s="2008">
        <f t="shared" si="4"/>
        <v>5</v>
      </c>
      <c r="T21" s="1758">
        <v>0.91666666666666696</v>
      </c>
      <c r="U21" s="1753">
        <f>ROUNDDOWN(AVERAGE('Master as of 2.17.25'!E61:R61), 0)</f>
        <v>4</v>
      </c>
    </row>
    <row r="22" spans="1:21" ht="73" customHeight="1" x14ac:dyDescent="0.25">
      <c r="A22" s="1989" t="s">
        <v>13</v>
      </c>
      <c r="B22" s="1989" t="s">
        <v>30</v>
      </c>
      <c r="C22" s="1997" t="s">
        <v>341</v>
      </c>
      <c r="D22" s="1991">
        <f>SUM(E22:K22,L22:R22)/2</f>
        <v>32</v>
      </c>
      <c r="E22" s="2002"/>
      <c r="F22" s="1991">
        <v>8</v>
      </c>
      <c r="G22" s="1991">
        <v>8</v>
      </c>
      <c r="H22" s="1991">
        <v>8</v>
      </c>
      <c r="I22" s="1991"/>
      <c r="J22" s="1991">
        <v>8</v>
      </c>
      <c r="K22" s="2002">
        <v>8</v>
      </c>
      <c r="L22" s="2002">
        <v>8</v>
      </c>
      <c r="M22" s="1993">
        <v>8</v>
      </c>
      <c r="N22" s="1996" t="s">
        <v>152</v>
      </c>
      <c r="O22" s="1991">
        <v>8</v>
      </c>
      <c r="P22" s="2010"/>
      <c r="Q22" s="1996" t="s">
        <v>104</v>
      </c>
      <c r="R22" s="2002"/>
    </row>
    <row r="23" spans="1:21" ht="73" customHeight="1" x14ac:dyDescent="0.25">
      <c r="A23" s="1989" t="s">
        <v>13</v>
      </c>
      <c r="B23" s="1989" t="s">
        <v>30</v>
      </c>
      <c r="C23" s="1997" t="s">
        <v>359</v>
      </c>
      <c r="D23" s="1991">
        <f>SUM(E23:K23,L23:R23)/2</f>
        <v>24</v>
      </c>
      <c r="E23" s="2015">
        <v>8</v>
      </c>
      <c r="F23" s="1991"/>
      <c r="G23" s="1991"/>
      <c r="H23" s="1991"/>
      <c r="I23" s="1991">
        <v>8</v>
      </c>
      <c r="J23" s="1991"/>
      <c r="K23" s="2015">
        <v>8</v>
      </c>
      <c r="L23" s="2015">
        <v>8</v>
      </c>
      <c r="M23" s="1993"/>
      <c r="N23" s="1991"/>
      <c r="O23" s="1991"/>
      <c r="P23" s="2010">
        <v>8</v>
      </c>
      <c r="Q23" s="1991"/>
      <c r="R23" s="2015">
        <v>8</v>
      </c>
    </row>
    <row r="24" spans="1:21" ht="73" customHeight="1" x14ac:dyDescent="0.25">
      <c r="A24" s="1989" t="s">
        <v>13</v>
      </c>
      <c r="B24" s="1989" t="s">
        <v>30</v>
      </c>
      <c r="C24" s="1997" t="s">
        <v>290</v>
      </c>
      <c r="D24" s="1991">
        <f t="shared" ref="D24" si="5">SUM(E24:K24,L24:R24)/2</f>
        <v>16</v>
      </c>
      <c r="E24" s="1992">
        <v>8</v>
      </c>
      <c r="F24" s="1991"/>
      <c r="G24" s="1991"/>
      <c r="H24" s="1991"/>
      <c r="I24" s="1991"/>
      <c r="J24" s="1991"/>
      <c r="K24" s="1992">
        <v>8</v>
      </c>
      <c r="L24" s="1992">
        <v>8</v>
      </c>
      <c r="M24" s="1993"/>
      <c r="N24" s="1991"/>
      <c r="O24" s="1991"/>
      <c r="P24" s="1991"/>
      <c r="Q24" s="1991"/>
      <c r="R24" s="1994">
        <v>8</v>
      </c>
    </row>
    <row r="25" spans="1:21" ht="73" customHeight="1" x14ac:dyDescent="0.25">
      <c r="A25" s="2005"/>
      <c r="B25" s="2005"/>
      <c r="C25" s="2006" t="s">
        <v>119</v>
      </c>
      <c r="D25" s="2007"/>
      <c r="E25" s="2008">
        <f t="shared" ref="E25:R25" si="6">COUNT(E7:E14,E16:E18,E20:E20,E22:E24)</f>
        <v>7</v>
      </c>
      <c r="F25" s="2008">
        <f t="shared" si="6"/>
        <v>8</v>
      </c>
      <c r="G25" s="2008">
        <f t="shared" si="6"/>
        <v>8</v>
      </c>
      <c r="H25" s="2008">
        <f t="shared" si="6"/>
        <v>7</v>
      </c>
      <c r="I25" s="2008">
        <f t="shared" si="6"/>
        <v>8</v>
      </c>
      <c r="J25" s="2008">
        <f t="shared" si="6"/>
        <v>7</v>
      </c>
      <c r="K25" s="2008">
        <f t="shared" si="6"/>
        <v>7</v>
      </c>
      <c r="L25" s="2008">
        <f t="shared" si="6"/>
        <v>7</v>
      </c>
      <c r="M25" s="2009">
        <f t="shared" si="6"/>
        <v>5</v>
      </c>
      <c r="N25" s="2008">
        <f t="shared" si="6"/>
        <v>8</v>
      </c>
      <c r="O25" s="2008">
        <f t="shared" si="6"/>
        <v>6</v>
      </c>
      <c r="P25" s="2008">
        <f t="shared" si="6"/>
        <v>8</v>
      </c>
      <c r="Q25" s="2008">
        <f t="shared" si="6"/>
        <v>6</v>
      </c>
      <c r="R25" s="2008">
        <f t="shared" si="6"/>
        <v>7</v>
      </c>
    </row>
    <row r="26" spans="1:21" ht="73" customHeight="1" x14ac:dyDescent="0.25">
      <c r="A26" s="1989" t="s">
        <v>13</v>
      </c>
      <c r="B26" s="1989" t="s">
        <v>91</v>
      </c>
      <c r="C26" s="1990" t="s">
        <v>92</v>
      </c>
      <c r="D26" s="1991">
        <f t="shared" ref="D26:D30" si="7">SUM(E26:K26,L26:R26)/2</f>
        <v>36</v>
      </c>
      <c r="E26" s="1992"/>
      <c r="F26" s="1991">
        <v>8</v>
      </c>
      <c r="G26" s="1991">
        <v>8</v>
      </c>
      <c r="H26" s="1991">
        <v>8</v>
      </c>
      <c r="I26" s="1991">
        <v>8</v>
      </c>
      <c r="J26" s="1991">
        <v>8</v>
      </c>
      <c r="K26" s="1992"/>
      <c r="L26" s="1992"/>
      <c r="M26" s="1993"/>
      <c r="N26" s="1991">
        <v>8</v>
      </c>
      <c r="O26" s="1991">
        <v>8</v>
      </c>
      <c r="P26" s="1991">
        <v>8</v>
      </c>
      <c r="Q26" s="1991">
        <v>8</v>
      </c>
      <c r="R26" s="1994"/>
    </row>
    <row r="27" spans="1:21" ht="73" customHeight="1" x14ac:dyDescent="0.25">
      <c r="A27" s="1989" t="s">
        <v>13</v>
      </c>
      <c r="B27" s="1989" t="s">
        <v>91</v>
      </c>
      <c r="C27" s="1997" t="s">
        <v>235</v>
      </c>
      <c r="D27" s="1991">
        <f t="shared" si="7"/>
        <v>36</v>
      </c>
      <c r="E27" s="2015">
        <v>8</v>
      </c>
      <c r="F27" s="1991"/>
      <c r="G27" s="1991">
        <v>8</v>
      </c>
      <c r="H27" s="1991">
        <v>8</v>
      </c>
      <c r="I27" s="1991">
        <v>8</v>
      </c>
      <c r="J27" s="1991">
        <v>8</v>
      </c>
      <c r="K27" s="2015"/>
      <c r="L27" s="2015"/>
      <c r="M27" s="1993"/>
      <c r="N27" s="1991"/>
      <c r="O27" s="1991">
        <v>8</v>
      </c>
      <c r="P27" s="1991">
        <v>8</v>
      </c>
      <c r="Q27" s="1991">
        <v>8</v>
      </c>
      <c r="R27" s="2015">
        <v>8</v>
      </c>
    </row>
    <row r="28" spans="1:21" ht="73" customHeight="1" x14ac:dyDescent="0.25">
      <c r="A28" s="1989" t="s">
        <v>13</v>
      </c>
      <c r="B28" s="1989" t="s">
        <v>91</v>
      </c>
      <c r="C28" s="1990" t="s">
        <v>344</v>
      </c>
      <c r="D28" s="1991">
        <f t="shared" si="7"/>
        <v>32</v>
      </c>
      <c r="E28" s="2016"/>
      <c r="F28" s="1991">
        <v>8</v>
      </c>
      <c r="G28" s="1991">
        <v>8</v>
      </c>
      <c r="H28" s="1991"/>
      <c r="I28" s="1991">
        <v>8</v>
      </c>
      <c r="J28" s="1991">
        <v>8</v>
      </c>
      <c r="K28" s="1992"/>
      <c r="L28" s="1992"/>
      <c r="M28" s="1993">
        <v>8</v>
      </c>
      <c r="N28" s="1991">
        <v>8</v>
      </c>
      <c r="O28" s="1991">
        <v>8</v>
      </c>
      <c r="P28" s="1991">
        <v>8</v>
      </c>
      <c r="Q28" s="1991"/>
      <c r="R28" s="2016"/>
    </row>
    <row r="29" spans="1:21" ht="73" customHeight="1" x14ac:dyDescent="0.25">
      <c r="A29" s="1989" t="s">
        <v>13</v>
      </c>
      <c r="B29" s="1989" t="s">
        <v>91</v>
      </c>
      <c r="C29" s="1997" t="s">
        <v>331</v>
      </c>
      <c r="D29" s="1991">
        <f t="shared" si="7"/>
        <v>24</v>
      </c>
      <c r="E29" s="1992"/>
      <c r="F29" s="1996" t="s">
        <v>104</v>
      </c>
      <c r="G29" s="1996" t="s">
        <v>104</v>
      </c>
      <c r="H29" s="1996" t="s">
        <v>104</v>
      </c>
      <c r="I29" s="1991"/>
      <c r="J29" s="1991">
        <v>8</v>
      </c>
      <c r="K29" s="1992">
        <v>8</v>
      </c>
      <c r="L29" s="1992">
        <v>8</v>
      </c>
      <c r="M29" s="1993"/>
      <c r="N29" s="1991">
        <v>8</v>
      </c>
      <c r="O29" s="1991">
        <v>8</v>
      </c>
      <c r="P29" s="1991"/>
      <c r="Q29" s="1991">
        <v>8</v>
      </c>
      <c r="R29" s="1994"/>
    </row>
    <row r="30" spans="1:21" ht="73" customHeight="1" x14ac:dyDescent="0.25">
      <c r="A30" s="1989" t="s">
        <v>13</v>
      </c>
      <c r="B30" s="1989" t="s">
        <v>91</v>
      </c>
      <c r="C30" s="1997" t="s">
        <v>281</v>
      </c>
      <c r="D30" s="1991">
        <f t="shared" si="7"/>
        <v>36</v>
      </c>
      <c r="E30" s="1992">
        <v>8</v>
      </c>
      <c r="F30" s="1991"/>
      <c r="G30" s="1991">
        <v>8</v>
      </c>
      <c r="H30" s="1991">
        <v>8</v>
      </c>
      <c r="I30" s="1991">
        <v>8</v>
      </c>
      <c r="J30" s="1991">
        <v>8</v>
      </c>
      <c r="K30" s="1992"/>
      <c r="L30" s="1992"/>
      <c r="M30" s="1993"/>
      <c r="N30" s="1991">
        <v>8</v>
      </c>
      <c r="O30" s="1991"/>
      <c r="P30" s="1991">
        <v>8</v>
      </c>
      <c r="Q30" s="1991">
        <v>8</v>
      </c>
      <c r="R30" s="1994">
        <v>8</v>
      </c>
    </row>
    <row r="31" spans="1:21" ht="73" customHeight="1" x14ac:dyDescent="0.25">
      <c r="A31" s="2005"/>
      <c r="B31" s="2005"/>
      <c r="C31" s="2006" t="s">
        <v>124</v>
      </c>
      <c r="D31" s="2007"/>
      <c r="E31" s="2008">
        <f t="shared" ref="E31:R31" si="8">COUNT(E7:E14,E16:E18,E20:E20,E22:E24,E26:E30)</f>
        <v>9</v>
      </c>
      <c r="F31" s="2008">
        <f t="shared" si="8"/>
        <v>10</v>
      </c>
      <c r="G31" s="2008">
        <f t="shared" si="8"/>
        <v>12</v>
      </c>
      <c r="H31" s="2008">
        <f t="shared" si="8"/>
        <v>10</v>
      </c>
      <c r="I31" s="2008">
        <f t="shared" si="8"/>
        <v>12</v>
      </c>
      <c r="J31" s="2008">
        <f t="shared" si="8"/>
        <v>12</v>
      </c>
      <c r="K31" s="2008">
        <f t="shared" si="8"/>
        <v>8</v>
      </c>
      <c r="L31" s="2008">
        <f t="shared" si="8"/>
        <v>8</v>
      </c>
      <c r="M31" s="2009">
        <f t="shared" si="8"/>
        <v>6</v>
      </c>
      <c r="N31" s="2008">
        <f t="shared" si="8"/>
        <v>12</v>
      </c>
      <c r="O31" s="2008">
        <f t="shared" si="8"/>
        <v>10</v>
      </c>
      <c r="P31" s="2008">
        <f t="shared" si="8"/>
        <v>12</v>
      </c>
      <c r="Q31" s="2008">
        <f t="shared" si="8"/>
        <v>10</v>
      </c>
      <c r="R31" s="2008">
        <f t="shared" si="8"/>
        <v>9</v>
      </c>
    </row>
    <row r="32" spans="1:21" ht="73" customHeight="1" x14ac:dyDescent="0.25">
      <c r="A32" s="1989" t="s">
        <v>13</v>
      </c>
      <c r="B32" s="1989" t="s">
        <v>288</v>
      </c>
      <c r="C32" s="1997" t="s">
        <v>276</v>
      </c>
      <c r="D32" s="1991">
        <f>SUM(E32:K32,L32:R32)/2</f>
        <v>21</v>
      </c>
      <c r="E32" s="2015">
        <v>8</v>
      </c>
      <c r="F32" s="1991"/>
      <c r="G32" s="1991"/>
      <c r="H32" s="1991">
        <v>5</v>
      </c>
      <c r="I32" s="1991"/>
      <c r="J32" s="1991"/>
      <c r="K32" s="2015">
        <v>8</v>
      </c>
      <c r="L32" s="2015">
        <v>8</v>
      </c>
      <c r="M32" s="1993"/>
      <c r="N32" s="1991"/>
      <c r="O32" s="1991">
        <v>5</v>
      </c>
      <c r="P32" s="1991"/>
      <c r="Q32" s="1991"/>
      <c r="R32" s="2015">
        <v>8</v>
      </c>
    </row>
    <row r="33" spans="1:18" ht="73" customHeight="1" x14ac:dyDescent="0.25">
      <c r="A33" s="1989" t="s">
        <v>13</v>
      </c>
      <c r="B33" s="1989" t="s">
        <v>322</v>
      </c>
      <c r="C33" s="1997" t="s">
        <v>276</v>
      </c>
      <c r="D33" s="1991">
        <f>SUM(E33:K33,L33:R33)/2</f>
        <v>14</v>
      </c>
      <c r="E33" s="2015"/>
      <c r="F33" s="1991"/>
      <c r="G33" s="1991"/>
      <c r="H33" s="1991"/>
      <c r="I33" s="1991">
        <v>7</v>
      </c>
      <c r="J33" s="1991">
        <v>7</v>
      </c>
      <c r="K33" s="2015"/>
      <c r="L33" s="2015"/>
      <c r="M33" s="1993"/>
      <c r="N33" s="1991"/>
      <c r="O33" s="1991"/>
      <c r="P33" s="1991">
        <v>7</v>
      </c>
      <c r="Q33" s="1991">
        <v>7</v>
      </c>
      <c r="R33" s="2015"/>
    </row>
    <row r="34" spans="1:18" ht="73" customHeight="1" x14ac:dyDescent="0.25">
      <c r="A34" s="1989" t="s">
        <v>13</v>
      </c>
      <c r="B34" s="1989" t="s">
        <v>34</v>
      </c>
      <c r="C34" s="1997" t="s">
        <v>192</v>
      </c>
      <c r="D34" s="1991">
        <f>SUM(E34:K34,L34:R34)/2</f>
        <v>36</v>
      </c>
      <c r="E34" s="2015">
        <v>8</v>
      </c>
      <c r="F34" s="1991">
        <v>8</v>
      </c>
      <c r="G34" s="1991">
        <v>8</v>
      </c>
      <c r="H34" s="1991"/>
      <c r="I34" s="1991">
        <v>8</v>
      </c>
      <c r="J34" s="1991">
        <v>8</v>
      </c>
      <c r="K34" s="2015"/>
      <c r="L34" s="2015"/>
      <c r="M34" s="1993"/>
      <c r="N34" s="1991">
        <v>8</v>
      </c>
      <c r="O34" s="1991">
        <v>8</v>
      </c>
      <c r="P34" s="1991">
        <v>8</v>
      </c>
      <c r="Q34" s="1991"/>
      <c r="R34" s="2015">
        <v>8</v>
      </c>
    </row>
    <row r="35" spans="1:18" ht="73" customHeight="1" x14ac:dyDescent="0.25">
      <c r="A35" s="1989" t="s">
        <v>13</v>
      </c>
      <c r="B35" s="1989" t="s">
        <v>34</v>
      </c>
      <c r="C35" s="1997" t="s">
        <v>361</v>
      </c>
      <c r="D35" s="1991">
        <f>SUM(E35:K35,L35:R35)/2</f>
        <v>32</v>
      </c>
      <c r="E35" s="2015">
        <v>8</v>
      </c>
      <c r="F35" s="1991">
        <v>8</v>
      </c>
      <c r="G35" s="1991"/>
      <c r="H35" s="1991">
        <v>8</v>
      </c>
      <c r="I35" s="1991"/>
      <c r="J35" s="1991">
        <v>8</v>
      </c>
      <c r="K35" s="2015"/>
      <c r="L35" s="2015"/>
      <c r="M35" s="1993">
        <v>8</v>
      </c>
      <c r="N35" s="1991"/>
      <c r="O35" s="1991">
        <v>8</v>
      </c>
      <c r="P35" s="1991"/>
      <c r="Q35" s="1991">
        <v>8</v>
      </c>
      <c r="R35" s="2015">
        <v>8</v>
      </c>
    </row>
    <row r="36" spans="1:18" ht="73" customHeight="1" x14ac:dyDescent="0.25">
      <c r="A36" s="2005"/>
      <c r="B36" s="2005"/>
      <c r="C36" s="2006" t="s">
        <v>121</v>
      </c>
      <c r="D36" s="2007"/>
      <c r="E36" s="2008">
        <f t="shared" ref="E36:R36" si="9">COUNT(E7:E14,E16:E18,E20:E20,E22:E24,E26:E30,E32:E35)</f>
        <v>12</v>
      </c>
      <c r="F36" s="2008">
        <f t="shared" si="9"/>
        <v>12</v>
      </c>
      <c r="G36" s="2008">
        <f t="shared" si="9"/>
        <v>13</v>
      </c>
      <c r="H36" s="2008">
        <f t="shared" si="9"/>
        <v>12</v>
      </c>
      <c r="I36" s="2008">
        <f t="shared" si="9"/>
        <v>14</v>
      </c>
      <c r="J36" s="2008">
        <f t="shared" si="9"/>
        <v>15</v>
      </c>
      <c r="K36" s="2008">
        <f t="shared" si="9"/>
        <v>9</v>
      </c>
      <c r="L36" s="2008">
        <f t="shared" si="9"/>
        <v>9</v>
      </c>
      <c r="M36" s="2009">
        <f t="shared" si="9"/>
        <v>7</v>
      </c>
      <c r="N36" s="2008">
        <f t="shared" si="9"/>
        <v>13</v>
      </c>
      <c r="O36" s="2008">
        <f t="shared" si="9"/>
        <v>13</v>
      </c>
      <c r="P36" s="2008">
        <f t="shared" si="9"/>
        <v>14</v>
      </c>
      <c r="Q36" s="2008">
        <f t="shared" si="9"/>
        <v>12</v>
      </c>
      <c r="R36" s="2008">
        <f t="shared" si="9"/>
        <v>12</v>
      </c>
    </row>
    <row r="37" spans="1:18" ht="73" customHeight="1" x14ac:dyDescent="0.25">
      <c r="A37" s="1989" t="s">
        <v>13</v>
      </c>
      <c r="B37" s="1989" t="s">
        <v>348</v>
      </c>
      <c r="C37" s="1997" t="s">
        <v>349</v>
      </c>
      <c r="D37" s="1991">
        <f t="shared" ref="D37:D38" si="10">SUM(E37:K37,L37:R37)/2</f>
        <v>36</v>
      </c>
      <c r="E37" s="2017"/>
      <c r="F37" s="2010">
        <v>8</v>
      </c>
      <c r="G37" s="2011" t="s">
        <v>152</v>
      </c>
      <c r="H37" s="1991">
        <v>8</v>
      </c>
      <c r="I37" s="2010">
        <v>8</v>
      </c>
      <c r="J37" s="2010"/>
      <c r="K37" s="2015">
        <v>8</v>
      </c>
      <c r="L37" s="2015">
        <v>8</v>
      </c>
      <c r="M37" s="1993"/>
      <c r="N37" s="2010">
        <v>8</v>
      </c>
      <c r="O37" s="2010">
        <v>8</v>
      </c>
      <c r="P37" s="2010">
        <v>8</v>
      </c>
      <c r="Q37" s="2010">
        <v>8</v>
      </c>
      <c r="R37" s="2017"/>
    </row>
    <row r="38" spans="1:18" ht="73" customHeight="1" x14ac:dyDescent="0.25">
      <c r="A38" s="1989" t="s">
        <v>13</v>
      </c>
      <c r="B38" s="1989" t="s">
        <v>162</v>
      </c>
      <c r="C38" s="1997" t="s">
        <v>358</v>
      </c>
      <c r="D38" s="1991">
        <f t="shared" si="10"/>
        <v>32</v>
      </c>
      <c r="E38" s="2017"/>
      <c r="F38" s="2010">
        <v>8</v>
      </c>
      <c r="G38" s="2010"/>
      <c r="H38" s="1991">
        <v>8</v>
      </c>
      <c r="I38" s="2010"/>
      <c r="J38" s="2010">
        <v>8</v>
      </c>
      <c r="K38" s="2015">
        <v>8</v>
      </c>
      <c r="L38" s="2015">
        <v>8</v>
      </c>
      <c r="M38" s="1993">
        <v>8</v>
      </c>
      <c r="N38" s="2010"/>
      <c r="O38" s="2010">
        <v>8</v>
      </c>
      <c r="P38" s="2010"/>
      <c r="Q38" s="2010">
        <v>8</v>
      </c>
      <c r="R38" s="2017"/>
    </row>
    <row r="39" spans="1:18" ht="73" customHeight="1" x14ac:dyDescent="0.25">
      <c r="A39" s="2005"/>
      <c r="B39" s="2005"/>
      <c r="C39" s="2006" t="s">
        <v>139</v>
      </c>
      <c r="D39" s="2007"/>
      <c r="E39" s="2008">
        <f t="shared" ref="E39:R39" si="11">COUNT(E7:E14,E16:E18,E20:E20,E22:E24,E26:E30,E32:E35,E37:E38)</f>
        <v>12</v>
      </c>
      <c r="F39" s="2008">
        <f t="shared" si="11"/>
        <v>14</v>
      </c>
      <c r="G39" s="2008">
        <f t="shared" si="11"/>
        <v>13</v>
      </c>
      <c r="H39" s="2008">
        <f t="shared" si="11"/>
        <v>14</v>
      </c>
      <c r="I39" s="2008">
        <f t="shared" si="11"/>
        <v>15</v>
      </c>
      <c r="J39" s="2008">
        <f t="shared" si="11"/>
        <v>16</v>
      </c>
      <c r="K39" s="2008">
        <f t="shared" si="11"/>
        <v>11</v>
      </c>
      <c r="L39" s="2008">
        <f t="shared" si="11"/>
        <v>11</v>
      </c>
      <c r="M39" s="2009">
        <f t="shared" si="11"/>
        <v>8</v>
      </c>
      <c r="N39" s="2008">
        <f t="shared" si="11"/>
        <v>14</v>
      </c>
      <c r="O39" s="2008">
        <f t="shared" si="11"/>
        <v>15</v>
      </c>
      <c r="P39" s="2008">
        <f t="shared" si="11"/>
        <v>15</v>
      </c>
      <c r="Q39" s="2008">
        <f t="shared" si="11"/>
        <v>14</v>
      </c>
      <c r="R39" s="2008">
        <f t="shared" si="11"/>
        <v>12</v>
      </c>
    </row>
    <row r="40" spans="1:18" ht="73" customHeight="1" x14ac:dyDescent="0.25">
      <c r="A40" s="1989" t="s">
        <v>13</v>
      </c>
      <c r="B40" s="1989" t="s">
        <v>360</v>
      </c>
      <c r="C40" s="1997" t="s">
        <v>351</v>
      </c>
      <c r="D40" s="1991">
        <f>SUM(E40:K40,L40:R40)/2</f>
        <v>21.25</v>
      </c>
      <c r="E40" s="2004"/>
      <c r="F40" s="1991">
        <v>8.5</v>
      </c>
      <c r="G40" s="1991">
        <v>8.5</v>
      </c>
      <c r="H40" s="1991">
        <v>8.5</v>
      </c>
      <c r="I40" s="1991"/>
      <c r="J40" s="1991"/>
      <c r="K40" s="2004"/>
      <c r="L40" s="2004"/>
      <c r="M40" s="1993"/>
      <c r="N40" s="1991">
        <v>8.5</v>
      </c>
      <c r="O40" s="1991">
        <v>8.5</v>
      </c>
      <c r="P40" s="1991"/>
      <c r="Q40" s="1991"/>
      <c r="R40" s="2004"/>
    </row>
    <row r="41" spans="1:18" ht="73" customHeight="1" x14ac:dyDescent="0.25">
      <c r="A41" s="2005"/>
      <c r="B41" s="2005"/>
      <c r="C41" s="2006" t="s">
        <v>125</v>
      </c>
      <c r="D41" s="2007"/>
      <c r="E41" s="2008">
        <f t="shared" ref="E41:R41" si="12">COUNT(E7:E14,E16:E17,E20:E20,E22:E24,E26:E30,E32:E35,E37:E38,E40:E40)</f>
        <v>11</v>
      </c>
      <c r="F41" s="2008">
        <f t="shared" si="12"/>
        <v>15</v>
      </c>
      <c r="G41" s="2008">
        <f t="shared" si="12"/>
        <v>13</v>
      </c>
      <c r="H41" s="2008">
        <f t="shared" si="12"/>
        <v>14</v>
      </c>
      <c r="I41" s="2008">
        <f t="shared" si="12"/>
        <v>15</v>
      </c>
      <c r="J41" s="2008">
        <f t="shared" si="12"/>
        <v>16</v>
      </c>
      <c r="K41" s="2008">
        <f t="shared" si="12"/>
        <v>11</v>
      </c>
      <c r="L41" s="2008">
        <f t="shared" si="12"/>
        <v>10</v>
      </c>
      <c r="M41" s="2009">
        <f t="shared" si="12"/>
        <v>8</v>
      </c>
      <c r="N41" s="2008">
        <f t="shared" si="12"/>
        <v>14</v>
      </c>
      <c r="O41" s="2008">
        <f t="shared" si="12"/>
        <v>16</v>
      </c>
      <c r="P41" s="2008">
        <f t="shared" si="12"/>
        <v>14</v>
      </c>
      <c r="Q41" s="2008">
        <f t="shared" si="12"/>
        <v>14</v>
      </c>
      <c r="R41" s="2008">
        <f t="shared" si="12"/>
        <v>12</v>
      </c>
    </row>
    <row r="42" spans="1:18" ht="73" customHeight="1" x14ac:dyDescent="0.25">
      <c r="A42" s="1989" t="s">
        <v>13</v>
      </c>
      <c r="B42" s="1989" t="s">
        <v>39</v>
      </c>
      <c r="C42" s="1997" t="s">
        <v>318</v>
      </c>
      <c r="D42" s="1991">
        <f>SUM(E42:K42,L42:R42)/2</f>
        <v>40</v>
      </c>
      <c r="E42" s="1992"/>
      <c r="F42" s="1991">
        <v>8</v>
      </c>
      <c r="G42" s="1991">
        <v>8</v>
      </c>
      <c r="H42" s="1991">
        <v>8</v>
      </c>
      <c r="I42" s="1991">
        <v>8</v>
      </c>
      <c r="J42" s="1991"/>
      <c r="K42" s="1992">
        <v>8</v>
      </c>
      <c r="L42" s="1992">
        <v>8</v>
      </c>
      <c r="M42" s="1996">
        <v>8</v>
      </c>
      <c r="N42" s="1991">
        <v>8</v>
      </c>
      <c r="O42" s="1996" t="s">
        <v>152</v>
      </c>
      <c r="P42" s="1991">
        <v>8</v>
      </c>
      <c r="Q42" s="1991">
        <v>8</v>
      </c>
      <c r="R42" s="1994"/>
    </row>
    <row r="43" spans="1:18" ht="73" customHeight="1" x14ac:dyDescent="0.25">
      <c r="A43" s="1989" t="s">
        <v>13</v>
      </c>
      <c r="B43" s="1989" t="s">
        <v>39</v>
      </c>
      <c r="C43" s="1997" t="s">
        <v>329</v>
      </c>
      <c r="D43" s="1991">
        <f t="shared" ref="D43:D48" si="13">SUM(E43:K43,L43:R43)/2</f>
        <v>28</v>
      </c>
      <c r="E43" s="1992"/>
      <c r="F43" s="1991">
        <v>8</v>
      </c>
      <c r="G43" s="1991">
        <v>8</v>
      </c>
      <c r="H43" s="2018">
        <v>8</v>
      </c>
      <c r="I43" s="1991"/>
      <c r="J43" s="1996" t="s">
        <v>104</v>
      </c>
      <c r="K43" s="2019" t="s">
        <v>104</v>
      </c>
      <c r="L43" s="2019" t="s">
        <v>104</v>
      </c>
      <c r="M43" s="1993">
        <v>8</v>
      </c>
      <c r="N43" s="1991">
        <v>8</v>
      </c>
      <c r="O43" s="1991"/>
      <c r="P43" s="1991">
        <v>8</v>
      </c>
      <c r="Q43" s="1991">
        <v>8</v>
      </c>
      <c r="R43" s="1994"/>
    </row>
    <row r="44" spans="1:18" ht="73" customHeight="1" x14ac:dyDescent="0.25">
      <c r="A44" s="1989" t="s">
        <v>13</v>
      </c>
      <c r="B44" s="1989" t="s">
        <v>39</v>
      </c>
      <c r="C44" s="1997" t="s">
        <v>106</v>
      </c>
      <c r="D44" s="1991">
        <f t="shared" si="13"/>
        <v>12</v>
      </c>
      <c r="E44" s="2020"/>
      <c r="F44" s="1991">
        <v>8</v>
      </c>
      <c r="G44" s="1991">
        <v>8</v>
      </c>
      <c r="H44" s="2004"/>
      <c r="I44" s="2004"/>
      <c r="J44" s="2004"/>
      <c r="K44" s="2016"/>
      <c r="L44" s="1992"/>
      <c r="M44" s="1993"/>
      <c r="N44" s="1991">
        <v>8</v>
      </c>
      <c r="O44" s="2004"/>
      <c r="P44" s="2004"/>
      <c r="Q44" s="2004"/>
      <c r="R44" s="2016"/>
    </row>
    <row r="45" spans="1:18" ht="73" customHeight="1" x14ac:dyDescent="0.25">
      <c r="A45" s="1989" t="s">
        <v>13</v>
      </c>
      <c r="B45" s="1989" t="s">
        <v>39</v>
      </c>
      <c r="C45" s="1997" t="s">
        <v>361</v>
      </c>
      <c r="D45" s="1991">
        <f t="shared" si="13"/>
        <v>8</v>
      </c>
      <c r="E45" s="2021"/>
      <c r="F45" s="1991"/>
      <c r="G45" s="1991">
        <v>8</v>
      </c>
      <c r="H45" s="1991"/>
      <c r="I45" s="1991"/>
      <c r="J45" s="1991"/>
      <c r="K45" s="2015"/>
      <c r="L45" s="2015"/>
      <c r="M45" s="1993"/>
      <c r="N45" s="1991">
        <v>8</v>
      </c>
      <c r="O45" s="1991"/>
      <c r="P45" s="1991"/>
      <c r="Q45" s="1991"/>
      <c r="R45" s="2015"/>
    </row>
    <row r="46" spans="1:18" ht="73" customHeight="1" x14ac:dyDescent="0.25">
      <c r="A46" s="1989" t="s">
        <v>13</v>
      </c>
      <c r="B46" s="1989" t="s">
        <v>39</v>
      </c>
      <c r="C46" s="1997" t="s">
        <v>334</v>
      </c>
      <c r="D46" s="1991">
        <f t="shared" si="13"/>
        <v>32</v>
      </c>
      <c r="E46" s="2021"/>
      <c r="F46" s="1991">
        <v>8</v>
      </c>
      <c r="G46" s="1991"/>
      <c r="H46" s="1991">
        <v>8</v>
      </c>
      <c r="I46" s="1991">
        <v>8</v>
      </c>
      <c r="J46" s="1991">
        <v>8</v>
      </c>
      <c r="K46" s="2015">
        <v>8</v>
      </c>
      <c r="L46" s="2015">
        <v>8</v>
      </c>
      <c r="M46" s="1993"/>
      <c r="N46" s="1991"/>
      <c r="O46" s="1991">
        <v>8</v>
      </c>
      <c r="P46" s="1996"/>
      <c r="Q46" s="1991">
        <v>8</v>
      </c>
      <c r="R46" s="2015"/>
    </row>
    <row r="47" spans="1:18" ht="73" customHeight="1" x14ac:dyDescent="0.25">
      <c r="A47" s="1989" t="s">
        <v>13</v>
      </c>
      <c r="B47" s="1989" t="s">
        <v>39</v>
      </c>
      <c r="C47" s="1997" t="s">
        <v>352</v>
      </c>
      <c r="D47" s="1991">
        <f t="shared" si="13"/>
        <v>36</v>
      </c>
      <c r="E47" s="2015">
        <v>8</v>
      </c>
      <c r="F47" s="1991"/>
      <c r="G47" s="1991">
        <v>8</v>
      </c>
      <c r="H47" s="1991">
        <v>8</v>
      </c>
      <c r="I47" s="1991">
        <v>8</v>
      </c>
      <c r="J47" s="1991">
        <v>8</v>
      </c>
      <c r="K47" s="2015"/>
      <c r="L47" s="2015"/>
      <c r="M47" s="1993"/>
      <c r="N47" s="1991">
        <v>8</v>
      </c>
      <c r="O47" s="1991">
        <v>8</v>
      </c>
      <c r="P47" s="1991">
        <v>8</v>
      </c>
      <c r="Q47" s="1991"/>
      <c r="R47" s="2015">
        <v>8</v>
      </c>
    </row>
    <row r="48" spans="1:18" ht="73" customHeight="1" x14ac:dyDescent="0.25">
      <c r="A48" s="1989" t="s">
        <v>13</v>
      </c>
      <c r="B48" s="1989" t="s">
        <v>39</v>
      </c>
      <c r="C48" s="1997" t="s">
        <v>135</v>
      </c>
      <c r="D48" s="1991">
        <f t="shared" si="13"/>
        <v>12</v>
      </c>
      <c r="E48" s="2015">
        <v>8</v>
      </c>
      <c r="F48" s="1991"/>
      <c r="G48" s="1991"/>
      <c r="H48" s="1991"/>
      <c r="I48" s="1991"/>
      <c r="J48" s="1991"/>
      <c r="K48" s="2015"/>
      <c r="L48" s="2015"/>
      <c r="M48" s="1993">
        <v>8</v>
      </c>
      <c r="N48" s="1991"/>
      <c r="O48" s="1991"/>
      <c r="P48" s="1991"/>
      <c r="Q48" s="1991"/>
      <c r="R48" s="2015">
        <v>8</v>
      </c>
    </row>
    <row r="49" spans="1:18" ht="73" customHeight="1" x14ac:dyDescent="0.25">
      <c r="A49" s="2005"/>
      <c r="B49" s="2005"/>
      <c r="C49" s="2006" t="s">
        <v>126</v>
      </c>
      <c r="D49" s="2007"/>
      <c r="E49" s="2008">
        <f t="shared" ref="E49:R49" si="14">COUNT(E8:E14,E16:E17,E20:E20,E22:E24,E26:E30,E32:E35,E37:E38,E40:E40,E42:E48)</f>
        <v>13</v>
      </c>
      <c r="F49" s="2008">
        <f t="shared" si="14"/>
        <v>18</v>
      </c>
      <c r="G49" s="2008">
        <f t="shared" si="14"/>
        <v>17</v>
      </c>
      <c r="H49" s="2008">
        <f t="shared" si="14"/>
        <v>17</v>
      </c>
      <c r="I49" s="2008">
        <f t="shared" si="14"/>
        <v>17</v>
      </c>
      <c r="J49" s="2008">
        <f t="shared" si="14"/>
        <v>17</v>
      </c>
      <c r="K49" s="2008">
        <f t="shared" si="14"/>
        <v>13</v>
      </c>
      <c r="L49" s="2008">
        <f t="shared" si="14"/>
        <v>12</v>
      </c>
      <c r="M49" s="2009">
        <f t="shared" si="14"/>
        <v>10</v>
      </c>
      <c r="N49" s="2008">
        <f t="shared" si="14"/>
        <v>18</v>
      </c>
      <c r="O49" s="2008">
        <f t="shared" si="14"/>
        <v>17</v>
      </c>
      <c r="P49" s="2008">
        <f t="shared" si="14"/>
        <v>16</v>
      </c>
      <c r="Q49" s="2008">
        <f t="shared" si="14"/>
        <v>16</v>
      </c>
      <c r="R49" s="2008">
        <f t="shared" si="14"/>
        <v>14</v>
      </c>
    </row>
    <row r="50" spans="1:18" ht="73" customHeight="1" x14ac:dyDescent="0.25">
      <c r="A50" s="1989" t="s">
        <v>13</v>
      </c>
      <c r="B50" s="1989" t="s">
        <v>301</v>
      </c>
      <c r="C50" s="1997" t="s">
        <v>135</v>
      </c>
      <c r="D50" s="1991">
        <f t="shared" ref="D50" si="15">SUM(E50:K50,L50:R50)/2</f>
        <v>15</v>
      </c>
      <c r="E50" s="2015"/>
      <c r="F50" s="1991">
        <v>6</v>
      </c>
      <c r="G50" s="1991"/>
      <c r="H50" s="1991"/>
      <c r="I50" s="1991">
        <v>6</v>
      </c>
      <c r="J50" s="1991">
        <v>6</v>
      </c>
      <c r="K50" s="2015"/>
      <c r="L50" s="2015"/>
      <c r="M50" s="1993"/>
      <c r="N50" s="1991"/>
      <c r="O50" s="1991"/>
      <c r="P50" s="1991">
        <v>6</v>
      </c>
      <c r="Q50" s="1991">
        <v>6</v>
      </c>
      <c r="R50" s="2015"/>
    </row>
    <row r="51" spans="1:18" ht="73" customHeight="1" x14ac:dyDescent="0.25">
      <c r="A51" s="1989" t="s">
        <v>13</v>
      </c>
      <c r="B51" s="1989" t="s">
        <v>301</v>
      </c>
      <c r="C51" s="1997" t="s">
        <v>334</v>
      </c>
      <c r="D51" s="1991"/>
      <c r="E51" s="2015"/>
      <c r="F51" s="1991"/>
      <c r="G51" s="1991"/>
      <c r="H51" s="1991"/>
      <c r="I51" s="1991"/>
      <c r="J51" s="1991"/>
      <c r="K51" s="2015"/>
      <c r="L51" s="2015"/>
      <c r="M51" s="1993"/>
      <c r="N51" s="1991"/>
      <c r="O51" s="1991"/>
      <c r="P51" s="1996">
        <v>6</v>
      </c>
      <c r="Q51" s="1991"/>
      <c r="R51" s="2015"/>
    </row>
    <row r="52" spans="1:18" ht="73" customHeight="1" x14ac:dyDescent="0.25">
      <c r="A52" s="1989" t="s">
        <v>13</v>
      </c>
      <c r="B52" s="1989" t="s">
        <v>301</v>
      </c>
      <c r="C52" s="1990" t="s">
        <v>106</v>
      </c>
      <c r="D52" s="1991">
        <f>SUM(E52:K52,L52:R52)/2</f>
        <v>6</v>
      </c>
      <c r="E52" s="1994"/>
      <c r="F52" s="2016"/>
      <c r="G52" s="2004"/>
      <c r="H52" s="1995">
        <v>6</v>
      </c>
      <c r="I52" s="2004"/>
      <c r="J52" s="2004"/>
      <c r="K52" s="2022"/>
      <c r="L52" s="1992"/>
      <c r="M52" s="1993"/>
      <c r="N52" s="2004"/>
      <c r="O52" s="1991">
        <v>6</v>
      </c>
      <c r="P52" s="2004"/>
      <c r="Q52" s="2004"/>
      <c r="R52" s="2022"/>
    </row>
    <row r="53" spans="1:18" ht="73" customHeight="1" x14ac:dyDescent="0.25">
      <c r="A53" s="1989" t="s">
        <v>13</v>
      </c>
      <c r="B53" s="1989" t="s">
        <v>312</v>
      </c>
      <c r="C53" s="1990" t="s">
        <v>106</v>
      </c>
      <c r="D53" s="1991">
        <f>SUM(E53:K53,L53:R53)/2</f>
        <v>10</v>
      </c>
      <c r="E53" s="1994"/>
      <c r="F53" s="2016"/>
      <c r="G53" s="2004"/>
      <c r="H53" s="2016"/>
      <c r="I53" s="1991">
        <v>5</v>
      </c>
      <c r="J53" s="1991">
        <v>5</v>
      </c>
      <c r="K53" s="2022"/>
      <c r="L53" s="1992"/>
      <c r="M53" s="1993"/>
      <c r="N53" s="2004"/>
      <c r="O53" s="2004"/>
      <c r="P53" s="1991">
        <v>5</v>
      </c>
      <c r="Q53" s="1991">
        <v>5</v>
      </c>
      <c r="R53" s="2022"/>
    </row>
    <row r="54" spans="1:18" ht="73" customHeight="1" x14ac:dyDescent="0.25">
      <c r="A54" s="2005"/>
      <c r="B54" s="2005"/>
      <c r="C54" s="2023" t="s">
        <v>300</v>
      </c>
      <c r="D54" s="2007"/>
      <c r="E54" s="2008">
        <f t="shared" ref="E54:R54" si="16">COUNT(E16:E17,E20,E22:E24,E26:E30,E32:E35,E37:E38,E40:E40,E42:E48)</f>
        <v>9</v>
      </c>
      <c r="F54" s="2008">
        <f t="shared" si="16"/>
        <v>15</v>
      </c>
      <c r="G54" s="2008">
        <f t="shared" si="16"/>
        <v>15</v>
      </c>
      <c r="H54" s="2008">
        <f t="shared" si="16"/>
        <v>15</v>
      </c>
      <c r="I54" s="2008">
        <f t="shared" si="16"/>
        <v>14</v>
      </c>
      <c r="J54" s="2008">
        <f t="shared" si="16"/>
        <v>14</v>
      </c>
      <c r="K54" s="2008">
        <f t="shared" si="16"/>
        <v>11</v>
      </c>
      <c r="L54" s="2008">
        <f t="shared" si="16"/>
        <v>11</v>
      </c>
      <c r="M54" s="2009">
        <f t="shared" si="16"/>
        <v>9</v>
      </c>
      <c r="N54" s="2008">
        <f t="shared" si="16"/>
        <v>15</v>
      </c>
      <c r="O54" s="2008">
        <f t="shared" si="16"/>
        <v>14</v>
      </c>
      <c r="P54" s="2008">
        <f t="shared" si="16"/>
        <v>14</v>
      </c>
      <c r="Q54" s="2008">
        <f t="shared" si="16"/>
        <v>14</v>
      </c>
      <c r="R54" s="2008">
        <f t="shared" si="16"/>
        <v>9</v>
      </c>
    </row>
    <row r="55" spans="1:18" ht="73" customHeight="1" x14ac:dyDescent="0.25">
      <c r="A55" s="2005"/>
      <c r="B55" s="2005"/>
      <c r="C55" s="2024" t="s">
        <v>51</v>
      </c>
      <c r="D55" s="2007"/>
      <c r="E55" s="2008">
        <f t="shared" ref="E55:R55" si="17">COUNT(E20,E22:E24,E26:E30,E32:E35,E37:E38,E40:E40,E42:E48,E50:E52)</f>
        <v>9</v>
      </c>
      <c r="F55" s="2008">
        <f t="shared" si="17"/>
        <v>14</v>
      </c>
      <c r="G55" s="2008">
        <f t="shared" si="17"/>
        <v>13</v>
      </c>
      <c r="H55" s="2008">
        <f t="shared" si="17"/>
        <v>14</v>
      </c>
      <c r="I55" s="2008">
        <f t="shared" si="17"/>
        <v>13</v>
      </c>
      <c r="J55" s="2008">
        <f t="shared" si="17"/>
        <v>14</v>
      </c>
      <c r="K55" s="2008">
        <f t="shared" si="17"/>
        <v>10</v>
      </c>
      <c r="L55" s="2008">
        <f t="shared" si="17"/>
        <v>10</v>
      </c>
      <c r="M55" s="2009">
        <f t="shared" si="17"/>
        <v>8</v>
      </c>
      <c r="N55" s="2008">
        <f t="shared" si="17"/>
        <v>13</v>
      </c>
      <c r="O55" s="2008">
        <f t="shared" si="17"/>
        <v>14</v>
      </c>
      <c r="P55" s="2008">
        <f t="shared" si="17"/>
        <v>14</v>
      </c>
      <c r="Q55" s="2008">
        <f t="shared" si="17"/>
        <v>13</v>
      </c>
      <c r="R55" s="2008">
        <f t="shared" si="17"/>
        <v>9</v>
      </c>
    </row>
    <row r="56" spans="1:18" ht="73" customHeight="1" x14ac:dyDescent="0.25">
      <c r="A56" s="2005"/>
      <c r="B56" s="2005"/>
      <c r="C56" s="2024" t="s">
        <v>113</v>
      </c>
      <c r="D56" s="2007"/>
      <c r="E56" s="2008">
        <f t="shared" ref="E56:R56" si="18">COUNT(E22:E24,E26:E30,E33:E35,E37:E38,E40:E40,E42:E48,E52:E53)</f>
        <v>8</v>
      </c>
      <c r="F56" s="2008">
        <f t="shared" si="18"/>
        <v>12</v>
      </c>
      <c r="G56" s="2008">
        <f t="shared" si="18"/>
        <v>12</v>
      </c>
      <c r="H56" s="2008">
        <f t="shared" si="18"/>
        <v>13</v>
      </c>
      <c r="I56" s="2008">
        <f t="shared" si="18"/>
        <v>12</v>
      </c>
      <c r="J56" s="2008">
        <f t="shared" si="18"/>
        <v>13</v>
      </c>
      <c r="K56" s="2008">
        <f t="shared" si="18"/>
        <v>8</v>
      </c>
      <c r="L56" s="2008">
        <f t="shared" si="18"/>
        <v>8</v>
      </c>
      <c r="M56" s="2009">
        <f t="shared" si="18"/>
        <v>7</v>
      </c>
      <c r="N56" s="2008">
        <f t="shared" si="18"/>
        <v>12</v>
      </c>
      <c r="O56" s="2008">
        <f t="shared" si="18"/>
        <v>13</v>
      </c>
      <c r="P56" s="2008">
        <f t="shared" si="18"/>
        <v>12</v>
      </c>
      <c r="Q56" s="2008">
        <f t="shared" si="18"/>
        <v>12</v>
      </c>
      <c r="R56" s="2008">
        <f t="shared" si="18"/>
        <v>8</v>
      </c>
    </row>
    <row r="57" spans="1:18" ht="73" hidden="1" customHeight="1" x14ac:dyDescent="0.25">
      <c r="A57" s="1989" t="s">
        <v>13</v>
      </c>
      <c r="B57" s="1989" t="s">
        <v>319</v>
      </c>
      <c r="C57" s="1997"/>
      <c r="D57" s="1991">
        <f t="shared" ref="D57" si="19">SUM(E57:K57,L57:R57)/2</f>
        <v>0</v>
      </c>
      <c r="E57" s="1994"/>
      <c r="F57" s="1995"/>
      <c r="G57" s="1991"/>
      <c r="H57" s="1995"/>
      <c r="I57" s="1991"/>
      <c r="J57" s="1991"/>
      <c r="K57" s="1992"/>
      <c r="L57" s="1992"/>
      <c r="M57" s="1993"/>
      <c r="N57" s="1991"/>
      <c r="O57" s="1991"/>
      <c r="P57" s="1991"/>
      <c r="Q57" s="1991"/>
      <c r="R57" s="1992"/>
    </row>
    <row r="58" spans="1:18" ht="73" customHeight="1" x14ac:dyDescent="0.25">
      <c r="A58" s="2005"/>
      <c r="B58" s="2005"/>
      <c r="C58" s="2024" t="s">
        <v>55</v>
      </c>
      <c r="D58" s="2007"/>
      <c r="E58" s="2008">
        <f t="shared" ref="E58:R58" si="20">COUNT(E26:E30,E33:E35,E37:E38,E40:E40,E42:E48,E50:E53,E57)</f>
        <v>6</v>
      </c>
      <c r="F58" s="2008">
        <f t="shared" si="20"/>
        <v>12</v>
      </c>
      <c r="G58" s="2008">
        <f t="shared" si="20"/>
        <v>11</v>
      </c>
      <c r="H58" s="2008">
        <f t="shared" si="20"/>
        <v>12</v>
      </c>
      <c r="I58" s="2008">
        <f t="shared" si="20"/>
        <v>12</v>
      </c>
      <c r="J58" s="2008">
        <f t="shared" si="20"/>
        <v>13</v>
      </c>
      <c r="K58" s="2008">
        <f t="shared" si="20"/>
        <v>5</v>
      </c>
      <c r="L58" s="2008">
        <f t="shared" si="20"/>
        <v>5</v>
      </c>
      <c r="M58" s="2009">
        <f>COUNT(M26:M30,M33:M35,M37:M38,M40:M40,M42:M48,M50:M53,M57)</f>
        <v>6</v>
      </c>
      <c r="N58" s="2008">
        <f t="shared" si="20"/>
        <v>12</v>
      </c>
      <c r="O58" s="2008">
        <f t="shared" si="20"/>
        <v>12</v>
      </c>
      <c r="P58" s="2008">
        <f t="shared" si="20"/>
        <v>13</v>
      </c>
      <c r="Q58" s="2008">
        <f t="shared" si="20"/>
        <v>13</v>
      </c>
      <c r="R58" s="2008">
        <f t="shared" si="20"/>
        <v>6</v>
      </c>
    </row>
    <row r="59" spans="1:18" ht="73" customHeight="1" x14ac:dyDescent="0.25">
      <c r="A59" s="2005"/>
      <c r="B59" s="2005"/>
      <c r="C59" s="2024" t="s">
        <v>105</v>
      </c>
      <c r="D59" s="2007"/>
      <c r="E59" s="2008">
        <f t="shared" ref="E59:R59" si="21">COUNT(E26:E30,E33:E35,E37:E38,E40:E40,E42:E48,E50:E53,E57)</f>
        <v>6</v>
      </c>
      <c r="F59" s="2008">
        <f t="shared" si="21"/>
        <v>12</v>
      </c>
      <c r="G59" s="2008">
        <f t="shared" si="21"/>
        <v>11</v>
      </c>
      <c r="H59" s="2008">
        <f t="shared" si="21"/>
        <v>12</v>
      </c>
      <c r="I59" s="2008">
        <f t="shared" si="21"/>
        <v>12</v>
      </c>
      <c r="J59" s="2008">
        <f t="shared" si="21"/>
        <v>13</v>
      </c>
      <c r="K59" s="2008">
        <f t="shared" si="21"/>
        <v>5</v>
      </c>
      <c r="L59" s="2008">
        <f t="shared" si="21"/>
        <v>5</v>
      </c>
      <c r="M59" s="2009">
        <f t="shared" si="21"/>
        <v>6</v>
      </c>
      <c r="N59" s="2008">
        <f t="shared" si="21"/>
        <v>12</v>
      </c>
      <c r="O59" s="2008">
        <f t="shared" si="21"/>
        <v>12</v>
      </c>
      <c r="P59" s="2008">
        <f t="shared" si="21"/>
        <v>13</v>
      </c>
      <c r="Q59" s="2008">
        <f t="shared" si="21"/>
        <v>13</v>
      </c>
      <c r="R59" s="2008">
        <f t="shared" si="21"/>
        <v>6</v>
      </c>
    </row>
    <row r="60" spans="1:18" ht="73" customHeight="1" x14ac:dyDescent="0.25">
      <c r="A60" s="2005"/>
      <c r="B60" s="2005"/>
      <c r="C60" s="2024" t="s">
        <v>128</v>
      </c>
      <c r="D60" s="2007"/>
      <c r="E60" s="2008">
        <f>COUNT(#REF!,E37:E38,E40:E40,E42:E48,E50:E53,E57)</f>
        <v>2</v>
      </c>
      <c r="F60" s="2008">
        <f>COUNT(#REF!,F37:F38,F40:F40,F42:F48,F50:F53,F57)</f>
        <v>8</v>
      </c>
      <c r="G60" s="2008">
        <f>COUNT(#REF!,G37:G38,G40:G40,G42:G48,G50:G53,G57)</f>
        <v>6</v>
      </c>
      <c r="H60" s="2008">
        <f>COUNT(#REF!,H37:H38,H40:H40,H42:H48,H50:H53,H57)</f>
        <v>8</v>
      </c>
      <c r="I60" s="2008">
        <f>COUNT(#REF!,I37:I38,I40:I40,I42:I48,I50:I53,I57)</f>
        <v>6</v>
      </c>
      <c r="J60" s="2008">
        <f>COUNT(#REF!,J37:J38,J40:J40,J42:J48,J50:J53,J57)</f>
        <v>5</v>
      </c>
      <c r="K60" s="2008">
        <f>COUNT(#REF!,K37:K38,K40:K40,K42:K48,K50:K53,K57)</f>
        <v>4</v>
      </c>
      <c r="L60" s="2008">
        <f>COUNT(#REF!,L37:L38,L40:L40,L42:L48,L50:L53,L57)</f>
        <v>4</v>
      </c>
      <c r="M60" s="2009">
        <f>COUNT(#REF!,M37:M38,M40:M40,M42:M48,M50:M53,M57)</f>
        <v>4</v>
      </c>
      <c r="N60" s="2008">
        <f>COUNT(#REF!,N37:N38,N40:N40,N42:N48,N50:N53,N57)</f>
        <v>7</v>
      </c>
      <c r="O60" s="2008">
        <f>COUNT(#REF!,O37:O38,O40:O40,O42:O48,O50:O53,O57)</f>
        <v>6</v>
      </c>
      <c r="P60" s="2008">
        <f>COUNT(#REF!,P37:P38,P40:P40,P42:P48,P50:P53,P57)</f>
        <v>7</v>
      </c>
      <c r="Q60" s="2008">
        <f>COUNT(#REF!,Q37:Q38,Q40:Q40,Q42:Q48,Q50:Q53,Q57)</f>
        <v>7</v>
      </c>
      <c r="R60" s="2008">
        <f>COUNT(#REF!,R37:R38,R40:R40,R42:R48,R50:R53,R57)</f>
        <v>2</v>
      </c>
    </row>
    <row r="61" spans="1:18" ht="73" customHeight="1" x14ac:dyDescent="0.25">
      <c r="A61" s="2005"/>
      <c r="B61" s="2005"/>
      <c r="C61" s="2024" t="s">
        <v>161</v>
      </c>
      <c r="D61" s="2007"/>
      <c r="E61" s="2008">
        <f>COUNT(#REF!,E40:E40,E42:E48,E50:E53,E57)</f>
        <v>2</v>
      </c>
      <c r="F61" s="2008">
        <f>COUNT(#REF!,F40:F40,F42:F48,F50:F53,F57)</f>
        <v>6</v>
      </c>
      <c r="G61" s="2008">
        <f>COUNT(#REF!,G40:G40,G42:G48,G50:G53,G57)</f>
        <v>6</v>
      </c>
      <c r="H61" s="2008">
        <f>COUNT(#REF!,H40:H40,H42:H48,H50:H53,H57)</f>
        <v>6</v>
      </c>
      <c r="I61" s="2008">
        <f>COUNT(#REF!,I40:I40,I42:I48,I50:I53,I57)</f>
        <v>5</v>
      </c>
      <c r="J61" s="2008">
        <f>COUNT(#REF!,J40:J40,J42:J48,J50:J53,J57)</f>
        <v>4</v>
      </c>
      <c r="K61" s="2008">
        <f>COUNT(#REF!,K40:K40,K42:K48,K50:K53,K57)</f>
        <v>2</v>
      </c>
      <c r="L61" s="2008">
        <f>COUNT(#REF!,L40:L40,L42:L48,L50:L53,L57)</f>
        <v>2</v>
      </c>
      <c r="M61" s="2009">
        <f>COUNT(#REF!,M40:M40,M42:M48,M50:M53,M57)</f>
        <v>3</v>
      </c>
      <c r="N61" s="2008">
        <f>COUNT(#REF!,N40:N40,N42:N48,N50:N53,N57)</f>
        <v>6</v>
      </c>
      <c r="O61" s="2008">
        <f>COUNT(#REF!,O40:O40,O42:O48,O50:O53,O57)</f>
        <v>4</v>
      </c>
      <c r="P61" s="2008">
        <f>COUNT(#REF!,P40:P40,P42:P48,P50:P53,P57)</f>
        <v>6</v>
      </c>
      <c r="Q61" s="2008">
        <f>COUNT(#REF!,Q40:Q40,Q42:Q48,Q50:Q53,Q57)</f>
        <v>5</v>
      </c>
      <c r="R61" s="2008">
        <f>COUNT(#REF!,R40:R40,R42:R48,R50:R53,R57)</f>
        <v>2</v>
      </c>
    </row>
    <row r="62" spans="1:18" ht="73" customHeight="1" x14ac:dyDescent="0.25">
      <c r="A62" s="2005"/>
      <c r="B62" s="2005"/>
      <c r="C62" s="2024" t="s">
        <v>321</v>
      </c>
      <c r="D62" s="2007"/>
      <c r="E62" s="2008">
        <f>COUNT(#REF!,E40,E42:E48,E50:E53,E57)</f>
        <v>2</v>
      </c>
      <c r="F62" s="2008">
        <f>COUNT(#REF!,F40,F42:F48,F50:F53,F57)</f>
        <v>6</v>
      </c>
      <c r="G62" s="2008">
        <f>COUNT(#REF!,G40,G42:G48,G50:G53,G57)</f>
        <v>6</v>
      </c>
      <c r="H62" s="2008">
        <f>COUNT(#REF!,H40,H42:H48,H50:H53,H57)</f>
        <v>6</v>
      </c>
      <c r="I62" s="2008">
        <f>COUNT(#REF!,I40,I42:I48,I50:I53,I57)</f>
        <v>5</v>
      </c>
      <c r="J62" s="2008">
        <f>COUNT(#REF!,J40,J42:J48,J50:J53,J57)</f>
        <v>4</v>
      </c>
      <c r="K62" s="2008">
        <f>COUNT(#REF!,K40,K42:K48,K50:K53,K57)</f>
        <v>2</v>
      </c>
      <c r="L62" s="2008">
        <f>COUNT(#REF!,L40,L42:L48,L50:L53,L57)</f>
        <v>2</v>
      </c>
      <c r="M62" s="2009">
        <f>COUNT(#REF!,M40,M42:M48,M50:M53,M57)</f>
        <v>3</v>
      </c>
      <c r="N62" s="2008">
        <f>COUNT(#REF!,N40,N42:N48,N50:N53,N57)</f>
        <v>6</v>
      </c>
      <c r="O62" s="2008">
        <f>COUNT(#REF!,O40,O42:O48,O50:O53,O57)</f>
        <v>4</v>
      </c>
      <c r="P62" s="2008">
        <f>COUNT(#REF!,P40,P42:P48,P50:P53,P57)</f>
        <v>6</v>
      </c>
      <c r="Q62" s="2008">
        <f>COUNT(#REF!,Q40,Q42:Q48,Q50:Q53,Q57)</f>
        <v>5</v>
      </c>
      <c r="R62" s="2008">
        <f>COUNT(#REF!,R40,R42:R48,R50:R53,R57)</f>
        <v>2</v>
      </c>
    </row>
    <row r="63" spans="1:18" ht="73" hidden="1" customHeight="1" x14ac:dyDescent="0.25">
      <c r="A63" s="2005"/>
      <c r="B63" s="2005"/>
      <c r="C63" s="2024" t="s">
        <v>183</v>
      </c>
      <c r="D63" s="2007"/>
      <c r="E63" s="2008">
        <f>COUNT(E57)</f>
        <v>0</v>
      </c>
      <c r="F63" s="2008">
        <f t="shared" ref="F63:R63" si="22">COUNT(F57)</f>
        <v>0</v>
      </c>
      <c r="G63" s="2008">
        <f t="shared" si="22"/>
        <v>0</v>
      </c>
      <c r="H63" s="2008">
        <f t="shared" si="22"/>
        <v>0</v>
      </c>
      <c r="I63" s="2008">
        <f t="shared" si="22"/>
        <v>0</v>
      </c>
      <c r="J63" s="2008">
        <f t="shared" si="22"/>
        <v>0</v>
      </c>
      <c r="K63" s="2008">
        <f t="shared" si="22"/>
        <v>0</v>
      </c>
      <c r="L63" s="2008">
        <f t="shared" si="22"/>
        <v>0</v>
      </c>
      <c r="M63" s="2009">
        <f t="shared" si="22"/>
        <v>0</v>
      </c>
      <c r="N63" s="2008">
        <f t="shared" si="22"/>
        <v>0</v>
      </c>
      <c r="O63" s="2008">
        <f t="shared" si="22"/>
        <v>0</v>
      </c>
      <c r="P63" s="2008">
        <f t="shared" si="22"/>
        <v>0</v>
      </c>
      <c r="Q63" s="2008">
        <f t="shared" si="22"/>
        <v>0</v>
      </c>
      <c r="R63" s="2008">
        <f t="shared" si="22"/>
        <v>0</v>
      </c>
    </row>
    <row r="64" spans="1:18" ht="73" customHeight="1" thickBot="1" x14ac:dyDescent="0.3">
      <c r="A64" s="1989" t="s">
        <v>102</v>
      </c>
      <c r="B64" s="1989"/>
      <c r="C64" s="1990"/>
      <c r="D64" s="1991"/>
      <c r="E64" s="1994"/>
      <c r="F64" s="1995"/>
      <c r="G64" s="1995"/>
      <c r="H64" s="1995"/>
      <c r="I64" s="1991"/>
      <c r="J64" s="1991"/>
      <c r="K64" s="1992"/>
      <c r="L64" s="1992"/>
      <c r="M64" s="2009"/>
      <c r="N64" s="1991"/>
      <c r="O64" s="1991"/>
      <c r="P64" s="1991"/>
      <c r="Q64" s="1991"/>
      <c r="R64" s="1994"/>
    </row>
    <row r="65" spans="1:18" ht="73" customHeight="1" thickBot="1" x14ac:dyDescent="0.3">
      <c r="A65" s="2025" t="s">
        <v>95</v>
      </c>
      <c r="B65" s="2025" t="s">
        <v>101</v>
      </c>
      <c r="C65" s="2026" t="s">
        <v>97</v>
      </c>
      <c r="D65" s="2025">
        <f>SUM(E65:K65,L65:R65)/2</f>
        <v>15.25</v>
      </c>
      <c r="E65" s="2027"/>
      <c r="F65" s="2028">
        <v>7.5</v>
      </c>
      <c r="G65" s="2028">
        <v>7.5</v>
      </c>
      <c r="H65" s="2028">
        <v>4</v>
      </c>
      <c r="I65" s="2025"/>
      <c r="J65" s="2025"/>
      <c r="K65" s="2027"/>
      <c r="L65" s="2027"/>
      <c r="M65" s="2029"/>
      <c r="N65" s="2025">
        <v>7.5</v>
      </c>
      <c r="O65" s="2025">
        <v>4</v>
      </c>
      <c r="P65" s="2025"/>
      <c r="Q65" s="2025"/>
      <c r="R65" s="2030"/>
    </row>
    <row r="66" spans="1:18" ht="73" customHeight="1" thickBot="1" x14ac:dyDescent="0.3">
      <c r="A66" s="1989" t="s">
        <v>96</v>
      </c>
      <c r="B66" s="1989" t="s">
        <v>100</v>
      </c>
      <c r="C66" s="2031" t="s">
        <v>99</v>
      </c>
      <c r="D66" s="2025">
        <f t="shared" ref="D66:D67" si="23">SUM(E66:K66,L66:R66)/2</f>
        <v>38</v>
      </c>
      <c r="E66" s="2032"/>
      <c r="F66" s="2033">
        <v>9.5</v>
      </c>
      <c r="G66" s="1989">
        <v>9.5</v>
      </c>
      <c r="H66" s="1989">
        <v>9.5</v>
      </c>
      <c r="I66" s="1989">
        <v>9.5</v>
      </c>
      <c r="J66" s="1989"/>
      <c r="K66" s="2032"/>
      <c r="L66" s="2034"/>
      <c r="M66" s="2035">
        <v>9.5</v>
      </c>
      <c r="N66" s="1989">
        <v>9.5</v>
      </c>
      <c r="O66" s="1989">
        <v>9.5</v>
      </c>
      <c r="P66" s="1989">
        <v>9.5</v>
      </c>
      <c r="Q66" s="1989"/>
      <c r="R66" s="2036"/>
    </row>
    <row r="67" spans="1:18" ht="73" customHeight="1" thickBot="1" x14ac:dyDescent="0.3">
      <c r="A67" s="1989" t="s">
        <v>96</v>
      </c>
      <c r="B67" s="1989" t="s">
        <v>100</v>
      </c>
      <c r="C67" s="2031" t="s">
        <v>137</v>
      </c>
      <c r="D67" s="2025">
        <f t="shared" si="23"/>
        <v>33.25</v>
      </c>
      <c r="E67" s="2032">
        <v>9.5</v>
      </c>
      <c r="F67" s="2037">
        <v>9.5</v>
      </c>
      <c r="G67" s="1989"/>
      <c r="H67" s="1989"/>
      <c r="I67" s="1989"/>
      <c r="J67" s="1989">
        <v>9.5</v>
      </c>
      <c r="K67" s="2032">
        <v>9.5</v>
      </c>
      <c r="L67" s="2032">
        <v>9.5</v>
      </c>
      <c r="M67" s="2035"/>
      <c r="N67" s="1989"/>
      <c r="O67" s="1989"/>
      <c r="P67" s="1989"/>
      <c r="Q67" s="1989">
        <v>9.5</v>
      </c>
      <c r="R67" s="2036">
        <v>9.5</v>
      </c>
    </row>
    <row r="68" spans="1:18" ht="73" customHeight="1" x14ac:dyDescent="1.35">
      <c r="A68" s="1989"/>
      <c r="B68" s="2038" t="s">
        <v>155</v>
      </c>
      <c r="C68" s="2039" t="s">
        <v>140</v>
      </c>
      <c r="D68" s="1991"/>
      <c r="E68" s="1992"/>
      <c r="F68" s="1995"/>
      <c r="G68" s="1995"/>
      <c r="H68" s="1995"/>
      <c r="I68" s="1991"/>
      <c r="J68" s="1991"/>
      <c r="K68" s="1992"/>
      <c r="L68" s="1992"/>
      <c r="M68" s="1993"/>
      <c r="N68" s="1991"/>
      <c r="O68" s="1991"/>
      <c r="P68" s="1991"/>
      <c r="Q68" s="1991"/>
      <c r="R68" s="1994"/>
    </row>
    <row r="69" spans="1:18" ht="73" customHeight="1" x14ac:dyDescent="1.35">
      <c r="A69" s="1989"/>
      <c r="B69" s="2040" t="s">
        <v>154</v>
      </c>
      <c r="C69" s="2041" t="s">
        <v>141</v>
      </c>
      <c r="D69" s="1991"/>
      <c r="E69" s="1992"/>
      <c r="F69" s="1995"/>
      <c r="G69" s="1995"/>
      <c r="H69" s="1995"/>
      <c r="I69" s="1991"/>
      <c r="J69" s="1991"/>
      <c r="K69" s="1992"/>
      <c r="L69" s="1992"/>
      <c r="M69" s="1993"/>
      <c r="N69" s="1991"/>
      <c r="O69" s="1991"/>
      <c r="P69" s="1991"/>
      <c r="Q69" s="1991"/>
      <c r="R69" s="1994"/>
    </row>
    <row r="70" spans="1:18" ht="73" customHeight="1" x14ac:dyDescent="1">
      <c r="A70" s="1706"/>
      <c r="B70" s="1706"/>
      <c r="C70" s="1706"/>
      <c r="D70" s="1707"/>
      <c r="E70" s="1708">
        <f t="shared" ref="E70:R70" si="24">SUM(E7:E14,E16:E18,E20:E20,E22:E24,E26:E30,E32:E35,E37:E38,E40:E40,E42:E48,E52:E53,E57,E65:E69)</f>
        <v>116.5</v>
      </c>
      <c r="F70" s="1708">
        <f t="shared" si="24"/>
        <v>178</v>
      </c>
      <c r="G70" s="1708">
        <f t="shared" si="24"/>
        <v>165.5</v>
      </c>
      <c r="H70" s="1708">
        <f t="shared" si="24"/>
        <v>165</v>
      </c>
      <c r="I70" s="1708">
        <f t="shared" si="24"/>
        <v>156.5</v>
      </c>
      <c r="J70" s="1708">
        <f t="shared" si="24"/>
        <v>156.5</v>
      </c>
      <c r="K70" s="1708">
        <f t="shared" si="24"/>
        <v>114</v>
      </c>
      <c r="L70" s="1708">
        <f t="shared" si="24"/>
        <v>108.5</v>
      </c>
      <c r="M70" s="1708">
        <f t="shared" si="24"/>
        <v>97.5</v>
      </c>
      <c r="N70" s="1708">
        <f t="shared" si="24"/>
        <v>173.5</v>
      </c>
      <c r="O70" s="1708">
        <f t="shared" si="24"/>
        <v>160</v>
      </c>
      <c r="P70" s="1708">
        <f t="shared" si="24"/>
        <v>153.5</v>
      </c>
      <c r="Q70" s="1708">
        <f t="shared" si="24"/>
        <v>148.5</v>
      </c>
      <c r="R70" s="1708">
        <f t="shared" si="24"/>
        <v>122</v>
      </c>
    </row>
    <row r="71" spans="1:18" ht="73" customHeight="1" x14ac:dyDescent="1">
      <c r="A71" s="1709"/>
      <c r="B71" s="1709"/>
      <c r="C71" s="1709"/>
      <c r="D71" s="1707"/>
      <c r="E71" s="1710">
        <f>E70/8</f>
        <v>14.5625</v>
      </c>
      <c r="F71" s="1710">
        <f t="shared" ref="F71:R71" si="25">F70/8</f>
        <v>22.25</v>
      </c>
      <c r="G71" s="1710">
        <f t="shared" si="25"/>
        <v>20.6875</v>
      </c>
      <c r="H71" s="1710">
        <f t="shared" si="25"/>
        <v>20.625</v>
      </c>
      <c r="I71" s="1710">
        <f t="shared" si="25"/>
        <v>19.5625</v>
      </c>
      <c r="J71" s="1710">
        <f t="shared" si="25"/>
        <v>19.5625</v>
      </c>
      <c r="K71" s="1710">
        <f t="shared" si="25"/>
        <v>14.25</v>
      </c>
      <c r="L71" s="1710">
        <f t="shared" si="25"/>
        <v>13.5625</v>
      </c>
      <c r="M71" s="1710">
        <f t="shared" si="25"/>
        <v>12.1875</v>
      </c>
      <c r="N71" s="1710">
        <f t="shared" si="25"/>
        <v>21.6875</v>
      </c>
      <c r="O71" s="1710">
        <f t="shared" si="25"/>
        <v>20</v>
      </c>
      <c r="P71" s="1710">
        <f t="shared" si="25"/>
        <v>19.1875</v>
      </c>
      <c r="Q71" s="1710">
        <f t="shared" si="25"/>
        <v>18.5625</v>
      </c>
      <c r="R71" s="1710">
        <f t="shared" si="25"/>
        <v>15.25</v>
      </c>
    </row>
    <row r="72" spans="1:18" ht="73" customHeight="1" x14ac:dyDescent="1">
      <c r="A72" s="1711"/>
      <c r="B72" s="1711"/>
      <c r="C72" s="1711"/>
      <c r="D72" s="1712" t="s">
        <v>212</v>
      </c>
      <c r="E72" s="1713" t="s">
        <v>315</v>
      </c>
      <c r="F72" s="1714" t="s">
        <v>203</v>
      </c>
      <c r="G72" s="1715"/>
      <c r="H72" s="1712" t="s">
        <v>211</v>
      </c>
      <c r="I72" s="1716"/>
      <c r="J72" s="1717" t="s">
        <v>203</v>
      </c>
      <c r="K72" s="1715"/>
      <c r="L72" s="1712" t="s">
        <v>213</v>
      </c>
      <c r="M72" s="1713" t="s">
        <v>74</v>
      </c>
      <c r="N72" s="1714" t="s">
        <v>203</v>
      </c>
      <c r="O72" s="1715"/>
      <c r="P72" s="1712" t="s">
        <v>211</v>
      </c>
      <c r="Q72" s="1716"/>
      <c r="R72" s="1717" t="s">
        <v>203</v>
      </c>
    </row>
    <row r="73" spans="1:18" ht="73" customHeight="1" x14ac:dyDescent="1">
      <c r="A73" s="1718"/>
      <c r="B73" s="1718"/>
      <c r="C73" s="1718"/>
      <c r="D73" s="1719" t="s">
        <v>159</v>
      </c>
      <c r="E73" s="1720">
        <v>27.5</v>
      </c>
      <c r="F73" s="1721" t="str">
        <f>E73* 40 &amp; "hrs"</f>
        <v>1100hrs</v>
      </c>
      <c r="G73" s="1715"/>
      <c r="H73" s="1722" t="s">
        <v>240</v>
      </c>
      <c r="I73" s="1723">
        <v>25.93</v>
      </c>
      <c r="J73" s="1724" t="s">
        <v>247</v>
      </c>
      <c r="K73" s="1715"/>
      <c r="L73" s="1725" t="s">
        <v>159</v>
      </c>
      <c r="M73" s="1726">
        <v>27.5</v>
      </c>
      <c r="N73" s="1721" t="str">
        <f>M73* 40 &amp; "hrs"</f>
        <v>1100hrs</v>
      </c>
      <c r="O73" s="1715"/>
      <c r="P73" s="1727" t="s">
        <v>240</v>
      </c>
      <c r="Q73" s="1646">
        <v>25.93</v>
      </c>
      <c r="R73" s="1728" t="s">
        <v>247</v>
      </c>
    </row>
    <row r="74" spans="1:18" ht="73" customHeight="1" x14ac:dyDescent="1">
      <c r="A74" s="1718"/>
      <c r="B74" s="1718"/>
      <c r="C74" s="1718"/>
      <c r="D74" s="1729" t="s">
        <v>204</v>
      </c>
      <c r="E74" s="1730">
        <f>SUM(E70:K70)/40</f>
        <v>26.3</v>
      </c>
      <c r="F74" s="1731" t="str">
        <f>E74* 40 &amp; "hrs"</f>
        <v>1052hrs</v>
      </c>
      <c r="G74" s="1715"/>
      <c r="H74" s="1732" t="s">
        <v>74</v>
      </c>
      <c r="I74" s="1733">
        <f>SUM(E70:K70)/40</f>
        <v>26.3</v>
      </c>
      <c r="J74" s="1734" t="str">
        <f>I74*40 &amp; "hrs"</f>
        <v>1052hrs</v>
      </c>
      <c r="K74" s="1715"/>
      <c r="L74" s="1735" t="s">
        <v>204</v>
      </c>
      <c r="M74" s="1736">
        <f>SUM(L70:R70)/40</f>
        <v>24.087499999999999</v>
      </c>
      <c r="N74" s="1731" t="str">
        <f>M74* 40 &amp; "hrs"</f>
        <v>963.5hrs</v>
      </c>
      <c r="O74" s="1715"/>
      <c r="P74" s="1732" t="s">
        <v>74</v>
      </c>
      <c r="Q74" s="1737">
        <f>SUM(L70:R70)/40</f>
        <v>24.087499999999999</v>
      </c>
      <c r="R74" s="1738" t="str">
        <f>Q74*40 &amp; "hrs"</f>
        <v>963.5hrs</v>
      </c>
    </row>
    <row r="75" spans="1:18" ht="73" customHeight="1" x14ac:dyDescent="1">
      <c r="A75" s="1718"/>
      <c r="B75" s="1718"/>
      <c r="C75" s="1718"/>
      <c r="D75" s="1725" t="s">
        <v>188</v>
      </c>
      <c r="E75" s="1726">
        <f>COUNTIFS(E7:K71, "T")*8/40</f>
        <v>0</v>
      </c>
      <c r="F75" s="1739" t="str">
        <f>E75* 40 &amp; "hrs"</f>
        <v>0hrs</v>
      </c>
      <c r="G75" s="1715"/>
      <c r="H75" s="1727" t="s">
        <v>241</v>
      </c>
      <c r="I75" s="1726">
        <v>29.07</v>
      </c>
      <c r="J75" s="1728" t="s">
        <v>251</v>
      </c>
      <c r="K75" s="1715"/>
      <c r="L75" s="1740" t="s">
        <v>188</v>
      </c>
      <c r="M75" s="1646">
        <f>COUNTIFS(L7:R71, "T")*8/40</f>
        <v>0</v>
      </c>
      <c r="N75" s="1739" t="str">
        <f>M75* 40 &amp; "hrs"</f>
        <v>0hrs</v>
      </c>
      <c r="O75" s="1715"/>
      <c r="P75" s="1727" t="s">
        <v>241</v>
      </c>
      <c r="Q75" s="1646">
        <v>29.07</v>
      </c>
      <c r="R75" s="1728" t="s">
        <v>251</v>
      </c>
    </row>
    <row r="76" spans="1:18" ht="73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73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73" customHeight="1" x14ac:dyDescent="0.3">
      <c r="A78" s="897"/>
      <c r="B78" s="897"/>
      <c r="C78" s="897"/>
      <c r="D78" s="897" t="s">
        <v>350</v>
      </c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</sheetData>
  <mergeCells count="5">
    <mergeCell ref="A1:R1"/>
    <mergeCell ref="A2:R2"/>
    <mergeCell ref="A3:R3"/>
    <mergeCell ref="E4:K4"/>
    <mergeCell ref="L4:R4"/>
  </mergeCells>
  <conditionalFormatting sqref="I74">
    <cfRule type="cellIs" dxfId="729" priority="10" operator="lessThan">
      <formula>25.93</formula>
    </cfRule>
    <cfRule type="cellIs" dxfId="728" priority="11" operator="greaterThan">
      <formula>29.07</formula>
    </cfRule>
    <cfRule type="cellIs" dxfId="727" priority="12" operator="between">
      <formula>25.93</formula>
      <formula>29.07</formula>
    </cfRule>
  </conditionalFormatting>
  <conditionalFormatting sqref="J74">
    <cfRule type="cellIs" dxfId="726" priority="7" operator="lessThan">
      <formula>1037.2</formula>
    </cfRule>
    <cfRule type="cellIs" dxfId="725" priority="8" operator="greaterThan">
      <formula>1162.8</formula>
    </cfRule>
    <cfRule type="cellIs" dxfId="724" priority="9" operator="between">
      <formula>1037.2</formula>
      <formula>1162.8</formula>
    </cfRule>
  </conditionalFormatting>
  <conditionalFormatting sqref="Q74">
    <cfRule type="cellIs" dxfId="723" priority="4" operator="lessThan">
      <formula>25.93</formula>
    </cfRule>
    <cfRule type="cellIs" dxfId="722" priority="5" operator="greaterThan">
      <formula>29.07</formula>
    </cfRule>
    <cfRule type="cellIs" dxfId="721" priority="6" operator="between">
      <formula>25.93</formula>
      <formula>29.07</formula>
    </cfRule>
  </conditionalFormatting>
  <conditionalFormatting sqref="R74">
    <cfRule type="cellIs" dxfId="720" priority="1" operator="lessThan">
      <formula>1037.2</formula>
    </cfRule>
    <cfRule type="cellIs" dxfId="719" priority="2" operator="greaterThan">
      <formula>1162.8</formula>
    </cfRule>
    <cfRule type="cellIs" dxfId="718" priority="3" operator="between">
      <formula>1037.2</formula>
      <formula>1162.8</formula>
    </cfRule>
  </conditionalFormatting>
  <pageMargins left="0.7" right="0.7" top="0.75" bottom="0.75" header="0.3" footer="0.3"/>
  <pageSetup scale="12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84BE-93C8-46AC-A546-6F499D08AF12}">
  <sheetPr>
    <pageSetUpPr fitToPage="1"/>
  </sheetPr>
  <dimension ref="A1:U77"/>
  <sheetViews>
    <sheetView topLeftCell="L65" zoomScale="75" zoomScaleNormal="75" workbookViewId="0">
      <selection sqref="A1:R74"/>
    </sheetView>
  </sheetViews>
  <sheetFormatPr defaultColWidth="28.26953125" defaultRowHeight="61.5" customHeight="1" x14ac:dyDescent="0.85"/>
  <cols>
    <col min="1" max="1" width="35.453125" style="1968" customWidth="1"/>
    <col min="2" max="2" width="72.81640625" style="1968" customWidth="1"/>
    <col min="3" max="3" width="64.81640625" style="1968" customWidth="1"/>
    <col min="4" max="4" width="23.54296875" style="1968" customWidth="1"/>
    <col min="5" max="11" width="24.26953125" style="1968" customWidth="1"/>
    <col min="12" max="18" width="24.453125" style="1968" customWidth="1"/>
    <col min="19" max="19" width="28.26953125" style="1968"/>
    <col min="20" max="20" width="17.453125" style="1968" bestFit="1" customWidth="1"/>
    <col min="21" max="21" width="30.81640625" style="1968" bestFit="1" customWidth="1"/>
    <col min="22" max="16384" width="28.26953125" style="1968"/>
  </cols>
  <sheetData>
    <row r="1" spans="1:21" ht="61.5" customHeight="1" x14ac:dyDescent="1.1000000000000001">
      <c r="A1" s="2634" t="s">
        <v>0</v>
      </c>
      <c r="B1" s="2634"/>
      <c r="C1" s="2634"/>
      <c r="D1" s="2634"/>
      <c r="E1" s="2634"/>
      <c r="F1" s="2634"/>
      <c r="G1" s="2634"/>
      <c r="H1" s="2634"/>
      <c r="I1" s="2634"/>
      <c r="J1" s="2634"/>
      <c r="K1" s="2634"/>
      <c r="L1" s="2634"/>
      <c r="M1" s="2634"/>
      <c r="N1" s="2634"/>
      <c r="O1" s="2634"/>
      <c r="P1" s="2634"/>
      <c r="Q1" s="2634"/>
      <c r="R1" s="2634"/>
    </row>
    <row r="2" spans="1:21" ht="61.5" customHeight="1" x14ac:dyDescent="1.1000000000000001">
      <c r="A2" s="2634" t="s">
        <v>87</v>
      </c>
      <c r="B2" s="2634"/>
      <c r="C2" s="2634"/>
      <c r="D2" s="2634"/>
      <c r="E2" s="2634"/>
      <c r="F2" s="2634"/>
      <c r="G2" s="2634"/>
      <c r="H2" s="2634"/>
      <c r="I2" s="2634"/>
      <c r="J2" s="2634"/>
      <c r="K2" s="2634"/>
      <c r="L2" s="2634"/>
      <c r="M2" s="2634"/>
      <c r="N2" s="2634"/>
      <c r="O2" s="2634"/>
      <c r="P2" s="2634"/>
      <c r="Q2" s="2634"/>
      <c r="R2" s="2634"/>
    </row>
    <row r="3" spans="1:21" ht="61.5" customHeight="1" x14ac:dyDescent="1.1000000000000001">
      <c r="A3" s="2635"/>
      <c r="B3" s="2635"/>
      <c r="C3" s="2635"/>
      <c r="D3" s="2635"/>
      <c r="E3" s="2635"/>
      <c r="F3" s="2635"/>
      <c r="G3" s="2635"/>
      <c r="H3" s="2635"/>
      <c r="I3" s="2635"/>
      <c r="J3" s="2635"/>
      <c r="K3" s="2635"/>
      <c r="L3" s="2635"/>
      <c r="M3" s="2635"/>
      <c r="N3" s="2635"/>
      <c r="O3" s="2635"/>
      <c r="P3" s="2635"/>
      <c r="Q3" s="2635"/>
      <c r="R3" s="2635"/>
    </row>
    <row r="4" spans="1:21" ht="61.5" customHeight="1" x14ac:dyDescent="1.1000000000000001">
      <c r="A4" s="1866"/>
      <c r="B4" s="1866"/>
      <c r="C4" s="1866"/>
      <c r="D4" s="1866"/>
      <c r="E4" s="2636" t="s">
        <v>2</v>
      </c>
      <c r="F4" s="2637"/>
      <c r="G4" s="2637"/>
      <c r="H4" s="2637"/>
      <c r="I4" s="2637"/>
      <c r="J4" s="2637"/>
      <c r="K4" s="2638"/>
      <c r="L4" s="2636" t="s">
        <v>3</v>
      </c>
      <c r="M4" s="2637"/>
      <c r="N4" s="2637"/>
      <c r="O4" s="2637"/>
      <c r="P4" s="2637"/>
      <c r="Q4" s="2637"/>
      <c r="R4" s="2637"/>
      <c r="T4" s="1969" t="s">
        <v>355</v>
      </c>
      <c r="U4" s="1970" t="s">
        <v>354</v>
      </c>
    </row>
    <row r="5" spans="1:21" ht="61.5" customHeight="1" x14ac:dyDescent="1.1000000000000001">
      <c r="A5" s="1868"/>
      <c r="B5" s="1868"/>
      <c r="C5" s="1868"/>
      <c r="D5" s="1868"/>
      <c r="E5" s="1869">
        <v>45781</v>
      </c>
      <c r="F5" s="1869">
        <v>45782</v>
      </c>
      <c r="G5" s="1869">
        <v>45783</v>
      </c>
      <c r="H5" s="1869">
        <v>45784</v>
      </c>
      <c r="I5" s="1869">
        <v>45785</v>
      </c>
      <c r="J5" s="1869">
        <v>45786</v>
      </c>
      <c r="K5" s="1869">
        <v>45787</v>
      </c>
      <c r="L5" s="1869">
        <v>45788</v>
      </c>
      <c r="M5" s="1869">
        <v>45789</v>
      </c>
      <c r="N5" s="1869">
        <v>45790</v>
      </c>
      <c r="O5" s="1869">
        <v>45791</v>
      </c>
      <c r="P5" s="1869">
        <v>45792</v>
      </c>
      <c r="Q5" s="1869">
        <v>45793</v>
      </c>
      <c r="R5" s="1869">
        <v>45794</v>
      </c>
      <c r="T5" s="1971">
        <v>0.25</v>
      </c>
      <c r="U5" s="1972">
        <f>ROUNDDOWN(AVERAGE(E15:R15),0)</f>
        <v>4</v>
      </c>
    </row>
    <row r="6" spans="1:21" ht="61.5" customHeight="1" x14ac:dyDescent="1.1000000000000001">
      <c r="A6" s="1870" t="s">
        <v>4</v>
      </c>
      <c r="B6" s="1870" t="s">
        <v>5</v>
      </c>
      <c r="C6" s="1870" t="s">
        <v>6</v>
      </c>
      <c r="D6" s="1870" t="s">
        <v>7</v>
      </c>
      <c r="E6" s="1871" t="s">
        <v>8</v>
      </c>
      <c r="F6" s="1872" t="s">
        <v>9</v>
      </c>
      <c r="G6" s="1872" t="s">
        <v>10</v>
      </c>
      <c r="H6" s="1872" t="s">
        <v>11</v>
      </c>
      <c r="I6" s="1872" t="s">
        <v>10</v>
      </c>
      <c r="J6" s="1872" t="s">
        <v>264</v>
      </c>
      <c r="K6" s="1871" t="s">
        <v>8</v>
      </c>
      <c r="L6" s="1871" t="s">
        <v>8</v>
      </c>
      <c r="M6" s="1872" t="s">
        <v>9</v>
      </c>
      <c r="N6" s="1872" t="s">
        <v>10</v>
      </c>
      <c r="O6" s="1872" t="s">
        <v>11</v>
      </c>
      <c r="P6" s="1872" t="s">
        <v>10</v>
      </c>
      <c r="Q6" s="1872" t="s">
        <v>12</v>
      </c>
      <c r="R6" s="1873" t="s">
        <v>8</v>
      </c>
      <c r="T6" s="1973">
        <v>0.29166666666666669</v>
      </c>
      <c r="U6" s="1972">
        <f>ROUNDDOWN(AVERAGE(E19:R19),0)</f>
        <v>5</v>
      </c>
    </row>
    <row r="7" spans="1:21" ht="61.5" customHeight="1" x14ac:dyDescent="1">
      <c r="A7" s="1874" t="s">
        <v>13</v>
      </c>
      <c r="B7" s="1874" t="s">
        <v>116</v>
      </c>
      <c r="C7" s="1875" t="s">
        <v>115</v>
      </c>
      <c r="D7" s="1876">
        <f>SUM(E7:K7,L7:R7)/2</f>
        <v>35</v>
      </c>
      <c r="E7" s="1877"/>
      <c r="F7" s="1876">
        <v>7</v>
      </c>
      <c r="G7" s="1876">
        <v>7</v>
      </c>
      <c r="H7" s="1876">
        <v>7</v>
      </c>
      <c r="I7" s="1876">
        <v>7</v>
      </c>
      <c r="J7" s="1876">
        <v>7</v>
      </c>
      <c r="K7" s="1877"/>
      <c r="L7" s="1877"/>
      <c r="M7" s="1876">
        <v>7</v>
      </c>
      <c r="N7" s="1876">
        <v>7</v>
      </c>
      <c r="O7" s="1876">
        <v>7</v>
      </c>
      <c r="P7" s="1876">
        <v>7</v>
      </c>
      <c r="Q7" s="1876">
        <v>7</v>
      </c>
      <c r="R7" s="1878"/>
      <c r="T7" s="1971">
        <v>0.33333333333333298</v>
      </c>
      <c r="U7" s="1972">
        <f>ROUNDDOWN(AVERAGE(E21:R21),0)</f>
        <v>6</v>
      </c>
    </row>
    <row r="8" spans="1:21" ht="61.5" customHeight="1" x14ac:dyDescent="0.85">
      <c r="A8" s="1874" t="s">
        <v>13</v>
      </c>
      <c r="B8" s="1874" t="s">
        <v>90</v>
      </c>
      <c r="C8" s="1875" t="s">
        <v>88</v>
      </c>
      <c r="D8" s="1876">
        <f t="shared" ref="D8:D14" si="0">SUM(E8:K8,L8:R8)/2</f>
        <v>40</v>
      </c>
      <c r="E8" s="1877"/>
      <c r="F8" s="1876">
        <v>8</v>
      </c>
      <c r="G8" s="1876">
        <v>8</v>
      </c>
      <c r="H8" s="1879">
        <v>8</v>
      </c>
      <c r="I8" s="1876">
        <v>8</v>
      </c>
      <c r="J8" s="1876">
        <v>8</v>
      </c>
      <c r="K8" s="1877"/>
      <c r="L8" s="1877"/>
      <c r="M8" s="1876">
        <v>8</v>
      </c>
      <c r="N8" s="1876">
        <v>8</v>
      </c>
      <c r="O8" s="1876">
        <v>8</v>
      </c>
      <c r="P8" s="1876">
        <v>8</v>
      </c>
      <c r="Q8" s="1876">
        <v>8</v>
      </c>
      <c r="R8" s="1878"/>
      <c r="T8" s="1973">
        <v>0.375</v>
      </c>
      <c r="U8" s="1972">
        <f>ROUNDDOWN(AVERAGE(E25:R25),0)</f>
        <v>7</v>
      </c>
    </row>
    <row r="9" spans="1:21" ht="61.5" customHeight="1" x14ac:dyDescent="1">
      <c r="A9" s="1874" t="s">
        <v>13</v>
      </c>
      <c r="B9" s="1874" t="s">
        <v>90</v>
      </c>
      <c r="C9" s="1875" t="s">
        <v>89</v>
      </c>
      <c r="D9" s="1876">
        <f t="shared" si="0"/>
        <v>40</v>
      </c>
      <c r="E9" s="1877"/>
      <c r="F9" s="1876">
        <v>8</v>
      </c>
      <c r="G9" s="1876">
        <v>8</v>
      </c>
      <c r="H9" s="1876">
        <v>8</v>
      </c>
      <c r="I9" s="1876">
        <v>8</v>
      </c>
      <c r="J9" s="1876">
        <v>8</v>
      </c>
      <c r="K9" s="1877"/>
      <c r="L9" s="1877"/>
      <c r="M9" s="1876">
        <v>8</v>
      </c>
      <c r="N9" s="1876">
        <v>8</v>
      </c>
      <c r="O9" s="1876">
        <v>8</v>
      </c>
      <c r="P9" s="1876">
        <v>8</v>
      </c>
      <c r="Q9" s="1876">
        <v>8</v>
      </c>
      <c r="R9" s="1878"/>
      <c r="T9" s="1971">
        <v>0.41666666666666702</v>
      </c>
      <c r="U9" s="1972">
        <f>ROUNDDOWN(AVERAGE(E31:R31),0)</f>
        <v>11</v>
      </c>
    </row>
    <row r="10" spans="1:21" ht="61.5" customHeight="1" x14ac:dyDescent="0.85">
      <c r="A10" s="1874" t="s">
        <v>13</v>
      </c>
      <c r="B10" s="1874" t="s">
        <v>90</v>
      </c>
      <c r="C10" s="1880" t="s">
        <v>111</v>
      </c>
      <c r="D10" s="1876">
        <f t="shared" si="0"/>
        <v>36</v>
      </c>
      <c r="E10" s="1877">
        <v>8</v>
      </c>
      <c r="F10" s="1876">
        <v>8</v>
      </c>
      <c r="G10" s="1897" t="s">
        <v>104</v>
      </c>
      <c r="H10" s="1876"/>
      <c r="I10" s="1876">
        <v>8</v>
      </c>
      <c r="J10" s="1876">
        <v>8</v>
      </c>
      <c r="K10" s="1877"/>
      <c r="L10" s="1977">
        <v>8</v>
      </c>
      <c r="M10" s="1876">
        <v>8</v>
      </c>
      <c r="N10" s="1876">
        <v>8</v>
      </c>
      <c r="O10" s="1876">
        <v>8</v>
      </c>
      <c r="P10" s="1876">
        <v>8</v>
      </c>
      <c r="Q10" s="1876"/>
      <c r="R10" s="1902" t="s">
        <v>152</v>
      </c>
      <c r="T10" s="1973">
        <v>0.45833333333333298</v>
      </c>
      <c r="U10" s="1972">
        <f>ROUNDDOWN(AVERAGE(E36:R36),0)</f>
        <v>13</v>
      </c>
    </row>
    <row r="11" spans="1:21" ht="61.5" customHeight="1" x14ac:dyDescent="1">
      <c r="A11" s="1874" t="s">
        <v>13</v>
      </c>
      <c r="B11" s="1874" t="s">
        <v>90</v>
      </c>
      <c r="C11" s="1880" t="s">
        <v>133</v>
      </c>
      <c r="D11" s="1876">
        <f t="shared" si="0"/>
        <v>40</v>
      </c>
      <c r="E11" s="1877">
        <v>8</v>
      </c>
      <c r="F11" s="1876">
        <v>8</v>
      </c>
      <c r="G11" s="1876"/>
      <c r="H11" s="1876">
        <v>8</v>
      </c>
      <c r="I11" s="1876">
        <v>8</v>
      </c>
      <c r="J11" s="1876">
        <v>8</v>
      </c>
      <c r="K11" s="1877"/>
      <c r="L11" s="1881"/>
      <c r="M11" s="1876">
        <v>8</v>
      </c>
      <c r="N11" s="1876">
        <v>8</v>
      </c>
      <c r="O11" s="1876">
        <v>8</v>
      </c>
      <c r="P11" s="1876"/>
      <c r="Q11" s="1876">
        <v>8</v>
      </c>
      <c r="R11" s="1878">
        <v>8</v>
      </c>
      <c r="T11" s="1971">
        <v>0.5</v>
      </c>
      <c r="U11" s="1972">
        <f>ROUNDDOWN(AVERAGE(E39:R39),0)</f>
        <v>14</v>
      </c>
    </row>
    <row r="12" spans="1:21" ht="61.5" customHeight="1" x14ac:dyDescent="0.85">
      <c r="A12" s="1874" t="s">
        <v>13</v>
      </c>
      <c r="B12" s="1874" t="s">
        <v>90</v>
      </c>
      <c r="C12" s="1882" t="s">
        <v>344</v>
      </c>
      <c r="D12" s="1876">
        <f t="shared" si="0"/>
        <v>8</v>
      </c>
      <c r="E12" s="1877">
        <v>8</v>
      </c>
      <c r="F12" s="1876"/>
      <c r="G12" s="1876"/>
      <c r="H12" s="1876"/>
      <c r="I12" s="1876"/>
      <c r="J12" s="1876"/>
      <c r="K12" s="1877"/>
      <c r="L12" s="1881"/>
      <c r="M12" s="1876"/>
      <c r="N12" s="1876"/>
      <c r="O12" s="1876"/>
      <c r="P12" s="1876"/>
      <c r="Q12" s="1876"/>
      <c r="R12" s="1878">
        <v>8</v>
      </c>
      <c r="T12" s="1973">
        <v>0.54166666666666696</v>
      </c>
      <c r="U12" s="1972">
        <f>ROUNDDOWN(AVERAGE(E41:R41),0)</f>
        <v>14</v>
      </c>
    </row>
    <row r="13" spans="1:21" s="1974" customFormat="1" ht="61.5" customHeight="1" x14ac:dyDescent="1">
      <c r="A13" s="1874" t="s">
        <v>13</v>
      </c>
      <c r="B13" s="1874" t="s">
        <v>90</v>
      </c>
      <c r="C13" s="1883" t="s">
        <v>351</v>
      </c>
      <c r="D13" s="1884">
        <f>SUM(E13:K13,L13:R13)/2</f>
        <v>14.5</v>
      </c>
      <c r="E13" s="1885">
        <v>6</v>
      </c>
      <c r="F13" s="1884"/>
      <c r="G13" s="1884"/>
      <c r="H13" s="1884"/>
      <c r="I13" s="1884"/>
      <c r="J13" s="1884"/>
      <c r="K13" s="1885">
        <v>8.5</v>
      </c>
      <c r="L13" s="1886">
        <v>6</v>
      </c>
      <c r="M13" s="1884"/>
      <c r="N13" s="1884"/>
      <c r="O13" s="1884"/>
      <c r="P13" s="1884"/>
      <c r="Q13" s="1884"/>
      <c r="R13" s="1885">
        <v>8.5</v>
      </c>
      <c r="T13" s="1971">
        <v>0.58333333333333304</v>
      </c>
      <c r="U13" s="1972">
        <f>ROUNDDOWN(AVERAGE(E49:R49),0)</f>
        <v>17</v>
      </c>
    </row>
    <row r="14" spans="1:21" ht="61.5" customHeight="1" x14ac:dyDescent="0.85">
      <c r="A14" s="1874" t="s">
        <v>13</v>
      </c>
      <c r="B14" s="1874" t="s">
        <v>90</v>
      </c>
      <c r="C14" s="1880" t="s">
        <v>106</v>
      </c>
      <c r="D14" s="1876">
        <f t="shared" si="0"/>
        <v>8</v>
      </c>
      <c r="E14" s="1877"/>
      <c r="F14" s="1887"/>
      <c r="G14" s="1887"/>
      <c r="H14" s="1887"/>
      <c r="I14" s="1887"/>
      <c r="J14" s="1887"/>
      <c r="K14" s="1877">
        <v>8</v>
      </c>
      <c r="L14" s="1881"/>
      <c r="M14" s="1887"/>
      <c r="N14" s="1887"/>
      <c r="O14" s="1887"/>
      <c r="P14" s="1887"/>
      <c r="Q14" s="1887"/>
      <c r="R14" s="1877">
        <v>8</v>
      </c>
      <c r="T14" s="1973">
        <v>0.625</v>
      </c>
      <c r="U14" s="1972">
        <f>ROUNDDOWN(AVERAGE(E53:R53),0)</f>
        <v>13</v>
      </c>
    </row>
    <row r="15" spans="1:21" ht="61.5" customHeight="1" x14ac:dyDescent="1">
      <c r="A15" s="1888"/>
      <c r="B15" s="1888"/>
      <c r="C15" s="1889" t="s">
        <v>122</v>
      </c>
      <c r="D15" s="1890"/>
      <c r="E15" s="1891">
        <f>COUNT(E7:E14)</f>
        <v>4</v>
      </c>
      <c r="F15" s="1891">
        <f>COUNT(F7:F14)</f>
        <v>5</v>
      </c>
      <c r="G15" s="1891">
        <f t="shared" ref="G15:R15" si="1">COUNT(G7:G14)</f>
        <v>3</v>
      </c>
      <c r="H15" s="1891">
        <f t="shared" si="1"/>
        <v>4</v>
      </c>
      <c r="I15" s="1891">
        <f t="shared" si="1"/>
        <v>5</v>
      </c>
      <c r="J15" s="1891">
        <f t="shared" si="1"/>
        <v>5</v>
      </c>
      <c r="K15" s="1891">
        <f t="shared" si="1"/>
        <v>2</v>
      </c>
      <c r="L15" s="1891">
        <f t="shared" si="1"/>
        <v>2</v>
      </c>
      <c r="M15" s="1891">
        <f t="shared" si="1"/>
        <v>5</v>
      </c>
      <c r="N15" s="1891">
        <f t="shared" si="1"/>
        <v>5</v>
      </c>
      <c r="O15" s="1891">
        <f>COUNT(O7:O14)</f>
        <v>5</v>
      </c>
      <c r="P15" s="1891">
        <f t="shared" si="1"/>
        <v>4</v>
      </c>
      <c r="Q15" s="1891">
        <f t="shared" si="1"/>
        <v>4</v>
      </c>
      <c r="R15" s="1891">
        <f t="shared" si="1"/>
        <v>4</v>
      </c>
      <c r="T15" s="1971">
        <v>0.66666666666666696</v>
      </c>
      <c r="U15" s="1972">
        <f>ROUNDDOWN(AVERAGE(E54:R54),0)</f>
        <v>13</v>
      </c>
    </row>
    <row r="16" spans="1:21" ht="61.5" customHeight="1" x14ac:dyDescent="0.85">
      <c r="A16" s="1874" t="s">
        <v>13</v>
      </c>
      <c r="B16" s="1874" t="s">
        <v>14</v>
      </c>
      <c r="C16" s="1880" t="s">
        <v>293</v>
      </c>
      <c r="D16" s="1876">
        <f>SUM(E16:K16,L16:R16)/2</f>
        <v>36</v>
      </c>
      <c r="E16" s="1881"/>
      <c r="F16" s="1892">
        <v>8</v>
      </c>
      <c r="G16" s="1892"/>
      <c r="H16" s="1892">
        <v>8</v>
      </c>
      <c r="I16" s="1892">
        <v>8</v>
      </c>
      <c r="J16" s="1892">
        <v>8</v>
      </c>
      <c r="K16" s="1977" t="s">
        <v>104</v>
      </c>
      <c r="L16" s="1977" t="s">
        <v>152</v>
      </c>
      <c r="M16" s="1876"/>
      <c r="N16" s="1892">
        <v>8</v>
      </c>
      <c r="O16" s="1892">
        <v>8</v>
      </c>
      <c r="P16" s="1892">
        <v>8</v>
      </c>
      <c r="Q16" s="1892">
        <v>8</v>
      </c>
      <c r="R16" s="1977">
        <v>8</v>
      </c>
      <c r="T16" s="1973">
        <v>0.70833333333333404</v>
      </c>
      <c r="U16" s="1972">
        <f>ROUNDDOWN(AVERAGE(E55:R55),0)</f>
        <v>11</v>
      </c>
    </row>
    <row r="17" spans="1:21" ht="61.5" customHeight="1" x14ac:dyDescent="1">
      <c r="A17" s="1874" t="s">
        <v>13</v>
      </c>
      <c r="B17" s="1874" t="s">
        <v>14</v>
      </c>
      <c r="C17" s="1880" t="s">
        <v>98</v>
      </c>
      <c r="D17" s="1876">
        <f t="shared" ref="D17" si="2">SUM(E17:K17,L17:R17)/2</f>
        <v>36</v>
      </c>
      <c r="E17" s="1877"/>
      <c r="F17" s="1879">
        <v>8</v>
      </c>
      <c r="G17" s="1876">
        <v>8</v>
      </c>
      <c r="H17" s="1876">
        <v>8</v>
      </c>
      <c r="I17" s="1876">
        <v>8</v>
      </c>
      <c r="J17" s="1876">
        <v>8</v>
      </c>
      <c r="K17" s="1877"/>
      <c r="L17" s="1877"/>
      <c r="M17" s="1892">
        <v>8</v>
      </c>
      <c r="N17" s="1892">
        <v>8</v>
      </c>
      <c r="O17" s="1876">
        <v>8</v>
      </c>
      <c r="P17" s="1876">
        <v>8</v>
      </c>
      <c r="Q17" s="1897" t="s">
        <v>104</v>
      </c>
      <c r="R17" s="1878"/>
      <c r="T17" s="1971">
        <v>0.75</v>
      </c>
      <c r="U17" s="1972">
        <f>ROUNDDOWN(AVERAGE(E57:R57),0)</f>
        <v>10</v>
      </c>
    </row>
    <row r="18" spans="1:21" ht="61.5" customHeight="1" x14ac:dyDescent="0.85">
      <c r="A18" s="1874" t="s">
        <v>13</v>
      </c>
      <c r="B18" s="1874" t="s">
        <v>201</v>
      </c>
      <c r="C18" s="1880" t="s">
        <v>107</v>
      </c>
      <c r="D18" s="1876">
        <f>SUM(E18:K18,L18:R18)/2</f>
        <v>15</v>
      </c>
      <c r="E18" s="1877">
        <v>5</v>
      </c>
      <c r="F18" s="1897">
        <v>5</v>
      </c>
      <c r="G18" s="1876">
        <v>5</v>
      </c>
      <c r="H18" s="1897" t="s">
        <v>104</v>
      </c>
      <c r="I18" s="1876"/>
      <c r="J18" s="1876"/>
      <c r="K18" s="1877"/>
      <c r="L18" s="1977" t="s">
        <v>104</v>
      </c>
      <c r="M18" s="1876">
        <v>5</v>
      </c>
      <c r="N18" s="1876">
        <v>5</v>
      </c>
      <c r="O18" s="1876"/>
      <c r="P18" s="1876">
        <v>5</v>
      </c>
      <c r="Q18" s="1876"/>
      <c r="R18" s="1878"/>
      <c r="T18" s="1973">
        <v>0.79166666666666696</v>
      </c>
      <c r="U18" s="1972">
        <f>ROUNDDOWN(AVERAGE(E58:R58),0)</f>
        <v>10</v>
      </c>
    </row>
    <row r="19" spans="1:21" ht="61.5" customHeight="1" x14ac:dyDescent="1">
      <c r="A19" s="1888"/>
      <c r="B19" s="1888"/>
      <c r="C19" s="1889" t="s">
        <v>123</v>
      </c>
      <c r="D19" s="1890"/>
      <c r="E19" s="1891">
        <f t="shared" ref="E19:R19" si="3">COUNT(E7:E14,E16:E17)</f>
        <v>4</v>
      </c>
      <c r="F19" s="1891">
        <f>COUNT(F7:F14,F16:F17)</f>
        <v>7</v>
      </c>
      <c r="G19" s="1891">
        <f t="shared" si="3"/>
        <v>4</v>
      </c>
      <c r="H19" s="1891">
        <f t="shared" si="3"/>
        <v>6</v>
      </c>
      <c r="I19" s="1891">
        <f t="shared" si="3"/>
        <v>7</v>
      </c>
      <c r="J19" s="1891">
        <f t="shared" si="3"/>
        <v>7</v>
      </c>
      <c r="K19" s="1891">
        <f t="shared" si="3"/>
        <v>2</v>
      </c>
      <c r="L19" s="1891">
        <f t="shared" si="3"/>
        <v>2</v>
      </c>
      <c r="M19" s="1891">
        <f t="shared" si="3"/>
        <v>6</v>
      </c>
      <c r="N19" s="1891">
        <f t="shared" si="3"/>
        <v>7</v>
      </c>
      <c r="O19" s="1891">
        <f t="shared" si="3"/>
        <v>7</v>
      </c>
      <c r="P19" s="1891">
        <f t="shared" si="3"/>
        <v>6</v>
      </c>
      <c r="Q19" s="1891">
        <f t="shared" si="3"/>
        <v>5</v>
      </c>
      <c r="R19" s="1891">
        <f t="shared" si="3"/>
        <v>5</v>
      </c>
      <c r="T19" s="1971">
        <v>0.83333333333333404</v>
      </c>
      <c r="U19" s="1972">
        <f>ROUNDDOWN(AVERAGE(E59:R59),0)</f>
        <v>5</v>
      </c>
    </row>
    <row r="20" spans="1:21" ht="61.5" customHeight="1" x14ac:dyDescent="0.85">
      <c r="A20" s="1874" t="s">
        <v>13</v>
      </c>
      <c r="B20" s="1874" t="s">
        <v>26</v>
      </c>
      <c r="C20" s="1880" t="s">
        <v>285</v>
      </c>
      <c r="D20" s="1876">
        <f>SUM(E20:K20,L20:R20)/2</f>
        <v>40</v>
      </c>
      <c r="E20" s="1894"/>
      <c r="F20" s="1876">
        <v>8</v>
      </c>
      <c r="G20" s="1876">
        <v>8</v>
      </c>
      <c r="H20" s="1876"/>
      <c r="I20" s="1876">
        <v>8</v>
      </c>
      <c r="J20" s="1876">
        <v>8</v>
      </c>
      <c r="K20" s="1895">
        <v>8</v>
      </c>
      <c r="L20" s="1895">
        <v>8</v>
      </c>
      <c r="M20" s="1876">
        <v>8</v>
      </c>
      <c r="N20" s="1876">
        <v>8</v>
      </c>
      <c r="O20" s="1876"/>
      <c r="P20" s="1876">
        <v>8</v>
      </c>
      <c r="Q20" s="1876">
        <v>8</v>
      </c>
      <c r="R20" s="1895"/>
      <c r="T20" s="1973">
        <v>0.875</v>
      </c>
      <c r="U20" s="1972">
        <f>ROUNDDOWN(AVERAGE(E60:R60),0)</f>
        <v>4</v>
      </c>
    </row>
    <row r="21" spans="1:21" ht="61.5" customHeight="1" x14ac:dyDescent="1">
      <c r="A21" s="1888"/>
      <c r="B21" s="1888"/>
      <c r="C21" s="1889" t="s">
        <v>120</v>
      </c>
      <c r="D21" s="1890"/>
      <c r="E21" s="1891">
        <f t="shared" ref="E21:R21" si="4">COUNT(E7:E14,E16:E18,E20:E20)</f>
        <v>5</v>
      </c>
      <c r="F21" s="1891">
        <f>COUNT(F7:F14,F16:F18,F20:F20)</f>
        <v>9</v>
      </c>
      <c r="G21" s="1891">
        <f t="shared" si="4"/>
        <v>6</v>
      </c>
      <c r="H21" s="1891">
        <f t="shared" si="4"/>
        <v>6</v>
      </c>
      <c r="I21" s="1891">
        <f t="shared" si="4"/>
        <v>8</v>
      </c>
      <c r="J21" s="1891">
        <f t="shared" si="4"/>
        <v>8</v>
      </c>
      <c r="K21" s="1891">
        <f t="shared" si="4"/>
        <v>3</v>
      </c>
      <c r="L21" s="1891">
        <f t="shared" si="4"/>
        <v>3</v>
      </c>
      <c r="M21" s="1891">
        <f t="shared" si="4"/>
        <v>8</v>
      </c>
      <c r="N21" s="1891">
        <f t="shared" si="4"/>
        <v>9</v>
      </c>
      <c r="O21" s="1891">
        <f t="shared" si="4"/>
        <v>7</v>
      </c>
      <c r="P21" s="1891">
        <f t="shared" si="4"/>
        <v>8</v>
      </c>
      <c r="Q21" s="1891">
        <f t="shared" si="4"/>
        <v>6</v>
      </c>
      <c r="R21" s="1891">
        <f t="shared" si="4"/>
        <v>5</v>
      </c>
      <c r="T21" s="1975">
        <v>0.91666666666666696</v>
      </c>
      <c r="U21" s="1976">
        <f>ROUNDDOWN(AVERAGE('Master as of 2.17.25'!E61:R61), 0)</f>
        <v>4</v>
      </c>
    </row>
    <row r="22" spans="1:21" ht="61.5" customHeight="1" x14ac:dyDescent="0.85">
      <c r="A22" s="1874" t="s">
        <v>13</v>
      </c>
      <c r="B22" s="1874" t="s">
        <v>30</v>
      </c>
      <c r="C22" s="1880" t="s">
        <v>341</v>
      </c>
      <c r="D22" s="1876">
        <f>SUM(E22:K22,L22:R22)/2</f>
        <v>36</v>
      </c>
      <c r="E22" s="1885"/>
      <c r="F22" s="1876">
        <v>8</v>
      </c>
      <c r="G22" s="1876">
        <v>8</v>
      </c>
      <c r="H22" s="1876">
        <v>8</v>
      </c>
      <c r="I22" s="1876"/>
      <c r="J22" s="1876">
        <v>8</v>
      </c>
      <c r="K22" s="1885">
        <v>8</v>
      </c>
      <c r="L22" s="1885">
        <v>8</v>
      </c>
      <c r="M22" s="1876"/>
      <c r="N22" s="1876">
        <v>8</v>
      </c>
      <c r="O22" s="1876">
        <v>8</v>
      </c>
      <c r="P22" s="1892"/>
      <c r="Q22" s="1876">
        <v>8</v>
      </c>
      <c r="R22" s="1885"/>
    </row>
    <row r="23" spans="1:21" ht="61.5" customHeight="1" x14ac:dyDescent="0.85">
      <c r="A23" s="1874" t="s">
        <v>13</v>
      </c>
      <c r="B23" s="1874" t="s">
        <v>30</v>
      </c>
      <c r="C23" s="1880" t="s">
        <v>359</v>
      </c>
      <c r="D23" s="1876">
        <f>SUM(E23:K23,L23:R23)/2</f>
        <v>24</v>
      </c>
      <c r="E23" s="1895">
        <v>8</v>
      </c>
      <c r="F23" s="1876"/>
      <c r="G23" s="1876"/>
      <c r="H23" s="1876"/>
      <c r="I23" s="1876">
        <v>8</v>
      </c>
      <c r="J23" s="1876"/>
      <c r="K23" s="1895">
        <v>8</v>
      </c>
      <c r="L23" s="1895">
        <v>8</v>
      </c>
      <c r="M23" s="1876"/>
      <c r="N23" s="1876"/>
      <c r="O23" s="1876"/>
      <c r="P23" s="1892">
        <v>8</v>
      </c>
      <c r="Q23" s="1876"/>
      <c r="R23" s="1895">
        <v>8</v>
      </c>
    </row>
    <row r="24" spans="1:21" ht="61.5" customHeight="1" x14ac:dyDescent="0.85">
      <c r="A24" s="1874" t="s">
        <v>13</v>
      </c>
      <c r="B24" s="1874" t="s">
        <v>30</v>
      </c>
      <c r="C24" s="1880" t="s">
        <v>290</v>
      </c>
      <c r="D24" s="1876">
        <f t="shared" ref="D24" si="5">SUM(E24:K24,L24:R24)/2</f>
        <v>16</v>
      </c>
      <c r="E24" s="1877">
        <v>8</v>
      </c>
      <c r="F24" s="1876"/>
      <c r="G24" s="1876"/>
      <c r="H24" s="1876"/>
      <c r="I24" s="1876"/>
      <c r="J24" s="1876"/>
      <c r="K24" s="1877">
        <v>8</v>
      </c>
      <c r="L24" s="1877">
        <v>8</v>
      </c>
      <c r="M24" s="1876"/>
      <c r="N24" s="1876"/>
      <c r="O24" s="1876"/>
      <c r="P24" s="1876"/>
      <c r="Q24" s="1876"/>
      <c r="R24" s="1878">
        <v>8</v>
      </c>
    </row>
    <row r="25" spans="1:21" ht="61.5" customHeight="1" x14ac:dyDescent="0.85">
      <c r="A25" s="1888"/>
      <c r="B25" s="1888"/>
      <c r="C25" s="1889" t="s">
        <v>119</v>
      </c>
      <c r="D25" s="1890"/>
      <c r="E25" s="1891">
        <f t="shared" ref="E25:R25" si="6">COUNT(E7:E14,E16:E18,E20:E20,E22:E24)</f>
        <v>7</v>
      </c>
      <c r="F25" s="1891">
        <f t="shared" si="6"/>
        <v>10</v>
      </c>
      <c r="G25" s="1891">
        <f t="shared" si="6"/>
        <v>7</v>
      </c>
      <c r="H25" s="1891">
        <f t="shared" si="6"/>
        <v>7</v>
      </c>
      <c r="I25" s="1891">
        <f t="shared" si="6"/>
        <v>9</v>
      </c>
      <c r="J25" s="1891">
        <f t="shared" si="6"/>
        <v>9</v>
      </c>
      <c r="K25" s="1891">
        <f t="shared" si="6"/>
        <v>6</v>
      </c>
      <c r="L25" s="1891">
        <f t="shared" si="6"/>
        <v>6</v>
      </c>
      <c r="M25" s="1891">
        <f t="shared" si="6"/>
        <v>8</v>
      </c>
      <c r="N25" s="1891">
        <f t="shared" si="6"/>
        <v>10</v>
      </c>
      <c r="O25" s="1891">
        <f t="shared" si="6"/>
        <v>8</v>
      </c>
      <c r="P25" s="1891">
        <f t="shared" si="6"/>
        <v>9</v>
      </c>
      <c r="Q25" s="1891">
        <f t="shared" si="6"/>
        <v>7</v>
      </c>
      <c r="R25" s="1891">
        <f t="shared" si="6"/>
        <v>7</v>
      </c>
    </row>
    <row r="26" spans="1:21" ht="61.5" customHeight="1" x14ac:dyDescent="0.85">
      <c r="A26" s="1874" t="s">
        <v>13</v>
      </c>
      <c r="B26" s="1874" t="s">
        <v>91</v>
      </c>
      <c r="C26" s="1875" t="s">
        <v>92</v>
      </c>
      <c r="D26" s="1876">
        <f t="shared" ref="D26:D30" si="7">SUM(E26:K26,L26:R26)/2</f>
        <v>40</v>
      </c>
      <c r="E26" s="1877"/>
      <c r="F26" s="1876">
        <v>8</v>
      </c>
      <c r="G26" s="1876">
        <v>8</v>
      </c>
      <c r="H26" s="1876">
        <v>8</v>
      </c>
      <c r="I26" s="1876">
        <v>8</v>
      </c>
      <c r="J26" s="1876">
        <v>8</v>
      </c>
      <c r="K26" s="1877"/>
      <c r="L26" s="1877"/>
      <c r="M26" s="1876">
        <v>8</v>
      </c>
      <c r="N26" s="1876">
        <v>8</v>
      </c>
      <c r="O26" s="1876">
        <v>8</v>
      </c>
      <c r="P26" s="1876">
        <v>8</v>
      </c>
      <c r="Q26" s="1876">
        <v>8</v>
      </c>
      <c r="R26" s="1878"/>
    </row>
    <row r="27" spans="1:21" ht="61.5" customHeight="1" x14ac:dyDescent="0.85">
      <c r="A27" s="1874" t="s">
        <v>13</v>
      </c>
      <c r="B27" s="1874" t="s">
        <v>91</v>
      </c>
      <c r="C27" s="1880" t="s">
        <v>235</v>
      </c>
      <c r="D27" s="1876">
        <f t="shared" si="7"/>
        <v>40</v>
      </c>
      <c r="E27" s="1897"/>
      <c r="F27" s="1897">
        <v>8</v>
      </c>
      <c r="G27" s="1876">
        <v>8</v>
      </c>
      <c r="H27" s="1876">
        <v>8</v>
      </c>
      <c r="I27" s="1876">
        <v>8</v>
      </c>
      <c r="J27" s="1897">
        <v>8</v>
      </c>
      <c r="K27" s="1897"/>
      <c r="L27" s="1897"/>
      <c r="M27" s="1876">
        <v>8</v>
      </c>
      <c r="N27" s="1876"/>
      <c r="O27" s="1876">
        <v>8</v>
      </c>
      <c r="P27" s="1876">
        <v>8</v>
      </c>
      <c r="Q27" s="1876">
        <v>8</v>
      </c>
      <c r="R27" s="1897">
        <v>8</v>
      </c>
    </row>
    <row r="28" spans="1:21" ht="61.5" customHeight="1" x14ac:dyDescent="0.85">
      <c r="A28" s="1874" t="s">
        <v>13</v>
      </c>
      <c r="B28" s="1874" t="s">
        <v>91</v>
      </c>
      <c r="C28" s="1875" t="s">
        <v>344</v>
      </c>
      <c r="D28" s="1876">
        <f t="shared" si="7"/>
        <v>32</v>
      </c>
      <c r="E28" s="1896"/>
      <c r="F28" s="1876">
        <v>8</v>
      </c>
      <c r="G28" s="1876">
        <v>8</v>
      </c>
      <c r="H28" s="1876"/>
      <c r="I28" s="1876">
        <v>8</v>
      </c>
      <c r="J28" s="1876">
        <v>8</v>
      </c>
      <c r="K28" s="1877"/>
      <c r="L28" s="1877"/>
      <c r="M28" s="1876">
        <v>8</v>
      </c>
      <c r="N28" s="1876">
        <v>8</v>
      </c>
      <c r="O28" s="1876">
        <v>8</v>
      </c>
      <c r="P28" s="1876">
        <v>8</v>
      </c>
      <c r="Q28" s="1876"/>
      <c r="R28" s="1896"/>
    </row>
    <row r="29" spans="1:21" ht="61.5" customHeight="1" x14ac:dyDescent="0.85">
      <c r="A29" s="1874" t="s">
        <v>13</v>
      </c>
      <c r="B29" s="1874" t="s">
        <v>91</v>
      </c>
      <c r="C29" s="1880" t="s">
        <v>331</v>
      </c>
      <c r="D29" s="1876">
        <f t="shared" si="7"/>
        <v>36</v>
      </c>
      <c r="E29" s="1877"/>
      <c r="F29" s="1876">
        <v>8</v>
      </c>
      <c r="G29" s="1876">
        <v>8</v>
      </c>
      <c r="H29" s="1876">
        <v>8</v>
      </c>
      <c r="I29" s="1876"/>
      <c r="J29" s="1876">
        <v>8</v>
      </c>
      <c r="K29" s="1877">
        <v>8</v>
      </c>
      <c r="L29" s="1877">
        <v>8</v>
      </c>
      <c r="M29" s="1897"/>
      <c r="N29" s="1876">
        <v>8</v>
      </c>
      <c r="O29" s="1876">
        <v>8</v>
      </c>
      <c r="P29" s="1876"/>
      <c r="Q29" s="1876">
        <v>8</v>
      </c>
      <c r="R29" s="1878"/>
    </row>
    <row r="30" spans="1:21" ht="61.5" customHeight="1" x14ac:dyDescent="0.85">
      <c r="A30" s="1874" t="s">
        <v>13</v>
      </c>
      <c r="B30" s="1874" t="s">
        <v>91</v>
      </c>
      <c r="C30" s="1880" t="s">
        <v>281</v>
      </c>
      <c r="D30" s="1876">
        <f t="shared" si="7"/>
        <v>40</v>
      </c>
      <c r="E30" s="1877">
        <v>8</v>
      </c>
      <c r="F30" s="1876"/>
      <c r="G30" s="1876">
        <v>8</v>
      </c>
      <c r="H30" s="1876">
        <v>8</v>
      </c>
      <c r="I30" s="1876">
        <v>8</v>
      </c>
      <c r="J30" s="1876">
        <v>8</v>
      </c>
      <c r="K30" s="1877"/>
      <c r="L30" s="1877"/>
      <c r="M30" s="1876">
        <v>8</v>
      </c>
      <c r="N30" s="1876">
        <v>8</v>
      </c>
      <c r="O30" s="1876"/>
      <c r="P30" s="1876">
        <v>8</v>
      </c>
      <c r="Q30" s="1876">
        <v>8</v>
      </c>
      <c r="R30" s="1878">
        <v>8</v>
      </c>
    </row>
    <row r="31" spans="1:21" ht="61.5" customHeight="1" x14ac:dyDescent="0.85">
      <c r="A31" s="1888"/>
      <c r="B31" s="1888"/>
      <c r="C31" s="1889" t="s">
        <v>124</v>
      </c>
      <c r="D31" s="1890"/>
      <c r="E31" s="1891">
        <f t="shared" ref="E31:R31" si="8">COUNT(E7:E14,E16:E18,E20:E20,E22:E24,E26:E30)</f>
        <v>8</v>
      </c>
      <c r="F31" s="1891">
        <f t="shared" si="8"/>
        <v>14</v>
      </c>
      <c r="G31" s="1891">
        <f t="shared" si="8"/>
        <v>12</v>
      </c>
      <c r="H31" s="1891">
        <f t="shared" si="8"/>
        <v>11</v>
      </c>
      <c r="I31" s="1891">
        <f t="shared" si="8"/>
        <v>13</v>
      </c>
      <c r="J31" s="1891">
        <f t="shared" si="8"/>
        <v>14</v>
      </c>
      <c r="K31" s="1891">
        <f t="shared" si="8"/>
        <v>7</v>
      </c>
      <c r="L31" s="1891">
        <f t="shared" si="8"/>
        <v>7</v>
      </c>
      <c r="M31" s="1891">
        <f t="shared" si="8"/>
        <v>12</v>
      </c>
      <c r="N31" s="1891">
        <f t="shared" si="8"/>
        <v>14</v>
      </c>
      <c r="O31" s="1891">
        <f t="shared" si="8"/>
        <v>12</v>
      </c>
      <c r="P31" s="1891">
        <f t="shared" si="8"/>
        <v>13</v>
      </c>
      <c r="Q31" s="1891">
        <f t="shared" si="8"/>
        <v>11</v>
      </c>
      <c r="R31" s="1891">
        <f t="shared" si="8"/>
        <v>9</v>
      </c>
    </row>
    <row r="32" spans="1:21" ht="61.5" customHeight="1" x14ac:dyDescent="0.85">
      <c r="A32" s="1874" t="s">
        <v>13</v>
      </c>
      <c r="B32" s="1874" t="s">
        <v>288</v>
      </c>
      <c r="C32" s="1880" t="s">
        <v>276</v>
      </c>
      <c r="D32" s="1876">
        <f>SUM(E32:K32,L32:R32)/2</f>
        <v>21</v>
      </c>
      <c r="E32" s="1895">
        <v>8</v>
      </c>
      <c r="F32" s="1876"/>
      <c r="G32" s="1876"/>
      <c r="H32" s="1876">
        <v>5</v>
      </c>
      <c r="I32" s="1876"/>
      <c r="J32" s="1876"/>
      <c r="K32" s="1895">
        <v>8</v>
      </c>
      <c r="L32" s="1895">
        <v>8</v>
      </c>
      <c r="M32" s="1876"/>
      <c r="N32" s="1876"/>
      <c r="O32" s="1876">
        <v>5</v>
      </c>
      <c r="P32" s="1876"/>
      <c r="Q32" s="1876"/>
      <c r="R32" s="1895">
        <v>8</v>
      </c>
    </row>
    <row r="33" spans="1:18" ht="61.5" customHeight="1" x14ac:dyDescent="0.85">
      <c r="A33" s="1874" t="s">
        <v>13</v>
      </c>
      <c r="B33" s="1874" t="s">
        <v>322</v>
      </c>
      <c r="C33" s="1880" t="s">
        <v>276</v>
      </c>
      <c r="D33" s="1876">
        <f>SUM(E33:K33,L33:R33)/2</f>
        <v>10.5</v>
      </c>
      <c r="E33" s="1895"/>
      <c r="F33" s="1876"/>
      <c r="G33" s="1876"/>
      <c r="H33" s="1876"/>
      <c r="I33" s="1876">
        <v>7</v>
      </c>
      <c r="J33" s="1897" t="s">
        <v>104</v>
      </c>
      <c r="K33" s="1895"/>
      <c r="L33" s="1895"/>
      <c r="M33" s="1876"/>
      <c r="N33" s="1876"/>
      <c r="O33" s="1876"/>
      <c r="P33" s="1876">
        <v>7</v>
      </c>
      <c r="Q33" s="1876">
        <v>7</v>
      </c>
      <c r="R33" s="1895"/>
    </row>
    <row r="34" spans="1:18" ht="61.5" customHeight="1" x14ac:dyDescent="0.85">
      <c r="A34" s="1874" t="s">
        <v>13</v>
      </c>
      <c r="B34" s="1874" t="s">
        <v>34</v>
      </c>
      <c r="C34" s="1880" t="s">
        <v>192</v>
      </c>
      <c r="D34" s="1876">
        <f>SUM(E34:K34,L34:R34)/2</f>
        <v>40</v>
      </c>
      <c r="E34" s="1895">
        <v>8</v>
      </c>
      <c r="F34" s="1876">
        <v>8</v>
      </c>
      <c r="G34" s="1876">
        <v>8</v>
      </c>
      <c r="H34" s="1876"/>
      <c r="I34" s="1876">
        <v>8</v>
      </c>
      <c r="J34" s="1876">
        <v>8</v>
      </c>
      <c r="K34" s="1895"/>
      <c r="L34" s="1895"/>
      <c r="M34" s="1876">
        <v>8</v>
      </c>
      <c r="N34" s="1876">
        <v>8</v>
      </c>
      <c r="O34" s="1876">
        <v>8</v>
      </c>
      <c r="P34" s="1876">
        <v>8</v>
      </c>
      <c r="Q34" s="1876"/>
      <c r="R34" s="1895">
        <v>8</v>
      </c>
    </row>
    <row r="35" spans="1:18" ht="61.5" customHeight="1" x14ac:dyDescent="0.85">
      <c r="A35" s="1874" t="s">
        <v>13</v>
      </c>
      <c r="B35" s="1874" t="s">
        <v>34</v>
      </c>
      <c r="C35" s="1880" t="s">
        <v>345</v>
      </c>
      <c r="D35" s="1876">
        <f>SUM(E35:K35,L35:R35)/2</f>
        <v>32</v>
      </c>
      <c r="E35" s="1895">
        <v>8</v>
      </c>
      <c r="F35" s="1876">
        <v>8</v>
      </c>
      <c r="G35" s="1876"/>
      <c r="H35" s="1876">
        <v>8</v>
      </c>
      <c r="I35" s="1876"/>
      <c r="J35" s="1876">
        <v>8</v>
      </c>
      <c r="K35" s="1895"/>
      <c r="L35" s="1895"/>
      <c r="M35" s="1876">
        <v>8</v>
      </c>
      <c r="N35" s="1876"/>
      <c r="O35" s="1876">
        <v>8</v>
      </c>
      <c r="P35" s="1876"/>
      <c r="Q35" s="1876">
        <v>8</v>
      </c>
      <c r="R35" s="1895">
        <v>8</v>
      </c>
    </row>
    <row r="36" spans="1:18" ht="61.5" customHeight="1" x14ac:dyDescent="0.85">
      <c r="A36" s="1888"/>
      <c r="B36" s="1888"/>
      <c r="C36" s="1889" t="s">
        <v>121</v>
      </c>
      <c r="D36" s="1890"/>
      <c r="E36" s="1891">
        <f t="shared" ref="E36:R36" si="9">COUNT(E7:E14,E16:E18,E20:E20,E22:E24,E26:E30,E32:E35)</f>
        <v>11</v>
      </c>
      <c r="F36" s="1891">
        <f t="shared" si="9"/>
        <v>16</v>
      </c>
      <c r="G36" s="1891">
        <f t="shared" si="9"/>
        <v>13</v>
      </c>
      <c r="H36" s="1891">
        <f t="shared" si="9"/>
        <v>13</v>
      </c>
      <c r="I36" s="1891">
        <f t="shared" si="9"/>
        <v>15</v>
      </c>
      <c r="J36" s="1891">
        <f t="shared" si="9"/>
        <v>16</v>
      </c>
      <c r="K36" s="1891">
        <f t="shared" si="9"/>
        <v>8</v>
      </c>
      <c r="L36" s="1891">
        <f t="shared" si="9"/>
        <v>8</v>
      </c>
      <c r="M36" s="1891">
        <f t="shared" si="9"/>
        <v>14</v>
      </c>
      <c r="N36" s="1891">
        <f t="shared" si="9"/>
        <v>15</v>
      </c>
      <c r="O36" s="1891">
        <f t="shared" si="9"/>
        <v>15</v>
      </c>
      <c r="P36" s="1891">
        <f t="shared" si="9"/>
        <v>15</v>
      </c>
      <c r="Q36" s="1891">
        <f t="shared" si="9"/>
        <v>13</v>
      </c>
      <c r="R36" s="1891">
        <f t="shared" si="9"/>
        <v>12</v>
      </c>
    </row>
    <row r="37" spans="1:18" ht="61.5" customHeight="1" x14ac:dyDescent="0.85">
      <c r="A37" s="1874" t="s">
        <v>13</v>
      </c>
      <c r="B37" s="1874" t="s">
        <v>348</v>
      </c>
      <c r="C37" s="1880" t="s">
        <v>349</v>
      </c>
      <c r="D37" s="1876">
        <f t="shared" ref="D37:D38" si="10">SUM(E37:K37,L37:R37)/2</f>
        <v>40</v>
      </c>
      <c r="E37" s="1903"/>
      <c r="F37" s="1892">
        <v>8</v>
      </c>
      <c r="G37" s="1892">
        <v>8</v>
      </c>
      <c r="H37" s="1876">
        <v>8</v>
      </c>
      <c r="I37" s="1892">
        <v>8</v>
      </c>
      <c r="J37" s="1892"/>
      <c r="K37" s="1895">
        <v>8</v>
      </c>
      <c r="L37" s="1895">
        <v>8</v>
      </c>
      <c r="M37" s="1876"/>
      <c r="N37" s="1892">
        <v>8</v>
      </c>
      <c r="O37" s="1892">
        <v>8</v>
      </c>
      <c r="P37" s="1892">
        <v>8</v>
      </c>
      <c r="Q37" s="1892">
        <v>8</v>
      </c>
      <c r="R37" s="1903"/>
    </row>
    <row r="38" spans="1:18" ht="61.5" customHeight="1" x14ac:dyDescent="0.85">
      <c r="A38" s="1874" t="s">
        <v>13</v>
      </c>
      <c r="B38" s="1874" t="s">
        <v>162</v>
      </c>
      <c r="C38" s="1880" t="s">
        <v>358</v>
      </c>
      <c r="D38" s="1876">
        <f t="shared" si="10"/>
        <v>32</v>
      </c>
      <c r="E38" s="1903"/>
      <c r="F38" s="1892">
        <v>8</v>
      </c>
      <c r="G38" s="1892"/>
      <c r="H38" s="1876">
        <v>8</v>
      </c>
      <c r="I38" s="1892"/>
      <c r="J38" s="1892">
        <v>8</v>
      </c>
      <c r="K38" s="1895">
        <v>8</v>
      </c>
      <c r="L38" s="1895">
        <v>8</v>
      </c>
      <c r="M38" s="1876">
        <v>8</v>
      </c>
      <c r="N38" s="1892"/>
      <c r="O38" s="1892">
        <v>8</v>
      </c>
      <c r="P38" s="1892"/>
      <c r="Q38" s="1892">
        <v>8</v>
      </c>
      <c r="R38" s="1903"/>
    </row>
    <row r="39" spans="1:18" ht="61.5" customHeight="1" x14ac:dyDescent="0.85">
      <c r="A39" s="1888"/>
      <c r="B39" s="1888"/>
      <c r="C39" s="1889" t="s">
        <v>139</v>
      </c>
      <c r="D39" s="1890"/>
      <c r="E39" s="1891">
        <f t="shared" ref="E39:R39" si="11">COUNT(E7:E14,E16:E18,E20:E20,E22:E24,E26:E30,E32:E35,E37:E38)</f>
        <v>11</v>
      </c>
      <c r="F39" s="1891">
        <f t="shared" si="11"/>
        <v>18</v>
      </c>
      <c r="G39" s="1891">
        <f t="shared" si="11"/>
        <v>14</v>
      </c>
      <c r="H39" s="1891">
        <f t="shared" si="11"/>
        <v>15</v>
      </c>
      <c r="I39" s="1891">
        <f t="shared" si="11"/>
        <v>16</v>
      </c>
      <c r="J39" s="1891">
        <f t="shared" si="11"/>
        <v>17</v>
      </c>
      <c r="K39" s="1891">
        <f t="shared" si="11"/>
        <v>10</v>
      </c>
      <c r="L39" s="1891">
        <f t="shared" si="11"/>
        <v>10</v>
      </c>
      <c r="M39" s="1891">
        <f t="shared" si="11"/>
        <v>15</v>
      </c>
      <c r="N39" s="1891">
        <f t="shared" si="11"/>
        <v>16</v>
      </c>
      <c r="O39" s="1891">
        <f t="shared" si="11"/>
        <v>17</v>
      </c>
      <c r="P39" s="1891">
        <f t="shared" si="11"/>
        <v>16</v>
      </c>
      <c r="Q39" s="1891">
        <f t="shared" si="11"/>
        <v>15</v>
      </c>
      <c r="R39" s="1891">
        <f t="shared" si="11"/>
        <v>12</v>
      </c>
    </row>
    <row r="40" spans="1:18" ht="61.5" customHeight="1" x14ac:dyDescent="0.85">
      <c r="A40" s="1874" t="s">
        <v>13</v>
      </c>
      <c r="B40" s="1874" t="s">
        <v>360</v>
      </c>
      <c r="C40" s="1880" t="s">
        <v>351</v>
      </c>
      <c r="D40" s="1876">
        <f>SUM(E40:K40,L40:R40)/2</f>
        <v>25.5</v>
      </c>
      <c r="E40" s="1887"/>
      <c r="F40" s="1876">
        <v>8.5</v>
      </c>
      <c r="G40" s="1876">
        <v>8.5</v>
      </c>
      <c r="H40" s="1876">
        <v>8.5</v>
      </c>
      <c r="I40" s="1876"/>
      <c r="J40" s="1876"/>
      <c r="K40" s="1887"/>
      <c r="L40" s="1887"/>
      <c r="M40" s="1876">
        <v>8.5</v>
      </c>
      <c r="N40" s="1876">
        <v>8.5</v>
      </c>
      <c r="O40" s="1876">
        <v>8.5</v>
      </c>
      <c r="P40" s="1876"/>
      <c r="Q40" s="1876"/>
      <c r="R40" s="1887"/>
    </row>
    <row r="41" spans="1:18" ht="61.5" customHeight="1" x14ac:dyDescent="0.85">
      <c r="A41" s="1888"/>
      <c r="B41" s="1888"/>
      <c r="C41" s="1889" t="s">
        <v>125</v>
      </c>
      <c r="D41" s="1890"/>
      <c r="E41" s="1891">
        <f t="shared" ref="E41:R41" si="12">COUNT(E7:E14,E16:E17,E20:E20,E22:E24,E26:E30,E32:E35,E37:E38,E40:E40)</f>
        <v>10</v>
      </c>
      <c r="F41" s="1891">
        <f t="shared" si="12"/>
        <v>18</v>
      </c>
      <c r="G41" s="1891">
        <f t="shared" si="12"/>
        <v>14</v>
      </c>
      <c r="H41" s="1891">
        <f t="shared" si="12"/>
        <v>16</v>
      </c>
      <c r="I41" s="1891">
        <f t="shared" si="12"/>
        <v>16</v>
      </c>
      <c r="J41" s="1891">
        <f t="shared" si="12"/>
        <v>17</v>
      </c>
      <c r="K41" s="1891">
        <f t="shared" si="12"/>
        <v>10</v>
      </c>
      <c r="L41" s="1891">
        <f t="shared" si="12"/>
        <v>10</v>
      </c>
      <c r="M41" s="1891">
        <f t="shared" si="12"/>
        <v>15</v>
      </c>
      <c r="N41" s="1891">
        <f t="shared" si="12"/>
        <v>16</v>
      </c>
      <c r="O41" s="1891">
        <f t="shared" si="12"/>
        <v>18</v>
      </c>
      <c r="P41" s="1891">
        <f t="shared" si="12"/>
        <v>15</v>
      </c>
      <c r="Q41" s="1891">
        <f t="shared" si="12"/>
        <v>15</v>
      </c>
      <c r="R41" s="1891">
        <f t="shared" si="12"/>
        <v>12</v>
      </c>
    </row>
    <row r="42" spans="1:18" ht="61.5" customHeight="1" x14ac:dyDescent="0.85">
      <c r="A42" s="1874" t="s">
        <v>13</v>
      </c>
      <c r="B42" s="1874" t="s">
        <v>39</v>
      </c>
      <c r="C42" s="1880" t="s">
        <v>318</v>
      </c>
      <c r="D42" s="1876">
        <f>SUM(E42:K42,L42:R42)/2</f>
        <v>40</v>
      </c>
      <c r="E42" s="1877"/>
      <c r="F42" s="1876">
        <v>8</v>
      </c>
      <c r="G42" s="1876">
        <v>8</v>
      </c>
      <c r="H42" s="1876">
        <v>8</v>
      </c>
      <c r="I42" s="1876">
        <v>8</v>
      </c>
      <c r="J42" s="1876"/>
      <c r="K42" s="1877">
        <v>8</v>
      </c>
      <c r="L42" s="1877">
        <v>8</v>
      </c>
      <c r="M42" s="1876"/>
      <c r="N42" s="1876">
        <v>8</v>
      </c>
      <c r="O42" s="1876">
        <v>8</v>
      </c>
      <c r="P42" s="1876">
        <v>8</v>
      </c>
      <c r="Q42" s="1876">
        <v>8</v>
      </c>
      <c r="R42" s="1878"/>
    </row>
    <row r="43" spans="1:18" ht="61.5" customHeight="1" x14ac:dyDescent="0.85">
      <c r="A43" s="1874" t="s">
        <v>13</v>
      </c>
      <c r="B43" s="1874" t="s">
        <v>39</v>
      </c>
      <c r="C43" s="1880" t="s">
        <v>329</v>
      </c>
      <c r="D43" s="1876">
        <f t="shared" ref="D43:D48" si="13">SUM(E43:K43,L43:R43)/2</f>
        <v>40</v>
      </c>
      <c r="E43" s="1877"/>
      <c r="F43" s="1876">
        <v>8</v>
      </c>
      <c r="G43" s="1876">
        <v>8</v>
      </c>
      <c r="H43" s="1906">
        <v>8</v>
      </c>
      <c r="I43" s="1876"/>
      <c r="J43" s="1876">
        <v>8</v>
      </c>
      <c r="K43" s="1877">
        <v>8</v>
      </c>
      <c r="L43" s="1877">
        <v>8</v>
      </c>
      <c r="M43" s="1876">
        <v>8</v>
      </c>
      <c r="N43" s="1876">
        <v>8</v>
      </c>
      <c r="O43" s="1876"/>
      <c r="P43" s="1876">
        <v>8</v>
      </c>
      <c r="Q43" s="1876">
        <v>8</v>
      </c>
      <c r="R43" s="1878"/>
    </row>
    <row r="44" spans="1:18" ht="61.5" customHeight="1" x14ac:dyDescent="0.85">
      <c r="A44" s="1874" t="s">
        <v>13</v>
      </c>
      <c r="B44" s="1874" t="s">
        <v>39</v>
      </c>
      <c r="C44" s="1880" t="s">
        <v>106</v>
      </c>
      <c r="D44" s="1876">
        <f t="shared" si="13"/>
        <v>16</v>
      </c>
      <c r="E44" s="1978"/>
      <c r="F44" s="1876">
        <v>8</v>
      </c>
      <c r="G44" s="1876">
        <v>8</v>
      </c>
      <c r="H44" s="1887"/>
      <c r="I44" s="1887"/>
      <c r="J44" s="1887"/>
      <c r="K44" s="1896"/>
      <c r="L44" s="1877"/>
      <c r="M44" s="1876">
        <v>8</v>
      </c>
      <c r="N44" s="1876">
        <v>8</v>
      </c>
      <c r="O44" s="1887"/>
      <c r="P44" s="1887"/>
      <c r="Q44" s="1887"/>
      <c r="R44" s="1896"/>
    </row>
    <row r="45" spans="1:18" ht="61.5" customHeight="1" x14ac:dyDescent="0.85">
      <c r="A45" s="1874" t="s">
        <v>13</v>
      </c>
      <c r="B45" s="1874" t="s">
        <v>39</v>
      </c>
      <c r="C45" s="1880" t="s">
        <v>345</v>
      </c>
      <c r="D45" s="1876">
        <f t="shared" si="13"/>
        <v>8</v>
      </c>
      <c r="E45" s="1979"/>
      <c r="F45" s="1876"/>
      <c r="G45" s="1876">
        <v>8</v>
      </c>
      <c r="H45" s="1876"/>
      <c r="I45" s="1876"/>
      <c r="J45" s="1876"/>
      <c r="K45" s="1895"/>
      <c r="L45" s="1895"/>
      <c r="M45" s="1876"/>
      <c r="N45" s="1876">
        <v>8</v>
      </c>
      <c r="O45" s="1876"/>
      <c r="P45" s="1876"/>
      <c r="Q45" s="1876"/>
      <c r="R45" s="1895"/>
    </row>
    <row r="46" spans="1:18" ht="61.5" customHeight="1" x14ac:dyDescent="0.85">
      <c r="A46" s="1874" t="s">
        <v>13</v>
      </c>
      <c r="B46" s="1874" t="s">
        <v>39</v>
      </c>
      <c r="C46" s="1880" t="s">
        <v>334</v>
      </c>
      <c r="D46" s="1876">
        <f t="shared" si="13"/>
        <v>40</v>
      </c>
      <c r="E46" s="1979"/>
      <c r="F46" s="1876">
        <v>8</v>
      </c>
      <c r="G46" s="1876"/>
      <c r="H46" s="1876">
        <v>8</v>
      </c>
      <c r="I46" s="1876">
        <v>8</v>
      </c>
      <c r="J46" s="1876">
        <v>8</v>
      </c>
      <c r="K46" s="1895">
        <v>8</v>
      </c>
      <c r="L46" s="1895">
        <v>8</v>
      </c>
      <c r="M46" s="1876">
        <v>8</v>
      </c>
      <c r="N46" s="1876"/>
      <c r="O46" s="1876">
        <v>8</v>
      </c>
      <c r="P46" s="1876">
        <v>8</v>
      </c>
      <c r="Q46" s="1876">
        <v>8</v>
      </c>
      <c r="R46" s="1895"/>
    </row>
    <row r="47" spans="1:18" ht="61.5" customHeight="1" x14ac:dyDescent="0.85">
      <c r="A47" s="1874" t="s">
        <v>13</v>
      </c>
      <c r="B47" s="1874" t="s">
        <v>39</v>
      </c>
      <c r="C47" s="1880" t="s">
        <v>352</v>
      </c>
      <c r="D47" s="1876">
        <f t="shared" si="13"/>
        <v>40</v>
      </c>
      <c r="E47" s="1895">
        <v>8</v>
      </c>
      <c r="F47" s="1876"/>
      <c r="G47" s="1876">
        <v>8</v>
      </c>
      <c r="H47" s="1876">
        <v>8</v>
      </c>
      <c r="I47" s="1876">
        <v>8</v>
      </c>
      <c r="J47" s="1876">
        <v>8</v>
      </c>
      <c r="K47" s="1895"/>
      <c r="L47" s="1895"/>
      <c r="M47" s="1876">
        <v>8</v>
      </c>
      <c r="N47" s="1876">
        <v>8</v>
      </c>
      <c r="O47" s="1876">
        <v>8</v>
      </c>
      <c r="P47" s="1876">
        <v>8</v>
      </c>
      <c r="Q47" s="1876"/>
      <c r="R47" s="1895">
        <v>8</v>
      </c>
    </row>
    <row r="48" spans="1:18" ht="61.5" customHeight="1" x14ac:dyDescent="0.85">
      <c r="A48" s="1874" t="s">
        <v>13</v>
      </c>
      <c r="B48" s="1874" t="s">
        <v>39</v>
      </c>
      <c r="C48" s="1880" t="s">
        <v>135</v>
      </c>
      <c r="D48" s="1876">
        <f t="shared" si="13"/>
        <v>8</v>
      </c>
      <c r="E48" s="1895">
        <v>8</v>
      </c>
      <c r="F48" s="1876"/>
      <c r="G48" s="1876"/>
      <c r="H48" s="1876"/>
      <c r="I48" s="1876"/>
      <c r="J48" s="1876"/>
      <c r="K48" s="1895"/>
      <c r="L48" s="1895"/>
      <c r="M48" s="1876"/>
      <c r="N48" s="1876"/>
      <c r="O48" s="1876"/>
      <c r="P48" s="1876"/>
      <c r="Q48" s="1876"/>
      <c r="R48" s="1895">
        <v>8</v>
      </c>
    </row>
    <row r="49" spans="1:18" ht="61.5" customHeight="1" x14ac:dyDescent="0.85">
      <c r="A49" s="1888"/>
      <c r="B49" s="1888"/>
      <c r="C49" s="1889" t="s">
        <v>126</v>
      </c>
      <c r="D49" s="1890"/>
      <c r="E49" s="1891">
        <f t="shared" ref="E49:R49" si="14">COUNT(E8:E14,E16:E17,E20:E20,E22:E24,E26:E30,E32:E35,E37:E38,E40:E40,E42:E48)</f>
        <v>12</v>
      </c>
      <c r="F49" s="1891">
        <f t="shared" si="14"/>
        <v>21</v>
      </c>
      <c r="G49" s="1891">
        <f t="shared" si="14"/>
        <v>18</v>
      </c>
      <c r="H49" s="1891">
        <f t="shared" si="14"/>
        <v>19</v>
      </c>
      <c r="I49" s="1891">
        <f t="shared" si="14"/>
        <v>18</v>
      </c>
      <c r="J49" s="1891">
        <f t="shared" si="14"/>
        <v>19</v>
      </c>
      <c r="K49" s="1891">
        <f t="shared" si="14"/>
        <v>13</v>
      </c>
      <c r="L49" s="1891">
        <f t="shared" si="14"/>
        <v>13</v>
      </c>
      <c r="M49" s="1891">
        <f t="shared" si="14"/>
        <v>18</v>
      </c>
      <c r="N49" s="1891">
        <f t="shared" si="14"/>
        <v>20</v>
      </c>
      <c r="O49" s="1891">
        <f t="shared" si="14"/>
        <v>20</v>
      </c>
      <c r="P49" s="1891">
        <f t="shared" si="14"/>
        <v>18</v>
      </c>
      <c r="Q49" s="1891">
        <f t="shared" si="14"/>
        <v>17</v>
      </c>
      <c r="R49" s="1891">
        <f t="shared" si="14"/>
        <v>14</v>
      </c>
    </row>
    <row r="50" spans="1:18" ht="61.5" customHeight="1" x14ac:dyDescent="0.85">
      <c r="A50" s="1874" t="s">
        <v>13</v>
      </c>
      <c r="B50" s="1874" t="s">
        <v>301</v>
      </c>
      <c r="C50" s="1880" t="s">
        <v>135</v>
      </c>
      <c r="D50" s="1876">
        <f t="shared" ref="D50" si="15">SUM(E50:K50,L50:R50)/2</f>
        <v>15</v>
      </c>
      <c r="E50" s="1895"/>
      <c r="F50" s="1876">
        <v>6</v>
      </c>
      <c r="G50" s="1876"/>
      <c r="H50" s="1876"/>
      <c r="I50" s="1876">
        <v>6</v>
      </c>
      <c r="J50" s="1897" t="s">
        <v>104</v>
      </c>
      <c r="K50" s="1895"/>
      <c r="L50" s="1895"/>
      <c r="M50" s="1876">
        <v>6</v>
      </c>
      <c r="N50" s="1876"/>
      <c r="O50" s="1876"/>
      <c r="P50" s="1876">
        <v>6</v>
      </c>
      <c r="Q50" s="1876">
        <v>6</v>
      </c>
      <c r="R50" s="1895"/>
    </row>
    <row r="51" spans="1:18" ht="61.5" customHeight="1" x14ac:dyDescent="0.85">
      <c r="A51" s="1874" t="s">
        <v>13</v>
      </c>
      <c r="B51" s="1874" t="s">
        <v>301</v>
      </c>
      <c r="C51" s="1875" t="s">
        <v>106</v>
      </c>
      <c r="D51" s="1876">
        <f>SUM(E51:K51,L51:R51)/2</f>
        <v>6</v>
      </c>
      <c r="E51" s="1878"/>
      <c r="F51" s="1896"/>
      <c r="G51" s="1887"/>
      <c r="H51" s="1879">
        <v>6</v>
      </c>
      <c r="I51" s="1887"/>
      <c r="J51" s="1887"/>
      <c r="K51" s="1907"/>
      <c r="L51" s="1877"/>
      <c r="M51" s="1887"/>
      <c r="N51" s="1887"/>
      <c r="O51" s="1876">
        <v>6</v>
      </c>
      <c r="P51" s="1887"/>
      <c r="Q51" s="1887"/>
      <c r="R51" s="1907"/>
    </row>
    <row r="52" spans="1:18" ht="61.5" customHeight="1" x14ac:dyDescent="0.85">
      <c r="A52" s="1874" t="s">
        <v>13</v>
      </c>
      <c r="B52" s="1874" t="s">
        <v>312</v>
      </c>
      <c r="C52" s="1875" t="s">
        <v>106</v>
      </c>
      <c r="D52" s="1876">
        <f>SUM(E52:K52,L52:R52)/2</f>
        <v>10</v>
      </c>
      <c r="E52" s="1878"/>
      <c r="F52" s="1896"/>
      <c r="G52" s="1887"/>
      <c r="H52" s="1896"/>
      <c r="I52" s="1876">
        <v>5</v>
      </c>
      <c r="J52" s="1876">
        <v>5</v>
      </c>
      <c r="K52" s="1907"/>
      <c r="L52" s="1877"/>
      <c r="M52" s="1887"/>
      <c r="N52" s="1887"/>
      <c r="O52" s="1887"/>
      <c r="P52" s="1876">
        <v>5</v>
      </c>
      <c r="Q52" s="1876">
        <v>5</v>
      </c>
      <c r="R52" s="1907"/>
    </row>
    <row r="53" spans="1:18" ht="61.5" hidden="1" customHeight="1" x14ac:dyDescent="0.85">
      <c r="A53" s="1888"/>
      <c r="B53" s="1888"/>
      <c r="C53" s="1908" t="s">
        <v>300</v>
      </c>
      <c r="D53" s="1890"/>
      <c r="E53" s="1891">
        <f t="shared" ref="E53:R53" si="16">COUNT(E16:E17,E20,E22:E24,E26:E30,E32:E35,E37:E38,E40:E40,E42:E48)</f>
        <v>8</v>
      </c>
      <c r="F53" s="1891">
        <f t="shared" si="16"/>
        <v>17</v>
      </c>
      <c r="G53" s="1891">
        <f t="shared" si="16"/>
        <v>16</v>
      </c>
      <c r="H53" s="1891">
        <f t="shared" si="16"/>
        <v>16</v>
      </c>
      <c r="I53" s="1891">
        <f t="shared" si="16"/>
        <v>14</v>
      </c>
      <c r="J53" s="1891">
        <f t="shared" si="16"/>
        <v>15</v>
      </c>
      <c r="K53" s="1891">
        <f t="shared" si="16"/>
        <v>11</v>
      </c>
      <c r="L53" s="1891">
        <f t="shared" si="16"/>
        <v>11</v>
      </c>
      <c r="M53" s="1891">
        <f t="shared" si="16"/>
        <v>14</v>
      </c>
      <c r="N53" s="1891">
        <f t="shared" si="16"/>
        <v>16</v>
      </c>
      <c r="O53" s="1891">
        <f t="shared" si="16"/>
        <v>16</v>
      </c>
      <c r="P53" s="1891">
        <f t="shared" si="16"/>
        <v>15</v>
      </c>
      <c r="Q53" s="1891">
        <f t="shared" si="16"/>
        <v>14</v>
      </c>
      <c r="R53" s="1891">
        <f t="shared" si="16"/>
        <v>10</v>
      </c>
    </row>
    <row r="54" spans="1:18" ht="61.5" customHeight="1" x14ac:dyDescent="0.85">
      <c r="A54" s="1888"/>
      <c r="B54" s="1888"/>
      <c r="C54" s="1909" t="s">
        <v>51</v>
      </c>
      <c r="D54" s="1890"/>
      <c r="E54" s="1891">
        <f t="shared" ref="E54:R54" si="17">COUNT(E20,E22:E24,E26:E30,E32:E35,E37:E38,E40:E40,E42:E48,E50:E51)</f>
        <v>8</v>
      </c>
      <c r="F54" s="1891">
        <f t="shared" si="17"/>
        <v>16</v>
      </c>
      <c r="G54" s="1891">
        <f t="shared" si="17"/>
        <v>15</v>
      </c>
      <c r="H54" s="1891">
        <f t="shared" si="17"/>
        <v>15</v>
      </c>
      <c r="I54" s="1891">
        <f t="shared" si="17"/>
        <v>13</v>
      </c>
      <c r="J54" s="1891">
        <f t="shared" si="17"/>
        <v>13</v>
      </c>
      <c r="K54" s="1891">
        <f t="shared" si="17"/>
        <v>11</v>
      </c>
      <c r="L54" s="1891">
        <f t="shared" si="17"/>
        <v>11</v>
      </c>
      <c r="M54" s="1891">
        <f t="shared" si="17"/>
        <v>14</v>
      </c>
      <c r="N54" s="1891">
        <f t="shared" si="17"/>
        <v>14</v>
      </c>
      <c r="O54" s="1891">
        <f t="shared" si="17"/>
        <v>15</v>
      </c>
      <c r="P54" s="1891">
        <f t="shared" si="17"/>
        <v>14</v>
      </c>
      <c r="Q54" s="1891">
        <f t="shared" si="17"/>
        <v>14</v>
      </c>
      <c r="R54" s="1891">
        <f t="shared" si="17"/>
        <v>9</v>
      </c>
    </row>
    <row r="55" spans="1:18" ht="61.5" hidden="1" customHeight="1" x14ac:dyDescent="0.85">
      <c r="A55" s="1888"/>
      <c r="B55" s="1888"/>
      <c r="C55" s="1909" t="s">
        <v>113</v>
      </c>
      <c r="D55" s="1890"/>
      <c r="E55" s="1891">
        <f t="shared" ref="E55:R55" si="18">COUNT(E22:E24,E26:E30,E33:E35,E37:E38,E40:E40,E42:E48,E51:E52)</f>
        <v>7</v>
      </c>
      <c r="F55" s="1891">
        <f t="shared" si="18"/>
        <v>14</v>
      </c>
      <c r="G55" s="1891">
        <f t="shared" si="18"/>
        <v>14</v>
      </c>
      <c r="H55" s="1891">
        <f t="shared" si="18"/>
        <v>14</v>
      </c>
      <c r="I55" s="1891">
        <f t="shared" si="18"/>
        <v>12</v>
      </c>
      <c r="J55" s="1891">
        <f t="shared" si="18"/>
        <v>13</v>
      </c>
      <c r="K55" s="1891">
        <f t="shared" si="18"/>
        <v>9</v>
      </c>
      <c r="L55" s="1891">
        <f t="shared" si="18"/>
        <v>9</v>
      </c>
      <c r="M55" s="1891">
        <f t="shared" si="18"/>
        <v>12</v>
      </c>
      <c r="N55" s="1891">
        <f t="shared" si="18"/>
        <v>13</v>
      </c>
      <c r="O55" s="1891">
        <f t="shared" si="18"/>
        <v>14</v>
      </c>
      <c r="P55" s="1891">
        <f t="shared" si="18"/>
        <v>13</v>
      </c>
      <c r="Q55" s="1891">
        <f t="shared" si="18"/>
        <v>13</v>
      </c>
      <c r="R55" s="1891">
        <f t="shared" si="18"/>
        <v>8</v>
      </c>
    </row>
    <row r="56" spans="1:18" ht="61.5" hidden="1" customHeight="1" x14ac:dyDescent="0.85">
      <c r="A56" s="1874" t="s">
        <v>13</v>
      </c>
      <c r="B56" s="1874" t="s">
        <v>319</v>
      </c>
      <c r="C56" s="1880"/>
      <c r="D56" s="1876">
        <f t="shared" ref="D56" si="19">SUM(E56:K56,L56:R56)/2</f>
        <v>0</v>
      </c>
      <c r="E56" s="1878"/>
      <c r="F56" s="1879"/>
      <c r="G56" s="1876"/>
      <c r="H56" s="1879"/>
      <c r="I56" s="1876"/>
      <c r="J56" s="1876"/>
      <c r="K56" s="1877"/>
      <c r="L56" s="1877"/>
      <c r="M56" s="1876"/>
      <c r="N56" s="1876"/>
      <c r="O56" s="1876"/>
      <c r="P56" s="1876"/>
      <c r="Q56" s="1876"/>
      <c r="R56" s="1877"/>
    </row>
    <row r="57" spans="1:18" ht="61.5" hidden="1" customHeight="1" x14ac:dyDescent="0.85">
      <c r="A57" s="1888"/>
      <c r="B57" s="1888"/>
      <c r="C57" s="1909" t="s">
        <v>55</v>
      </c>
      <c r="D57" s="1890"/>
      <c r="E57" s="1891">
        <f t="shared" ref="E57:R57" si="20">COUNT(E26:E30,E33:E35,E37:E38,E40:E40,E42:E48,E50:E52,E56)</f>
        <v>5</v>
      </c>
      <c r="F57" s="1891">
        <f t="shared" si="20"/>
        <v>14</v>
      </c>
      <c r="G57" s="1891">
        <f t="shared" si="20"/>
        <v>13</v>
      </c>
      <c r="H57" s="1891">
        <f t="shared" si="20"/>
        <v>13</v>
      </c>
      <c r="I57" s="1891">
        <f t="shared" si="20"/>
        <v>12</v>
      </c>
      <c r="J57" s="1891">
        <f t="shared" si="20"/>
        <v>12</v>
      </c>
      <c r="K57" s="1891">
        <f t="shared" si="20"/>
        <v>6</v>
      </c>
      <c r="L57" s="1891">
        <f t="shared" si="20"/>
        <v>6</v>
      </c>
      <c r="M57" s="1891">
        <f t="shared" si="20"/>
        <v>13</v>
      </c>
      <c r="N57" s="1891">
        <f t="shared" si="20"/>
        <v>12</v>
      </c>
      <c r="O57" s="1891">
        <f t="shared" si="20"/>
        <v>13</v>
      </c>
      <c r="P57" s="1891">
        <f t="shared" si="20"/>
        <v>13</v>
      </c>
      <c r="Q57" s="1891">
        <f t="shared" si="20"/>
        <v>13</v>
      </c>
      <c r="R57" s="1891">
        <f t="shared" si="20"/>
        <v>6</v>
      </c>
    </row>
    <row r="58" spans="1:18" ht="61.5" hidden="1" customHeight="1" x14ac:dyDescent="0.85">
      <c r="A58" s="1888"/>
      <c r="B58" s="1888"/>
      <c r="C58" s="1909" t="s">
        <v>105</v>
      </c>
      <c r="D58" s="1890"/>
      <c r="E58" s="1891">
        <f t="shared" ref="E58:R58" si="21">COUNT(E26:E30,E33:E35,E37:E38,E40:E40,E42:E48,E50:E52,E56)</f>
        <v>5</v>
      </c>
      <c r="F58" s="1891">
        <f t="shared" si="21"/>
        <v>14</v>
      </c>
      <c r="G58" s="1891">
        <f t="shared" si="21"/>
        <v>13</v>
      </c>
      <c r="H58" s="1891">
        <f t="shared" si="21"/>
        <v>13</v>
      </c>
      <c r="I58" s="1891">
        <f t="shared" si="21"/>
        <v>12</v>
      </c>
      <c r="J58" s="1891">
        <f t="shared" si="21"/>
        <v>12</v>
      </c>
      <c r="K58" s="1891">
        <f t="shared" si="21"/>
        <v>6</v>
      </c>
      <c r="L58" s="1891">
        <f t="shared" si="21"/>
        <v>6</v>
      </c>
      <c r="M58" s="1891">
        <f t="shared" si="21"/>
        <v>13</v>
      </c>
      <c r="N58" s="1891">
        <f t="shared" si="21"/>
        <v>12</v>
      </c>
      <c r="O58" s="1891">
        <f t="shared" si="21"/>
        <v>13</v>
      </c>
      <c r="P58" s="1891">
        <f t="shared" si="21"/>
        <v>13</v>
      </c>
      <c r="Q58" s="1891">
        <f t="shared" si="21"/>
        <v>13</v>
      </c>
      <c r="R58" s="1891">
        <f t="shared" si="21"/>
        <v>6</v>
      </c>
    </row>
    <row r="59" spans="1:18" ht="61.5" customHeight="1" x14ac:dyDescent="0.85">
      <c r="A59" s="1888"/>
      <c r="B59" s="1888"/>
      <c r="C59" s="1909" t="s">
        <v>128</v>
      </c>
      <c r="D59" s="1890"/>
      <c r="E59" s="1891">
        <f>COUNT(#REF!,E37:E38,E40:E40,E42:E48,E50:E52,E56)</f>
        <v>2</v>
      </c>
      <c r="F59" s="1891">
        <f>COUNT(#REF!,F37:F38,F40:F40,F42:F48,F50:F52,F56)</f>
        <v>8</v>
      </c>
      <c r="G59" s="1891">
        <f>COUNT(#REF!,G37:G38,G40:G40,G42:G48,G50:G52,G56)</f>
        <v>7</v>
      </c>
      <c r="H59" s="1891">
        <f>COUNT(#REF!,H37:H38,H40:H40,H42:H48,H50:H52,H56)</f>
        <v>8</v>
      </c>
      <c r="I59" s="1891">
        <f>COUNT(#REF!,I37:I38,I40:I40,I42:I48,I50:I52,I56)</f>
        <v>6</v>
      </c>
      <c r="J59" s="1891">
        <f>COUNT(#REF!,J37:J38,J40:J40,J42:J48,J50:J52,J56)</f>
        <v>5</v>
      </c>
      <c r="K59" s="1891">
        <f>COUNT(#REF!,K37:K38,K40:K40,K42:K48,K50:K52,K56)</f>
        <v>5</v>
      </c>
      <c r="L59" s="1891">
        <f>COUNT(#REF!,L37:L38,L40:L40,L42:L48,L50:L52,L56)</f>
        <v>5</v>
      </c>
      <c r="M59" s="1891">
        <f>COUNT(#REF!,M37:M38,M40:M40,M42:M48,M50:M52,M56)</f>
        <v>7</v>
      </c>
      <c r="N59" s="1891">
        <f>COUNT(#REF!,N37:N38,N40:N40,N42:N48,N50:N52,N56)</f>
        <v>7</v>
      </c>
      <c r="O59" s="1891">
        <f>COUNT(#REF!,O37:O38,O40:O40,O42:O48,O50:O52,O56)</f>
        <v>7</v>
      </c>
      <c r="P59" s="1891">
        <f>COUNT(#REF!,P37:P38,P40:P40,P42:P48,P50:P52,P56)</f>
        <v>7</v>
      </c>
      <c r="Q59" s="1891">
        <f>COUNT(#REF!,Q37:Q38,Q40:Q40,Q42:Q48,Q50:Q52,Q56)</f>
        <v>7</v>
      </c>
      <c r="R59" s="1891">
        <f>COUNT(#REF!,R37:R38,R40:R40,R42:R48,R50:R52,R56)</f>
        <v>2</v>
      </c>
    </row>
    <row r="60" spans="1:18" ht="61.5" customHeight="1" x14ac:dyDescent="0.85">
      <c r="A60" s="1888"/>
      <c r="B60" s="1888"/>
      <c r="C60" s="1909" t="s">
        <v>161</v>
      </c>
      <c r="D60" s="1890"/>
      <c r="E60" s="1891">
        <f>COUNT(#REF!,E40:E40,E42:E48,E50:E52,E56)</f>
        <v>2</v>
      </c>
      <c r="F60" s="1891">
        <f>COUNT(#REF!,F40:F40,F42:F48,F50:F52,F56)</f>
        <v>6</v>
      </c>
      <c r="G60" s="1891">
        <f>COUNT(#REF!,G40:G40,G42:G48,G50:G52,G56)</f>
        <v>6</v>
      </c>
      <c r="H60" s="1891">
        <f>COUNT(#REF!,H40:H40,H42:H48,H50:H52,H56)</f>
        <v>6</v>
      </c>
      <c r="I60" s="1891">
        <f>COUNT(#REF!,I40:I40,I42:I48,I50:I52,I56)</f>
        <v>5</v>
      </c>
      <c r="J60" s="1891">
        <f>COUNT(#REF!,J40:J40,J42:J48,J50:J52,J56)</f>
        <v>4</v>
      </c>
      <c r="K60" s="1891">
        <f>COUNT(#REF!,K40:K40,K42:K48,K50:K52,K56)</f>
        <v>3</v>
      </c>
      <c r="L60" s="1891">
        <f>COUNT(#REF!,L40:L40,L42:L48,L50:L52,L56)</f>
        <v>3</v>
      </c>
      <c r="M60" s="1891">
        <f>COUNT(#REF!,M40:M40,M42:M48,M50:M52,M56)</f>
        <v>6</v>
      </c>
      <c r="N60" s="1891">
        <f>COUNT(#REF!,N40:N40,N42:N48,N50:N52,N56)</f>
        <v>6</v>
      </c>
      <c r="O60" s="1891">
        <f>COUNT(#REF!,O40:O40,O42:O48,O50:O52,O56)</f>
        <v>5</v>
      </c>
      <c r="P60" s="1891">
        <f>COUNT(#REF!,P40:P40,P42:P48,P50:P52,P56)</f>
        <v>6</v>
      </c>
      <c r="Q60" s="1891">
        <f>COUNT(#REF!,Q40:Q40,Q42:Q48,Q50:Q52,Q56)</f>
        <v>5</v>
      </c>
      <c r="R60" s="1891">
        <f>COUNT(#REF!,R40:R40,R42:R48,R50:R52,R56)</f>
        <v>2</v>
      </c>
    </row>
    <row r="61" spans="1:18" ht="61.5" customHeight="1" x14ac:dyDescent="0.85">
      <c r="A61" s="1888"/>
      <c r="B61" s="1888"/>
      <c r="C61" s="1909" t="s">
        <v>321</v>
      </c>
      <c r="D61" s="1890"/>
      <c r="E61" s="1891">
        <f>COUNT(#REF!,E40,E42:E48,E50:E52,E56)</f>
        <v>2</v>
      </c>
      <c r="F61" s="1891">
        <f>COUNT(#REF!,F40,F42:F48,F50:F52,F56)</f>
        <v>6</v>
      </c>
      <c r="G61" s="1891">
        <f>COUNT(#REF!,G40,G42:G48,G50:G52,G56)</f>
        <v>6</v>
      </c>
      <c r="H61" s="1891">
        <f>COUNT(#REF!,H40,H42:H48,H50:H52,H56)</f>
        <v>6</v>
      </c>
      <c r="I61" s="1891">
        <f>COUNT(#REF!,I40,I42:I48,I50:I52,I56)</f>
        <v>5</v>
      </c>
      <c r="J61" s="1891">
        <f>COUNT(#REF!,J40,J42:J48,J50:J52,J56)</f>
        <v>4</v>
      </c>
      <c r="K61" s="1891">
        <f>COUNT(#REF!,K40,K42:K48,K50:K52,K56)</f>
        <v>3</v>
      </c>
      <c r="L61" s="1891">
        <f>COUNT(#REF!,L40,L42:L48,L50:L52,L56)</f>
        <v>3</v>
      </c>
      <c r="M61" s="1891">
        <f>COUNT(#REF!,M40,M42:M48,M50:M52,M56)</f>
        <v>6</v>
      </c>
      <c r="N61" s="1891">
        <f>COUNT(#REF!,N40,N42:N48,N50:N52,N56)</f>
        <v>6</v>
      </c>
      <c r="O61" s="1891">
        <f>COUNT(#REF!,O40,O42:O48,O50:O52,O56)</f>
        <v>5</v>
      </c>
      <c r="P61" s="1891">
        <f>COUNT(#REF!,P40,P42:P48,P50:P52,P56)</f>
        <v>6</v>
      </c>
      <c r="Q61" s="1891">
        <f>COUNT(#REF!,Q40,Q42:Q48,Q50:Q52,Q56)</f>
        <v>5</v>
      </c>
      <c r="R61" s="1891">
        <f>COUNT(#REF!,R40,R42:R48,R50:R52,R56)</f>
        <v>2</v>
      </c>
    </row>
    <row r="62" spans="1:18" ht="61.5" hidden="1" customHeight="1" x14ac:dyDescent="0.85">
      <c r="A62" s="1888"/>
      <c r="B62" s="1888"/>
      <c r="C62" s="1909" t="s">
        <v>183</v>
      </c>
      <c r="D62" s="1890"/>
      <c r="E62" s="1891">
        <f>COUNT(E56)</f>
        <v>0</v>
      </c>
      <c r="F62" s="1891">
        <f t="shared" ref="F62:R62" si="22">COUNT(F56)</f>
        <v>0</v>
      </c>
      <c r="G62" s="1891">
        <f t="shared" si="22"/>
        <v>0</v>
      </c>
      <c r="H62" s="1891">
        <f t="shared" si="22"/>
        <v>0</v>
      </c>
      <c r="I62" s="1891">
        <f t="shared" si="22"/>
        <v>0</v>
      </c>
      <c r="J62" s="1891">
        <f t="shared" si="22"/>
        <v>0</v>
      </c>
      <c r="K62" s="1891">
        <f t="shared" si="22"/>
        <v>0</v>
      </c>
      <c r="L62" s="1891">
        <f t="shared" si="22"/>
        <v>0</v>
      </c>
      <c r="M62" s="1891">
        <f t="shared" si="22"/>
        <v>0</v>
      </c>
      <c r="N62" s="1891">
        <f t="shared" si="22"/>
        <v>0</v>
      </c>
      <c r="O62" s="1891">
        <f t="shared" si="22"/>
        <v>0</v>
      </c>
      <c r="P62" s="1891">
        <f t="shared" si="22"/>
        <v>0</v>
      </c>
      <c r="Q62" s="1891">
        <f t="shared" si="22"/>
        <v>0</v>
      </c>
      <c r="R62" s="1891">
        <f t="shared" si="22"/>
        <v>0</v>
      </c>
    </row>
    <row r="63" spans="1:18" ht="61.5" customHeight="1" thickBot="1" x14ac:dyDescent="0.9">
      <c r="A63" s="1874" t="s">
        <v>102</v>
      </c>
      <c r="B63" s="1874"/>
      <c r="C63" s="1875"/>
      <c r="D63" s="1876"/>
      <c r="E63" s="1878"/>
      <c r="F63" s="1879"/>
      <c r="G63" s="1879"/>
      <c r="H63" s="1879"/>
      <c r="I63" s="1876"/>
      <c r="J63" s="1876"/>
      <c r="K63" s="1877"/>
      <c r="L63" s="1877"/>
      <c r="M63" s="1879"/>
      <c r="N63" s="1876"/>
      <c r="O63" s="1876"/>
      <c r="P63" s="1876"/>
      <c r="Q63" s="1876"/>
      <c r="R63" s="1878"/>
    </row>
    <row r="64" spans="1:18" ht="61.5" customHeight="1" thickBot="1" x14ac:dyDescent="0.9">
      <c r="A64" s="1910" t="s">
        <v>95</v>
      </c>
      <c r="B64" s="1910" t="s">
        <v>101</v>
      </c>
      <c r="C64" s="1911" t="s">
        <v>97</v>
      </c>
      <c r="D64" s="1910">
        <f>SUM(E64:K64,L64:R64)/2</f>
        <v>19</v>
      </c>
      <c r="E64" s="1912"/>
      <c r="F64" s="1913">
        <v>7.5</v>
      </c>
      <c r="G64" s="1913">
        <v>7.5</v>
      </c>
      <c r="H64" s="1913">
        <v>4</v>
      </c>
      <c r="I64" s="1910"/>
      <c r="J64" s="1910"/>
      <c r="K64" s="1912"/>
      <c r="L64" s="1912"/>
      <c r="M64" s="1913">
        <v>7.5</v>
      </c>
      <c r="N64" s="1910">
        <v>7.5</v>
      </c>
      <c r="O64" s="1910">
        <v>4</v>
      </c>
      <c r="P64" s="1910"/>
      <c r="Q64" s="1910"/>
      <c r="R64" s="1914"/>
    </row>
    <row r="65" spans="1:18" ht="61.5" customHeight="1" thickBot="1" x14ac:dyDescent="0.9">
      <c r="A65" s="1874" t="s">
        <v>96</v>
      </c>
      <c r="B65" s="1874" t="s">
        <v>100</v>
      </c>
      <c r="C65" s="1915" t="s">
        <v>99</v>
      </c>
      <c r="D65" s="1910">
        <f t="shared" ref="D65:D66" si="23">SUM(E65:K65,L65:R65)/2</f>
        <v>38</v>
      </c>
      <c r="E65" s="1916"/>
      <c r="F65" s="1917">
        <v>9.5</v>
      </c>
      <c r="G65" s="1874">
        <v>9.5</v>
      </c>
      <c r="H65" s="1874">
        <v>9.5</v>
      </c>
      <c r="I65" s="1874">
        <v>9.5</v>
      </c>
      <c r="J65" s="1874"/>
      <c r="K65" s="1916"/>
      <c r="L65" s="1918"/>
      <c r="M65" s="1919">
        <v>9.5</v>
      </c>
      <c r="N65" s="1874">
        <v>9.5</v>
      </c>
      <c r="O65" s="1874">
        <v>9.5</v>
      </c>
      <c r="P65" s="1874">
        <v>9.5</v>
      </c>
      <c r="Q65" s="1874"/>
      <c r="R65" s="1920"/>
    </row>
    <row r="66" spans="1:18" ht="61.5" customHeight="1" thickBot="1" x14ac:dyDescent="0.9">
      <c r="A66" s="1874" t="s">
        <v>96</v>
      </c>
      <c r="B66" s="1874" t="s">
        <v>100</v>
      </c>
      <c r="C66" s="1915" t="s">
        <v>137</v>
      </c>
      <c r="D66" s="1910">
        <f t="shared" si="23"/>
        <v>38</v>
      </c>
      <c r="E66" s="1916">
        <v>9.5</v>
      </c>
      <c r="F66" s="1919">
        <v>9.5</v>
      </c>
      <c r="G66" s="1874"/>
      <c r="H66" s="1874"/>
      <c r="I66" s="1874"/>
      <c r="J66" s="1874">
        <v>9.5</v>
      </c>
      <c r="K66" s="1916">
        <v>9.5</v>
      </c>
      <c r="L66" s="1916">
        <v>9.5</v>
      </c>
      <c r="M66" s="1917">
        <v>9.5</v>
      </c>
      <c r="N66" s="1874"/>
      <c r="O66" s="1874"/>
      <c r="P66" s="1874"/>
      <c r="Q66" s="1874">
        <v>9.5</v>
      </c>
      <c r="R66" s="1920">
        <v>9.5</v>
      </c>
    </row>
    <row r="67" spans="1:18" ht="61.5" customHeight="1" x14ac:dyDescent="1.1000000000000001">
      <c r="A67" s="1874"/>
      <c r="B67" s="1921" t="s">
        <v>155</v>
      </c>
      <c r="C67" s="1922" t="s">
        <v>140</v>
      </c>
      <c r="D67" s="1876"/>
      <c r="E67" s="1877"/>
      <c r="F67" s="1879"/>
      <c r="G67" s="1879"/>
      <c r="H67" s="1879"/>
      <c r="I67" s="1876"/>
      <c r="J67" s="1876"/>
      <c r="K67" s="1877"/>
      <c r="L67" s="1877"/>
      <c r="M67" s="1876"/>
      <c r="N67" s="1876"/>
      <c r="O67" s="1876"/>
      <c r="P67" s="1876"/>
      <c r="Q67" s="1876"/>
      <c r="R67" s="1878"/>
    </row>
    <row r="68" spans="1:18" ht="61.5" customHeight="1" x14ac:dyDescent="1.1000000000000001">
      <c r="A68" s="1874"/>
      <c r="B68" s="1923" t="s">
        <v>154</v>
      </c>
      <c r="C68" s="1924" t="s">
        <v>141</v>
      </c>
      <c r="D68" s="1876"/>
      <c r="E68" s="1877"/>
      <c r="F68" s="1879"/>
      <c r="G68" s="1879"/>
      <c r="H68" s="1879"/>
      <c r="I68" s="1876"/>
      <c r="J68" s="1876"/>
      <c r="K68" s="1877"/>
      <c r="L68" s="1877"/>
      <c r="M68" s="1876"/>
      <c r="N68" s="1876"/>
      <c r="O68" s="1876"/>
      <c r="P68" s="1876"/>
      <c r="Q68" s="1876"/>
      <c r="R68" s="1878"/>
    </row>
    <row r="69" spans="1:18" ht="61.5" customHeight="1" x14ac:dyDescent="1.1000000000000001">
      <c r="A69" s="1925"/>
      <c r="B69" s="1925"/>
      <c r="C69" s="1925"/>
      <c r="D69" s="1926"/>
      <c r="E69" s="1927">
        <f t="shared" ref="E69:R69" si="24">SUM(E7:E14,E16:E18,E20:E20,E22:E24,E26:E30,E32:E35,E37:E38,E40:E40,E42:E48,E51:E52,E56,E64:E68)</f>
        <v>108.5</v>
      </c>
      <c r="F69" s="1927">
        <f t="shared" si="24"/>
        <v>207</v>
      </c>
      <c r="G69" s="1927">
        <f t="shared" si="24"/>
        <v>173.5</v>
      </c>
      <c r="H69" s="1927">
        <f t="shared" si="24"/>
        <v>176</v>
      </c>
      <c r="I69" s="1927">
        <f t="shared" si="24"/>
        <v>164.5</v>
      </c>
      <c r="J69" s="1927">
        <f t="shared" si="24"/>
        <v>173.5</v>
      </c>
      <c r="K69" s="1927">
        <f t="shared" si="24"/>
        <v>114</v>
      </c>
      <c r="L69" s="1927">
        <f t="shared" si="24"/>
        <v>111.5</v>
      </c>
      <c r="M69" s="1927">
        <f t="shared" si="24"/>
        <v>183</v>
      </c>
      <c r="N69" s="1927">
        <f t="shared" si="24"/>
        <v>189.5</v>
      </c>
      <c r="O69" s="1927">
        <f t="shared" si="24"/>
        <v>184</v>
      </c>
      <c r="P69" s="1927">
        <f t="shared" si="24"/>
        <v>169.5</v>
      </c>
      <c r="Q69" s="1927">
        <f t="shared" si="24"/>
        <v>156.5</v>
      </c>
      <c r="R69" s="1927">
        <f t="shared" si="24"/>
        <v>122</v>
      </c>
    </row>
    <row r="70" spans="1:18" ht="61.5" customHeight="1" x14ac:dyDescent="1.1000000000000001">
      <c r="A70" s="1928"/>
      <c r="B70" s="1928"/>
      <c r="C70" s="1928"/>
      <c r="D70" s="1926"/>
      <c r="E70" s="1929">
        <f>E69/8</f>
        <v>13.5625</v>
      </c>
      <c r="F70" s="1929">
        <f t="shared" ref="F70:R70" si="25">F69/8</f>
        <v>25.875</v>
      </c>
      <c r="G70" s="1929">
        <f t="shared" si="25"/>
        <v>21.6875</v>
      </c>
      <c r="H70" s="1929">
        <f t="shared" si="25"/>
        <v>22</v>
      </c>
      <c r="I70" s="1929">
        <f t="shared" si="25"/>
        <v>20.5625</v>
      </c>
      <c r="J70" s="1929">
        <f t="shared" si="25"/>
        <v>21.6875</v>
      </c>
      <c r="K70" s="1929">
        <f t="shared" si="25"/>
        <v>14.25</v>
      </c>
      <c r="L70" s="1929">
        <f t="shared" si="25"/>
        <v>13.9375</v>
      </c>
      <c r="M70" s="1929">
        <f t="shared" si="25"/>
        <v>22.875</v>
      </c>
      <c r="N70" s="1929">
        <f t="shared" si="25"/>
        <v>23.6875</v>
      </c>
      <c r="O70" s="1929">
        <f t="shared" si="25"/>
        <v>23</v>
      </c>
      <c r="P70" s="1929">
        <f t="shared" si="25"/>
        <v>21.1875</v>
      </c>
      <c r="Q70" s="1929">
        <f t="shared" si="25"/>
        <v>19.5625</v>
      </c>
      <c r="R70" s="1929">
        <f t="shared" si="25"/>
        <v>15.25</v>
      </c>
    </row>
    <row r="71" spans="1:18" ht="61.5" customHeight="1" x14ac:dyDescent="1.1000000000000001">
      <c r="A71" s="1930"/>
      <c r="B71" s="1930"/>
      <c r="C71" s="1930"/>
      <c r="D71" s="1931" t="s">
        <v>212</v>
      </c>
      <c r="E71" s="1932" t="s">
        <v>315</v>
      </c>
      <c r="F71" s="1933" t="s">
        <v>203</v>
      </c>
      <c r="G71" s="1934"/>
      <c r="H71" s="1931" t="s">
        <v>211</v>
      </c>
      <c r="I71" s="1935"/>
      <c r="J71" s="1936" t="s">
        <v>203</v>
      </c>
      <c r="K71" s="1934"/>
      <c r="L71" s="1931" t="s">
        <v>213</v>
      </c>
      <c r="M71" s="1932" t="s">
        <v>74</v>
      </c>
      <c r="N71" s="1933" t="s">
        <v>203</v>
      </c>
      <c r="O71" s="1934"/>
      <c r="P71" s="1931" t="s">
        <v>211</v>
      </c>
      <c r="Q71" s="1935"/>
      <c r="R71" s="1936" t="s">
        <v>203</v>
      </c>
    </row>
    <row r="72" spans="1:18" ht="61.5" customHeight="1" x14ac:dyDescent="1.1000000000000001">
      <c r="A72" s="1937"/>
      <c r="B72" s="1937"/>
      <c r="C72" s="1937"/>
      <c r="D72" s="1938" t="s">
        <v>159</v>
      </c>
      <c r="E72" s="1939">
        <v>27.5</v>
      </c>
      <c r="F72" s="1940" t="str">
        <f>E72* 40 &amp; "hrs"</f>
        <v>1100hrs</v>
      </c>
      <c r="G72" s="1934"/>
      <c r="H72" s="1941" t="s">
        <v>240</v>
      </c>
      <c r="I72" s="1942">
        <v>25.93</v>
      </c>
      <c r="J72" s="1943" t="s">
        <v>247</v>
      </c>
      <c r="K72" s="1934"/>
      <c r="L72" s="1944" t="s">
        <v>159</v>
      </c>
      <c r="M72" s="1945">
        <v>27.5</v>
      </c>
      <c r="N72" s="1940" t="str">
        <f>M72* 40 &amp; "hrs"</f>
        <v>1100hrs</v>
      </c>
      <c r="O72" s="1934"/>
      <c r="P72" s="1946" t="s">
        <v>240</v>
      </c>
      <c r="Q72" s="1867">
        <v>25.93</v>
      </c>
      <c r="R72" s="1947" t="s">
        <v>247</v>
      </c>
    </row>
    <row r="73" spans="1:18" ht="61.5" customHeight="1" x14ac:dyDescent="1.1000000000000001">
      <c r="A73" s="1937"/>
      <c r="B73" s="1937"/>
      <c r="C73" s="1937"/>
      <c r="D73" s="1948" t="s">
        <v>204</v>
      </c>
      <c r="E73" s="1949">
        <f>SUM(E69:K69)/40</f>
        <v>27.925000000000001</v>
      </c>
      <c r="F73" s="1950" t="str">
        <f>E73* 40 &amp; "hrs"</f>
        <v>1117hrs</v>
      </c>
      <c r="G73" s="1934"/>
      <c r="H73" s="1951" t="s">
        <v>74</v>
      </c>
      <c r="I73" s="1952">
        <f>SUM(E69:K69)/40</f>
        <v>27.925000000000001</v>
      </c>
      <c r="J73" s="1953" t="str">
        <f>I73*40 &amp; "hrs"</f>
        <v>1117hrs</v>
      </c>
      <c r="K73" s="1934"/>
      <c r="L73" s="1954" t="s">
        <v>204</v>
      </c>
      <c r="M73" s="1955">
        <f>SUM(L69:R69)/40</f>
        <v>27.9</v>
      </c>
      <c r="N73" s="1950" t="str">
        <f>M73* 40 &amp; "hrs"</f>
        <v>1116hrs</v>
      </c>
      <c r="O73" s="1934"/>
      <c r="P73" s="1951" t="s">
        <v>74</v>
      </c>
      <c r="Q73" s="1956">
        <f>SUM(L69:R69)/40</f>
        <v>27.9</v>
      </c>
      <c r="R73" s="1957" t="str">
        <f>Q73*40 &amp; "hrs"</f>
        <v>1116hrs</v>
      </c>
    </row>
    <row r="74" spans="1:18" ht="61.5" customHeight="1" x14ac:dyDescent="1.1000000000000001">
      <c r="A74" s="1937"/>
      <c r="B74" s="1937"/>
      <c r="C74" s="1937"/>
      <c r="D74" s="1944" t="s">
        <v>188</v>
      </c>
      <c r="E74" s="1945">
        <f>COUNTIFS(E7:K70, "T")*8/40</f>
        <v>0</v>
      </c>
      <c r="F74" s="1958" t="str">
        <f>E74* 40 &amp; "hrs"</f>
        <v>0hrs</v>
      </c>
      <c r="G74" s="1934"/>
      <c r="H74" s="1946" t="s">
        <v>241</v>
      </c>
      <c r="I74" s="1945">
        <v>29.07</v>
      </c>
      <c r="J74" s="1947" t="s">
        <v>251</v>
      </c>
      <c r="K74" s="1934"/>
      <c r="L74" s="1959" t="s">
        <v>188</v>
      </c>
      <c r="M74" s="1867">
        <f>COUNTIFS(L7:R70, "T")*8/40</f>
        <v>0</v>
      </c>
      <c r="N74" s="1958" t="str">
        <f>M74* 40 &amp; "hrs"</f>
        <v>0hrs</v>
      </c>
      <c r="O74" s="1934"/>
      <c r="P74" s="1946" t="s">
        <v>241</v>
      </c>
      <c r="Q74" s="1867">
        <v>29.07</v>
      </c>
      <c r="R74" s="1947" t="s">
        <v>251</v>
      </c>
    </row>
    <row r="75" spans="1:18" ht="61.5" customHeight="1" x14ac:dyDescent="0.9">
      <c r="A75" s="1715"/>
      <c r="B75" s="1715"/>
      <c r="C75" s="1715"/>
      <c r="D75" s="1715"/>
      <c r="E75" s="1715"/>
      <c r="F75" s="1715"/>
      <c r="G75" s="1715"/>
      <c r="H75" s="1715"/>
      <c r="I75" s="1715"/>
      <c r="J75" s="1715"/>
      <c r="K75" s="1715"/>
      <c r="L75" s="1715"/>
      <c r="M75" s="1715"/>
      <c r="N75" s="1715"/>
      <c r="O75" s="1715"/>
      <c r="P75" s="1715"/>
      <c r="Q75" s="1715"/>
      <c r="R75" s="1715"/>
    </row>
    <row r="76" spans="1:18" ht="61.5" customHeight="1" x14ac:dyDescent="0.9">
      <c r="A76" s="1715"/>
      <c r="B76" s="1715"/>
      <c r="C76" s="1715"/>
      <c r="D76" s="1715"/>
      <c r="E76" s="1715"/>
      <c r="F76" s="1715"/>
      <c r="G76" s="1715"/>
      <c r="H76" s="1715"/>
      <c r="I76" s="1715"/>
      <c r="J76" s="1715"/>
      <c r="K76" s="1715"/>
      <c r="L76" s="1715"/>
      <c r="M76" s="1715"/>
      <c r="N76" s="1715"/>
      <c r="O76" s="1715"/>
      <c r="P76" s="1715"/>
      <c r="Q76" s="1715"/>
      <c r="R76" s="1715"/>
    </row>
    <row r="77" spans="1:18" ht="61.5" customHeight="1" x14ac:dyDescent="0.9">
      <c r="A77" s="1715"/>
      <c r="B77" s="1715"/>
      <c r="C77" s="1715"/>
      <c r="D77" s="1715" t="s">
        <v>350</v>
      </c>
      <c r="E77" s="1715"/>
      <c r="F77" s="1715"/>
      <c r="G77" s="1715"/>
      <c r="H77" s="1715"/>
      <c r="I77" s="1715"/>
      <c r="J77" s="1715"/>
      <c r="K77" s="1715"/>
      <c r="L77" s="1715"/>
      <c r="M77" s="1715"/>
      <c r="N77" s="1715"/>
      <c r="O77" s="1715"/>
      <c r="P77" s="1715"/>
      <c r="Q77" s="1715"/>
      <c r="R77" s="1715"/>
    </row>
  </sheetData>
  <mergeCells count="5">
    <mergeCell ref="A1:R1"/>
    <mergeCell ref="A2:R2"/>
    <mergeCell ref="A3:R3"/>
    <mergeCell ref="E4:K4"/>
    <mergeCell ref="L4:R4"/>
  </mergeCells>
  <conditionalFormatting sqref="I73">
    <cfRule type="cellIs" dxfId="717" priority="10" operator="lessThan">
      <formula>25.93</formula>
    </cfRule>
    <cfRule type="cellIs" dxfId="716" priority="11" operator="greaterThan">
      <formula>29.07</formula>
    </cfRule>
    <cfRule type="cellIs" dxfId="715" priority="12" operator="between">
      <formula>25.93</formula>
      <formula>29.07</formula>
    </cfRule>
  </conditionalFormatting>
  <conditionalFormatting sqref="J73">
    <cfRule type="cellIs" dxfId="714" priority="7" operator="lessThan">
      <formula>1037.2</formula>
    </cfRule>
    <cfRule type="cellIs" dxfId="713" priority="8" operator="greaterThan">
      <formula>1162.8</formula>
    </cfRule>
    <cfRule type="cellIs" dxfId="712" priority="9" operator="between">
      <formula>1037.2</formula>
      <formula>1162.8</formula>
    </cfRule>
  </conditionalFormatting>
  <conditionalFormatting sqref="Q73">
    <cfRule type="cellIs" dxfId="711" priority="4" operator="lessThan">
      <formula>25.93</formula>
    </cfRule>
    <cfRule type="cellIs" dxfId="710" priority="5" operator="greaterThan">
      <formula>29.07</formula>
    </cfRule>
    <cfRule type="cellIs" dxfId="709" priority="6" operator="between">
      <formula>25.93</formula>
      <formula>29.07</formula>
    </cfRule>
  </conditionalFormatting>
  <conditionalFormatting sqref="R73">
    <cfRule type="cellIs" dxfId="708" priority="1" operator="lessThan">
      <formula>1037.2</formula>
    </cfRule>
    <cfRule type="cellIs" dxfId="707" priority="2" operator="greaterThan">
      <formula>1162.8</formula>
    </cfRule>
    <cfRule type="cellIs" dxfId="706" priority="3" operator="between">
      <formula>1037.2</formula>
      <formula>1162.8</formula>
    </cfRule>
  </conditionalFormatting>
  <pageMargins left="0.7" right="0.7" top="0.75" bottom="0.75" header="0.3" footer="0.3"/>
  <pageSetup scale="15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BAD1-166E-4EFA-9E44-382208561B23}">
  <sheetPr>
    <pageSetUpPr fitToPage="1"/>
  </sheetPr>
  <dimension ref="A1:U78"/>
  <sheetViews>
    <sheetView topLeftCell="J65" zoomScale="75" zoomScaleNormal="75" workbookViewId="0">
      <selection sqref="A1:R69"/>
    </sheetView>
  </sheetViews>
  <sheetFormatPr defaultRowHeight="54" customHeight="1" x14ac:dyDescent="0.25"/>
  <cols>
    <col min="1" max="1" width="38.26953125" customWidth="1"/>
    <col min="2" max="2" width="57.54296875" customWidth="1"/>
    <col min="3" max="3" width="58" customWidth="1"/>
    <col min="4" max="4" width="24.1796875" bestFit="1" customWidth="1"/>
    <col min="5" max="18" width="22.54296875" customWidth="1"/>
  </cols>
  <sheetData>
    <row r="1" spans="1:21" ht="82.5" customHeight="1" x14ac:dyDescent="1">
      <c r="A1" s="2639" t="s">
        <v>0</v>
      </c>
      <c r="B1" s="2639"/>
      <c r="C1" s="2639"/>
      <c r="D1" s="2639"/>
      <c r="E1" s="2639"/>
      <c r="F1" s="2639"/>
      <c r="G1" s="2639"/>
      <c r="H1" s="2639"/>
      <c r="I1" s="2639"/>
      <c r="J1" s="2639"/>
      <c r="K1" s="2639"/>
      <c r="L1" s="2639"/>
      <c r="M1" s="2639"/>
      <c r="N1" s="2639"/>
      <c r="O1" s="2639"/>
      <c r="P1" s="2639"/>
      <c r="Q1" s="2639"/>
      <c r="R1" s="2639"/>
    </row>
    <row r="2" spans="1:21" ht="71.5" customHeight="1" x14ac:dyDescent="1">
      <c r="A2" s="2639" t="s">
        <v>87</v>
      </c>
      <c r="B2" s="2639"/>
      <c r="C2" s="2639"/>
      <c r="D2" s="2639"/>
      <c r="E2" s="2639"/>
      <c r="F2" s="2639"/>
      <c r="G2" s="2639"/>
      <c r="H2" s="2639"/>
      <c r="I2" s="2639"/>
      <c r="J2" s="2639"/>
      <c r="K2" s="2639"/>
      <c r="L2" s="2639"/>
      <c r="M2" s="2639"/>
      <c r="N2" s="2639"/>
      <c r="O2" s="2639"/>
      <c r="P2" s="2639"/>
      <c r="Q2" s="2639"/>
      <c r="R2" s="2639"/>
    </row>
    <row r="3" spans="1:21" ht="92.5" customHeight="1" x14ac:dyDescent="1">
      <c r="A3" s="2640"/>
      <c r="B3" s="2640"/>
      <c r="C3" s="2640"/>
      <c r="D3" s="2640"/>
      <c r="E3" s="2640"/>
      <c r="F3" s="2640"/>
      <c r="G3" s="2640"/>
      <c r="H3" s="2640"/>
      <c r="I3" s="2640"/>
      <c r="J3" s="2640"/>
      <c r="K3" s="2640"/>
      <c r="L3" s="2640"/>
      <c r="M3" s="2640"/>
      <c r="N3" s="2640"/>
      <c r="O3" s="2640"/>
      <c r="P3" s="2640"/>
      <c r="Q3" s="2640"/>
      <c r="R3" s="2640"/>
    </row>
    <row r="4" spans="1:21" ht="54" customHeight="1" x14ac:dyDescent="1">
      <c r="A4" s="1645"/>
      <c r="B4" s="1645"/>
      <c r="C4" s="1645"/>
      <c r="D4" s="1645"/>
      <c r="E4" s="2631" t="s">
        <v>2</v>
      </c>
      <c r="F4" s="2632"/>
      <c r="G4" s="2632"/>
      <c r="H4" s="2632"/>
      <c r="I4" s="2632"/>
      <c r="J4" s="2632"/>
      <c r="K4" s="2633"/>
      <c r="L4" s="2631" t="s">
        <v>3</v>
      </c>
      <c r="M4" s="2632"/>
      <c r="N4" s="2632"/>
      <c r="O4" s="2632"/>
      <c r="P4" s="2632"/>
      <c r="Q4" s="2632"/>
      <c r="R4" s="2632"/>
      <c r="T4" s="1754" t="s">
        <v>355</v>
      </c>
      <c r="U4" s="1755" t="s">
        <v>354</v>
      </c>
    </row>
    <row r="5" spans="1:21" ht="54" customHeight="1" x14ac:dyDescent="1">
      <c r="A5" s="1647"/>
      <c r="B5" s="1647"/>
      <c r="C5" s="1647"/>
      <c r="D5" s="1647"/>
      <c r="E5" s="1648">
        <v>45767</v>
      </c>
      <c r="F5" s="1648">
        <v>45768</v>
      </c>
      <c r="G5" s="1648">
        <v>45769</v>
      </c>
      <c r="H5" s="1648">
        <v>45770</v>
      </c>
      <c r="I5" s="1648">
        <v>45771</v>
      </c>
      <c r="J5" s="1648">
        <v>45772</v>
      </c>
      <c r="K5" s="1648">
        <v>45773</v>
      </c>
      <c r="L5" s="1648">
        <v>45774</v>
      </c>
      <c r="M5" s="1648">
        <v>45775</v>
      </c>
      <c r="N5" s="1648">
        <v>45776</v>
      </c>
      <c r="O5" s="1648">
        <v>45777</v>
      </c>
      <c r="P5" s="1648">
        <v>45778</v>
      </c>
      <c r="Q5" s="1648">
        <v>45779</v>
      </c>
      <c r="R5" s="1648">
        <v>45780</v>
      </c>
      <c r="T5" s="1756">
        <v>0.25</v>
      </c>
      <c r="U5" s="1752">
        <f>ROUNDDOWN(AVERAGE(E15:R15),0)</f>
        <v>4</v>
      </c>
    </row>
    <row r="6" spans="1:21" ht="54" customHeight="1" x14ac:dyDescent="1">
      <c r="A6" s="1649" t="s">
        <v>4</v>
      </c>
      <c r="B6" s="1649" t="s">
        <v>5</v>
      </c>
      <c r="C6" s="1649" t="s">
        <v>6</v>
      </c>
      <c r="D6" s="1649" t="s">
        <v>7</v>
      </c>
      <c r="E6" s="1650" t="s">
        <v>8</v>
      </c>
      <c r="F6" s="1651" t="s">
        <v>9</v>
      </c>
      <c r="G6" s="1651" t="s">
        <v>10</v>
      </c>
      <c r="H6" s="1651" t="s">
        <v>11</v>
      </c>
      <c r="I6" s="1651" t="s">
        <v>10</v>
      </c>
      <c r="J6" s="1651" t="s">
        <v>264</v>
      </c>
      <c r="K6" s="1650" t="s">
        <v>8</v>
      </c>
      <c r="L6" s="1650" t="s">
        <v>8</v>
      </c>
      <c r="M6" s="1651" t="s">
        <v>9</v>
      </c>
      <c r="N6" s="1651" t="s">
        <v>10</v>
      </c>
      <c r="O6" s="1651" t="s">
        <v>11</v>
      </c>
      <c r="P6" s="1651" t="s">
        <v>10</v>
      </c>
      <c r="Q6" s="1651" t="s">
        <v>12</v>
      </c>
      <c r="R6" s="1652" t="s">
        <v>8</v>
      </c>
      <c r="T6" s="1757">
        <v>0.29166666666666669</v>
      </c>
      <c r="U6" s="1752">
        <f>ROUNDDOWN(AVERAGE(E19:R19),0)</f>
        <v>5</v>
      </c>
    </row>
    <row r="7" spans="1:21" ht="54" customHeight="1" x14ac:dyDescent="0.3">
      <c r="A7" s="1653" t="s">
        <v>13</v>
      </c>
      <c r="B7" s="1653" t="s">
        <v>116</v>
      </c>
      <c r="C7" s="1654" t="s">
        <v>115</v>
      </c>
      <c r="D7" s="1655">
        <f>SUM(E7:K7,L7:R7)/2</f>
        <v>35</v>
      </c>
      <c r="E7" s="1656"/>
      <c r="F7" s="1655">
        <v>7</v>
      </c>
      <c r="G7" s="1655">
        <v>7</v>
      </c>
      <c r="H7" s="1655">
        <v>7</v>
      </c>
      <c r="I7" s="1655">
        <v>7</v>
      </c>
      <c r="J7" s="1655">
        <v>7</v>
      </c>
      <c r="K7" s="1656"/>
      <c r="L7" s="1656"/>
      <c r="M7" s="1655">
        <v>7</v>
      </c>
      <c r="N7" s="1655">
        <v>7</v>
      </c>
      <c r="O7" s="1655">
        <v>7</v>
      </c>
      <c r="P7" s="1655">
        <v>7</v>
      </c>
      <c r="Q7" s="1655">
        <v>7</v>
      </c>
      <c r="R7" s="1657"/>
      <c r="T7" s="1756">
        <v>0.33333333333333298</v>
      </c>
      <c r="U7" s="1752">
        <f>ROUNDDOWN(AVERAGE(E21:R21),0)</f>
        <v>6</v>
      </c>
    </row>
    <row r="8" spans="1:21" ht="54" customHeight="1" x14ac:dyDescent="0.25">
      <c r="A8" s="1653" t="s">
        <v>13</v>
      </c>
      <c r="B8" s="1653" t="s">
        <v>90</v>
      </c>
      <c r="C8" s="1654" t="s">
        <v>88</v>
      </c>
      <c r="D8" s="1655">
        <f t="shared" ref="D8:D14" si="0">SUM(E8:K8,L8:R8)/2</f>
        <v>40</v>
      </c>
      <c r="E8" s="1656"/>
      <c r="F8" s="1655">
        <v>8</v>
      </c>
      <c r="G8" s="1655">
        <v>8</v>
      </c>
      <c r="H8" s="1658">
        <v>8</v>
      </c>
      <c r="I8" s="1655">
        <v>8</v>
      </c>
      <c r="J8" s="1655">
        <v>8</v>
      </c>
      <c r="K8" s="1656"/>
      <c r="L8" s="1656"/>
      <c r="M8" s="1655">
        <v>8</v>
      </c>
      <c r="N8" s="1655">
        <v>8</v>
      </c>
      <c r="O8" s="1655">
        <v>8</v>
      </c>
      <c r="P8" s="1655">
        <v>8</v>
      </c>
      <c r="Q8" s="1655">
        <v>8</v>
      </c>
      <c r="R8" s="1657"/>
      <c r="T8" s="1757">
        <v>0.375</v>
      </c>
      <c r="U8" s="1752">
        <f>ROUNDDOWN(AVERAGE(E25:R25),0)</f>
        <v>7</v>
      </c>
    </row>
    <row r="9" spans="1:21" ht="54" customHeight="1" x14ac:dyDescent="0.3">
      <c r="A9" s="1653" t="s">
        <v>13</v>
      </c>
      <c r="B9" s="1653" t="s">
        <v>90</v>
      </c>
      <c r="C9" s="1654" t="s">
        <v>89</v>
      </c>
      <c r="D9" s="1655">
        <f t="shared" si="0"/>
        <v>40</v>
      </c>
      <c r="E9" s="1656"/>
      <c r="F9" s="1655">
        <v>8</v>
      </c>
      <c r="G9" s="1655">
        <v>8</v>
      </c>
      <c r="H9" s="1655">
        <v>8</v>
      </c>
      <c r="I9" s="1655">
        <v>8</v>
      </c>
      <c r="J9" s="1655">
        <v>8</v>
      </c>
      <c r="K9" s="1656"/>
      <c r="L9" s="1656"/>
      <c r="M9" s="1655">
        <v>8</v>
      </c>
      <c r="N9" s="1655">
        <v>8</v>
      </c>
      <c r="O9" s="1655">
        <v>8</v>
      </c>
      <c r="P9" s="1655">
        <v>8</v>
      </c>
      <c r="Q9" s="1655">
        <v>8</v>
      </c>
      <c r="R9" s="1657"/>
      <c r="T9" s="1756">
        <v>0.41666666666666702</v>
      </c>
      <c r="U9" s="1752">
        <f>ROUNDDOWN(AVERAGE(E31:R31),0)</f>
        <v>10</v>
      </c>
    </row>
    <row r="10" spans="1:21" ht="54" customHeight="1" x14ac:dyDescent="0.25">
      <c r="A10" s="1653" t="s">
        <v>13</v>
      </c>
      <c r="B10" s="1653" t="s">
        <v>90</v>
      </c>
      <c r="C10" s="1660" t="s">
        <v>111</v>
      </c>
      <c r="D10" s="1655">
        <f t="shared" si="0"/>
        <v>40</v>
      </c>
      <c r="E10" s="1656">
        <v>8</v>
      </c>
      <c r="F10" s="1655">
        <v>8</v>
      </c>
      <c r="G10" s="1655">
        <v>8</v>
      </c>
      <c r="H10" s="1655"/>
      <c r="I10" s="1655">
        <v>8</v>
      </c>
      <c r="J10" s="1655">
        <v>8</v>
      </c>
      <c r="K10" s="1656"/>
      <c r="L10" s="1661"/>
      <c r="M10" s="1655">
        <v>8</v>
      </c>
      <c r="N10" s="1655">
        <v>8</v>
      </c>
      <c r="O10" s="1655">
        <v>8</v>
      </c>
      <c r="P10" s="1655">
        <v>8</v>
      </c>
      <c r="Q10" s="1655"/>
      <c r="R10" s="1656">
        <v>8</v>
      </c>
      <c r="T10" s="1757">
        <v>0.45833333333333298</v>
      </c>
      <c r="U10" s="1752">
        <f>ROUNDDOWN(AVERAGE(E36:R36),0)</f>
        <v>12</v>
      </c>
    </row>
    <row r="11" spans="1:21" ht="54" customHeight="1" x14ac:dyDescent="0.3">
      <c r="A11" s="1653" t="s">
        <v>13</v>
      </c>
      <c r="B11" s="1653" t="s">
        <v>90</v>
      </c>
      <c r="C11" s="1660" t="s">
        <v>133</v>
      </c>
      <c r="D11" s="1655">
        <f t="shared" si="0"/>
        <v>40</v>
      </c>
      <c r="E11" s="1656">
        <v>8</v>
      </c>
      <c r="F11" s="1655">
        <v>8</v>
      </c>
      <c r="G11" s="1655"/>
      <c r="H11" s="1655">
        <v>8</v>
      </c>
      <c r="I11" s="1655">
        <v>8</v>
      </c>
      <c r="J11" s="1655">
        <v>8</v>
      </c>
      <c r="K11" s="1656"/>
      <c r="L11" s="1661"/>
      <c r="M11" s="1655">
        <v>8</v>
      </c>
      <c r="N11" s="1655">
        <v>8</v>
      </c>
      <c r="O11" s="1655">
        <v>8</v>
      </c>
      <c r="P11" s="1655"/>
      <c r="Q11" s="1655">
        <v>8</v>
      </c>
      <c r="R11" s="1657">
        <v>8</v>
      </c>
      <c r="T11" s="1756">
        <v>0.5</v>
      </c>
      <c r="U11" s="1752">
        <f>ROUNDDOWN(AVERAGE(E40:R40),0)</f>
        <v>13</v>
      </c>
    </row>
    <row r="12" spans="1:21" ht="54" customHeight="1" x14ac:dyDescent="0.25">
      <c r="A12" s="1653" t="s">
        <v>13</v>
      </c>
      <c r="B12" s="1653" t="s">
        <v>90</v>
      </c>
      <c r="C12" s="1962" t="s">
        <v>344</v>
      </c>
      <c r="D12" s="1655">
        <f t="shared" si="0"/>
        <v>8</v>
      </c>
      <c r="E12" s="1656">
        <v>8</v>
      </c>
      <c r="F12" s="1655"/>
      <c r="G12" s="1655"/>
      <c r="H12" s="1655"/>
      <c r="I12" s="1655"/>
      <c r="J12" s="1655"/>
      <c r="K12" s="1656"/>
      <c r="L12" s="1661"/>
      <c r="M12" s="1655"/>
      <c r="N12" s="1655"/>
      <c r="O12" s="1655"/>
      <c r="P12" s="1655"/>
      <c r="Q12" s="1655"/>
      <c r="R12" s="1657">
        <v>8</v>
      </c>
      <c r="T12" s="1757">
        <v>0.54166666666666696</v>
      </c>
      <c r="U12" s="1752">
        <f>ROUNDDOWN(AVERAGE(E42:R42),0)</f>
        <v>13</v>
      </c>
    </row>
    <row r="13" spans="1:21" s="1743" customFormat="1" ht="54" customHeight="1" x14ac:dyDescent="0.3">
      <c r="A13" s="1653" t="s">
        <v>13</v>
      </c>
      <c r="B13" s="1653" t="s">
        <v>90</v>
      </c>
      <c r="C13" s="1603" t="s">
        <v>351</v>
      </c>
      <c r="D13" s="1963">
        <f>SUM(E13:K13,L13:R13)/2</f>
        <v>14.5</v>
      </c>
      <c r="E13" s="1676">
        <v>6</v>
      </c>
      <c r="F13" s="1963"/>
      <c r="G13" s="1963"/>
      <c r="H13" s="1963"/>
      <c r="I13" s="1963"/>
      <c r="J13" s="1963"/>
      <c r="K13" s="1676">
        <v>8.5</v>
      </c>
      <c r="L13" s="1964">
        <v>6</v>
      </c>
      <c r="M13" s="1963"/>
      <c r="N13" s="1963"/>
      <c r="O13" s="1963"/>
      <c r="P13" s="1963"/>
      <c r="Q13" s="1963"/>
      <c r="R13" s="1676">
        <v>8.5</v>
      </c>
      <c r="T13" s="1756">
        <v>0.58333333333333304</v>
      </c>
      <c r="U13" s="1752">
        <f>ROUNDDOWN(AVERAGE(E50:R50),0)</f>
        <v>16</v>
      </c>
    </row>
    <row r="14" spans="1:21" ht="54" customHeight="1" x14ac:dyDescent="0.25">
      <c r="A14" s="1653" t="s">
        <v>13</v>
      </c>
      <c r="B14" s="1653" t="s">
        <v>90</v>
      </c>
      <c r="C14" s="1660" t="s">
        <v>106</v>
      </c>
      <c r="D14" s="1655">
        <f t="shared" si="0"/>
        <v>8</v>
      </c>
      <c r="E14" s="1656"/>
      <c r="F14" s="1666"/>
      <c r="G14" s="1666"/>
      <c r="H14" s="1666"/>
      <c r="I14" s="1666"/>
      <c r="J14" s="1666"/>
      <c r="K14" s="1656">
        <v>8</v>
      </c>
      <c r="L14" s="1661"/>
      <c r="M14" s="1666"/>
      <c r="N14" s="1666"/>
      <c r="O14" s="1666"/>
      <c r="P14" s="1666"/>
      <c r="Q14" s="1666"/>
      <c r="R14" s="1656">
        <v>8</v>
      </c>
      <c r="T14" s="1757">
        <v>0.625</v>
      </c>
      <c r="U14" s="1752">
        <f>ROUNDDOWN(AVERAGE(E54:R54),0)</f>
        <v>13</v>
      </c>
    </row>
    <row r="15" spans="1:21" ht="68.5" customHeight="1" x14ac:dyDescent="0.3">
      <c r="A15" s="1667"/>
      <c r="B15" s="1667"/>
      <c r="C15" s="1668" t="s">
        <v>122</v>
      </c>
      <c r="D15" s="1669"/>
      <c r="E15" s="1670">
        <f>COUNT(E7:E14)</f>
        <v>4</v>
      </c>
      <c r="F15" s="1670">
        <f>COUNT(F7:F14)</f>
        <v>5</v>
      </c>
      <c r="G15" s="1670">
        <f t="shared" ref="G15:R15" si="1">COUNT(G7:G14)</f>
        <v>4</v>
      </c>
      <c r="H15" s="1670">
        <f t="shared" si="1"/>
        <v>4</v>
      </c>
      <c r="I15" s="1670">
        <f t="shared" si="1"/>
        <v>5</v>
      </c>
      <c r="J15" s="1670">
        <f t="shared" si="1"/>
        <v>5</v>
      </c>
      <c r="K15" s="1670">
        <f t="shared" si="1"/>
        <v>2</v>
      </c>
      <c r="L15" s="1670">
        <f t="shared" si="1"/>
        <v>1</v>
      </c>
      <c r="M15" s="1670">
        <f t="shared" si="1"/>
        <v>5</v>
      </c>
      <c r="N15" s="1670">
        <f t="shared" si="1"/>
        <v>5</v>
      </c>
      <c r="O15" s="1670">
        <f>COUNT(O7:O14)</f>
        <v>5</v>
      </c>
      <c r="P15" s="1670">
        <f t="shared" si="1"/>
        <v>4</v>
      </c>
      <c r="Q15" s="1670">
        <f t="shared" si="1"/>
        <v>4</v>
      </c>
      <c r="R15" s="1670">
        <f t="shared" si="1"/>
        <v>5</v>
      </c>
      <c r="T15" s="1756">
        <v>0.66666666666666696</v>
      </c>
      <c r="U15" s="1752">
        <f>ROUNDDOWN(AVERAGE(E55:R55),0)</f>
        <v>12</v>
      </c>
    </row>
    <row r="16" spans="1:21" ht="54" customHeight="1" x14ac:dyDescent="0.25">
      <c r="A16" s="1653" t="s">
        <v>13</v>
      </c>
      <c r="B16" s="1653" t="s">
        <v>14</v>
      </c>
      <c r="C16" s="1660" t="s">
        <v>293</v>
      </c>
      <c r="D16" s="1655">
        <f>SUM(E16:K16,L16:R16)/2</f>
        <v>40</v>
      </c>
      <c r="E16" s="1661"/>
      <c r="F16" s="1671">
        <v>8</v>
      </c>
      <c r="G16" s="1671"/>
      <c r="H16" s="1671">
        <v>8</v>
      </c>
      <c r="I16" s="1671">
        <v>8</v>
      </c>
      <c r="J16" s="1671">
        <v>8</v>
      </c>
      <c r="K16" s="1661">
        <v>8</v>
      </c>
      <c r="L16" s="1661">
        <v>8</v>
      </c>
      <c r="M16" s="1655"/>
      <c r="N16" s="1671">
        <v>8</v>
      </c>
      <c r="O16" s="1671">
        <v>8</v>
      </c>
      <c r="P16" s="1671">
        <v>8</v>
      </c>
      <c r="Q16" s="1671">
        <v>8</v>
      </c>
      <c r="R16" s="1672"/>
      <c r="T16" s="1757">
        <v>0.70833333333333404</v>
      </c>
      <c r="U16" s="1752">
        <f>ROUNDDOWN(AVERAGE(E56:R56),0)</f>
        <v>11</v>
      </c>
    </row>
    <row r="17" spans="1:21" ht="54" customHeight="1" x14ac:dyDescent="0.3">
      <c r="A17" s="1653" t="s">
        <v>13</v>
      </c>
      <c r="B17" s="1653" t="s">
        <v>14</v>
      </c>
      <c r="C17" s="1660" t="s">
        <v>98</v>
      </c>
      <c r="D17" s="1655">
        <f t="shared" ref="D17" si="2">SUM(E17:K17,L17:R17)/2</f>
        <v>40</v>
      </c>
      <c r="E17" s="1656"/>
      <c r="F17" s="1658">
        <v>8</v>
      </c>
      <c r="G17" s="1655">
        <v>8</v>
      </c>
      <c r="H17" s="1655">
        <v>8</v>
      </c>
      <c r="I17" s="1655">
        <v>8</v>
      </c>
      <c r="J17" s="1655">
        <v>8</v>
      </c>
      <c r="K17" s="1656"/>
      <c r="L17" s="1656"/>
      <c r="M17" s="1671">
        <v>8</v>
      </c>
      <c r="N17" s="1671">
        <v>8</v>
      </c>
      <c r="O17" s="1655">
        <v>8</v>
      </c>
      <c r="P17" s="1655">
        <v>8</v>
      </c>
      <c r="Q17" s="1655">
        <v>8</v>
      </c>
      <c r="R17" s="1657"/>
      <c r="T17" s="1756">
        <v>0.75</v>
      </c>
      <c r="U17" s="1752">
        <f>ROUNDDOWN(AVERAGE(E58:R58),0)</f>
        <v>10</v>
      </c>
    </row>
    <row r="18" spans="1:21" ht="54" customHeight="1" x14ac:dyDescent="0.25">
      <c r="A18" s="1653" t="s">
        <v>13</v>
      </c>
      <c r="B18" s="1653" t="s">
        <v>201</v>
      </c>
      <c r="C18" s="1660" t="s">
        <v>107</v>
      </c>
      <c r="D18" s="1655">
        <f>SUM(E18:K18,L18:R18)/2</f>
        <v>17.5</v>
      </c>
      <c r="E18" s="1656">
        <v>5</v>
      </c>
      <c r="F18" s="1655"/>
      <c r="G18" s="1655">
        <v>5</v>
      </c>
      <c r="H18" s="1655">
        <v>5</v>
      </c>
      <c r="I18" s="1655"/>
      <c r="J18" s="1655"/>
      <c r="K18" s="1656"/>
      <c r="L18" s="1661">
        <v>5</v>
      </c>
      <c r="M18" s="1655">
        <v>5</v>
      </c>
      <c r="N18" s="1655">
        <v>5</v>
      </c>
      <c r="O18" s="1655"/>
      <c r="P18" s="1655">
        <v>5</v>
      </c>
      <c r="Q18" s="1655"/>
      <c r="R18" s="1657"/>
      <c r="T18" s="1757">
        <v>0.79166666666666696</v>
      </c>
      <c r="U18" s="1752">
        <f>ROUNDDOWN(AVERAGE(E59:R59),0)</f>
        <v>10</v>
      </c>
    </row>
    <row r="19" spans="1:21" ht="66" customHeight="1" x14ac:dyDescent="0.3">
      <c r="A19" s="1667"/>
      <c r="B19" s="1667"/>
      <c r="C19" s="1668" t="s">
        <v>123</v>
      </c>
      <c r="D19" s="1669"/>
      <c r="E19" s="1670">
        <f t="shared" ref="E19:R19" si="3">COUNT(E7:E14,E16:E17)</f>
        <v>4</v>
      </c>
      <c r="F19" s="1670">
        <f>COUNT(F7:F14,F16:F17)</f>
        <v>7</v>
      </c>
      <c r="G19" s="1670">
        <f t="shared" si="3"/>
        <v>5</v>
      </c>
      <c r="H19" s="1670">
        <f t="shared" si="3"/>
        <v>6</v>
      </c>
      <c r="I19" s="1670">
        <f t="shared" si="3"/>
        <v>7</v>
      </c>
      <c r="J19" s="1670">
        <f t="shared" si="3"/>
        <v>7</v>
      </c>
      <c r="K19" s="1670">
        <f t="shared" si="3"/>
        <v>3</v>
      </c>
      <c r="L19" s="1670">
        <f t="shared" si="3"/>
        <v>2</v>
      </c>
      <c r="M19" s="1670">
        <f t="shared" si="3"/>
        <v>6</v>
      </c>
      <c r="N19" s="1670">
        <f t="shared" si="3"/>
        <v>7</v>
      </c>
      <c r="O19" s="1670">
        <f t="shared" si="3"/>
        <v>7</v>
      </c>
      <c r="P19" s="1670">
        <f t="shared" si="3"/>
        <v>6</v>
      </c>
      <c r="Q19" s="1670">
        <f t="shared" si="3"/>
        <v>6</v>
      </c>
      <c r="R19" s="1670">
        <f t="shared" si="3"/>
        <v>5</v>
      </c>
      <c r="T19" s="1756">
        <v>0.83333333333333404</v>
      </c>
      <c r="U19" s="1752">
        <f>ROUNDDOWN(AVERAGE(E60:R60),0)</f>
        <v>5</v>
      </c>
    </row>
    <row r="20" spans="1:21" ht="54" customHeight="1" x14ac:dyDescent="0.25">
      <c r="A20" s="1653" t="s">
        <v>13</v>
      </c>
      <c r="B20" s="1653" t="s">
        <v>26</v>
      </c>
      <c r="C20" s="1660" t="s">
        <v>285</v>
      </c>
      <c r="D20" s="1655">
        <f>SUM(E20:K20,L20:R20)/2</f>
        <v>40</v>
      </c>
      <c r="E20" s="1674"/>
      <c r="F20" s="1655">
        <v>8</v>
      </c>
      <c r="G20" s="1655">
        <v>8</v>
      </c>
      <c r="H20" s="1655"/>
      <c r="I20" s="1655">
        <v>8</v>
      </c>
      <c r="J20" s="1655">
        <v>8</v>
      </c>
      <c r="K20" s="1665">
        <v>8</v>
      </c>
      <c r="L20" s="1665">
        <v>8</v>
      </c>
      <c r="M20" s="1655">
        <v>8</v>
      </c>
      <c r="N20" s="1655">
        <v>8</v>
      </c>
      <c r="O20" s="1655"/>
      <c r="P20" s="1655">
        <v>8</v>
      </c>
      <c r="Q20" s="1655">
        <v>8</v>
      </c>
      <c r="R20" s="1665"/>
      <c r="T20" s="1757">
        <v>0.875</v>
      </c>
      <c r="U20" s="1752">
        <f>ROUNDDOWN(AVERAGE(E61:R61),0)</f>
        <v>4</v>
      </c>
    </row>
    <row r="21" spans="1:21" ht="64" customHeight="1" x14ac:dyDescent="0.3">
      <c r="A21" s="1667"/>
      <c r="B21" s="1667"/>
      <c r="C21" s="1668" t="s">
        <v>120</v>
      </c>
      <c r="D21" s="1669"/>
      <c r="E21" s="1670">
        <f t="shared" ref="E21:R21" si="4">COUNT(E7:E14,E16:E18,E20:E20)</f>
        <v>5</v>
      </c>
      <c r="F21" s="1670">
        <f>COUNT(F7:F14,F16:F18,F20:F20)</f>
        <v>8</v>
      </c>
      <c r="G21" s="1670">
        <f t="shared" si="4"/>
        <v>7</v>
      </c>
      <c r="H21" s="1670">
        <f t="shared" si="4"/>
        <v>7</v>
      </c>
      <c r="I21" s="1670">
        <f t="shared" si="4"/>
        <v>8</v>
      </c>
      <c r="J21" s="1670">
        <f t="shared" si="4"/>
        <v>8</v>
      </c>
      <c r="K21" s="1670">
        <f t="shared" si="4"/>
        <v>4</v>
      </c>
      <c r="L21" s="1670">
        <f t="shared" si="4"/>
        <v>4</v>
      </c>
      <c r="M21" s="1670">
        <f t="shared" si="4"/>
        <v>8</v>
      </c>
      <c r="N21" s="1670">
        <f t="shared" si="4"/>
        <v>9</v>
      </c>
      <c r="O21" s="1670">
        <f t="shared" si="4"/>
        <v>7</v>
      </c>
      <c r="P21" s="1670">
        <f t="shared" si="4"/>
        <v>8</v>
      </c>
      <c r="Q21" s="1670">
        <f t="shared" si="4"/>
        <v>7</v>
      </c>
      <c r="R21" s="1670">
        <f t="shared" si="4"/>
        <v>5</v>
      </c>
      <c r="T21" s="1758">
        <v>0.91666666666666696</v>
      </c>
      <c r="U21" s="1753">
        <f>ROUNDDOWN(AVERAGE('Master as of 2.17.25'!E61:R61), 0)</f>
        <v>4</v>
      </c>
    </row>
    <row r="22" spans="1:21" ht="54" customHeight="1" x14ac:dyDescent="0.25">
      <c r="A22" s="1653" t="s">
        <v>13</v>
      </c>
      <c r="B22" s="1653" t="s">
        <v>30</v>
      </c>
      <c r="C22" s="1664" t="s">
        <v>341</v>
      </c>
      <c r="D22" s="1655">
        <f>SUM(E22:K22,L22:R22)/2</f>
        <v>32</v>
      </c>
      <c r="E22" s="1676"/>
      <c r="F22" s="1659" t="s">
        <v>104</v>
      </c>
      <c r="G22" s="1655">
        <v>8</v>
      </c>
      <c r="H22" s="1655">
        <v>8</v>
      </c>
      <c r="I22" s="1655"/>
      <c r="J22" s="1655">
        <v>8</v>
      </c>
      <c r="K22" s="1676">
        <v>8</v>
      </c>
      <c r="L22" s="1676">
        <v>8</v>
      </c>
      <c r="M22" s="1659"/>
      <c r="N22" s="1655">
        <v>8</v>
      </c>
      <c r="O22" s="1655">
        <v>8</v>
      </c>
      <c r="P22" s="1671"/>
      <c r="Q22" s="1655">
        <v>8</v>
      </c>
      <c r="R22" s="1676"/>
    </row>
    <row r="23" spans="1:21" ht="54" customHeight="1" x14ac:dyDescent="0.25">
      <c r="A23" s="1653" t="s">
        <v>13</v>
      </c>
      <c r="B23" s="1653" t="s">
        <v>30</v>
      </c>
      <c r="C23" s="1660" t="s">
        <v>359</v>
      </c>
      <c r="D23" s="1655">
        <f>SUM(E23:K23,L23:R23)/2</f>
        <v>24</v>
      </c>
      <c r="E23" s="1665">
        <v>8</v>
      </c>
      <c r="F23" s="1655"/>
      <c r="G23" s="1655"/>
      <c r="H23" s="1655"/>
      <c r="I23" s="1655">
        <v>8</v>
      </c>
      <c r="J23" s="1655"/>
      <c r="K23" s="1665">
        <v>8</v>
      </c>
      <c r="L23" s="1665">
        <v>8</v>
      </c>
      <c r="M23" s="1655"/>
      <c r="N23" s="1655"/>
      <c r="O23" s="1655"/>
      <c r="P23" s="1671">
        <v>8</v>
      </c>
      <c r="Q23" s="1655"/>
      <c r="R23" s="1665">
        <v>8</v>
      </c>
    </row>
    <row r="24" spans="1:21" ht="54" customHeight="1" x14ac:dyDescent="0.25">
      <c r="A24" s="1653" t="s">
        <v>13</v>
      </c>
      <c r="B24" s="1653" t="s">
        <v>30</v>
      </c>
      <c r="C24" s="1660" t="s">
        <v>290</v>
      </c>
      <c r="D24" s="1655">
        <f t="shared" ref="D24" si="5">SUM(E24:K24,L24:R24)/2</f>
        <v>4</v>
      </c>
      <c r="E24" s="1662" t="s">
        <v>104</v>
      </c>
      <c r="F24" s="1655"/>
      <c r="G24" s="1655"/>
      <c r="H24" s="1655"/>
      <c r="I24" s="1655"/>
      <c r="J24" s="1655"/>
      <c r="K24" s="1662" t="s">
        <v>104</v>
      </c>
      <c r="L24" s="1662" t="s">
        <v>104</v>
      </c>
      <c r="M24" s="1655"/>
      <c r="N24" s="1655"/>
      <c r="O24" s="1655"/>
      <c r="P24" s="1655"/>
      <c r="Q24" s="1655"/>
      <c r="R24" s="1657">
        <v>8</v>
      </c>
    </row>
    <row r="25" spans="1:21" ht="64.5" customHeight="1" x14ac:dyDescent="0.25">
      <c r="A25" s="1667"/>
      <c r="B25" s="1667"/>
      <c r="C25" s="1668" t="s">
        <v>119</v>
      </c>
      <c r="D25" s="1669"/>
      <c r="E25" s="1670">
        <f t="shared" ref="E25:R25" si="6">COUNT(E7:E14,E16:E18,E20:E20,E22:E24)</f>
        <v>6</v>
      </c>
      <c r="F25" s="1670">
        <f t="shared" si="6"/>
        <v>8</v>
      </c>
      <c r="G25" s="1670">
        <f t="shared" si="6"/>
        <v>8</v>
      </c>
      <c r="H25" s="1670">
        <f t="shared" si="6"/>
        <v>8</v>
      </c>
      <c r="I25" s="1670">
        <f t="shared" si="6"/>
        <v>9</v>
      </c>
      <c r="J25" s="1670">
        <f t="shared" si="6"/>
        <v>9</v>
      </c>
      <c r="K25" s="1670">
        <f t="shared" si="6"/>
        <v>6</v>
      </c>
      <c r="L25" s="1670">
        <f t="shared" si="6"/>
        <v>6</v>
      </c>
      <c r="M25" s="1670">
        <f t="shared" si="6"/>
        <v>8</v>
      </c>
      <c r="N25" s="1670">
        <f t="shared" si="6"/>
        <v>10</v>
      </c>
      <c r="O25" s="1670">
        <f t="shared" si="6"/>
        <v>8</v>
      </c>
      <c r="P25" s="1670">
        <f t="shared" si="6"/>
        <v>9</v>
      </c>
      <c r="Q25" s="1670">
        <f t="shared" si="6"/>
        <v>8</v>
      </c>
      <c r="R25" s="1670">
        <f t="shared" si="6"/>
        <v>7</v>
      </c>
    </row>
    <row r="26" spans="1:21" ht="54" customHeight="1" x14ac:dyDescent="0.25">
      <c r="A26" s="1653" t="s">
        <v>13</v>
      </c>
      <c r="B26" s="1653" t="s">
        <v>91</v>
      </c>
      <c r="C26" s="1654" t="s">
        <v>92</v>
      </c>
      <c r="D26" s="1655">
        <f t="shared" ref="D26:D30" si="7">SUM(E26:K26,L26:R26)/2</f>
        <v>40</v>
      </c>
      <c r="E26" s="1656"/>
      <c r="F26" s="1655">
        <v>8</v>
      </c>
      <c r="G26" s="1655">
        <v>8</v>
      </c>
      <c r="H26" s="1655">
        <v>8</v>
      </c>
      <c r="I26" s="1655">
        <v>8</v>
      </c>
      <c r="J26" s="1655">
        <v>8</v>
      </c>
      <c r="K26" s="1656"/>
      <c r="L26" s="1656"/>
      <c r="M26" s="1655">
        <v>8</v>
      </c>
      <c r="N26" s="1655">
        <v>8</v>
      </c>
      <c r="O26" s="1655">
        <v>8</v>
      </c>
      <c r="P26" s="1655">
        <v>8</v>
      </c>
      <c r="Q26" s="1655">
        <v>8</v>
      </c>
      <c r="R26" s="1657"/>
    </row>
    <row r="27" spans="1:21" ht="54" customHeight="1" x14ac:dyDescent="0.25">
      <c r="A27" s="1653" t="s">
        <v>13</v>
      </c>
      <c r="B27" s="1653" t="s">
        <v>91</v>
      </c>
      <c r="C27" s="1664" t="s">
        <v>235</v>
      </c>
      <c r="D27" s="1655">
        <f t="shared" si="7"/>
        <v>16</v>
      </c>
      <c r="E27" s="1665"/>
      <c r="F27" s="1666"/>
      <c r="G27" s="1666"/>
      <c r="H27" s="1655"/>
      <c r="I27" s="1666"/>
      <c r="J27" s="1666"/>
      <c r="K27" s="1666"/>
      <c r="L27" s="1666"/>
      <c r="M27" s="1659">
        <v>8</v>
      </c>
      <c r="N27" s="1655"/>
      <c r="O27" s="1659">
        <v>8</v>
      </c>
      <c r="P27" s="1659">
        <v>8</v>
      </c>
      <c r="Q27" s="1659">
        <v>8</v>
      </c>
      <c r="R27" s="1665"/>
    </row>
    <row r="28" spans="1:21" ht="54" customHeight="1" x14ac:dyDescent="0.25">
      <c r="A28" s="1653" t="s">
        <v>13</v>
      </c>
      <c r="B28" s="1653" t="s">
        <v>91</v>
      </c>
      <c r="C28" s="1654" t="s">
        <v>344</v>
      </c>
      <c r="D28" s="1655">
        <f t="shared" si="7"/>
        <v>32</v>
      </c>
      <c r="E28" s="1675"/>
      <c r="F28" s="1655">
        <v>8</v>
      </c>
      <c r="G28" s="1655">
        <v>8</v>
      </c>
      <c r="H28" s="1655"/>
      <c r="I28" s="1655">
        <v>8</v>
      </c>
      <c r="J28" s="1655">
        <v>8</v>
      </c>
      <c r="K28" s="1656"/>
      <c r="L28" s="1656"/>
      <c r="M28" s="1655">
        <v>8</v>
      </c>
      <c r="N28" s="1655">
        <v>8</v>
      </c>
      <c r="O28" s="1655">
        <v>8</v>
      </c>
      <c r="P28" s="1655">
        <v>8</v>
      </c>
      <c r="Q28" s="1655"/>
      <c r="R28" s="1675"/>
    </row>
    <row r="29" spans="1:21" ht="54" customHeight="1" x14ac:dyDescent="0.25">
      <c r="A29" s="1653" t="s">
        <v>13</v>
      </c>
      <c r="B29" s="1653" t="s">
        <v>91</v>
      </c>
      <c r="C29" s="1660" t="s">
        <v>331</v>
      </c>
      <c r="D29" s="1655">
        <f t="shared" si="7"/>
        <v>40</v>
      </c>
      <c r="E29" s="1656"/>
      <c r="F29" s="1655">
        <v>8</v>
      </c>
      <c r="G29" s="1655">
        <v>8</v>
      </c>
      <c r="H29" s="1655">
        <v>8</v>
      </c>
      <c r="I29" s="1655"/>
      <c r="J29" s="1655">
        <v>8</v>
      </c>
      <c r="K29" s="1656">
        <v>8</v>
      </c>
      <c r="L29" s="1656">
        <v>8</v>
      </c>
      <c r="M29" s="1655">
        <v>8</v>
      </c>
      <c r="N29" s="1655">
        <v>8</v>
      </c>
      <c r="O29" s="1655">
        <v>8</v>
      </c>
      <c r="P29" s="1655"/>
      <c r="Q29" s="1655">
        <v>8</v>
      </c>
      <c r="R29" s="1657"/>
    </row>
    <row r="30" spans="1:21" ht="54" customHeight="1" x14ac:dyDescent="0.25">
      <c r="A30" s="1653" t="s">
        <v>13</v>
      </c>
      <c r="B30" s="1653" t="s">
        <v>91</v>
      </c>
      <c r="C30" s="1660" t="s">
        <v>281</v>
      </c>
      <c r="D30" s="1655">
        <f t="shared" si="7"/>
        <v>40</v>
      </c>
      <c r="E30" s="1656">
        <v>8</v>
      </c>
      <c r="F30" s="1655"/>
      <c r="G30" s="1655">
        <v>8</v>
      </c>
      <c r="H30" s="1655">
        <v>8</v>
      </c>
      <c r="I30" s="1655">
        <v>8</v>
      </c>
      <c r="J30" s="1655">
        <v>8</v>
      </c>
      <c r="K30" s="1656"/>
      <c r="L30" s="1656"/>
      <c r="M30" s="1655">
        <v>8</v>
      </c>
      <c r="N30" s="1655">
        <v>8</v>
      </c>
      <c r="O30" s="1655"/>
      <c r="P30" s="1655">
        <v>8</v>
      </c>
      <c r="Q30" s="1655">
        <v>8</v>
      </c>
      <c r="R30" s="1657">
        <v>8</v>
      </c>
    </row>
    <row r="31" spans="1:21" ht="72.650000000000006" customHeight="1" x14ac:dyDescent="0.25">
      <c r="A31" s="1667"/>
      <c r="B31" s="1667"/>
      <c r="C31" s="1668" t="s">
        <v>124</v>
      </c>
      <c r="D31" s="1669"/>
      <c r="E31" s="1670">
        <f t="shared" ref="E31:R31" si="8">COUNT(E7:E14,E16:E18,E20:E20,E22:E24,E26:E30)</f>
        <v>7</v>
      </c>
      <c r="F31" s="1670">
        <f t="shared" si="8"/>
        <v>11</v>
      </c>
      <c r="G31" s="1670">
        <f t="shared" si="8"/>
        <v>12</v>
      </c>
      <c r="H31" s="1670">
        <f t="shared" si="8"/>
        <v>11</v>
      </c>
      <c r="I31" s="1670">
        <f t="shared" si="8"/>
        <v>12</v>
      </c>
      <c r="J31" s="1670">
        <f t="shared" si="8"/>
        <v>13</v>
      </c>
      <c r="K31" s="1670">
        <f t="shared" si="8"/>
        <v>7</v>
      </c>
      <c r="L31" s="1670">
        <f t="shared" si="8"/>
        <v>7</v>
      </c>
      <c r="M31" s="1670">
        <f t="shared" si="8"/>
        <v>13</v>
      </c>
      <c r="N31" s="1670">
        <f t="shared" si="8"/>
        <v>14</v>
      </c>
      <c r="O31" s="1670">
        <f t="shared" si="8"/>
        <v>12</v>
      </c>
      <c r="P31" s="1670">
        <f t="shared" si="8"/>
        <v>13</v>
      </c>
      <c r="Q31" s="1670">
        <f t="shared" si="8"/>
        <v>12</v>
      </c>
      <c r="R31" s="1670">
        <f t="shared" si="8"/>
        <v>8</v>
      </c>
    </row>
    <row r="32" spans="1:21" ht="54" customHeight="1" x14ac:dyDescent="0.25">
      <c r="A32" s="1653" t="s">
        <v>13</v>
      </c>
      <c r="B32" s="1653" t="s">
        <v>288</v>
      </c>
      <c r="C32" s="1660" t="s">
        <v>276</v>
      </c>
      <c r="D32" s="1655">
        <f>SUM(E32:K32,L32:R32)/2</f>
        <v>13</v>
      </c>
      <c r="E32" s="1665">
        <v>8</v>
      </c>
      <c r="F32" s="1655"/>
      <c r="G32" s="1655"/>
      <c r="H32" s="1655">
        <v>5</v>
      </c>
      <c r="I32" s="1655"/>
      <c r="J32" s="1655"/>
      <c r="K32" s="1665"/>
      <c r="L32" s="1665"/>
      <c r="M32" s="1655"/>
      <c r="N32" s="1655"/>
      <c r="O32" s="1655">
        <v>5</v>
      </c>
      <c r="P32" s="1655"/>
      <c r="Q32" s="1655"/>
      <c r="R32" s="1665">
        <v>8</v>
      </c>
    </row>
    <row r="33" spans="1:18" ht="54" customHeight="1" x14ac:dyDescent="0.25">
      <c r="A33" s="1653" t="s">
        <v>13</v>
      </c>
      <c r="B33" s="1653" t="s">
        <v>322</v>
      </c>
      <c r="C33" s="1660" t="s">
        <v>276</v>
      </c>
      <c r="D33" s="1655">
        <f>SUM(E33:K33,L33:R33)/2</f>
        <v>10.5</v>
      </c>
      <c r="E33" s="1665"/>
      <c r="F33" s="1655"/>
      <c r="G33" s="1655"/>
      <c r="H33" s="1655"/>
      <c r="I33" s="1655">
        <v>7</v>
      </c>
      <c r="J33" s="1659" t="s">
        <v>104</v>
      </c>
      <c r="K33" s="1665"/>
      <c r="L33" s="1665"/>
      <c r="M33" s="1655"/>
      <c r="N33" s="1655"/>
      <c r="O33" s="1655"/>
      <c r="P33" s="1655">
        <v>7</v>
      </c>
      <c r="Q33" s="1655">
        <v>7</v>
      </c>
      <c r="R33" s="1665"/>
    </row>
    <row r="34" spans="1:18" ht="54" customHeight="1" x14ac:dyDescent="0.25">
      <c r="A34" s="1653" t="s">
        <v>13</v>
      </c>
      <c r="B34" s="1653" t="s">
        <v>34</v>
      </c>
      <c r="C34" s="1660" t="s">
        <v>192</v>
      </c>
      <c r="D34" s="1655">
        <f>SUM(E34:K34,L34:R34)/2</f>
        <v>40</v>
      </c>
      <c r="E34" s="1665">
        <v>8</v>
      </c>
      <c r="F34" s="1655">
        <v>8</v>
      </c>
      <c r="G34" s="1655">
        <v>8</v>
      </c>
      <c r="H34" s="1655"/>
      <c r="I34" s="1655">
        <v>8</v>
      </c>
      <c r="J34" s="1655">
        <v>8</v>
      </c>
      <c r="K34" s="1665"/>
      <c r="L34" s="1665"/>
      <c r="M34" s="1655">
        <v>8</v>
      </c>
      <c r="N34" s="1655">
        <v>8</v>
      </c>
      <c r="O34" s="1655">
        <v>8</v>
      </c>
      <c r="P34" s="1655">
        <v>8</v>
      </c>
      <c r="Q34" s="1655"/>
      <c r="R34" s="1665">
        <v>8</v>
      </c>
    </row>
    <row r="35" spans="1:18" ht="54" customHeight="1" x14ac:dyDescent="0.25">
      <c r="A35" s="1653" t="s">
        <v>13</v>
      </c>
      <c r="B35" s="1653" t="s">
        <v>34</v>
      </c>
      <c r="C35" s="1660" t="s">
        <v>345</v>
      </c>
      <c r="D35" s="1655">
        <f>SUM(E35:K35,L35:R35)/2</f>
        <v>32</v>
      </c>
      <c r="E35" s="1665">
        <v>8</v>
      </c>
      <c r="F35" s="1655">
        <v>8</v>
      </c>
      <c r="G35" s="1655"/>
      <c r="H35" s="1655">
        <v>8</v>
      </c>
      <c r="I35" s="1655"/>
      <c r="J35" s="1655">
        <v>8</v>
      </c>
      <c r="K35" s="1665"/>
      <c r="L35" s="1665"/>
      <c r="M35" s="1655">
        <v>8</v>
      </c>
      <c r="N35" s="1655"/>
      <c r="O35" s="1655">
        <v>8</v>
      </c>
      <c r="P35" s="1655"/>
      <c r="Q35" s="1655">
        <v>8</v>
      </c>
      <c r="R35" s="1665">
        <v>8</v>
      </c>
    </row>
    <row r="36" spans="1:18" ht="65.5" customHeight="1" x14ac:dyDescent="0.25">
      <c r="A36" s="1667"/>
      <c r="B36" s="1667"/>
      <c r="C36" s="1668" t="s">
        <v>121</v>
      </c>
      <c r="D36" s="1669"/>
      <c r="E36" s="1670">
        <f t="shared" ref="E36:R36" si="9">COUNT(E7:E14,E16:E18,E20:E20,E22:E24,E26:E30,E32:E35)</f>
        <v>10</v>
      </c>
      <c r="F36" s="1670">
        <f t="shared" si="9"/>
        <v>13</v>
      </c>
      <c r="G36" s="1670">
        <f t="shared" si="9"/>
        <v>13</v>
      </c>
      <c r="H36" s="1670">
        <f t="shared" si="9"/>
        <v>13</v>
      </c>
      <c r="I36" s="1670">
        <f t="shared" si="9"/>
        <v>14</v>
      </c>
      <c r="J36" s="1670">
        <f t="shared" si="9"/>
        <v>15</v>
      </c>
      <c r="K36" s="1670">
        <f t="shared" si="9"/>
        <v>7</v>
      </c>
      <c r="L36" s="1670">
        <f t="shared" si="9"/>
        <v>7</v>
      </c>
      <c r="M36" s="1670">
        <f t="shared" si="9"/>
        <v>15</v>
      </c>
      <c r="N36" s="1670">
        <f t="shared" si="9"/>
        <v>15</v>
      </c>
      <c r="O36" s="1670">
        <f t="shared" si="9"/>
        <v>15</v>
      </c>
      <c r="P36" s="1670">
        <f t="shared" si="9"/>
        <v>15</v>
      </c>
      <c r="Q36" s="1670">
        <f t="shared" si="9"/>
        <v>14</v>
      </c>
      <c r="R36" s="1670">
        <f t="shared" si="9"/>
        <v>11</v>
      </c>
    </row>
    <row r="37" spans="1:18" ht="54" customHeight="1" x14ac:dyDescent="0.25">
      <c r="A37" s="1653" t="s">
        <v>13</v>
      </c>
      <c r="B37" s="1653" t="s">
        <v>348</v>
      </c>
      <c r="C37" s="1660" t="s">
        <v>349</v>
      </c>
      <c r="D37" s="1655">
        <f t="shared" ref="D37:D38" si="10">SUM(E37:K37,L37:R37)/2</f>
        <v>40</v>
      </c>
      <c r="E37" s="1749"/>
      <c r="F37" s="1671">
        <v>8</v>
      </c>
      <c r="G37" s="1671">
        <v>8</v>
      </c>
      <c r="H37" s="1655">
        <v>8</v>
      </c>
      <c r="I37" s="1671">
        <v>8</v>
      </c>
      <c r="J37" s="1671"/>
      <c r="K37" s="1665">
        <v>8</v>
      </c>
      <c r="L37" s="1665">
        <v>8</v>
      </c>
      <c r="M37" s="1655"/>
      <c r="N37" s="1671">
        <v>8</v>
      </c>
      <c r="O37" s="1671">
        <v>8</v>
      </c>
      <c r="P37" s="1671">
        <v>8</v>
      </c>
      <c r="Q37" s="1671">
        <v>8</v>
      </c>
      <c r="R37" s="1749"/>
    </row>
    <row r="38" spans="1:18" ht="54" customHeight="1" x14ac:dyDescent="0.25">
      <c r="A38" s="1677" t="s">
        <v>256</v>
      </c>
      <c r="B38" s="1677" t="s">
        <v>162</v>
      </c>
      <c r="C38" s="1682" t="s">
        <v>358</v>
      </c>
      <c r="D38" s="1655">
        <f t="shared" si="10"/>
        <v>8</v>
      </c>
      <c r="E38" s="1749"/>
      <c r="F38" s="1679" t="s">
        <v>10</v>
      </c>
      <c r="G38" s="1679"/>
      <c r="H38" s="1679" t="s">
        <v>10</v>
      </c>
      <c r="I38" s="1679"/>
      <c r="J38" s="1679" t="s">
        <v>10</v>
      </c>
      <c r="K38" s="1965" t="s">
        <v>10</v>
      </c>
      <c r="L38" s="1965" t="s">
        <v>10</v>
      </c>
      <c r="M38" s="1683" t="s">
        <v>273</v>
      </c>
      <c r="N38" s="1671"/>
      <c r="O38" s="1671">
        <v>8</v>
      </c>
      <c r="P38" s="1671"/>
      <c r="Q38" s="1671">
        <v>8</v>
      </c>
      <c r="R38" s="1749"/>
    </row>
    <row r="39" spans="1:18" ht="54" customHeight="1" x14ac:dyDescent="0.25">
      <c r="A39" s="1653" t="s">
        <v>13</v>
      </c>
      <c r="B39" s="1653" t="s">
        <v>162</v>
      </c>
      <c r="C39" s="1660" t="s">
        <v>235</v>
      </c>
      <c r="D39" s="1655"/>
      <c r="E39" s="1749"/>
      <c r="F39" s="1671">
        <v>8</v>
      </c>
      <c r="G39" s="1671">
        <v>8</v>
      </c>
      <c r="H39" s="1655"/>
      <c r="I39" s="1671">
        <v>8</v>
      </c>
      <c r="J39" s="1671">
        <v>8</v>
      </c>
      <c r="K39" s="1665">
        <v>8</v>
      </c>
      <c r="L39" s="1665">
        <v>8</v>
      </c>
      <c r="M39" s="1655"/>
      <c r="N39" s="1671"/>
      <c r="O39" s="1671"/>
      <c r="P39" s="1671"/>
      <c r="Q39" s="1671"/>
      <c r="R39" s="1749"/>
    </row>
    <row r="40" spans="1:18" ht="64.5" customHeight="1" x14ac:dyDescent="0.25">
      <c r="A40" s="1667"/>
      <c r="B40" s="1667"/>
      <c r="C40" s="1668" t="s">
        <v>139</v>
      </c>
      <c r="D40" s="1669"/>
      <c r="E40" s="1670">
        <f t="shared" ref="E40:R40" si="11">COUNT(E7:E14,E16:E18,E20:E20,E22:E24,E26:E30,E32:E35,E37:E39)</f>
        <v>10</v>
      </c>
      <c r="F40" s="1670">
        <f t="shared" si="11"/>
        <v>15</v>
      </c>
      <c r="G40" s="1670">
        <f t="shared" si="11"/>
        <v>15</v>
      </c>
      <c r="H40" s="1670">
        <f t="shared" si="11"/>
        <v>14</v>
      </c>
      <c r="I40" s="1670">
        <f t="shared" si="11"/>
        <v>16</v>
      </c>
      <c r="J40" s="1670">
        <f t="shared" si="11"/>
        <v>16</v>
      </c>
      <c r="K40" s="1670">
        <f t="shared" si="11"/>
        <v>9</v>
      </c>
      <c r="L40" s="1670">
        <f t="shared" si="11"/>
        <v>9</v>
      </c>
      <c r="M40" s="1670">
        <f t="shared" si="11"/>
        <v>15</v>
      </c>
      <c r="N40" s="1670">
        <f t="shared" si="11"/>
        <v>16</v>
      </c>
      <c r="O40" s="1670">
        <f t="shared" si="11"/>
        <v>17</v>
      </c>
      <c r="P40" s="1670">
        <f t="shared" si="11"/>
        <v>16</v>
      </c>
      <c r="Q40" s="1670">
        <f t="shared" si="11"/>
        <v>16</v>
      </c>
      <c r="R40" s="1670">
        <f t="shared" si="11"/>
        <v>11</v>
      </c>
    </row>
    <row r="41" spans="1:18" ht="54" customHeight="1" x14ac:dyDescent="0.25">
      <c r="A41" s="1653" t="s">
        <v>13</v>
      </c>
      <c r="B41" s="1653" t="s">
        <v>360</v>
      </c>
      <c r="C41" s="1660" t="s">
        <v>351</v>
      </c>
      <c r="D41" s="1655">
        <f>SUM(E41:K41,L41:R41)/2</f>
        <v>25.5</v>
      </c>
      <c r="E41" s="1666"/>
      <c r="F41" s="1655">
        <v>8.5</v>
      </c>
      <c r="G41" s="1655">
        <v>8.5</v>
      </c>
      <c r="H41" s="1655">
        <v>8.5</v>
      </c>
      <c r="I41" s="1655"/>
      <c r="J41" s="1655"/>
      <c r="K41" s="1666"/>
      <c r="L41" s="1666"/>
      <c r="M41" s="1655">
        <v>8.5</v>
      </c>
      <c r="N41" s="1655">
        <v>8.5</v>
      </c>
      <c r="O41" s="1655">
        <v>8.5</v>
      </c>
      <c r="P41" s="1655"/>
      <c r="Q41" s="1655"/>
      <c r="R41" s="1666"/>
    </row>
    <row r="42" spans="1:18" ht="73" customHeight="1" x14ac:dyDescent="0.25">
      <c r="A42" s="1667"/>
      <c r="B42" s="1667"/>
      <c r="C42" s="1668" t="s">
        <v>125</v>
      </c>
      <c r="D42" s="1669"/>
      <c r="E42" s="1670">
        <f t="shared" ref="E42:R42" si="12">COUNT(E7:E14,E16:E17,E20:E20,E22:E24,E26:E30,E32:E35,E37:E39,E41:E41)</f>
        <v>9</v>
      </c>
      <c r="F42" s="1670">
        <f t="shared" si="12"/>
        <v>16</v>
      </c>
      <c r="G42" s="1670">
        <f t="shared" si="12"/>
        <v>15</v>
      </c>
      <c r="H42" s="1670">
        <f t="shared" si="12"/>
        <v>14</v>
      </c>
      <c r="I42" s="1670">
        <f t="shared" si="12"/>
        <v>16</v>
      </c>
      <c r="J42" s="1670">
        <f t="shared" si="12"/>
        <v>16</v>
      </c>
      <c r="K42" s="1670">
        <f t="shared" si="12"/>
        <v>9</v>
      </c>
      <c r="L42" s="1670">
        <f t="shared" si="12"/>
        <v>8</v>
      </c>
      <c r="M42" s="1670">
        <f t="shared" si="12"/>
        <v>15</v>
      </c>
      <c r="N42" s="1670">
        <f t="shared" si="12"/>
        <v>16</v>
      </c>
      <c r="O42" s="1670">
        <f t="shared" si="12"/>
        <v>18</v>
      </c>
      <c r="P42" s="1670">
        <f t="shared" si="12"/>
        <v>15</v>
      </c>
      <c r="Q42" s="1670">
        <f t="shared" si="12"/>
        <v>16</v>
      </c>
      <c r="R42" s="1670">
        <f t="shared" si="12"/>
        <v>11</v>
      </c>
    </row>
    <row r="43" spans="1:18" ht="54" customHeight="1" x14ac:dyDescent="0.25">
      <c r="A43" s="1653" t="s">
        <v>13</v>
      </c>
      <c r="B43" s="1653" t="s">
        <v>39</v>
      </c>
      <c r="C43" s="1660" t="s">
        <v>318</v>
      </c>
      <c r="D43" s="1655">
        <f>SUM(E43:K43,L43:R43)/2</f>
        <v>40</v>
      </c>
      <c r="E43" s="1656"/>
      <c r="F43" s="1655">
        <v>8</v>
      </c>
      <c r="G43" s="1655">
        <v>8</v>
      </c>
      <c r="H43" s="1655">
        <v>8</v>
      </c>
      <c r="I43" s="1655">
        <v>8</v>
      </c>
      <c r="J43" s="1655"/>
      <c r="K43" s="1656">
        <v>8</v>
      </c>
      <c r="L43" s="1656">
        <v>8</v>
      </c>
      <c r="M43" s="1655"/>
      <c r="N43" s="1655">
        <v>8</v>
      </c>
      <c r="O43" s="1655">
        <v>8</v>
      </c>
      <c r="P43" s="1655">
        <v>8</v>
      </c>
      <c r="Q43" s="1655">
        <v>8</v>
      </c>
      <c r="R43" s="1657"/>
    </row>
    <row r="44" spans="1:18" ht="54" customHeight="1" x14ac:dyDescent="0.25">
      <c r="A44" s="1653" t="s">
        <v>13</v>
      </c>
      <c r="B44" s="1653" t="s">
        <v>39</v>
      </c>
      <c r="C44" s="1660" t="s">
        <v>329</v>
      </c>
      <c r="D44" s="1655">
        <f t="shared" ref="D44:D49" si="13">SUM(E44:K44,L44:R44)/2</f>
        <v>40</v>
      </c>
      <c r="E44" s="1656"/>
      <c r="F44" s="1655">
        <v>8</v>
      </c>
      <c r="G44" s="1655">
        <v>8</v>
      </c>
      <c r="H44" s="1687">
        <v>8</v>
      </c>
      <c r="I44" s="1655"/>
      <c r="J44" s="1655">
        <v>8</v>
      </c>
      <c r="K44" s="1656">
        <v>8</v>
      </c>
      <c r="L44" s="1656">
        <v>8</v>
      </c>
      <c r="M44" s="1655">
        <v>8</v>
      </c>
      <c r="N44" s="1655">
        <v>8</v>
      </c>
      <c r="O44" s="1655"/>
      <c r="P44" s="1655">
        <v>8</v>
      </c>
      <c r="Q44" s="1655">
        <v>8</v>
      </c>
      <c r="R44" s="1657"/>
    </row>
    <row r="45" spans="1:18" ht="54" customHeight="1" x14ac:dyDescent="0.25">
      <c r="A45" s="1653" t="s">
        <v>13</v>
      </c>
      <c r="B45" s="1653" t="s">
        <v>39</v>
      </c>
      <c r="C45" s="1660" t="s">
        <v>106</v>
      </c>
      <c r="D45" s="1655">
        <f t="shared" si="13"/>
        <v>16</v>
      </c>
      <c r="E45" s="1966"/>
      <c r="F45" s="1655">
        <v>8</v>
      </c>
      <c r="G45" s="1655">
        <v>8</v>
      </c>
      <c r="H45" s="1666"/>
      <c r="I45" s="1666"/>
      <c r="J45" s="1666"/>
      <c r="K45" s="1675"/>
      <c r="L45" s="1656"/>
      <c r="M45" s="1655">
        <v>8</v>
      </c>
      <c r="N45" s="1655">
        <v>8</v>
      </c>
      <c r="O45" s="1666"/>
      <c r="P45" s="1666"/>
      <c r="Q45" s="1666"/>
      <c r="R45" s="1675"/>
    </row>
    <row r="46" spans="1:18" ht="54" customHeight="1" x14ac:dyDescent="0.25">
      <c r="A46" s="1653" t="s">
        <v>13</v>
      </c>
      <c r="B46" s="1653" t="s">
        <v>39</v>
      </c>
      <c r="C46" s="1660" t="s">
        <v>345</v>
      </c>
      <c r="D46" s="1655">
        <f t="shared" si="13"/>
        <v>8</v>
      </c>
      <c r="E46" s="1967"/>
      <c r="F46" s="1655"/>
      <c r="G46" s="1655">
        <v>8</v>
      </c>
      <c r="H46" s="1655"/>
      <c r="I46" s="1655"/>
      <c r="J46" s="1655"/>
      <c r="K46" s="1665"/>
      <c r="L46" s="1665"/>
      <c r="M46" s="1655"/>
      <c r="N46" s="1655">
        <v>8</v>
      </c>
      <c r="O46" s="1655"/>
      <c r="P46" s="1655"/>
      <c r="Q46" s="1655"/>
      <c r="R46" s="1665"/>
    </row>
    <row r="47" spans="1:18" ht="54" customHeight="1" x14ac:dyDescent="0.25">
      <c r="A47" s="1653" t="s">
        <v>13</v>
      </c>
      <c r="B47" s="1653" t="s">
        <v>39</v>
      </c>
      <c r="C47" s="1660" t="s">
        <v>334</v>
      </c>
      <c r="D47" s="1655">
        <f t="shared" si="13"/>
        <v>36</v>
      </c>
      <c r="E47" s="1967"/>
      <c r="F47" s="1659" t="s">
        <v>104</v>
      </c>
      <c r="G47" s="1655"/>
      <c r="H47" s="1655">
        <v>8</v>
      </c>
      <c r="I47" s="1655">
        <v>8</v>
      </c>
      <c r="J47" s="1655">
        <v>8</v>
      </c>
      <c r="K47" s="1665">
        <v>8</v>
      </c>
      <c r="L47" s="1665">
        <v>8</v>
      </c>
      <c r="M47" s="1655">
        <v>8</v>
      </c>
      <c r="N47" s="1655"/>
      <c r="O47" s="1655">
        <v>8</v>
      </c>
      <c r="P47" s="1655">
        <v>8</v>
      </c>
      <c r="Q47" s="1655">
        <v>8</v>
      </c>
      <c r="R47" s="1665"/>
    </row>
    <row r="48" spans="1:18" ht="54" customHeight="1" x14ac:dyDescent="0.25">
      <c r="A48" s="1653" t="s">
        <v>13</v>
      </c>
      <c r="B48" s="1653" t="s">
        <v>39</v>
      </c>
      <c r="C48" s="1660" t="s">
        <v>352</v>
      </c>
      <c r="D48" s="1655">
        <f t="shared" si="13"/>
        <v>40</v>
      </c>
      <c r="E48" s="1665">
        <v>8</v>
      </c>
      <c r="F48" s="1655"/>
      <c r="G48" s="1655">
        <v>8</v>
      </c>
      <c r="H48" s="1655">
        <v>8</v>
      </c>
      <c r="I48" s="1655">
        <v>8</v>
      </c>
      <c r="J48" s="1655">
        <v>8</v>
      </c>
      <c r="K48" s="1665"/>
      <c r="L48" s="1665"/>
      <c r="M48" s="1655">
        <v>8</v>
      </c>
      <c r="N48" s="1655">
        <v>8</v>
      </c>
      <c r="O48" s="1655">
        <v>8</v>
      </c>
      <c r="P48" s="1655">
        <v>8</v>
      </c>
      <c r="Q48" s="1655"/>
      <c r="R48" s="1665">
        <v>8</v>
      </c>
    </row>
    <row r="49" spans="1:18" ht="54" customHeight="1" x14ac:dyDescent="0.25">
      <c r="A49" s="1653" t="s">
        <v>13</v>
      </c>
      <c r="B49" s="1653" t="s">
        <v>39</v>
      </c>
      <c r="C49" s="1660" t="s">
        <v>135</v>
      </c>
      <c r="D49" s="1655">
        <f t="shared" si="13"/>
        <v>8</v>
      </c>
      <c r="E49" s="1665">
        <v>8</v>
      </c>
      <c r="F49" s="1655"/>
      <c r="G49" s="1655"/>
      <c r="H49" s="1655"/>
      <c r="I49" s="1655"/>
      <c r="J49" s="1655"/>
      <c r="K49" s="1665"/>
      <c r="L49" s="1665"/>
      <c r="M49" s="1655"/>
      <c r="N49" s="1655"/>
      <c r="O49" s="1655"/>
      <c r="P49" s="1655"/>
      <c r="Q49" s="1655"/>
      <c r="R49" s="1665">
        <v>8</v>
      </c>
    </row>
    <row r="50" spans="1:18" ht="68.5" customHeight="1" x14ac:dyDescent="0.25">
      <c r="A50" s="1667"/>
      <c r="B50" s="1667"/>
      <c r="C50" s="1668" t="s">
        <v>126</v>
      </c>
      <c r="D50" s="1669"/>
      <c r="E50" s="1670">
        <f t="shared" ref="E50:R50" si="14">COUNT(E8:E14,E16:E17,E20:E20,E22:E24,E26:E30,E32:E35,E37:E39,E41:E41,E43:E49)</f>
        <v>11</v>
      </c>
      <c r="F50" s="1670">
        <f t="shared" si="14"/>
        <v>18</v>
      </c>
      <c r="G50" s="1670">
        <f t="shared" si="14"/>
        <v>19</v>
      </c>
      <c r="H50" s="1670">
        <f t="shared" si="14"/>
        <v>17</v>
      </c>
      <c r="I50" s="1670">
        <f t="shared" si="14"/>
        <v>18</v>
      </c>
      <c r="J50" s="1670">
        <f t="shared" si="14"/>
        <v>18</v>
      </c>
      <c r="K50" s="1670">
        <f t="shared" si="14"/>
        <v>12</v>
      </c>
      <c r="L50" s="1670">
        <f t="shared" si="14"/>
        <v>11</v>
      </c>
      <c r="M50" s="1670">
        <f t="shared" si="14"/>
        <v>18</v>
      </c>
      <c r="N50" s="1670">
        <f t="shared" si="14"/>
        <v>20</v>
      </c>
      <c r="O50" s="1670">
        <f t="shared" si="14"/>
        <v>20</v>
      </c>
      <c r="P50" s="1670">
        <f t="shared" si="14"/>
        <v>18</v>
      </c>
      <c r="Q50" s="1670">
        <f t="shared" si="14"/>
        <v>18</v>
      </c>
      <c r="R50" s="1670">
        <f t="shared" si="14"/>
        <v>13</v>
      </c>
    </row>
    <row r="51" spans="1:18" ht="54" customHeight="1" x14ac:dyDescent="0.25">
      <c r="A51" s="1653" t="s">
        <v>13</v>
      </c>
      <c r="B51" s="1653" t="s">
        <v>301</v>
      </c>
      <c r="C51" s="1660" t="s">
        <v>135</v>
      </c>
      <c r="D51" s="1655">
        <f t="shared" ref="D51" si="15">SUM(E51:K51,L51:R51)/2</f>
        <v>18</v>
      </c>
      <c r="E51" s="1665"/>
      <c r="F51" s="1655">
        <v>6</v>
      </c>
      <c r="G51" s="1659"/>
      <c r="H51" s="1655"/>
      <c r="I51" s="1655">
        <v>6</v>
      </c>
      <c r="J51" s="1655">
        <v>6</v>
      </c>
      <c r="K51" s="1665"/>
      <c r="L51" s="1665"/>
      <c r="M51" s="1655">
        <v>6</v>
      </c>
      <c r="N51" s="1659"/>
      <c r="O51" s="1655"/>
      <c r="P51" s="1655">
        <v>6</v>
      </c>
      <c r="Q51" s="1655">
        <v>6</v>
      </c>
      <c r="R51" s="1665"/>
    </row>
    <row r="52" spans="1:18" ht="54" customHeight="1" x14ac:dyDescent="0.25">
      <c r="A52" s="1653" t="s">
        <v>13</v>
      </c>
      <c r="B52" s="1653" t="s">
        <v>301</v>
      </c>
      <c r="C52" s="1654" t="s">
        <v>106</v>
      </c>
      <c r="D52" s="1655">
        <f>SUM(E52:K52,L52:R52)/2</f>
        <v>6</v>
      </c>
      <c r="E52" s="1657"/>
      <c r="F52" s="1675"/>
      <c r="G52" s="1666"/>
      <c r="H52" s="1658">
        <v>6</v>
      </c>
      <c r="I52" s="1666"/>
      <c r="J52" s="1666"/>
      <c r="K52" s="1688"/>
      <c r="L52" s="1656"/>
      <c r="M52" s="1666"/>
      <c r="N52" s="1666"/>
      <c r="O52" s="1655">
        <v>6</v>
      </c>
      <c r="P52" s="1666"/>
      <c r="Q52" s="1666"/>
      <c r="R52" s="1688"/>
    </row>
    <row r="53" spans="1:18" ht="54" customHeight="1" x14ac:dyDescent="0.25">
      <c r="A53" s="1653" t="s">
        <v>13</v>
      </c>
      <c r="B53" s="1653" t="s">
        <v>312</v>
      </c>
      <c r="C53" s="1654" t="s">
        <v>106</v>
      </c>
      <c r="D53" s="1655">
        <f>SUM(E53:K53,L53:R53)/2</f>
        <v>10</v>
      </c>
      <c r="E53" s="1657"/>
      <c r="F53" s="1675"/>
      <c r="G53" s="1666"/>
      <c r="H53" s="1675"/>
      <c r="I53" s="1655">
        <v>5</v>
      </c>
      <c r="J53" s="1655">
        <v>5</v>
      </c>
      <c r="K53" s="1688"/>
      <c r="L53" s="1656"/>
      <c r="M53" s="1666"/>
      <c r="N53" s="1666"/>
      <c r="O53" s="1666"/>
      <c r="P53" s="1655">
        <v>5</v>
      </c>
      <c r="Q53" s="1655">
        <v>5</v>
      </c>
      <c r="R53" s="1688"/>
    </row>
    <row r="54" spans="1:18" ht="72" customHeight="1" x14ac:dyDescent="0.25">
      <c r="A54" s="1667"/>
      <c r="B54" s="1667"/>
      <c r="C54" s="1689" t="s">
        <v>300</v>
      </c>
      <c r="D54" s="1669"/>
      <c r="E54" s="1670">
        <f t="shared" ref="E54:R54" si="16">COUNT(E16:E17,E20,E22:E24,E26:E30,E32:E35,E37:E39,E41:E41,E43:E49)</f>
        <v>7</v>
      </c>
      <c r="F54" s="1670">
        <f t="shared" si="16"/>
        <v>14</v>
      </c>
      <c r="G54" s="1670">
        <f t="shared" si="16"/>
        <v>16</v>
      </c>
      <c r="H54" s="1670">
        <f t="shared" si="16"/>
        <v>14</v>
      </c>
      <c r="I54" s="1670">
        <f t="shared" si="16"/>
        <v>14</v>
      </c>
      <c r="J54" s="1670">
        <f t="shared" si="16"/>
        <v>14</v>
      </c>
      <c r="K54" s="1670">
        <f t="shared" si="16"/>
        <v>10</v>
      </c>
      <c r="L54" s="1670">
        <f t="shared" si="16"/>
        <v>10</v>
      </c>
      <c r="M54" s="1670">
        <f t="shared" si="16"/>
        <v>14</v>
      </c>
      <c r="N54" s="1670">
        <f t="shared" si="16"/>
        <v>16</v>
      </c>
      <c r="O54" s="1670">
        <f t="shared" si="16"/>
        <v>16</v>
      </c>
      <c r="P54" s="1670">
        <f t="shared" si="16"/>
        <v>15</v>
      </c>
      <c r="Q54" s="1670">
        <f t="shared" si="16"/>
        <v>15</v>
      </c>
      <c r="R54" s="1670">
        <f t="shared" si="16"/>
        <v>8</v>
      </c>
    </row>
    <row r="55" spans="1:18" ht="54" customHeight="1" x14ac:dyDescent="0.25">
      <c r="A55" s="1667"/>
      <c r="B55" s="1667"/>
      <c r="C55" s="1690" t="s">
        <v>51</v>
      </c>
      <c r="D55" s="1669"/>
      <c r="E55" s="1670">
        <f t="shared" ref="E55:R55" si="17">COUNT(E20,E22:E24,E26:E30,E32:E35,E37:E39,E41:E41,E43:E49,E51:E52)</f>
        <v>7</v>
      </c>
      <c r="F55" s="1670">
        <f t="shared" si="17"/>
        <v>13</v>
      </c>
      <c r="G55" s="1670">
        <f t="shared" si="17"/>
        <v>15</v>
      </c>
      <c r="H55" s="1670">
        <f t="shared" si="17"/>
        <v>13</v>
      </c>
      <c r="I55" s="1670">
        <f t="shared" si="17"/>
        <v>13</v>
      </c>
      <c r="J55" s="1670">
        <f t="shared" si="17"/>
        <v>13</v>
      </c>
      <c r="K55" s="1670">
        <f t="shared" si="17"/>
        <v>9</v>
      </c>
      <c r="L55" s="1670">
        <f t="shared" si="17"/>
        <v>9</v>
      </c>
      <c r="M55" s="1670">
        <f t="shared" si="17"/>
        <v>14</v>
      </c>
      <c r="N55" s="1670">
        <f t="shared" si="17"/>
        <v>14</v>
      </c>
      <c r="O55" s="1670">
        <f t="shared" si="17"/>
        <v>15</v>
      </c>
      <c r="P55" s="1670">
        <f t="shared" si="17"/>
        <v>14</v>
      </c>
      <c r="Q55" s="1670">
        <f t="shared" si="17"/>
        <v>14</v>
      </c>
      <c r="R55" s="1670">
        <f t="shared" si="17"/>
        <v>8</v>
      </c>
    </row>
    <row r="56" spans="1:18" ht="54" hidden="1" customHeight="1" x14ac:dyDescent="0.25">
      <c r="A56" s="1667"/>
      <c r="B56" s="1667"/>
      <c r="C56" s="1690" t="s">
        <v>113</v>
      </c>
      <c r="D56" s="1669"/>
      <c r="E56" s="1670">
        <f t="shared" ref="E56:R56" si="18">COUNT(E22:E24,E26:E30,E33:E35,E37:E39,E41:E41,E43:E49,E52:E53)</f>
        <v>6</v>
      </c>
      <c r="F56" s="1670">
        <f t="shared" si="18"/>
        <v>11</v>
      </c>
      <c r="G56" s="1670">
        <f t="shared" si="18"/>
        <v>14</v>
      </c>
      <c r="H56" s="1670">
        <f t="shared" si="18"/>
        <v>12</v>
      </c>
      <c r="I56" s="1670">
        <f t="shared" si="18"/>
        <v>12</v>
      </c>
      <c r="J56" s="1670">
        <f t="shared" si="18"/>
        <v>12</v>
      </c>
      <c r="K56" s="1670">
        <f t="shared" si="18"/>
        <v>8</v>
      </c>
      <c r="L56" s="1670">
        <f t="shared" si="18"/>
        <v>8</v>
      </c>
      <c r="M56" s="1670">
        <f t="shared" si="18"/>
        <v>12</v>
      </c>
      <c r="N56" s="1670">
        <f t="shared" si="18"/>
        <v>13</v>
      </c>
      <c r="O56" s="1670">
        <f t="shared" si="18"/>
        <v>14</v>
      </c>
      <c r="P56" s="1670">
        <f t="shared" si="18"/>
        <v>13</v>
      </c>
      <c r="Q56" s="1670">
        <f t="shared" si="18"/>
        <v>13</v>
      </c>
      <c r="R56" s="1670">
        <f t="shared" si="18"/>
        <v>7</v>
      </c>
    </row>
    <row r="57" spans="1:18" ht="54" hidden="1" customHeight="1" x14ac:dyDescent="0.25">
      <c r="A57" s="1653" t="s">
        <v>13</v>
      </c>
      <c r="B57" s="1653" t="s">
        <v>319</v>
      </c>
      <c r="C57" s="1660"/>
      <c r="D57" s="1655">
        <f t="shared" ref="D57" si="19">SUM(E57:K57,L57:R57)/2</f>
        <v>0</v>
      </c>
      <c r="E57" s="1657"/>
      <c r="F57" s="1658"/>
      <c r="G57" s="1655"/>
      <c r="H57" s="1658"/>
      <c r="I57" s="1655"/>
      <c r="J57" s="1655"/>
      <c r="K57" s="1656"/>
      <c r="L57" s="1656"/>
      <c r="M57" s="1655"/>
      <c r="N57" s="1655"/>
      <c r="O57" s="1655"/>
      <c r="P57" s="1655"/>
      <c r="Q57" s="1655"/>
      <c r="R57" s="1656"/>
    </row>
    <row r="58" spans="1:18" ht="54" hidden="1" customHeight="1" x14ac:dyDescent="0.25">
      <c r="A58" s="1667"/>
      <c r="B58" s="1667"/>
      <c r="C58" s="1690" t="s">
        <v>55</v>
      </c>
      <c r="D58" s="1669"/>
      <c r="E58" s="1670">
        <f t="shared" ref="E58:R58" si="20">COUNT(E26:E30,E33:E35,E37:E39,E41:E41,E43:E49,E51:E53,E57)</f>
        <v>5</v>
      </c>
      <c r="F58" s="1670">
        <f t="shared" si="20"/>
        <v>12</v>
      </c>
      <c r="G58" s="1670">
        <f t="shared" si="20"/>
        <v>13</v>
      </c>
      <c r="H58" s="1670">
        <f t="shared" si="20"/>
        <v>11</v>
      </c>
      <c r="I58" s="1670">
        <f t="shared" si="20"/>
        <v>12</v>
      </c>
      <c r="J58" s="1670">
        <f t="shared" si="20"/>
        <v>12</v>
      </c>
      <c r="K58" s="1670">
        <f t="shared" si="20"/>
        <v>6</v>
      </c>
      <c r="L58" s="1670">
        <f t="shared" si="20"/>
        <v>6</v>
      </c>
      <c r="M58" s="1670">
        <f t="shared" si="20"/>
        <v>13</v>
      </c>
      <c r="N58" s="1670">
        <f t="shared" si="20"/>
        <v>12</v>
      </c>
      <c r="O58" s="1670">
        <f t="shared" si="20"/>
        <v>13</v>
      </c>
      <c r="P58" s="1670">
        <f t="shared" si="20"/>
        <v>13</v>
      </c>
      <c r="Q58" s="1670">
        <f t="shared" si="20"/>
        <v>13</v>
      </c>
      <c r="R58" s="1670">
        <f t="shared" si="20"/>
        <v>5</v>
      </c>
    </row>
    <row r="59" spans="1:18" ht="54" hidden="1" customHeight="1" x14ac:dyDescent="0.25">
      <c r="A59" s="1667"/>
      <c r="B59" s="1667"/>
      <c r="C59" s="1690" t="s">
        <v>105</v>
      </c>
      <c r="D59" s="1669"/>
      <c r="E59" s="1670">
        <f t="shared" ref="E59:R59" si="21">COUNT(E26:E30,E33:E35,E37:E39,E41:E41,E43:E49,E51:E53,E57)</f>
        <v>5</v>
      </c>
      <c r="F59" s="1670">
        <f t="shared" si="21"/>
        <v>12</v>
      </c>
      <c r="G59" s="1670">
        <f t="shared" si="21"/>
        <v>13</v>
      </c>
      <c r="H59" s="1670">
        <f t="shared" si="21"/>
        <v>11</v>
      </c>
      <c r="I59" s="1670">
        <f t="shared" si="21"/>
        <v>12</v>
      </c>
      <c r="J59" s="1670">
        <f t="shared" si="21"/>
        <v>12</v>
      </c>
      <c r="K59" s="1670">
        <f t="shared" si="21"/>
        <v>6</v>
      </c>
      <c r="L59" s="1670">
        <f t="shared" si="21"/>
        <v>6</v>
      </c>
      <c r="M59" s="1670">
        <f t="shared" si="21"/>
        <v>13</v>
      </c>
      <c r="N59" s="1670">
        <f t="shared" si="21"/>
        <v>12</v>
      </c>
      <c r="O59" s="1670">
        <f t="shared" si="21"/>
        <v>13</v>
      </c>
      <c r="P59" s="1670">
        <f t="shared" si="21"/>
        <v>13</v>
      </c>
      <c r="Q59" s="1670">
        <f t="shared" si="21"/>
        <v>13</v>
      </c>
      <c r="R59" s="1670">
        <f t="shared" si="21"/>
        <v>5</v>
      </c>
    </row>
    <row r="60" spans="1:18" ht="54" hidden="1" customHeight="1" x14ac:dyDescent="0.25">
      <c r="A60" s="1667"/>
      <c r="B60" s="1667"/>
      <c r="C60" s="1690" t="s">
        <v>128</v>
      </c>
      <c r="D60" s="1669"/>
      <c r="E60" s="1670">
        <f>COUNT(#REF!,E37:E39,E41:E41,E43:E49,E51:E53,E57)</f>
        <v>2</v>
      </c>
      <c r="F60" s="1670">
        <f>COUNT(#REF!,F37:F39,F41:F41,F43:F49,F51:F53,F57)</f>
        <v>7</v>
      </c>
      <c r="G60" s="1670">
        <f>COUNT(#REF!,G37:G39,G41:G41,G43:G49,G51:G53,G57)</f>
        <v>8</v>
      </c>
      <c r="H60" s="1670">
        <f>COUNT(#REF!,H37:H39,H41:H41,H43:H49,H51:H53,H57)</f>
        <v>7</v>
      </c>
      <c r="I60" s="1670">
        <f>COUNT(#REF!,I37:I39,I41:I41,I43:I49,I51:I53,I57)</f>
        <v>7</v>
      </c>
      <c r="J60" s="1670">
        <f>COUNT(#REF!,J37:J39,J41:J41,J43:J49,J51:J53,J57)</f>
        <v>6</v>
      </c>
      <c r="K60" s="1670">
        <f>COUNT(#REF!,K37:K39,K41:K41,K43:K49,K51:K53,K57)</f>
        <v>5</v>
      </c>
      <c r="L60" s="1670">
        <f>COUNT(#REF!,L37:L39,L41:L41,L43:L49,L51:L53,L57)</f>
        <v>5</v>
      </c>
      <c r="M60" s="1670">
        <f>COUNT(#REF!,M37:M39,M41:M41,M43:M49,M51:M53,M57)</f>
        <v>6</v>
      </c>
      <c r="N60" s="1670">
        <f>COUNT(#REF!,N37:N39,N41:N41,N43:N49,N51:N53,N57)</f>
        <v>7</v>
      </c>
      <c r="O60" s="1670">
        <f>COUNT(#REF!,O37:O39,O41:O41,O43:O49,O51:O53,O57)</f>
        <v>7</v>
      </c>
      <c r="P60" s="1670">
        <f>COUNT(#REF!,P37:P39,P41:P41,P43:P49,P51:P53,P57)</f>
        <v>7</v>
      </c>
      <c r="Q60" s="1670">
        <f>COUNT(#REF!,Q37:Q39,Q41:Q41,Q43:Q49,Q51:Q53,Q57)</f>
        <v>7</v>
      </c>
      <c r="R60" s="1670">
        <f>COUNT(#REF!,R37:R39,R41:R41,R43:R49,R51:R53,R57)</f>
        <v>2</v>
      </c>
    </row>
    <row r="61" spans="1:18" ht="0.65" customHeight="1" x14ac:dyDescent="0.25">
      <c r="A61" s="1667"/>
      <c r="B61" s="1667"/>
      <c r="C61" s="1690" t="s">
        <v>161</v>
      </c>
      <c r="D61" s="1669"/>
      <c r="E61" s="1670">
        <f>COUNT(#REF!,E41:E41,E43:E49,E51:E53,E57)</f>
        <v>2</v>
      </c>
      <c r="F61" s="1670">
        <f>COUNT(#REF!,F41:F41,F43:F49,F51:F53,F57)</f>
        <v>5</v>
      </c>
      <c r="G61" s="1670">
        <f>COUNT(#REF!,G41:G41,G43:G49,G51:G53,G57)</f>
        <v>6</v>
      </c>
      <c r="H61" s="1670">
        <f>COUNT(#REF!,H41:H41,H43:H49,H51:H53,H57)</f>
        <v>6</v>
      </c>
      <c r="I61" s="1670">
        <f>COUNT(#REF!,I41:I41,I43:I49,I51:I53,I57)</f>
        <v>5</v>
      </c>
      <c r="J61" s="1670">
        <f>COUNT(#REF!,J41:J41,J43:J49,J51:J53,J57)</f>
        <v>5</v>
      </c>
      <c r="K61" s="1670">
        <f>COUNT(#REF!,K41:K41,K43:K49,K51:K53,K57)</f>
        <v>3</v>
      </c>
      <c r="L61" s="1670">
        <f>COUNT(#REF!,L41:L41,L43:L49,L51:L53,L57)</f>
        <v>3</v>
      </c>
      <c r="M61" s="1670">
        <f>COUNT(#REF!,M41:M41,M43:M49,M51:M53,M57)</f>
        <v>6</v>
      </c>
      <c r="N61" s="1670">
        <f>COUNT(#REF!,N41:N41,N43:N49,N51:N53,N57)</f>
        <v>6</v>
      </c>
      <c r="O61" s="1670">
        <f>COUNT(#REF!,O41:O41,O43:O49,O51:O53,O57)</f>
        <v>5</v>
      </c>
      <c r="P61" s="1670">
        <f>COUNT(#REF!,P41:P41,P43:P49,P51:P53,P57)</f>
        <v>6</v>
      </c>
      <c r="Q61" s="1670">
        <f>COUNT(#REF!,Q41:Q41,Q43:Q49,Q51:Q53,Q57)</f>
        <v>5</v>
      </c>
      <c r="R61" s="1670">
        <f>COUNT(#REF!,R41:R41,R43:R49,R51:R53,R57)</f>
        <v>2</v>
      </c>
    </row>
    <row r="62" spans="1:18" ht="68.5" customHeight="1" x14ac:dyDescent="0.25">
      <c r="A62" s="1667"/>
      <c r="B62" s="1667"/>
      <c r="C62" s="1690" t="s">
        <v>321</v>
      </c>
      <c r="D62" s="1669"/>
      <c r="E62" s="1670">
        <f>COUNT(#REF!,E41,E43:E49,E51:E53,E57)</f>
        <v>2</v>
      </c>
      <c r="F62" s="1670">
        <f>COUNT(#REF!,F41,F43:F49,F51:F53,F57)</f>
        <v>5</v>
      </c>
      <c r="G62" s="1670">
        <f>COUNT(#REF!,G41,G43:G49,G51:G53,G57)</f>
        <v>6</v>
      </c>
      <c r="H62" s="1670">
        <f>COUNT(#REF!,H41,H43:H49,H51:H53,H57)</f>
        <v>6</v>
      </c>
      <c r="I62" s="1670">
        <f>COUNT(#REF!,I41,I43:I49,I51:I53,I57)</f>
        <v>5</v>
      </c>
      <c r="J62" s="1670">
        <f>COUNT(#REF!,J41,J43:J49,J51:J53,J57)</f>
        <v>5</v>
      </c>
      <c r="K62" s="1670">
        <f>COUNT(#REF!,K41,K43:K49,K51:K53,K57)</f>
        <v>3</v>
      </c>
      <c r="L62" s="1670">
        <f>COUNT(#REF!,L41,L43:L49,L51:L53,L57)</f>
        <v>3</v>
      </c>
      <c r="M62" s="1670">
        <f>COUNT(#REF!,M41,M43:M49,M51:M53,M57)</f>
        <v>6</v>
      </c>
      <c r="N62" s="1670">
        <f>COUNT(#REF!,N41,N43:N49,N51:N53,N57)</f>
        <v>6</v>
      </c>
      <c r="O62" s="1670">
        <f>COUNT(#REF!,O41,O43:O49,O51:O53,O57)</f>
        <v>5</v>
      </c>
      <c r="P62" s="1670">
        <f>COUNT(#REF!,P41,P43:P49,P51:P53,P57)</f>
        <v>6</v>
      </c>
      <c r="Q62" s="1670">
        <f>COUNT(#REF!,Q41,Q43:Q49,Q51:Q53,Q57)</f>
        <v>5</v>
      </c>
      <c r="R62" s="1670">
        <f>COUNT(#REF!,R41,R43:R49,R51:R53,R57)</f>
        <v>2</v>
      </c>
    </row>
    <row r="63" spans="1:18" ht="66.650000000000006" customHeight="1" x14ac:dyDescent="0.25">
      <c r="A63" s="1667"/>
      <c r="B63" s="1667"/>
      <c r="C63" s="1690" t="s">
        <v>183</v>
      </c>
      <c r="D63" s="1669"/>
      <c r="E63" s="1670">
        <f>COUNT(E57)</f>
        <v>0</v>
      </c>
      <c r="F63" s="1670">
        <f t="shared" ref="F63:R63" si="22">COUNT(F57)</f>
        <v>0</v>
      </c>
      <c r="G63" s="1670">
        <f t="shared" si="22"/>
        <v>0</v>
      </c>
      <c r="H63" s="1670">
        <f t="shared" si="22"/>
        <v>0</v>
      </c>
      <c r="I63" s="1670">
        <f t="shared" si="22"/>
        <v>0</v>
      </c>
      <c r="J63" s="1670">
        <f t="shared" si="22"/>
        <v>0</v>
      </c>
      <c r="K63" s="1670">
        <f t="shared" si="22"/>
        <v>0</v>
      </c>
      <c r="L63" s="1670">
        <f t="shared" si="22"/>
        <v>0</v>
      </c>
      <c r="M63" s="1670">
        <f t="shared" si="22"/>
        <v>0</v>
      </c>
      <c r="N63" s="1670">
        <f t="shared" si="22"/>
        <v>0</v>
      </c>
      <c r="O63" s="1670">
        <f t="shared" si="22"/>
        <v>0</v>
      </c>
      <c r="P63" s="1670">
        <f t="shared" si="22"/>
        <v>0</v>
      </c>
      <c r="Q63" s="1670">
        <f t="shared" si="22"/>
        <v>0</v>
      </c>
      <c r="R63" s="1670">
        <f t="shared" si="22"/>
        <v>0</v>
      </c>
    </row>
    <row r="64" spans="1:18" ht="54" customHeight="1" thickBot="1" x14ac:dyDescent="0.3">
      <c r="A64" s="1653" t="s">
        <v>102</v>
      </c>
      <c r="B64" s="1653"/>
      <c r="C64" s="1654"/>
      <c r="D64" s="1655"/>
      <c r="E64" s="1657"/>
      <c r="F64" s="1658"/>
      <c r="G64" s="1658"/>
      <c r="H64" s="1658"/>
      <c r="I64" s="1655"/>
      <c r="J64" s="1655"/>
      <c r="K64" s="1656"/>
      <c r="L64" s="1656"/>
      <c r="M64" s="1658"/>
      <c r="N64" s="1655"/>
      <c r="O64" s="1655"/>
      <c r="P64" s="1655"/>
      <c r="Q64" s="1655"/>
      <c r="R64" s="1657"/>
    </row>
    <row r="65" spans="1:18" ht="54" customHeight="1" thickBot="1" x14ac:dyDescent="0.3">
      <c r="A65" s="1691" t="s">
        <v>95</v>
      </c>
      <c r="B65" s="1691" t="s">
        <v>101</v>
      </c>
      <c r="C65" s="1692" t="s">
        <v>97</v>
      </c>
      <c r="D65" s="1691">
        <f>SUM(E65:K65,L65:R65)/2</f>
        <v>19</v>
      </c>
      <c r="E65" s="1693"/>
      <c r="F65" s="1694">
        <v>7.5</v>
      </c>
      <c r="G65" s="1694">
        <v>7.5</v>
      </c>
      <c r="H65" s="1694">
        <v>4</v>
      </c>
      <c r="I65" s="1691"/>
      <c r="J65" s="1691"/>
      <c r="K65" s="1693"/>
      <c r="L65" s="1693"/>
      <c r="M65" s="1694">
        <v>7.5</v>
      </c>
      <c r="N65" s="1691">
        <v>7.5</v>
      </c>
      <c r="O65" s="1691">
        <v>4</v>
      </c>
      <c r="P65" s="1691"/>
      <c r="Q65" s="1691"/>
      <c r="R65" s="1695"/>
    </row>
    <row r="66" spans="1:18" ht="54" customHeight="1" thickBot="1" x14ac:dyDescent="0.3">
      <c r="A66" s="1653" t="s">
        <v>96</v>
      </c>
      <c r="B66" s="1653" t="s">
        <v>100</v>
      </c>
      <c r="C66" s="1696" t="s">
        <v>99</v>
      </c>
      <c r="D66" s="1691">
        <f t="shared" ref="D66:D67" si="23">SUM(E66:K66,L66:R66)/2</f>
        <v>38</v>
      </c>
      <c r="E66" s="1697"/>
      <c r="F66" s="1698">
        <v>9.5</v>
      </c>
      <c r="G66" s="1653">
        <v>9.5</v>
      </c>
      <c r="H66" s="1653">
        <v>9.5</v>
      </c>
      <c r="I66" s="1653">
        <v>9.5</v>
      </c>
      <c r="J66" s="1653"/>
      <c r="K66" s="1697"/>
      <c r="L66" s="1699"/>
      <c r="M66" s="1700">
        <v>9.5</v>
      </c>
      <c r="N66" s="1653">
        <v>9.5</v>
      </c>
      <c r="O66" s="1653">
        <v>9.5</v>
      </c>
      <c r="P66" s="1653">
        <v>9.5</v>
      </c>
      <c r="Q66" s="1653"/>
      <c r="R66" s="1701"/>
    </row>
    <row r="67" spans="1:18" ht="54" customHeight="1" thickBot="1" x14ac:dyDescent="0.3">
      <c r="A67" s="1653" t="s">
        <v>96</v>
      </c>
      <c r="B67" s="1653" t="s">
        <v>100</v>
      </c>
      <c r="C67" s="1696" t="s">
        <v>137</v>
      </c>
      <c r="D67" s="1691">
        <f t="shared" si="23"/>
        <v>38</v>
      </c>
      <c r="E67" s="1697">
        <v>9.5</v>
      </c>
      <c r="F67" s="1700">
        <v>9.5</v>
      </c>
      <c r="G67" s="1653"/>
      <c r="H67" s="1653"/>
      <c r="I67" s="1653"/>
      <c r="J67" s="1653">
        <v>9.5</v>
      </c>
      <c r="K67" s="1697">
        <v>9.5</v>
      </c>
      <c r="L67" s="1697">
        <v>9.5</v>
      </c>
      <c r="M67" s="1698">
        <v>9.5</v>
      </c>
      <c r="N67" s="1653"/>
      <c r="O67" s="1653"/>
      <c r="P67" s="1653"/>
      <c r="Q67" s="1653">
        <v>9.5</v>
      </c>
      <c r="R67" s="1701">
        <v>9.5</v>
      </c>
    </row>
    <row r="68" spans="1:18" ht="66.650000000000006" customHeight="1" x14ac:dyDescent="1">
      <c r="A68" s="1653"/>
      <c r="B68" s="1702" t="s">
        <v>155</v>
      </c>
      <c r="C68" s="1703" t="s">
        <v>140</v>
      </c>
      <c r="D68" s="1655"/>
      <c r="E68" s="1656"/>
      <c r="F68" s="1658"/>
      <c r="G68" s="1658"/>
      <c r="H68" s="1658"/>
      <c r="I68" s="1655"/>
      <c r="J68" s="1655"/>
      <c r="K68" s="1656"/>
      <c r="L68" s="1656"/>
      <c r="M68" s="1655"/>
      <c r="N68" s="1655"/>
      <c r="O68" s="1655"/>
      <c r="P68" s="1655"/>
      <c r="Q68" s="1655"/>
      <c r="R68" s="1657"/>
    </row>
    <row r="69" spans="1:18" ht="74.150000000000006" customHeight="1" x14ac:dyDescent="1">
      <c r="A69" s="1653"/>
      <c r="B69" s="1704" t="s">
        <v>154</v>
      </c>
      <c r="C69" s="1705" t="s">
        <v>141</v>
      </c>
      <c r="D69" s="1655"/>
      <c r="E69" s="1656"/>
      <c r="F69" s="1658"/>
      <c r="G69" s="1658"/>
      <c r="H69" s="1658"/>
      <c r="I69" s="1655"/>
      <c r="J69" s="1655"/>
      <c r="K69" s="1656"/>
      <c r="L69" s="1656"/>
      <c r="M69" s="1655"/>
      <c r="N69" s="1655"/>
      <c r="O69" s="1655"/>
      <c r="P69" s="1655"/>
      <c r="Q69" s="1655"/>
      <c r="R69" s="1657"/>
    </row>
    <row r="70" spans="1:18" ht="54" customHeight="1" x14ac:dyDescent="1">
      <c r="A70" s="1706"/>
      <c r="B70" s="1706"/>
      <c r="C70" s="1706"/>
      <c r="D70" s="1707"/>
      <c r="E70" s="1708">
        <f t="shared" ref="E70:R70" si="24">SUM(E7:E14,E16:E18,E20:E20,E22:E24,E26:E30,E32:E35,E37:E39,E41:E41,E43:E49,E52:E53,E57,E65:E69)</f>
        <v>100.5</v>
      </c>
      <c r="F70" s="1708">
        <f t="shared" si="24"/>
        <v>178</v>
      </c>
      <c r="G70" s="1708">
        <f t="shared" si="24"/>
        <v>181.5</v>
      </c>
      <c r="H70" s="1708">
        <f t="shared" si="24"/>
        <v>165</v>
      </c>
      <c r="I70" s="1708">
        <f t="shared" si="24"/>
        <v>164.5</v>
      </c>
      <c r="J70" s="1708">
        <f t="shared" si="24"/>
        <v>165.5</v>
      </c>
      <c r="K70" s="1708">
        <f t="shared" si="24"/>
        <v>106</v>
      </c>
      <c r="L70" s="1708">
        <f t="shared" si="24"/>
        <v>100.5</v>
      </c>
      <c r="M70" s="1708">
        <f t="shared" si="24"/>
        <v>183</v>
      </c>
      <c r="N70" s="1708">
        <f t="shared" si="24"/>
        <v>189.5</v>
      </c>
      <c r="O70" s="1708">
        <f t="shared" si="24"/>
        <v>184</v>
      </c>
      <c r="P70" s="1708">
        <f t="shared" si="24"/>
        <v>169.5</v>
      </c>
      <c r="Q70" s="1708">
        <f t="shared" si="24"/>
        <v>164.5</v>
      </c>
      <c r="R70" s="1708">
        <f t="shared" si="24"/>
        <v>114</v>
      </c>
    </row>
    <row r="71" spans="1:18" ht="54" customHeight="1" x14ac:dyDescent="1">
      <c r="A71" s="1709"/>
      <c r="B71" s="1709"/>
      <c r="C71" s="1709"/>
      <c r="D71" s="1707"/>
      <c r="E71" s="1710">
        <f>E70/8</f>
        <v>12.5625</v>
      </c>
      <c r="F71" s="1710">
        <f t="shared" ref="F71:R71" si="25">F70/8</f>
        <v>22.25</v>
      </c>
      <c r="G71" s="1710">
        <f t="shared" si="25"/>
        <v>22.6875</v>
      </c>
      <c r="H71" s="1710">
        <f t="shared" si="25"/>
        <v>20.625</v>
      </c>
      <c r="I71" s="1710">
        <f t="shared" si="25"/>
        <v>20.5625</v>
      </c>
      <c r="J71" s="1710">
        <f t="shared" si="25"/>
        <v>20.6875</v>
      </c>
      <c r="K71" s="1710">
        <f t="shared" si="25"/>
        <v>13.25</v>
      </c>
      <c r="L71" s="1710">
        <f t="shared" si="25"/>
        <v>12.5625</v>
      </c>
      <c r="M71" s="1710">
        <f t="shared" si="25"/>
        <v>22.875</v>
      </c>
      <c r="N71" s="1710">
        <f t="shared" si="25"/>
        <v>23.6875</v>
      </c>
      <c r="O71" s="1710">
        <f t="shared" si="25"/>
        <v>23</v>
      </c>
      <c r="P71" s="1710">
        <f t="shared" si="25"/>
        <v>21.1875</v>
      </c>
      <c r="Q71" s="1710">
        <f t="shared" si="25"/>
        <v>20.5625</v>
      </c>
      <c r="R71" s="1710">
        <f t="shared" si="25"/>
        <v>14.25</v>
      </c>
    </row>
    <row r="72" spans="1:18" ht="46" x14ac:dyDescent="1">
      <c r="A72" s="1711"/>
      <c r="B72" s="1711"/>
      <c r="C72" s="1711"/>
      <c r="D72" s="1712" t="s">
        <v>212</v>
      </c>
      <c r="E72" s="1713" t="s">
        <v>315</v>
      </c>
      <c r="F72" s="1714" t="s">
        <v>203</v>
      </c>
      <c r="G72" s="1715"/>
      <c r="H72" s="1712" t="s">
        <v>211</v>
      </c>
      <c r="I72" s="1716"/>
      <c r="J72" s="1717" t="s">
        <v>203</v>
      </c>
      <c r="K72" s="1715"/>
      <c r="L72" s="1712" t="s">
        <v>213</v>
      </c>
      <c r="M72" s="1713" t="s">
        <v>74</v>
      </c>
      <c r="N72" s="1714" t="s">
        <v>203</v>
      </c>
      <c r="O72" s="1715"/>
      <c r="P72" s="1712" t="s">
        <v>211</v>
      </c>
      <c r="Q72" s="1716"/>
      <c r="R72" s="1717" t="s">
        <v>203</v>
      </c>
    </row>
    <row r="73" spans="1:18" ht="46" x14ac:dyDescent="1">
      <c r="A73" s="1718"/>
      <c r="B73" s="1718"/>
      <c r="C73" s="1718"/>
      <c r="D73" s="1719" t="s">
        <v>159</v>
      </c>
      <c r="E73" s="1720">
        <v>27.5</v>
      </c>
      <c r="F73" s="1721" t="str">
        <f>E73* 40 &amp; "hrs"</f>
        <v>1100hrs</v>
      </c>
      <c r="G73" s="1715"/>
      <c r="H73" s="1722" t="s">
        <v>240</v>
      </c>
      <c r="I73" s="1723">
        <v>25.93</v>
      </c>
      <c r="J73" s="1724" t="s">
        <v>247</v>
      </c>
      <c r="K73" s="1715"/>
      <c r="L73" s="1725" t="s">
        <v>159</v>
      </c>
      <c r="M73" s="1726">
        <v>27.5</v>
      </c>
      <c r="N73" s="1721" t="str">
        <f>M73* 40 &amp; "hrs"</f>
        <v>1100hrs</v>
      </c>
      <c r="O73" s="1715"/>
      <c r="P73" s="1727" t="s">
        <v>240</v>
      </c>
      <c r="Q73" s="1646">
        <v>25.93</v>
      </c>
      <c r="R73" s="1728" t="s">
        <v>247</v>
      </c>
    </row>
    <row r="74" spans="1:18" ht="46" x14ac:dyDescent="1">
      <c r="A74" s="1718"/>
      <c r="B74" s="1718"/>
      <c r="C74" s="1718"/>
      <c r="D74" s="1729" t="s">
        <v>204</v>
      </c>
      <c r="E74" s="1730">
        <f>SUM(E70:K70)/40</f>
        <v>26.524999999999999</v>
      </c>
      <c r="F74" s="1731" t="str">
        <f>E74* 40 &amp; "hrs"</f>
        <v>1061hrs</v>
      </c>
      <c r="G74" s="1715"/>
      <c r="H74" s="1732" t="s">
        <v>74</v>
      </c>
      <c r="I74" s="1733">
        <f>SUM(E70:K70)/40</f>
        <v>26.524999999999999</v>
      </c>
      <c r="J74" s="1734" t="str">
        <f>I74*40 &amp; "hrs"</f>
        <v>1061hrs</v>
      </c>
      <c r="K74" s="1715"/>
      <c r="L74" s="1735" t="s">
        <v>204</v>
      </c>
      <c r="M74" s="1736">
        <f>SUM(L70:R70)/40</f>
        <v>27.625</v>
      </c>
      <c r="N74" s="1731" t="str">
        <f>M74* 40 &amp; "hrs"</f>
        <v>1105hrs</v>
      </c>
      <c r="O74" s="1715"/>
      <c r="P74" s="1732" t="s">
        <v>74</v>
      </c>
      <c r="Q74" s="1737">
        <f>SUM(L70:R70)/40</f>
        <v>27.625</v>
      </c>
      <c r="R74" s="1738" t="str">
        <f>Q74*40 &amp; "hrs"</f>
        <v>1105hrs</v>
      </c>
    </row>
    <row r="75" spans="1:18" ht="46" x14ac:dyDescent="1">
      <c r="A75" s="1718"/>
      <c r="B75" s="1718"/>
      <c r="C75" s="1718"/>
      <c r="D75" s="1725" t="s">
        <v>188</v>
      </c>
      <c r="E75" s="1726">
        <f>COUNTIFS(E7:K71, "T")*8/40</f>
        <v>0.8</v>
      </c>
      <c r="F75" s="1739" t="str">
        <f>E75* 40 &amp; "hrs"</f>
        <v>32hrs</v>
      </c>
      <c r="G75" s="1715"/>
      <c r="H75" s="1727" t="s">
        <v>241</v>
      </c>
      <c r="I75" s="1726">
        <v>29.07</v>
      </c>
      <c r="J75" s="1728" t="s">
        <v>251</v>
      </c>
      <c r="K75" s="1715"/>
      <c r="L75" s="1740" t="s">
        <v>188</v>
      </c>
      <c r="M75" s="1646">
        <f>COUNTIFS(L7:R71, "T")*8/40</f>
        <v>0.2</v>
      </c>
      <c r="N75" s="1739" t="str">
        <f>M75* 40 &amp; "hrs"</f>
        <v>8hrs</v>
      </c>
      <c r="O75" s="1715"/>
      <c r="P75" s="1727" t="s">
        <v>241</v>
      </c>
      <c r="Q75" s="1646">
        <v>29.07</v>
      </c>
      <c r="R75" s="1728" t="s">
        <v>251</v>
      </c>
    </row>
    <row r="76" spans="1:18" ht="5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5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54" customHeight="1" x14ac:dyDescent="0.3">
      <c r="A78" s="897"/>
      <c r="B78" s="897"/>
      <c r="C78" s="897"/>
      <c r="D78" s="897" t="s">
        <v>350</v>
      </c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</sheetData>
  <mergeCells count="5">
    <mergeCell ref="A1:R1"/>
    <mergeCell ref="A2:R2"/>
    <mergeCell ref="A3:R3"/>
    <mergeCell ref="E4:K4"/>
    <mergeCell ref="L4:R4"/>
  </mergeCells>
  <conditionalFormatting sqref="I74">
    <cfRule type="cellIs" dxfId="705" priority="10" operator="lessThan">
      <formula>25.93</formula>
    </cfRule>
    <cfRule type="cellIs" dxfId="704" priority="11" operator="greaterThan">
      <formula>29.07</formula>
    </cfRule>
    <cfRule type="cellIs" dxfId="703" priority="12" operator="between">
      <formula>25.93</formula>
      <formula>29.07</formula>
    </cfRule>
  </conditionalFormatting>
  <conditionalFormatting sqref="J74">
    <cfRule type="cellIs" dxfId="702" priority="7" operator="lessThan">
      <formula>1037.2</formula>
    </cfRule>
    <cfRule type="cellIs" dxfId="701" priority="8" operator="greaterThan">
      <formula>1162.8</formula>
    </cfRule>
    <cfRule type="cellIs" dxfId="700" priority="9" operator="between">
      <formula>1037.2</formula>
      <formula>1162.8</formula>
    </cfRule>
  </conditionalFormatting>
  <conditionalFormatting sqref="Q74">
    <cfRule type="cellIs" dxfId="699" priority="4" operator="lessThan">
      <formula>25.93</formula>
    </cfRule>
    <cfRule type="cellIs" dxfId="698" priority="5" operator="greaterThan">
      <formula>29.07</formula>
    </cfRule>
    <cfRule type="cellIs" dxfId="697" priority="6" operator="between">
      <formula>25.93</formula>
      <formula>29.07</formula>
    </cfRule>
  </conditionalFormatting>
  <conditionalFormatting sqref="R74">
    <cfRule type="cellIs" dxfId="696" priority="1" operator="lessThan">
      <formula>1037.2</formula>
    </cfRule>
    <cfRule type="cellIs" dxfId="695" priority="2" operator="greaterThan">
      <formula>1162.8</formula>
    </cfRule>
    <cfRule type="cellIs" dxfId="694" priority="3" operator="between">
      <formula>1037.2</formula>
      <formula>1162.8</formula>
    </cfRule>
  </conditionalFormatting>
  <pageMargins left="0.7" right="0.7" top="0.75" bottom="0.75" header="0.3" footer="0.3"/>
  <pageSetup scale="16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6E5A-DD75-47AE-B99E-3CC67FFB7B92}">
  <sheetPr>
    <pageSetUpPr fitToPage="1"/>
  </sheetPr>
  <dimension ref="A1:U78"/>
  <sheetViews>
    <sheetView topLeftCell="A28" zoomScale="75" zoomScaleNormal="75" workbookViewId="0">
      <selection activeCell="A22" sqref="A22:XFD22"/>
    </sheetView>
  </sheetViews>
  <sheetFormatPr defaultRowHeight="24" customHeight="1" x14ac:dyDescent="0.25"/>
  <cols>
    <col min="2" max="2" width="19.1796875" bestFit="1" customWidth="1"/>
    <col min="3" max="3" width="29.453125" bestFit="1" customWidth="1"/>
  </cols>
  <sheetData>
    <row r="1" spans="1:21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T4" s="1754" t="s">
        <v>355</v>
      </c>
      <c r="U4" s="1755" t="s">
        <v>354</v>
      </c>
    </row>
    <row r="5" spans="1:21" ht="24" customHeight="1" x14ac:dyDescent="0.3">
      <c r="A5" s="899"/>
      <c r="B5" s="899"/>
      <c r="C5" s="899"/>
      <c r="D5" s="899"/>
      <c r="E5" s="349">
        <v>45753</v>
      </c>
      <c r="F5" s="349">
        <v>45754</v>
      </c>
      <c r="G5" s="349">
        <v>45755</v>
      </c>
      <c r="H5" s="349">
        <v>45756</v>
      </c>
      <c r="I5" s="349">
        <v>45757</v>
      </c>
      <c r="J5" s="349">
        <v>45758</v>
      </c>
      <c r="K5" s="349">
        <v>45759</v>
      </c>
      <c r="L5" s="349">
        <v>45760</v>
      </c>
      <c r="M5" s="349">
        <v>45761</v>
      </c>
      <c r="N5" s="349">
        <v>45762</v>
      </c>
      <c r="O5" s="349">
        <v>45763</v>
      </c>
      <c r="P5" s="349">
        <v>45764</v>
      </c>
      <c r="Q5" s="349">
        <v>45765</v>
      </c>
      <c r="R5" s="349">
        <v>45766</v>
      </c>
      <c r="T5" s="1756">
        <v>0.25</v>
      </c>
      <c r="U5" s="1752">
        <f>ROUNDDOWN(AVERAGE(E15:R15),0)</f>
        <v>4</v>
      </c>
    </row>
    <row r="6" spans="1:21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T6" s="1757">
        <v>0.29166666666666669</v>
      </c>
      <c r="U6" s="1752">
        <f>ROUNDDOWN(AVERAGE(E19:R19),0)</f>
        <v>5</v>
      </c>
    </row>
    <row r="7" spans="1:21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T7" s="1756">
        <v>0.33333333333333298</v>
      </c>
      <c r="U7" s="1752">
        <f>ROUNDDOWN(AVERAGE(E21:R21),0)</f>
        <v>6</v>
      </c>
    </row>
    <row r="8" spans="1:21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4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T8" s="1757">
        <v>0.375</v>
      </c>
      <c r="U8" s="1752">
        <f>ROUNDDOWN(AVERAGE(E25:R25),0)</f>
        <v>8</v>
      </c>
    </row>
    <row r="9" spans="1:21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  <c r="T9" s="1756">
        <v>0.41666666666666702</v>
      </c>
      <c r="U9" s="1752">
        <f>ROUNDDOWN(AVERAGE(E31:R31),0)</f>
        <v>11</v>
      </c>
    </row>
    <row r="10" spans="1:21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T10" s="1757">
        <v>0.45833333333333298</v>
      </c>
      <c r="U10" s="1752">
        <f>ROUNDDOWN(AVERAGE(E36:R36),0)</f>
        <v>13</v>
      </c>
    </row>
    <row r="11" spans="1:21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T11" s="1756">
        <v>0.5</v>
      </c>
      <c r="U11" s="1752">
        <f>ROUNDDOWN(AVERAGE(E40:R40),0)</f>
        <v>14</v>
      </c>
    </row>
    <row r="12" spans="1:21" ht="24" customHeight="1" x14ac:dyDescent="0.25">
      <c r="A12" s="299" t="s">
        <v>13</v>
      </c>
      <c r="B12" s="299" t="s">
        <v>90</v>
      </c>
      <c r="C12" s="1745" t="s">
        <v>344</v>
      </c>
      <c r="D12" s="901">
        <f t="shared" si="0"/>
        <v>8</v>
      </c>
      <c r="E12" s="961">
        <v>8</v>
      </c>
      <c r="F12" s="901"/>
      <c r="G12" s="901"/>
      <c r="H12" s="901"/>
      <c r="I12" s="901"/>
      <c r="J12" s="901"/>
      <c r="K12" s="961"/>
      <c r="L12" s="1072"/>
      <c r="M12" s="901"/>
      <c r="N12" s="901"/>
      <c r="O12" s="901"/>
      <c r="P12" s="901"/>
      <c r="Q12" s="901"/>
      <c r="R12" s="962">
        <v>8</v>
      </c>
      <c r="T12" s="1757">
        <v>0.54166666666666696</v>
      </c>
      <c r="U12" s="1752">
        <f>ROUNDDOWN(AVERAGE(E42:R42),0)</f>
        <v>14</v>
      </c>
    </row>
    <row r="13" spans="1:21" s="1743" customFormat="1" ht="24" customHeight="1" x14ac:dyDescent="0.3">
      <c r="A13" s="299" t="s">
        <v>13</v>
      </c>
      <c r="B13" s="299" t="s">
        <v>90</v>
      </c>
      <c r="C13" s="1828" t="s">
        <v>351</v>
      </c>
      <c r="D13" s="1742">
        <f>SUM(E13:K13,L13:R13)/2</f>
        <v>14</v>
      </c>
      <c r="E13" s="1092">
        <v>6</v>
      </c>
      <c r="F13" s="1742"/>
      <c r="G13" s="1742"/>
      <c r="H13" s="1742"/>
      <c r="I13" s="1742"/>
      <c r="J13" s="1742"/>
      <c r="K13" s="1092">
        <v>8</v>
      </c>
      <c r="L13" s="1744">
        <v>6</v>
      </c>
      <c r="M13" s="1742"/>
      <c r="N13" s="1742"/>
      <c r="O13" s="1742"/>
      <c r="P13" s="1742"/>
      <c r="Q13" s="1742"/>
      <c r="R13" s="1092">
        <v>8</v>
      </c>
      <c r="T13" s="1756">
        <v>0.58333333333333304</v>
      </c>
      <c r="U13" s="1752">
        <f>ROUNDDOWN(AVERAGE(E50:R50),0)</f>
        <v>17</v>
      </c>
    </row>
    <row r="14" spans="1:21" ht="24" customHeight="1" x14ac:dyDescent="0.25">
      <c r="A14" s="299" t="s">
        <v>13</v>
      </c>
      <c r="B14" s="299" t="s">
        <v>90</v>
      </c>
      <c r="C14" s="902" t="s">
        <v>106</v>
      </c>
      <c r="D14" s="901">
        <f t="shared" si="0"/>
        <v>8</v>
      </c>
      <c r="E14" s="961"/>
      <c r="F14" s="1079"/>
      <c r="G14" s="1079"/>
      <c r="H14" s="1079"/>
      <c r="I14" s="1079"/>
      <c r="J14" s="1079"/>
      <c r="K14" s="961">
        <v>8</v>
      </c>
      <c r="L14" s="1072"/>
      <c r="M14" s="1079"/>
      <c r="N14" s="1079"/>
      <c r="O14" s="1079"/>
      <c r="P14" s="1079"/>
      <c r="Q14" s="1079"/>
      <c r="R14" s="961">
        <v>8</v>
      </c>
      <c r="T14" s="1757">
        <v>0.625</v>
      </c>
      <c r="U14" s="1752">
        <f>ROUNDDOWN(AVERAGE(E54:R54),0)</f>
        <v>14</v>
      </c>
    </row>
    <row r="15" spans="1:21" ht="24" customHeight="1" x14ac:dyDescent="0.3">
      <c r="A15" s="904"/>
      <c r="B15" s="904"/>
      <c r="C15" s="905" t="s">
        <v>122</v>
      </c>
      <c r="D15" s="906"/>
      <c r="E15" s="1069">
        <f>COUNT(E7:E14)</f>
        <v>4</v>
      </c>
      <c r="F15" s="1069">
        <f>COUNT(F7:F14)</f>
        <v>5</v>
      </c>
      <c r="G15" s="1069">
        <f t="shared" ref="G15:R15" si="1">COUNT(G7:G14)</f>
        <v>4</v>
      </c>
      <c r="H15" s="1069">
        <f t="shared" si="1"/>
        <v>4</v>
      </c>
      <c r="I15" s="1069">
        <f t="shared" si="1"/>
        <v>5</v>
      </c>
      <c r="J15" s="1069">
        <f t="shared" si="1"/>
        <v>5</v>
      </c>
      <c r="K15" s="1069">
        <f t="shared" si="1"/>
        <v>2</v>
      </c>
      <c r="L15" s="1069">
        <f t="shared" si="1"/>
        <v>1</v>
      </c>
      <c r="M15" s="1069">
        <f t="shared" si="1"/>
        <v>5</v>
      </c>
      <c r="N15" s="1069">
        <f t="shared" si="1"/>
        <v>5</v>
      </c>
      <c r="O15" s="1069">
        <f>COUNT(O7:O14)</f>
        <v>5</v>
      </c>
      <c r="P15" s="1069">
        <f t="shared" si="1"/>
        <v>4</v>
      </c>
      <c r="Q15" s="1069">
        <f t="shared" si="1"/>
        <v>4</v>
      </c>
      <c r="R15" s="1069">
        <f t="shared" si="1"/>
        <v>5</v>
      </c>
      <c r="T15" s="1756">
        <v>0.66666666666666696</v>
      </c>
      <c r="U15" s="1752">
        <f>ROUNDDOWN(AVERAGE(E55:R55),0)</f>
        <v>13</v>
      </c>
    </row>
    <row r="16" spans="1:21" ht="24" customHeight="1" x14ac:dyDescent="0.25">
      <c r="A16" s="299" t="s">
        <v>13</v>
      </c>
      <c r="B16" s="299" t="s">
        <v>14</v>
      </c>
      <c r="C16" s="902" t="s">
        <v>293</v>
      </c>
      <c r="D16" s="901">
        <f>SUM(E16:K16,L16:R16)/2</f>
        <v>40</v>
      </c>
      <c r="E16" s="1072"/>
      <c r="F16" s="1071">
        <v>8</v>
      </c>
      <c r="G16" s="1071"/>
      <c r="H16" s="1071">
        <v>8</v>
      </c>
      <c r="I16" s="1071">
        <v>8</v>
      </c>
      <c r="J16" s="1071">
        <v>8</v>
      </c>
      <c r="K16" s="1072">
        <v>8</v>
      </c>
      <c r="L16" s="1072">
        <v>8</v>
      </c>
      <c r="M16" s="901"/>
      <c r="N16" s="1071">
        <v>8</v>
      </c>
      <c r="O16" s="1071">
        <v>8</v>
      </c>
      <c r="P16" s="1071">
        <v>8</v>
      </c>
      <c r="Q16" s="1071">
        <v>8</v>
      </c>
      <c r="R16" s="1073"/>
      <c r="T16" s="1757">
        <v>0.70833333333333404</v>
      </c>
      <c r="U16" s="1752">
        <f>ROUNDDOWN(AVERAGE(E56:R56),0)</f>
        <v>12</v>
      </c>
    </row>
    <row r="17" spans="1:21" ht="24" customHeight="1" x14ac:dyDescent="0.3">
      <c r="A17" s="299" t="s">
        <v>13</v>
      </c>
      <c r="B17" s="299" t="s">
        <v>14</v>
      </c>
      <c r="C17" s="902" t="s">
        <v>98</v>
      </c>
      <c r="D17" s="901">
        <f t="shared" ref="D17" si="2">SUM(E17:K17,L17:R17)/2</f>
        <v>40</v>
      </c>
      <c r="E17" s="961"/>
      <c r="F17" s="963">
        <v>8</v>
      </c>
      <c r="G17" s="901">
        <v>8</v>
      </c>
      <c r="H17" s="901">
        <v>8</v>
      </c>
      <c r="I17" s="901">
        <v>8</v>
      </c>
      <c r="J17" s="901">
        <v>8</v>
      </c>
      <c r="K17" s="961"/>
      <c r="L17" s="961"/>
      <c r="M17" s="1071">
        <v>8</v>
      </c>
      <c r="N17" s="1071">
        <v>8</v>
      </c>
      <c r="O17" s="901">
        <v>8</v>
      </c>
      <c r="P17" s="901">
        <v>8</v>
      </c>
      <c r="Q17" s="901">
        <v>8</v>
      </c>
      <c r="R17" s="962"/>
      <c r="T17" s="1756">
        <v>0.75</v>
      </c>
      <c r="U17" s="1752">
        <f>ROUNDDOWN(AVERAGE(E58:R58),0)</f>
        <v>11</v>
      </c>
    </row>
    <row r="18" spans="1:21" ht="24" customHeight="1" x14ac:dyDescent="0.25">
      <c r="A18" s="299" t="s">
        <v>13</v>
      </c>
      <c r="B18" s="299" t="s">
        <v>201</v>
      </c>
      <c r="C18" s="902" t="s">
        <v>107</v>
      </c>
      <c r="D18" s="901">
        <f>SUM(E18:K18,L18:R18)/2</f>
        <v>17.5</v>
      </c>
      <c r="E18" s="961">
        <v>5</v>
      </c>
      <c r="F18" s="901"/>
      <c r="G18" s="901">
        <v>5</v>
      </c>
      <c r="H18" s="901">
        <v>5</v>
      </c>
      <c r="I18" s="901"/>
      <c r="J18" s="901"/>
      <c r="K18" s="961"/>
      <c r="L18" s="1072">
        <v>5</v>
      </c>
      <c r="M18" s="901">
        <v>5</v>
      </c>
      <c r="N18" s="901">
        <v>5</v>
      </c>
      <c r="O18" s="901"/>
      <c r="P18" s="901">
        <v>5</v>
      </c>
      <c r="Q18" s="901"/>
      <c r="R18" s="962"/>
      <c r="T18" s="1757">
        <v>0.79166666666666696</v>
      </c>
      <c r="U18" s="1752">
        <f>ROUNDDOWN(AVERAGE(E59:R59),0)</f>
        <v>11</v>
      </c>
    </row>
    <row r="19" spans="1:21" ht="24" customHeight="1" x14ac:dyDescent="0.3">
      <c r="A19" s="904"/>
      <c r="B19" s="904"/>
      <c r="C19" s="905" t="s">
        <v>123</v>
      </c>
      <c r="D19" s="906"/>
      <c r="E19" s="1069">
        <f t="shared" ref="E19:R19" si="3">COUNT(E7:E14,E16:E17)</f>
        <v>4</v>
      </c>
      <c r="F19" s="1069">
        <f t="shared" si="3"/>
        <v>7</v>
      </c>
      <c r="G19" s="1069">
        <f t="shared" si="3"/>
        <v>5</v>
      </c>
      <c r="H19" s="1069">
        <f t="shared" si="3"/>
        <v>6</v>
      </c>
      <c r="I19" s="1069">
        <f t="shared" si="3"/>
        <v>7</v>
      </c>
      <c r="J19" s="1069">
        <f t="shared" si="3"/>
        <v>7</v>
      </c>
      <c r="K19" s="1069">
        <f t="shared" si="3"/>
        <v>3</v>
      </c>
      <c r="L19" s="1069">
        <f t="shared" si="3"/>
        <v>2</v>
      </c>
      <c r="M19" s="1069">
        <f t="shared" si="3"/>
        <v>6</v>
      </c>
      <c r="N19" s="1069">
        <f t="shared" si="3"/>
        <v>7</v>
      </c>
      <c r="O19" s="1069">
        <f t="shared" si="3"/>
        <v>7</v>
      </c>
      <c r="P19" s="1069">
        <f t="shared" si="3"/>
        <v>6</v>
      </c>
      <c r="Q19" s="1069">
        <f t="shared" si="3"/>
        <v>6</v>
      </c>
      <c r="R19" s="1069">
        <f t="shared" si="3"/>
        <v>5</v>
      </c>
      <c r="T19" s="1756">
        <v>0.83333333333333404</v>
      </c>
      <c r="U19" s="1752">
        <f>ROUNDDOWN(AVERAGE(E60:R60),0)</f>
        <v>6</v>
      </c>
    </row>
    <row r="20" spans="1:21" ht="24" customHeight="1" x14ac:dyDescent="0.25">
      <c r="A20" s="299" t="s">
        <v>13</v>
      </c>
      <c r="B20" s="299" t="s">
        <v>26</v>
      </c>
      <c r="C20" s="902" t="s">
        <v>285</v>
      </c>
      <c r="D20" s="901">
        <f>SUM(E20:K20,L20:R20)/2</f>
        <v>40</v>
      </c>
      <c r="E20" s="1090"/>
      <c r="F20" s="901">
        <v>8</v>
      </c>
      <c r="G20" s="901">
        <v>8</v>
      </c>
      <c r="H20" s="901"/>
      <c r="I20" s="901">
        <v>8</v>
      </c>
      <c r="J20" s="901">
        <v>8</v>
      </c>
      <c r="K20" s="1070">
        <v>8</v>
      </c>
      <c r="L20" s="1070">
        <v>8</v>
      </c>
      <c r="M20" s="901">
        <v>8</v>
      </c>
      <c r="N20" s="901">
        <v>8</v>
      </c>
      <c r="O20" s="901"/>
      <c r="P20" s="901">
        <v>8</v>
      </c>
      <c r="Q20" s="901">
        <v>8</v>
      </c>
      <c r="R20" s="1070"/>
      <c r="T20" s="1757">
        <v>0.875</v>
      </c>
      <c r="U20" s="1752">
        <f>ROUNDDOWN(AVERAGE(E61:R61),0)</f>
        <v>4</v>
      </c>
    </row>
    <row r="21" spans="1:21" ht="24" customHeight="1" x14ac:dyDescent="0.3">
      <c r="A21" s="904"/>
      <c r="B21" s="904"/>
      <c r="C21" s="905" t="s">
        <v>120</v>
      </c>
      <c r="D21" s="906"/>
      <c r="E21" s="1069">
        <f t="shared" ref="E21:R21" si="4">COUNT(E7:E14,E16:E18,E20:E20)</f>
        <v>5</v>
      </c>
      <c r="F21" s="1069">
        <f t="shared" si="4"/>
        <v>8</v>
      </c>
      <c r="G21" s="1069">
        <f t="shared" si="4"/>
        <v>7</v>
      </c>
      <c r="H21" s="1069">
        <f t="shared" si="4"/>
        <v>7</v>
      </c>
      <c r="I21" s="1069">
        <f t="shared" si="4"/>
        <v>8</v>
      </c>
      <c r="J21" s="1069">
        <f t="shared" si="4"/>
        <v>8</v>
      </c>
      <c r="K21" s="1069">
        <f t="shared" si="4"/>
        <v>4</v>
      </c>
      <c r="L21" s="1069">
        <f t="shared" si="4"/>
        <v>4</v>
      </c>
      <c r="M21" s="1069">
        <f t="shared" si="4"/>
        <v>8</v>
      </c>
      <c r="N21" s="1069">
        <f t="shared" si="4"/>
        <v>9</v>
      </c>
      <c r="O21" s="1069">
        <f t="shared" si="4"/>
        <v>7</v>
      </c>
      <c r="P21" s="1069">
        <f t="shared" si="4"/>
        <v>8</v>
      </c>
      <c r="Q21" s="1069">
        <f t="shared" si="4"/>
        <v>7</v>
      </c>
      <c r="R21" s="1069">
        <f t="shared" si="4"/>
        <v>5</v>
      </c>
      <c r="T21" s="1758">
        <v>0.91666666666666696</v>
      </c>
      <c r="U21" s="1753">
        <f>ROUNDDOWN(AVERAGE('Master as of 2.17.25'!E61:R61), 0)</f>
        <v>4</v>
      </c>
    </row>
    <row r="22" spans="1:21" ht="24" customHeight="1" x14ac:dyDescent="0.25">
      <c r="A22" s="299" t="s">
        <v>13</v>
      </c>
      <c r="B22" s="299" t="s">
        <v>30</v>
      </c>
      <c r="C22" s="902" t="s">
        <v>341</v>
      </c>
      <c r="D22" s="901">
        <f>SUM(E22:K22,L22:R22)/2</f>
        <v>36</v>
      </c>
      <c r="E22" s="1092"/>
      <c r="F22" s="901">
        <v>8</v>
      </c>
      <c r="G22" s="901">
        <v>8</v>
      </c>
      <c r="H22" s="901">
        <v>8</v>
      </c>
      <c r="I22" s="901"/>
      <c r="J22" s="901">
        <v>8</v>
      </c>
      <c r="K22" s="1092">
        <v>8</v>
      </c>
      <c r="L22" s="1092">
        <v>8</v>
      </c>
      <c r="M22" s="1371"/>
      <c r="N22" s="901">
        <v>8</v>
      </c>
      <c r="O22" s="901">
        <v>8</v>
      </c>
      <c r="P22" s="1071"/>
      <c r="Q22" s="901">
        <v>8</v>
      </c>
      <c r="R22" s="1092"/>
    </row>
    <row r="23" spans="1:21" ht="24" customHeight="1" x14ac:dyDescent="0.25">
      <c r="A23" s="908" t="s">
        <v>256</v>
      </c>
      <c r="B23" s="908" t="s">
        <v>30</v>
      </c>
      <c r="C23" s="909" t="s">
        <v>359</v>
      </c>
      <c r="D23" s="901">
        <f>SUM(E23:K23,L23:R23)/2</f>
        <v>24</v>
      </c>
      <c r="E23" s="1092">
        <v>8</v>
      </c>
      <c r="F23" s="901"/>
      <c r="G23" s="901"/>
      <c r="H23" s="901"/>
      <c r="I23" s="901">
        <v>8</v>
      </c>
      <c r="J23" s="901"/>
      <c r="K23" s="1092">
        <v>8</v>
      </c>
      <c r="L23" s="1092">
        <v>8</v>
      </c>
      <c r="M23" s="901"/>
      <c r="N23" s="901"/>
      <c r="O23" s="901"/>
      <c r="P23" s="1071">
        <v>8</v>
      </c>
      <c r="Q23" s="901"/>
      <c r="R23" s="1092">
        <v>8</v>
      </c>
    </row>
    <row r="24" spans="1:21" ht="24" customHeight="1" x14ac:dyDescent="0.25">
      <c r="A24" s="299" t="s">
        <v>13</v>
      </c>
      <c r="B24" s="299" t="s">
        <v>30</v>
      </c>
      <c r="C24" s="902" t="s">
        <v>290</v>
      </c>
      <c r="D24" s="901">
        <f t="shared" ref="D24" si="5">SUM(E24:K24,L24:R24)/2</f>
        <v>16</v>
      </c>
      <c r="E24" s="961">
        <v>8</v>
      </c>
      <c r="F24" s="901"/>
      <c r="G24" s="901"/>
      <c r="H24" s="901"/>
      <c r="I24" s="901"/>
      <c r="J24" s="901"/>
      <c r="K24" s="961">
        <v>8</v>
      </c>
      <c r="L24" s="961">
        <v>8</v>
      </c>
      <c r="M24" s="901"/>
      <c r="N24" s="901"/>
      <c r="O24" s="901"/>
      <c r="P24" s="901"/>
      <c r="Q24" s="901"/>
      <c r="R24" s="962">
        <v>8</v>
      </c>
    </row>
    <row r="25" spans="1:21" ht="24" customHeight="1" x14ac:dyDescent="0.25">
      <c r="A25" s="904"/>
      <c r="B25" s="904"/>
      <c r="C25" s="905" t="s">
        <v>119</v>
      </c>
      <c r="D25" s="906"/>
      <c r="E25" s="1069">
        <f t="shared" ref="E25:R25" si="6">COUNT(E7:E14,E16:E18,E20:E20,E22:E24)</f>
        <v>7</v>
      </c>
      <c r="F25" s="1069">
        <f t="shared" si="6"/>
        <v>9</v>
      </c>
      <c r="G25" s="1069">
        <f t="shared" si="6"/>
        <v>8</v>
      </c>
      <c r="H25" s="1069">
        <f t="shared" si="6"/>
        <v>8</v>
      </c>
      <c r="I25" s="1069">
        <f t="shared" si="6"/>
        <v>9</v>
      </c>
      <c r="J25" s="1069">
        <f t="shared" si="6"/>
        <v>9</v>
      </c>
      <c r="K25" s="1069">
        <f t="shared" si="6"/>
        <v>7</v>
      </c>
      <c r="L25" s="1069">
        <f t="shared" si="6"/>
        <v>7</v>
      </c>
      <c r="M25" s="1069">
        <f t="shared" si="6"/>
        <v>8</v>
      </c>
      <c r="N25" s="1069">
        <f t="shared" si="6"/>
        <v>10</v>
      </c>
      <c r="O25" s="1069">
        <f t="shared" si="6"/>
        <v>8</v>
      </c>
      <c r="P25" s="1069">
        <f t="shared" si="6"/>
        <v>9</v>
      </c>
      <c r="Q25" s="1069">
        <f t="shared" si="6"/>
        <v>8</v>
      </c>
      <c r="R25" s="1069">
        <f t="shared" si="6"/>
        <v>7</v>
      </c>
    </row>
    <row r="26" spans="1:21" ht="24" customHeight="1" x14ac:dyDescent="0.25">
      <c r="A26" s="299" t="s">
        <v>13</v>
      </c>
      <c r="B26" s="299" t="s">
        <v>91</v>
      </c>
      <c r="C26" s="900" t="s">
        <v>92</v>
      </c>
      <c r="D26" s="901">
        <f t="shared" ref="D26:D30" si="7">SUM(E26:K26,L26:R26)/2</f>
        <v>40</v>
      </c>
      <c r="E26" s="961"/>
      <c r="F26" s="901">
        <v>8</v>
      </c>
      <c r="G26" s="901">
        <v>8</v>
      </c>
      <c r="H26" s="901">
        <v>8</v>
      </c>
      <c r="I26" s="901">
        <v>8</v>
      </c>
      <c r="J26" s="901">
        <v>8</v>
      </c>
      <c r="K26" s="961"/>
      <c r="L26" s="961"/>
      <c r="M26" s="901">
        <v>8</v>
      </c>
      <c r="N26" s="901">
        <v>8</v>
      </c>
      <c r="O26" s="901">
        <v>8</v>
      </c>
      <c r="P26" s="901">
        <v>8</v>
      </c>
      <c r="Q26" s="901">
        <v>8</v>
      </c>
      <c r="R26" s="962"/>
    </row>
    <row r="27" spans="1:21" ht="24" customHeight="1" x14ac:dyDescent="0.25">
      <c r="A27" s="908" t="s">
        <v>356</v>
      </c>
      <c r="B27" s="908" t="s">
        <v>91</v>
      </c>
      <c r="C27" s="1445" t="s">
        <v>357</v>
      </c>
      <c r="D27" s="901">
        <f t="shared" si="7"/>
        <v>36</v>
      </c>
      <c r="E27" s="1080"/>
      <c r="F27" s="901"/>
      <c r="G27" s="901">
        <v>8</v>
      </c>
      <c r="H27" s="901">
        <v>8</v>
      </c>
      <c r="I27" s="901">
        <v>8</v>
      </c>
      <c r="J27" s="901"/>
      <c r="K27" s="961">
        <v>8</v>
      </c>
      <c r="L27" s="961">
        <v>8</v>
      </c>
      <c r="M27" s="901">
        <v>8</v>
      </c>
      <c r="N27" s="901"/>
      <c r="O27" s="901">
        <v>8</v>
      </c>
      <c r="P27" s="901">
        <v>8</v>
      </c>
      <c r="Q27" s="901">
        <v>8</v>
      </c>
      <c r="R27" s="1080"/>
    </row>
    <row r="28" spans="1:21" ht="24" customHeight="1" x14ac:dyDescent="0.25">
      <c r="A28" s="299" t="s">
        <v>13</v>
      </c>
      <c r="B28" s="299" t="s">
        <v>91</v>
      </c>
      <c r="C28" s="900" t="s">
        <v>344</v>
      </c>
      <c r="D28" s="901">
        <f t="shared" si="7"/>
        <v>32</v>
      </c>
      <c r="E28" s="1080"/>
      <c r="F28" s="901">
        <v>8</v>
      </c>
      <c r="G28" s="901">
        <v>8</v>
      </c>
      <c r="H28" s="901"/>
      <c r="I28" s="901">
        <v>8</v>
      </c>
      <c r="J28" s="901">
        <v>8</v>
      </c>
      <c r="K28" s="961"/>
      <c r="L28" s="961"/>
      <c r="M28" s="901">
        <v>8</v>
      </c>
      <c r="N28" s="901">
        <v>8</v>
      </c>
      <c r="O28" s="901">
        <v>8</v>
      </c>
      <c r="P28" s="901">
        <v>8</v>
      </c>
      <c r="Q28" s="901"/>
      <c r="R28" s="1080"/>
    </row>
    <row r="29" spans="1:21" ht="24" customHeight="1" x14ac:dyDescent="0.25">
      <c r="A29" s="299" t="s">
        <v>13</v>
      </c>
      <c r="B29" s="299" t="s">
        <v>91</v>
      </c>
      <c r="C29" s="902" t="s">
        <v>331</v>
      </c>
      <c r="D29" s="901">
        <f t="shared" si="7"/>
        <v>40</v>
      </c>
      <c r="E29" s="961"/>
      <c r="F29" s="901">
        <v>8</v>
      </c>
      <c r="G29" s="901">
        <v>8</v>
      </c>
      <c r="H29" s="901">
        <v>8</v>
      </c>
      <c r="I29" s="901"/>
      <c r="J29" s="901">
        <v>8</v>
      </c>
      <c r="K29" s="961">
        <v>8</v>
      </c>
      <c r="L29" s="961">
        <v>8</v>
      </c>
      <c r="M29" s="901">
        <v>8</v>
      </c>
      <c r="N29" s="901">
        <v>8</v>
      </c>
      <c r="O29" s="901">
        <v>8</v>
      </c>
      <c r="P29" s="901"/>
      <c r="Q29" s="901">
        <v>8</v>
      </c>
      <c r="R29" s="962"/>
    </row>
    <row r="30" spans="1:21" ht="24" customHeight="1" x14ac:dyDescent="0.25">
      <c r="A30" s="299" t="s">
        <v>13</v>
      </c>
      <c r="B30" s="299" t="s">
        <v>91</v>
      </c>
      <c r="C30" s="902" t="s">
        <v>281</v>
      </c>
      <c r="D30" s="901">
        <f t="shared" si="7"/>
        <v>40</v>
      </c>
      <c r="E30" s="961">
        <v>8</v>
      </c>
      <c r="F30" s="901"/>
      <c r="G30" s="901">
        <v>8</v>
      </c>
      <c r="H30" s="901">
        <v>8</v>
      </c>
      <c r="I30" s="901">
        <v>8</v>
      </c>
      <c r="J30" s="901">
        <v>8</v>
      </c>
      <c r="K30" s="961"/>
      <c r="L30" s="961"/>
      <c r="M30" s="901">
        <v>8</v>
      </c>
      <c r="N30" s="901">
        <v>8</v>
      </c>
      <c r="O30" s="901"/>
      <c r="P30" s="901">
        <v>8</v>
      </c>
      <c r="Q30" s="901">
        <v>8</v>
      </c>
      <c r="R30" s="962">
        <v>8</v>
      </c>
    </row>
    <row r="31" spans="1:21" ht="24" customHeight="1" x14ac:dyDescent="0.25">
      <c r="A31" s="904"/>
      <c r="B31" s="904"/>
      <c r="C31" s="905" t="s">
        <v>124</v>
      </c>
      <c r="D31" s="906"/>
      <c r="E31" s="1069">
        <f t="shared" ref="E31:R31" si="8">COUNT(E7:E14,E16:E18,E20:E20,E22:E24,E26:E30)</f>
        <v>8</v>
      </c>
      <c r="F31" s="1069">
        <f t="shared" si="8"/>
        <v>12</v>
      </c>
      <c r="G31" s="1069">
        <f t="shared" si="8"/>
        <v>13</v>
      </c>
      <c r="H31" s="1069">
        <f t="shared" si="8"/>
        <v>12</v>
      </c>
      <c r="I31" s="1069">
        <f t="shared" si="8"/>
        <v>13</v>
      </c>
      <c r="J31" s="1069">
        <f t="shared" si="8"/>
        <v>13</v>
      </c>
      <c r="K31" s="1069">
        <f t="shared" si="8"/>
        <v>9</v>
      </c>
      <c r="L31" s="1069">
        <f t="shared" si="8"/>
        <v>9</v>
      </c>
      <c r="M31" s="1069">
        <f t="shared" si="8"/>
        <v>13</v>
      </c>
      <c r="N31" s="1069">
        <f t="shared" si="8"/>
        <v>14</v>
      </c>
      <c r="O31" s="1069">
        <f t="shared" si="8"/>
        <v>12</v>
      </c>
      <c r="P31" s="1069">
        <f t="shared" si="8"/>
        <v>13</v>
      </c>
      <c r="Q31" s="1069">
        <f t="shared" si="8"/>
        <v>12</v>
      </c>
      <c r="R31" s="1069">
        <f t="shared" si="8"/>
        <v>8</v>
      </c>
    </row>
    <row r="32" spans="1:21" ht="24" customHeight="1" x14ac:dyDescent="0.25">
      <c r="A32" s="299" t="s">
        <v>13</v>
      </c>
      <c r="B32" s="299" t="s">
        <v>288</v>
      </c>
      <c r="C32" s="902" t="s">
        <v>276</v>
      </c>
      <c r="D32" s="901">
        <f>SUM(E32:K32,L32:R32)/2</f>
        <v>13</v>
      </c>
      <c r="E32" s="1070">
        <v>8</v>
      </c>
      <c r="F32" s="901"/>
      <c r="G32" s="901"/>
      <c r="H32" s="901">
        <v>5</v>
      </c>
      <c r="I32" s="901"/>
      <c r="J32" s="901"/>
      <c r="K32" s="1070"/>
      <c r="L32" s="1070"/>
      <c r="M32" s="901"/>
      <c r="N32" s="901"/>
      <c r="O32" s="901">
        <v>5</v>
      </c>
      <c r="P32" s="901"/>
      <c r="Q32" s="901"/>
      <c r="R32" s="1070">
        <v>8</v>
      </c>
    </row>
    <row r="33" spans="1:18" ht="24" customHeight="1" x14ac:dyDescent="0.25">
      <c r="A33" s="299" t="s">
        <v>13</v>
      </c>
      <c r="B33" s="299" t="s">
        <v>322</v>
      </c>
      <c r="C33" s="902" t="s">
        <v>276</v>
      </c>
      <c r="D33" s="901">
        <f>SUM(E33:K33,L33:R33)/2</f>
        <v>14</v>
      </c>
      <c r="E33" s="1070"/>
      <c r="F33" s="901"/>
      <c r="G33" s="901"/>
      <c r="H33" s="901"/>
      <c r="I33" s="901">
        <v>7</v>
      </c>
      <c r="J33" s="901">
        <v>7</v>
      </c>
      <c r="K33" s="1070"/>
      <c r="L33" s="1070"/>
      <c r="M33" s="901"/>
      <c r="N33" s="901"/>
      <c r="O33" s="901"/>
      <c r="P33" s="901">
        <v>7</v>
      </c>
      <c r="Q33" s="901">
        <v>7</v>
      </c>
      <c r="R33" s="1070"/>
    </row>
    <row r="34" spans="1:18" ht="24" customHeight="1" x14ac:dyDescent="0.25">
      <c r="A34" s="299" t="s">
        <v>13</v>
      </c>
      <c r="B34" s="299" t="s">
        <v>34</v>
      </c>
      <c r="C34" s="902" t="s">
        <v>192</v>
      </c>
      <c r="D34" s="901">
        <f>SUM(E34:K34,L34:R34)/2</f>
        <v>40</v>
      </c>
      <c r="E34" s="1070">
        <v>8</v>
      </c>
      <c r="F34" s="901">
        <v>8</v>
      </c>
      <c r="G34" s="901">
        <v>8</v>
      </c>
      <c r="H34" s="901"/>
      <c r="I34" s="901">
        <v>8</v>
      </c>
      <c r="J34" s="901">
        <v>8</v>
      </c>
      <c r="K34" s="1070"/>
      <c r="L34" s="1070"/>
      <c r="M34" s="901">
        <v>8</v>
      </c>
      <c r="N34" s="901">
        <v>8</v>
      </c>
      <c r="O34" s="901">
        <v>8</v>
      </c>
      <c r="P34" s="901">
        <v>8</v>
      </c>
      <c r="Q34" s="901"/>
      <c r="R34" s="1070">
        <v>8</v>
      </c>
    </row>
    <row r="35" spans="1:18" ht="24" customHeight="1" x14ac:dyDescent="0.25">
      <c r="A35" s="299" t="s">
        <v>13</v>
      </c>
      <c r="B35" s="299" t="s">
        <v>34</v>
      </c>
      <c r="C35" s="902" t="s">
        <v>345</v>
      </c>
      <c r="D35" s="901">
        <f>SUM(E35:K35,L35:R35)/2</f>
        <v>32</v>
      </c>
      <c r="E35" s="1070">
        <v>8</v>
      </c>
      <c r="F35" s="901">
        <v>8</v>
      </c>
      <c r="G35" s="901"/>
      <c r="H35" s="901">
        <v>8</v>
      </c>
      <c r="I35" s="901"/>
      <c r="J35" s="901">
        <v>8</v>
      </c>
      <c r="K35" s="1070"/>
      <c r="L35" s="1070"/>
      <c r="M35" s="901">
        <v>8</v>
      </c>
      <c r="N35" s="901"/>
      <c r="O35" s="901">
        <v>8</v>
      </c>
      <c r="P35" s="901"/>
      <c r="Q35" s="901">
        <v>8</v>
      </c>
      <c r="R35" s="1070">
        <v>8</v>
      </c>
    </row>
    <row r="36" spans="1:18" ht="24" customHeight="1" x14ac:dyDescent="0.25">
      <c r="A36" s="904"/>
      <c r="B36" s="904"/>
      <c r="C36" s="905" t="s">
        <v>121</v>
      </c>
      <c r="D36" s="906"/>
      <c r="E36" s="1069">
        <f t="shared" ref="E36:R36" si="9">COUNT(E7:E14,E16:E18,E20:E20,E22:E24,E26:E30,E32:E35)</f>
        <v>11</v>
      </c>
      <c r="F36" s="1069">
        <f t="shared" si="9"/>
        <v>14</v>
      </c>
      <c r="G36" s="1069">
        <f t="shared" si="9"/>
        <v>14</v>
      </c>
      <c r="H36" s="1069">
        <f t="shared" si="9"/>
        <v>14</v>
      </c>
      <c r="I36" s="1069">
        <f t="shared" si="9"/>
        <v>15</v>
      </c>
      <c r="J36" s="1069">
        <f t="shared" si="9"/>
        <v>16</v>
      </c>
      <c r="K36" s="1069">
        <f t="shared" si="9"/>
        <v>9</v>
      </c>
      <c r="L36" s="1069">
        <f t="shared" si="9"/>
        <v>9</v>
      </c>
      <c r="M36" s="1069">
        <f t="shared" si="9"/>
        <v>15</v>
      </c>
      <c r="N36" s="1069">
        <f t="shared" si="9"/>
        <v>15</v>
      </c>
      <c r="O36" s="1069">
        <f t="shared" si="9"/>
        <v>15</v>
      </c>
      <c r="P36" s="1069">
        <f t="shared" si="9"/>
        <v>15</v>
      </c>
      <c r="Q36" s="1069">
        <f t="shared" si="9"/>
        <v>14</v>
      </c>
      <c r="R36" s="1069">
        <f t="shared" si="9"/>
        <v>11</v>
      </c>
    </row>
    <row r="37" spans="1:18" ht="24" customHeight="1" x14ac:dyDescent="0.25">
      <c r="A37" s="299" t="s">
        <v>13</v>
      </c>
      <c r="B37" s="299" t="s">
        <v>348</v>
      </c>
      <c r="C37" s="902" t="s">
        <v>349</v>
      </c>
      <c r="D37" s="901">
        <f t="shared" ref="D37:D38" si="10">SUM(E37:K37,L37:R37)/2</f>
        <v>40</v>
      </c>
      <c r="E37" s="1741"/>
      <c r="F37" s="1071">
        <v>8</v>
      </c>
      <c r="G37" s="1071">
        <v>8</v>
      </c>
      <c r="H37" s="901">
        <v>8</v>
      </c>
      <c r="I37" s="1071">
        <v>8</v>
      </c>
      <c r="J37" s="1071"/>
      <c r="K37" s="1070">
        <v>8</v>
      </c>
      <c r="L37" s="1070">
        <v>8</v>
      </c>
      <c r="M37" s="901"/>
      <c r="N37" s="1071">
        <v>8</v>
      </c>
      <c r="O37" s="1071">
        <v>8</v>
      </c>
      <c r="P37" s="1071">
        <v>8</v>
      </c>
      <c r="Q37" s="1071">
        <v>8</v>
      </c>
      <c r="R37" s="1741"/>
    </row>
    <row r="38" spans="1:18" ht="24" customHeight="1" x14ac:dyDescent="0.25">
      <c r="A38" s="299" t="s">
        <v>13</v>
      </c>
      <c r="B38" s="299" t="s">
        <v>162</v>
      </c>
      <c r="C38" s="902" t="s">
        <v>235</v>
      </c>
      <c r="D38" s="901">
        <f t="shared" si="10"/>
        <v>40</v>
      </c>
      <c r="E38" s="1072"/>
      <c r="F38" s="1071">
        <v>8</v>
      </c>
      <c r="G38" s="1071">
        <v>8</v>
      </c>
      <c r="H38" s="901"/>
      <c r="I38" s="1071">
        <v>8</v>
      </c>
      <c r="J38" s="1071">
        <v>8</v>
      </c>
      <c r="K38" s="961">
        <v>8</v>
      </c>
      <c r="L38" s="961">
        <v>8</v>
      </c>
      <c r="M38" s="901">
        <v>8</v>
      </c>
      <c r="N38" s="1071"/>
      <c r="O38" s="1071">
        <v>8</v>
      </c>
      <c r="P38" s="1071">
        <v>8</v>
      </c>
      <c r="Q38" s="1071">
        <v>8</v>
      </c>
      <c r="R38" s="1073"/>
    </row>
    <row r="39" spans="1:18" ht="24" customHeight="1" x14ac:dyDescent="0.25">
      <c r="A39" s="299" t="s">
        <v>13</v>
      </c>
      <c r="B39" s="299" t="s">
        <v>162</v>
      </c>
      <c r="C39" s="902" t="s">
        <v>292</v>
      </c>
      <c r="D39" s="901">
        <f>SUM(E39:K39,L39:R39)/2</f>
        <v>8</v>
      </c>
      <c r="E39" s="961">
        <v>8</v>
      </c>
      <c r="F39" s="1074"/>
      <c r="G39" s="1075"/>
      <c r="H39" s="1074"/>
      <c r="I39" s="1074"/>
      <c r="J39" s="1074"/>
      <c r="K39" s="1072"/>
      <c r="L39" s="1072"/>
      <c r="M39" s="1074"/>
      <c r="N39" s="1076"/>
      <c r="O39" s="1076"/>
      <c r="P39" s="1076"/>
      <c r="Q39" s="1074"/>
      <c r="R39" s="962">
        <v>8</v>
      </c>
    </row>
    <row r="40" spans="1:18" ht="24" customHeight="1" x14ac:dyDescent="0.25">
      <c r="A40" s="904"/>
      <c r="B40" s="904"/>
      <c r="C40" s="905" t="s">
        <v>139</v>
      </c>
      <c r="D40" s="906"/>
      <c r="E40" s="1069">
        <f t="shared" ref="E40:R40" si="11">COUNT(E7:E14,E16:E18,E20:E20,E22:E24,E26:E30,E32:E35,E37:E39)</f>
        <v>12</v>
      </c>
      <c r="F40" s="1069">
        <f t="shared" si="11"/>
        <v>16</v>
      </c>
      <c r="G40" s="1069">
        <f t="shared" si="11"/>
        <v>16</v>
      </c>
      <c r="H40" s="1069">
        <f t="shared" si="11"/>
        <v>15</v>
      </c>
      <c r="I40" s="1069">
        <f t="shared" si="11"/>
        <v>17</v>
      </c>
      <c r="J40" s="1069">
        <f t="shared" si="11"/>
        <v>17</v>
      </c>
      <c r="K40" s="1069">
        <f t="shared" si="11"/>
        <v>11</v>
      </c>
      <c r="L40" s="1069">
        <f t="shared" si="11"/>
        <v>11</v>
      </c>
      <c r="M40" s="1069">
        <f t="shared" si="11"/>
        <v>16</v>
      </c>
      <c r="N40" s="1069">
        <f t="shared" si="11"/>
        <v>16</v>
      </c>
      <c r="O40" s="1069">
        <f t="shared" si="11"/>
        <v>17</v>
      </c>
      <c r="P40" s="1069">
        <f t="shared" si="11"/>
        <v>17</v>
      </c>
      <c r="Q40" s="1069">
        <f t="shared" si="11"/>
        <v>16</v>
      </c>
      <c r="R40" s="1069">
        <f t="shared" si="11"/>
        <v>12</v>
      </c>
    </row>
    <row r="41" spans="1:18" ht="23.5" customHeight="1" x14ac:dyDescent="0.25">
      <c r="A41" s="299" t="s">
        <v>13</v>
      </c>
      <c r="B41" s="299" t="s">
        <v>103</v>
      </c>
      <c r="C41" s="902" t="s">
        <v>351</v>
      </c>
      <c r="D41" s="901">
        <f>SUM(E41:K41,L41:R41)/2</f>
        <v>24</v>
      </c>
      <c r="E41" s="1079"/>
      <c r="F41" s="901">
        <v>8</v>
      </c>
      <c r="G41" s="901">
        <v>8</v>
      </c>
      <c r="H41" s="901">
        <v>8</v>
      </c>
      <c r="I41" s="901"/>
      <c r="J41" s="901"/>
      <c r="K41" s="1079"/>
      <c r="L41" s="1079"/>
      <c r="M41" s="901">
        <v>8</v>
      </c>
      <c r="N41" s="901">
        <v>8</v>
      </c>
      <c r="O41" s="901">
        <v>8</v>
      </c>
      <c r="P41" s="901"/>
      <c r="Q41" s="901"/>
      <c r="R41" s="1079"/>
    </row>
    <row r="42" spans="1:18" ht="24" customHeight="1" x14ac:dyDescent="0.25">
      <c r="A42" s="904"/>
      <c r="B42" s="904"/>
      <c r="C42" s="905" t="s">
        <v>125</v>
      </c>
      <c r="D42" s="906"/>
      <c r="E42" s="1069">
        <f t="shared" ref="E42:R42" si="12">COUNT(E7:E14,E16:E17,E20:E20,E22:E24,E26:E30,E32:E35,E37:E39,E41:E41)</f>
        <v>11</v>
      </c>
      <c r="F42" s="1069">
        <f t="shared" si="12"/>
        <v>17</v>
      </c>
      <c r="G42" s="1069">
        <f t="shared" si="12"/>
        <v>16</v>
      </c>
      <c r="H42" s="1069">
        <f t="shared" si="12"/>
        <v>15</v>
      </c>
      <c r="I42" s="1069">
        <f t="shared" si="12"/>
        <v>17</v>
      </c>
      <c r="J42" s="1069">
        <f t="shared" si="12"/>
        <v>17</v>
      </c>
      <c r="K42" s="1069">
        <f t="shared" si="12"/>
        <v>11</v>
      </c>
      <c r="L42" s="1069">
        <f t="shared" si="12"/>
        <v>10</v>
      </c>
      <c r="M42" s="1069">
        <f t="shared" si="12"/>
        <v>16</v>
      </c>
      <c r="N42" s="1069">
        <f t="shared" si="12"/>
        <v>16</v>
      </c>
      <c r="O42" s="1069">
        <f t="shared" si="12"/>
        <v>18</v>
      </c>
      <c r="P42" s="1069">
        <f t="shared" si="12"/>
        <v>16</v>
      </c>
      <c r="Q42" s="1069">
        <f t="shared" si="12"/>
        <v>16</v>
      </c>
      <c r="R42" s="1069">
        <f t="shared" si="12"/>
        <v>12</v>
      </c>
    </row>
    <row r="43" spans="1:18" ht="24" customHeight="1" x14ac:dyDescent="0.25">
      <c r="A43" s="299" t="s">
        <v>13</v>
      </c>
      <c r="B43" s="299" t="s">
        <v>39</v>
      </c>
      <c r="C43" s="902" t="s">
        <v>318</v>
      </c>
      <c r="D43" s="901">
        <f>SUM(E43:K43,L43:R43)/2</f>
        <v>40</v>
      </c>
      <c r="E43" s="961"/>
      <c r="F43" s="901">
        <v>8</v>
      </c>
      <c r="G43" s="901">
        <v>8</v>
      </c>
      <c r="H43" s="901">
        <v>8</v>
      </c>
      <c r="I43" s="901">
        <v>8</v>
      </c>
      <c r="J43" s="901"/>
      <c r="K43" s="961">
        <v>8</v>
      </c>
      <c r="L43" s="961">
        <v>8</v>
      </c>
      <c r="M43" s="901"/>
      <c r="N43" s="901">
        <v>8</v>
      </c>
      <c r="O43" s="901">
        <v>8</v>
      </c>
      <c r="P43" s="901">
        <v>8</v>
      </c>
      <c r="Q43" s="901">
        <v>8</v>
      </c>
      <c r="R43" s="962"/>
    </row>
    <row r="44" spans="1:18" ht="24" customHeight="1" x14ac:dyDescent="0.25">
      <c r="A44" s="299" t="s">
        <v>13</v>
      </c>
      <c r="B44" s="299" t="s">
        <v>39</v>
      </c>
      <c r="C44" s="902" t="s">
        <v>329</v>
      </c>
      <c r="D44" s="901">
        <f t="shared" ref="D44:D49" si="13">SUM(E44:K44,L44:R44)/2</f>
        <v>40</v>
      </c>
      <c r="E44" s="961"/>
      <c r="F44" s="901">
        <v>8</v>
      </c>
      <c r="G44" s="901">
        <v>8</v>
      </c>
      <c r="H44" s="1094">
        <v>8</v>
      </c>
      <c r="I44" s="901"/>
      <c r="J44" s="901">
        <v>8</v>
      </c>
      <c r="K44" s="961">
        <v>8</v>
      </c>
      <c r="L44" s="961">
        <v>8</v>
      </c>
      <c r="M44" s="901">
        <v>8</v>
      </c>
      <c r="N44" s="901">
        <v>8</v>
      </c>
      <c r="O44" s="901"/>
      <c r="P44" s="901">
        <v>8</v>
      </c>
      <c r="Q44" s="901">
        <v>8</v>
      </c>
      <c r="R44" s="962"/>
    </row>
    <row r="45" spans="1:18" ht="24" customHeight="1" x14ac:dyDescent="0.25">
      <c r="A45" s="299" t="s">
        <v>13</v>
      </c>
      <c r="B45" s="299" t="s">
        <v>39</v>
      </c>
      <c r="C45" s="902" t="s">
        <v>106</v>
      </c>
      <c r="D45" s="901">
        <f t="shared" si="13"/>
        <v>16</v>
      </c>
      <c r="E45" s="961"/>
      <c r="F45" s="901">
        <v>8</v>
      </c>
      <c r="G45" s="901">
        <v>8</v>
      </c>
      <c r="H45" s="1079"/>
      <c r="I45" s="1079"/>
      <c r="J45" s="1079"/>
      <c r="K45" s="1080"/>
      <c r="L45" s="961"/>
      <c r="M45" s="901">
        <v>8</v>
      </c>
      <c r="N45" s="901">
        <v>8</v>
      </c>
      <c r="O45" s="1079"/>
      <c r="P45" s="1079"/>
      <c r="Q45" s="1079"/>
      <c r="R45" s="1080"/>
    </row>
    <row r="46" spans="1:18" ht="24" customHeight="1" x14ac:dyDescent="0.25">
      <c r="A46" s="299" t="s">
        <v>13</v>
      </c>
      <c r="B46" s="299" t="s">
        <v>39</v>
      </c>
      <c r="C46" s="902" t="s">
        <v>345</v>
      </c>
      <c r="D46" s="901">
        <f t="shared" si="13"/>
        <v>8</v>
      </c>
      <c r="E46" s="1080"/>
      <c r="F46" s="1079"/>
      <c r="G46" s="901">
        <v>8</v>
      </c>
      <c r="H46" s="1079"/>
      <c r="I46" s="901"/>
      <c r="J46" s="1079"/>
      <c r="K46" s="961"/>
      <c r="L46" s="961"/>
      <c r="M46" s="1079"/>
      <c r="N46" s="901">
        <v>8</v>
      </c>
      <c r="O46" s="1079"/>
      <c r="P46" s="901"/>
      <c r="Q46" s="1079"/>
      <c r="R46" s="1080"/>
    </row>
    <row r="47" spans="1:18" ht="24" customHeight="1" x14ac:dyDescent="0.25">
      <c r="A47" s="299" t="s">
        <v>13</v>
      </c>
      <c r="B47" s="299" t="s">
        <v>39</v>
      </c>
      <c r="C47" s="902" t="s">
        <v>334</v>
      </c>
      <c r="D47" s="901">
        <f t="shared" si="13"/>
        <v>40</v>
      </c>
      <c r="E47" s="1070"/>
      <c r="F47" s="901">
        <v>8</v>
      </c>
      <c r="G47" s="901"/>
      <c r="H47" s="901">
        <v>8</v>
      </c>
      <c r="I47" s="901">
        <v>8</v>
      </c>
      <c r="J47" s="901">
        <v>8</v>
      </c>
      <c r="K47" s="1070">
        <v>8</v>
      </c>
      <c r="L47" s="1070">
        <v>8</v>
      </c>
      <c r="M47" s="901">
        <v>8</v>
      </c>
      <c r="N47" s="901"/>
      <c r="O47" s="901">
        <v>8</v>
      </c>
      <c r="P47" s="901">
        <v>8</v>
      </c>
      <c r="Q47" s="901">
        <v>8</v>
      </c>
      <c r="R47" s="1070"/>
    </row>
    <row r="48" spans="1:18" ht="24" customHeight="1" x14ac:dyDescent="0.25">
      <c r="A48" s="908" t="s">
        <v>256</v>
      </c>
      <c r="B48" s="908" t="s">
        <v>39</v>
      </c>
      <c r="C48" s="909" t="s">
        <v>352</v>
      </c>
      <c r="D48" s="901">
        <f t="shared" ref="D48" si="14">SUM(E48:K48,L48:R48)/2</f>
        <v>40</v>
      </c>
      <c r="E48" s="1070">
        <v>8</v>
      </c>
      <c r="F48" s="901"/>
      <c r="G48" s="901">
        <v>8</v>
      </c>
      <c r="H48" s="901">
        <v>8</v>
      </c>
      <c r="I48" s="901">
        <v>8</v>
      </c>
      <c r="J48" s="901">
        <v>8</v>
      </c>
      <c r="K48" s="1070"/>
      <c r="L48" s="1070"/>
      <c r="M48" s="901">
        <v>8</v>
      </c>
      <c r="N48" s="901">
        <v>8</v>
      </c>
      <c r="O48" s="901">
        <v>8</v>
      </c>
      <c r="P48" s="901">
        <v>8</v>
      </c>
      <c r="Q48" s="901"/>
      <c r="R48" s="1070">
        <v>8</v>
      </c>
    </row>
    <row r="49" spans="1:18" ht="24" customHeight="1" x14ac:dyDescent="0.25">
      <c r="A49" s="299" t="s">
        <v>13</v>
      </c>
      <c r="B49" s="299" t="s">
        <v>39</v>
      </c>
      <c r="C49" s="902" t="s">
        <v>135</v>
      </c>
      <c r="D49" s="901">
        <f t="shared" si="13"/>
        <v>8</v>
      </c>
      <c r="E49" s="1070">
        <v>8</v>
      </c>
      <c r="F49" s="901"/>
      <c r="G49" s="901"/>
      <c r="H49" s="901"/>
      <c r="I49" s="901"/>
      <c r="J49" s="901"/>
      <c r="K49" s="1070"/>
      <c r="L49" s="1070"/>
      <c r="M49" s="901"/>
      <c r="N49" s="901"/>
      <c r="O49" s="901"/>
      <c r="P49" s="901"/>
      <c r="Q49" s="901"/>
      <c r="R49" s="1070">
        <v>8</v>
      </c>
    </row>
    <row r="50" spans="1:18" ht="24" customHeight="1" x14ac:dyDescent="0.25">
      <c r="A50" s="904"/>
      <c r="B50" s="904"/>
      <c r="C50" s="905" t="s">
        <v>126</v>
      </c>
      <c r="D50" s="906"/>
      <c r="E50" s="1069">
        <f t="shared" ref="E50:R50" si="15">COUNT(E8:E14,E16:E17,E20:E20,E22:E24,E26:E30,E32:E35,E37:E39,E41:E41,E43:E49)</f>
        <v>13</v>
      </c>
      <c r="F50" s="1069">
        <f t="shared" si="15"/>
        <v>20</v>
      </c>
      <c r="G50" s="1069">
        <f t="shared" si="15"/>
        <v>20</v>
      </c>
      <c r="H50" s="1069">
        <f t="shared" si="15"/>
        <v>18</v>
      </c>
      <c r="I50" s="1069">
        <f t="shared" si="15"/>
        <v>19</v>
      </c>
      <c r="J50" s="1069">
        <f t="shared" si="15"/>
        <v>19</v>
      </c>
      <c r="K50" s="1069">
        <f t="shared" si="15"/>
        <v>14</v>
      </c>
      <c r="L50" s="1069">
        <f t="shared" si="15"/>
        <v>13</v>
      </c>
      <c r="M50" s="1069">
        <f t="shared" si="15"/>
        <v>19</v>
      </c>
      <c r="N50" s="1069">
        <f t="shared" si="15"/>
        <v>20</v>
      </c>
      <c r="O50" s="1069">
        <f t="shared" si="15"/>
        <v>20</v>
      </c>
      <c r="P50" s="1069">
        <f t="shared" si="15"/>
        <v>19</v>
      </c>
      <c r="Q50" s="1069">
        <f t="shared" si="15"/>
        <v>18</v>
      </c>
      <c r="R50" s="1069">
        <f t="shared" si="15"/>
        <v>14</v>
      </c>
    </row>
    <row r="51" spans="1:18" ht="24" customHeight="1" x14ac:dyDescent="0.25">
      <c r="A51" s="299" t="s">
        <v>13</v>
      </c>
      <c r="B51" s="299" t="s">
        <v>301</v>
      </c>
      <c r="C51" s="902" t="s">
        <v>135</v>
      </c>
      <c r="D51" s="901">
        <f t="shared" ref="D51" si="16">SUM(E51:K51,L51:R51)/2</f>
        <v>24</v>
      </c>
      <c r="E51" s="961"/>
      <c r="F51" s="901">
        <v>6</v>
      </c>
      <c r="G51" s="901">
        <v>6</v>
      </c>
      <c r="H51" s="901"/>
      <c r="I51" s="901">
        <v>6</v>
      </c>
      <c r="J51" s="901">
        <v>6</v>
      </c>
      <c r="K51" s="1070"/>
      <c r="L51" s="961"/>
      <c r="M51" s="901">
        <v>6</v>
      </c>
      <c r="N51" s="901">
        <v>6</v>
      </c>
      <c r="O51" s="901"/>
      <c r="P51" s="901">
        <v>6</v>
      </c>
      <c r="Q51" s="901">
        <v>6</v>
      </c>
      <c r="R51" s="1070"/>
    </row>
    <row r="52" spans="1:18" ht="24" customHeight="1" x14ac:dyDescent="0.25">
      <c r="A52" s="299" t="s">
        <v>13</v>
      </c>
      <c r="B52" s="299" t="s">
        <v>301</v>
      </c>
      <c r="C52" s="900" t="s">
        <v>106</v>
      </c>
      <c r="D52" s="901">
        <f>SUM(E52:K52,L52:R52)/2</f>
        <v>6</v>
      </c>
      <c r="E52" s="962"/>
      <c r="F52" s="1080"/>
      <c r="G52" s="1079"/>
      <c r="H52" s="963">
        <v>6</v>
      </c>
      <c r="I52" s="1079"/>
      <c r="J52" s="1079"/>
      <c r="K52" s="1081"/>
      <c r="L52" s="961"/>
      <c r="M52" s="1079"/>
      <c r="N52" s="1079"/>
      <c r="O52" s="901">
        <v>6</v>
      </c>
      <c r="P52" s="1079"/>
      <c r="Q52" s="1079"/>
      <c r="R52" s="1081"/>
    </row>
    <row r="53" spans="1:18" ht="24" customHeight="1" x14ac:dyDescent="0.25">
      <c r="A53" s="299" t="s">
        <v>13</v>
      </c>
      <c r="B53" s="299" t="s">
        <v>312</v>
      </c>
      <c r="C53" s="900" t="s">
        <v>106</v>
      </c>
      <c r="D53" s="901">
        <f>SUM(E53:K53,L53:R53)/2</f>
        <v>10</v>
      </c>
      <c r="E53" s="962"/>
      <c r="F53" s="1080"/>
      <c r="G53" s="1079"/>
      <c r="H53" s="1080"/>
      <c r="I53" s="901">
        <v>5</v>
      </c>
      <c r="J53" s="901">
        <v>5</v>
      </c>
      <c r="K53" s="1081"/>
      <c r="L53" s="961"/>
      <c r="M53" s="1079"/>
      <c r="N53" s="1079"/>
      <c r="O53" s="1079"/>
      <c r="P53" s="901">
        <v>5</v>
      </c>
      <c r="Q53" s="901">
        <v>5</v>
      </c>
      <c r="R53" s="1081"/>
    </row>
    <row r="54" spans="1:18" ht="24" customHeight="1" x14ac:dyDescent="0.25">
      <c r="A54" s="904"/>
      <c r="B54" s="904"/>
      <c r="C54" s="911" t="s">
        <v>300</v>
      </c>
      <c r="D54" s="906"/>
      <c r="E54" s="1069">
        <f t="shared" ref="E54:R54" si="17">COUNT(E16:E17,E20,E22:E24,E26:E30,E32:E35,E37:E39,E41:E41,E43:E49)</f>
        <v>9</v>
      </c>
      <c r="F54" s="1069">
        <f t="shared" si="17"/>
        <v>16</v>
      </c>
      <c r="G54" s="1069">
        <f t="shared" si="17"/>
        <v>17</v>
      </c>
      <c r="H54" s="1069">
        <f t="shared" si="17"/>
        <v>15</v>
      </c>
      <c r="I54" s="1069">
        <f t="shared" si="17"/>
        <v>15</v>
      </c>
      <c r="J54" s="1069">
        <f t="shared" si="17"/>
        <v>15</v>
      </c>
      <c r="K54" s="1069">
        <f t="shared" si="17"/>
        <v>12</v>
      </c>
      <c r="L54" s="1069">
        <f t="shared" si="17"/>
        <v>12</v>
      </c>
      <c r="M54" s="1069">
        <f t="shared" si="17"/>
        <v>15</v>
      </c>
      <c r="N54" s="1069">
        <f t="shared" si="17"/>
        <v>16</v>
      </c>
      <c r="O54" s="1069">
        <f t="shared" si="17"/>
        <v>16</v>
      </c>
      <c r="P54" s="1069">
        <f t="shared" si="17"/>
        <v>16</v>
      </c>
      <c r="Q54" s="1069">
        <f t="shared" si="17"/>
        <v>15</v>
      </c>
      <c r="R54" s="1069">
        <f t="shared" si="17"/>
        <v>9</v>
      </c>
    </row>
    <row r="55" spans="1:18" ht="24" customHeight="1" x14ac:dyDescent="0.25">
      <c r="A55" s="904"/>
      <c r="B55" s="904"/>
      <c r="C55" s="912" t="s">
        <v>51</v>
      </c>
      <c r="D55" s="906"/>
      <c r="E55" s="1069">
        <f t="shared" ref="E55:R55" si="18">COUNT(E20,E22:E24,E26:E30,E32:E35,E37:E39,E41:E41,E43:E49,E51:E52)</f>
        <v>9</v>
      </c>
      <c r="F55" s="1069">
        <f t="shared" si="18"/>
        <v>15</v>
      </c>
      <c r="G55" s="1069">
        <f t="shared" si="18"/>
        <v>17</v>
      </c>
      <c r="H55" s="1069">
        <f t="shared" si="18"/>
        <v>14</v>
      </c>
      <c r="I55" s="1069">
        <f t="shared" si="18"/>
        <v>14</v>
      </c>
      <c r="J55" s="1069">
        <f t="shared" si="18"/>
        <v>14</v>
      </c>
      <c r="K55" s="1069">
        <f t="shared" si="18"/>
        <v>11</v>
      </c>
      <c r="L55" s="1069">
        <f t="shared" si="18"/>
        <v>11</v>
      </c>
      <c r="M55" s="1069">
        <f t="shared" si="18"/>
        <v>15</v>
      </c>
      <c r="N55" s="1069">
        <f t="shared" si="18"/>
        <v>15</v>
      </c>
      <c r="O55" s="1069">
        <f t="shared" si="18"/>
        <v>15</v>
      </c>
      <c r="P55" s="1069">
        <f t="shared" si="18"/>
        <v>15</v>
      </c>
      <c r="Q55" s="1069">
        <f t="shared" si="18"/>
        <v>14</v>
      </c>
      <c r="R55" s="1069">
        <f t="shared" si="18"/>
        <v>9</v>
      </c>
    </row>
    <row r="56" spans="1:18" ht="24" customHeight="1" x14ac:dyDescent="0.25">
      <c r="A56" s="904"/>
      <c r="B56" s="904"/>
      <c r="C56" s="912" t="s">
        <v>113</v>
      </c>
      <c r="D56" s="906"/>
      <c r="E56" s="1069">
        <f t="shared" ref="E56:R56" si="19">COUNT(E22:E24,E26:E30,E33:E35,E37:E39,E41:E41,E43:E49,E52:E53)</f>
        <v>8</v>
      </c>
      <c r="F56" s="1069">
        <f t="shared" si="19"/>
        <v>13</v>
      </c>
      <c r="G56" s="1069">
        <f t="shared" si="19"/>
        <v>15</v>
      </c>
      <c r="H56" s="1069">
        <f t="shared" si="19"/>
        <v>13</v>
      </c>
      <c r="I56" s="1069">
        <f t="shared" si="19"/>
        <v>13</v>
      </c>
      <c r="J56" s="1069">
        <f t="shared" si="19"/>
        <v>13</v>
      </c>
      <c r="K56" s="1069">
        <f t="shared" si="19"/>
        <v>10</v>
      </c>
      <c r="L56" s="1069">
        <f t="shared" si="19"/>
        <v>10</v>
      </c>
      <c r="M56" s="1069">
        <f t="shared" si="19"/>
        <v>13</v>
      </c>
      <c r="N56" s="1069">
        <f t="shared" si="19"/>
        <v>13</v>
      </c>
      <c r="O56" s="1069">
        <f t="shared" si="19"/>
        <v>14</v>
      </c>
      <c r="P56" s="1069">
        <f t="shared" si="19"/>
        <v>14</v>
      </c>
      <c r="Q56" s="1069">
        <f t="shared" si="19"/>
        <v>13</v>
      </c>
      <c r="R56" s="1069">
        <f t="shared" si="19"/>
        <v>8</v>
      </c>
    </row>
    <row r="57" spans="1:18" ht="24" customHeight="1" x14ac:dyDescent="0.25">
      <c r="A57" s="299" t="s">
        <v>13</v>
      </c>
      <c r="B57" s="299" t="s">
        <v>319</v>
      </c>
      <c r="C57" s="902"/>
      <c r="D57" s="901">
        <f t="shared" ref="D57" si="20">SUM(E57:K57,L57:R57)/2</f>
        <v>0</v>
      </c>
      <c r="E57" s="962"/>
      <c r="F57" s="963"/>
      <c r="G57" s="901"/>
      <c r="H57" s="963"/>
      <c r="I57" s="901"/>
      <c r="J57" s="901"/>
      <c r="K57" s="961"/>
      <c r="L57" s="961"/>
      <c r="M57" s="901"/>
      <c r="N57" s="901"/>
      <c r="O57" s="901"/>
      <c r="P57" s="901"/>
      <c r="Q57" s="901"/>
      <c r="R57" s="961"/>
    </row>
    <row r="58" spans="1:18" ht="24" customHeight="1" x14ac:dyDescent="0.25">
      <c r="A58" s="904"/>
      <c r="B58" s="904"/>
      <c r="C58" s="912" t="s">
        <v>55</v>
      </c>
      <c r="D58" s="906"/>
      <c r="E58" s="1069">
        <f t="shared" ref="E58:R58" si="21">COUNT(E26:E30,E33:E35,E37:E39,E41:E41,E43:E49,E51:E53,E57)</f>
        <v>6</v>
      </c>
      <c r="F58" s="1069">
        <f t="shared" si="21"/>
        <v>13</v>
      </c>
      <c r="G58" s="1069">
        <f t="shared" si="21"/>
        <v>15</v>
      </c>
      <c r="H58" s="1069">
        <f t="shared" si="21"/>
        <v>12</v>
      </c>
      <c r="I58" s="1069">
        <f t="shared" si="21"/>
        <v>13</v>
      </c>
      <c r="J58" s="1069">
        <f t="shared" si="21"/>
        <v>13</v>
      </c>
      <c r="K58" s="1069">
        <f t="shared" si="21"/>
        <v>7</v>
      </c>
      <c r="L58" s="1069">
        <f t="shared" si="21"/>
        <v>7</v>
      </c>
      <c r="M58" s="1069">
        <f t="shared" si="21"/>
        <v>14</v>
      </c>
      <c r="N58" s="1069">
        <f t="shared" si="21"/>
        <v>13</v>
      </c>
      <c r="O58" s="1069">
        <f t="shared" si="21"/>
        <v>13</v>
      </c>
      <c r="P58" s="1069">
        <f t="shared" si="21"/>
        <v>14</v>
      </c>
      <c r="Q58" s="1069">
        <f t="shared" si="21"/>
        <v>13</v>
      </c>
      <c r="R58" s="1069">
        <f t="shared" si="21"/>
        <v>6</v>
      </c>
    </row>
    <row r="59" spans="1:18" ht="24" customHeight="1" x14ac:dyDescent="0.25">
      <c r="A59" s="904"/>
      <c r="B59" s="904"/>
      <c r="C59" s="912" t="s">
        <v>105</v>
      </c>
      <c r="D59" s="906"/>
      <c r="E59" s="1069">
        <f t="shared" ref="E59:R59" si="22">COUNT(E26:E30,E33:E35,E37:E39,E41:E41,E43:E49,E51:E53,E57)</f>
        <v>6</v>
      </c>
      <c r="F59" s="1069">
        <f t="shared" si="22"/>
        <v>13</v>
      </c>
      <c r="G59" s="1069">
        <f t="shared" si="22"/>
        <v>15</v>
      </c>
      <c r="H59" s="1069">
        <f t="shared" si="22"/>
        <v>12</v>
      </c>
      <c r="I59" s="1069">
        <f t="shared" si="22"/>
        <v>13</v>
      </c>
      <c r="J59" s="1069">
        <f t="shared" si="22"/>
        <v>13</v>
      </c>
      <c r="K59" s="1069">
        <f t="shared" si="22"/>
        <v>7</v>
      </c>
      <c r="L59" s="1069">
        <f t="shared" si="22"/>
        <v>7</v>
      </c>
      <c r="M59" s="1069">
        <f t="shared" si="22"/>
        <v>14</v>
      </c>
      <c r="N59" s="1069">
        <f t="shared" si="22"/>
        <v>13</v>
      </c>
      <c r="O59" s="1069">
        <f t="shared" si="22"/>
        <v>13</v>
      </c>
      <c r="P59" s="1069">
        <f t="shared" si="22"/>
        <v>14</v>
      </c>
      <c r="Q59" s="1069">
        <f t="shared" si="22"/>
        <v>13</v>
      </c>
      <c r="R59" s="1069">
        <f t="shared" si="22"/>
        <v>6</v>
      </c>
    </row>
    <row r="60" spans="1:18" ht="24" customHeight="1" x14ac:dyDescent="0.25">
      <c r="A60" s="904"/>
      <c r="B60" s="904"/>
      <c r="C60" s="912" t="s">
        <v>128</v>
      </c>
      <c r="D60" s="906"/>
      <c r="E60" s="1069">
        <f>COUNT(#REF!,E37:E39,E41:E41,E43:E49,E51:E53,E57)</f>
        <v>3</v>
      </c>
      <c r="F60" s="1069">
        <f>COUNT(#REF!,F37:F39,F41:F41,F43:F49,F51:F53,F57)</f>
        <v>8</v>
      </c>
      <c r="G60" s="1069">
        <f>COUNT(#REF!,G37:G39,G41:G41,G43:G49,G51:G53,G57)</f>
        <v>9</v>
      </c>
      <c r="H60" s="1069">
        <f>COUNT(#REF!,H37:H39,H41:H41,H43:H49,H51:H53,H57)</f>
        <v>7</v>
      </c>
      <c r="I60" s="1069">
        <f>COUNT(#REF!,I37:I39,I41:I41,I43:I49,I51:I53,I57)</f>
        <v>7</v>
      </c>
      <c r="J60" s="1069">
        <f>COUNT(#REF!,J37:J39,J41:J41,J43:J49,J51:J53,J57)</f>
        <v>6</v>
      </c>
      <c r="K60" s="1069">
        <f>COUNT(#REF!,K37:K39,K41:K41,K43:K49,K51:K53,K57)</f>
        <v>5</v>
      </c>
      <c r="L60" s="1069">
        <f>COUNT(#REF!,L37:L39,L41:L41,L43:L49,L51:L53,L57)</f>
        <v>5</v>
      </c>
      <c r="M60" s="1069">
        <f>COUNT(#REF!,M37:M39,M41:M41,M43:M49,M51:M53,M57)</f>
        <v>7</v>
      </c>
      <c r="N60" s="1069">
        <f>COUNT(#REF!,N37:N39,N41:N41,N43:N49,N51:N53,N57)</f>
        <v>8</v>
      </c>
      <c r="O60" s="1069">
        <f>COUNT(#REF!,O37:O39,O41:O41,O43:O49,O51:O53,O57)</f>
        <v>7</v>
      </c>
      <c r="P60" s="1069">
        <f>COUNT(#REF!,P37:P39,P41:P41,P43:P49,P51:P53,P57)</f>
        <v>8</v>
      </c>
      <c r="Q60" s="1069">
        <f>COUNT(#REF!,Q37:Q39,Q41:Q41,Q43:Q49,Q51:Q53,Q57)</f>
        <v>7</v>
      </c>
      <c r="R60" s="1069">
        <f>COUNT(#REF!,R37:R39,R41:R41,R43:R49,R51:R53,R57)</f>
        <v>3</v>
      </c>
    </row>
    <row r="61" spans="1:18" ht="24" customHeight="1" x14ac:dyDescent="0.25">
      <c r="A61" s="904"/>
      <c r="B61" s="904"/>
      <c r="C61" s="912" t="s">
        <v>161</v>
      </c>
      <c r="D61" s="906"/>
      <c r="E61" s="1069">
        <f>COUNT(#REF!,E41:E41,E43:E49,E51:E53,E57)</f>
        <v>2</v>
      </c>
      <c r="F61" s="1069">
        <f>COUNT(#REF!,F41:F41,F43:F49,F51:F53,F57)</f>
        <v>6</v>
      </c>
      <c r="G61" s="1069">
        <f>COUNT(#REF!,G41:G41,G43:G49,G51:G53,G57)</f>
        <v>7</v>
      </c>
      <c r="H61" s="1069">
        <f>COUNT(#REF!,H41:H41,H43:H49,H51:H53,H57)</f>
        <v>6</v>
      </c>
      <c r="I61" s="1069">
        <f>COUNT(#REF!,I41:I41,I43:I49,I51:I53,I57)</f>
        <v>5</v>
      </c>
      <c r="J61" s="1069">
        <f>COUNT(#REF!,J41:J41,J43:J49,J51:J53,J57)</f>
        <v>5</v>
      </c>
      <c r="K61" s="1069">
        <f>COUNT(#REF!,K41:K41,K43:K49,K51:K53,K57)</f>
        <v>3</v>
      </c>
      <c r="L61" s="1069">
        <f>COUNT(#REF!,L41:L41,L43:L49,L51:L53,L57)</f>
        <v>3</v>
      </c>
      <c r="M61" s="1069">
        <f>COUNT(#REF!,M41:M41,M43:M49,M51:M53,M57)</f>
        <v>6</v>
      </c>
      <c r="N61" s="1069">
        <f>COUNT(#REF!,N41:N41,N43:N49,N51:N53,N57)</f>
        <v>7</v>
      </c>
      <c r="O61" s="1069">
        <f>COUNT(#REF!,O41:O41,O43:O49,O51:O53,O57)</f>
        <v>5</v>
      </c>
      <c r="P61" s="1069">
        <f>COUNT(#REF!,P41:P41,P43:P49,P51:P53,P57)</f>
        <v>6</v>
      </c>
      <c r="Q61" s="1069">
        <f>COUNT(#REF!,Q41:Q41,Q43:Q49,Q51:Q53,Q57)</f>
        <v>5</v>
      </c>
      <c r="R61" s="1069">
        <f>COUNT(#REF!,R41:R41,R43:R49,R51:R53,R57)</f>
        <v>2</v>
      </c>
    </row>
    <row r="62" spans="1:18" ht="24" customHeight="1" x14ac:dyDescent="0.25">
      <c r="A62" s="904"/>
      <c r="B62" s="904"/>
      <c r="C62" s="912" t="s">
        <v>321</v>
      </c>
      <c r="D62" s="906"/>
      <c r="E62" s="1069">
        <f>COUNT(#REF!,E43:E49,E51:E53,E57)</f>
        <v>2</v>
      </c>
      <c r="F62" s="1069">
        <f>COUNT(#REF!,F43:F49,F51:F53,F57)</f>
        <v>5</v>
      </c>
      <c r="G62" s="1069">
        <f>COUNT(#REF!,G43:G49,G51:G53,G57)</f>
        <v>6</v>
      </c>
      <c r="H62" s="1069">
        <f>COUNT(#REF!,H43:H49,H51:H53,H57)</f>
        <v>5</v>
      </c>
      <c r="I62" s="1069">
        <f>COUNT(#REF!,I43:I49,I51:I53,I57)</f>
        <v>5</v>
      </c>
      <c r="J62" s="1069">
        <f>COUNT(#REF!,J43:J49,J51:J53,J57)</f>
        <v>5</v>
      </c>
      <c r="K62" s="1069">
        <f>COUNT(#REF!,K43:K49,K51:K53,K57)</f>
        <v>3</v>
      </c>
      <c r="L62" s="1069">
        <f>COUNT(#REF!,L43:L49,L51:L53,L57)</f>
        <v>3</v>
      </c>
      <c r="M62" s="1069">
        <f>COUNT(#REF!,M43:M49,M51:M53,M57)</f>
        <v>5</v>
      </c>
      <c r="N62" s="1069">
        <f>COUNT(#REF!,N43:N49,N51:N53,N57)</f>
        <v>6</v>
      </c>
      <c r="O62" s="1069">
        <f>COUNT(#REF!,O43:O49,O51:O53,O57)</f>
        <v>4</v>
      </c>
      <c r="P62" s="1069">
        <f>COUNT(#REF!,P43:P49,P51:P53,P57)</f>
        <v>6</v>
      </c>
      <c r="Q62" s="1069">
        <f>COUNT(#REF!,Q43:Q49,Q51:Q53,Q57)</f>
        <v>5</v>
      </c>
      <c r="R62" s="1069">
        <f>COUNT(#REF!,R43:R49,R51:R53,R57)</f>
        <v>2</v>
      </c>
    </row>
    <row r="63" spans="1:18" ht="24" customHeight="1" x14ac:dyDescent="0.25">
      <c r="A63" s="904"/>
      <c r="B63" s="904"/>
      <c r="C63" s="912" t="s">
        <v>183</v>
      </c>
      <c r="D63" s="906"/>
      <c r="E63" s="1069">
        <f>COUNT(E57)</f>
        <v>0</v>
      </c>
      <c r="F63" s="1069">
        <f t="shared" ref="F63:R63" si="23">COUNT(F57)</f>
        <v>0</v>
      </c>
      <c r="G63" s="1069">
        <f t="shared" si="23"/>
        <v>0</v>
      </c>
      <c r="H63" s="1069">
        <f t="shared" si="23"/>
        <v>0</v>
      </c>
      <c r="I63" s="1069">
        <f t="shared" si="23"/>
        <v>0</v>
      </c>
      <c r="J63" s="1069">
        <f t="shared" si="23"/>
        <v>0</v>
      </c>
      <c r="K63" s="1069">
        <f t="shared" si="23"/>
        <v>0</v>
      </c>
      <c r="L63" s="1069">
        <f t="shared" si="23"/>
        <v>0</v>
      </c>
      <c r="M63" s="1069">
        <f t="shared" si="23"/>
        <v>0</v>
      </c>
      <c r="N63" s="1069">
        <f t="shared" si="23"/>
        <v>0</v>
      </c>
      <c r="O63" s="1069">
        <f t="shared" si="23"/>
        <v>0</v>
      </c>
      <c r="P63" s="1069">
        <f t="shared" si="23"/>
        <v>0</v>
      </c>
      <c r="Q63" s="1069">
        <f t="shared" si="23"/>
        <v>0</v>
      </c>
      <c r="R63" s="1069">
        <f t="shared" si="23"/>
        <v>0</v>
      </c>
    </row>
    <row r="64" spans="1:18" ht="24" customHeight="1" thickBot="1" x14ac:dyDescent="0.3">
      <c r="A64" s="299" t="s">
        <v>102</v>
      </c>
      <c r="B64" s="299"/>
      <c r="C64" s="900"/>
      <c r="D64" s="901"/>
      <c r="E64" s="962"/>
      <c r="F64" s="963"/>
      <c r="G64" s="963"/>
      <c r="H64" s="963"/>
      <c r="I64" s="901"/>
      <c r="J64" s="901"/>
      <c r="K64" s="961"/>
      <c r="L64" s="961"/>
      <c r="M64" s="963"/>
      <c r="N64" s="901"/>
      <c r="O64" s="901"/>
      <c r="P64" s="901"/>
      <c r="Q64" s="901"/>
      <c r="R64" s="962"/>
    </row>
    <row r="65" spans="1:18" ht="18.649999999999999" customHeight="1" thickBot="1" x14ac:dyDescent="0.3">
      <c r="A65" s="913" t="s">
        <v>95</v>
      </c>
      <c r="B65" s="913" t="s">
        <v>101</v>
      </c>
      <c r="C65" s="914" t="s">
        <v>97</v>
      </c>
      <c r="D65" s="913">
        <f>SUM(E65:K65,L65:R65)/2</f>
        <v>19</v>
      </c>
      <c r="E65" s="1082"/>
      <c r="F65" s="1083">
        <v>7.5</v>
      </c>
      <c r="G65" s="1083">
        <v>7.5</v>
      </c>
      <c r="H65" s="1083">
        <v>4</v>
      </c>
      <c r="I65" s="913"/>
      <c r="J65" s="913"/>
      <c r="K65" s="1082"/>
      <c r="L65" s="1082"/>
      <c r="M65" s="1083">
        <v>7.5</v>
      </c>
      <c r="N65" s="913">
        <v>7.5</v>
      </c>
      <c r="O65" s="913">
        <v>4</v>
      </c>
      <c r="P65" s="913"/>
      <c r="Q65" s="913"/>
      <c r="R65" s="1084"/>
    </row>
    <row r="66" spans="1:18" ht="24" customHeight="1" thickBot="1" x14ac:dyDescent="0.3">
      <c r="A66" s="299" t="s">
        <v>96</v>
      </c>
      <c r="B66" s="299" t="s">
        <v>100</v>
      </c>
      <c r="C66" s="915" t="s">
        <v>99</v>
      </c>
      <c r="D66" s="913">
        <f t="shared" ref="D66:D67" si="24">SUM(E66:K66,L66:R66)/2</f>
        <v>38</v>
      </c>
      <c r="E66" s="1085"/>
      <c r="F66" s="1086">
        <v>9.5</v>
      </c>
      <c r="G66" s="299">
        <v>9.5</v>
      </c>
      <c r="H66" s="299">
        <v>9.5</v>
      </c>
      <c r="I66" s="299">
        <v>9.5</v>
      </c>
      <c r="J66" s="299"/>
      <c r="K66" s="1085"/>
      <c r="L66" s="1087"/>
      <c r="M66" s="1088">
        <v>9.5</v>
      </c>
      <c r="N66" s="299">
        <v>9.5</v>
      </c>
      <c r="O66" s="299">
        <v>9.5</v>
      </c>
      <c r="P66" s="299">
        <v>9.5</v>
      </c>
      <c r="Q66" s="299"/>
      <c r="R66" s="1089"/>
    </row>
    <row r="67" spans="1:18" ht="24" customHeight="1" thickBot="1" x14ac:dyDescent="0.3">
      <c r="A67" s="299" t="s">
        <v>96</v>
      </c>
      <c r="B67" s="299" t="s">
        <v>100</v>
      </c>
      <c r="C67" s="915" t="s">
        <v>137</v>
      </c>
      <c r="D67" s="913">
        <f t="shared" si="24"/>
        <v>38</v>
      </c>
      <c r="E67" s="1085">
        <v>9.5</v>
      </c>
      <c r="F67" s="1088">
        <v>9.5</v>
      </c>
      <c r="G67" s="299"/>
      <c r="H67" s="299"/>
      <c r="I67" s="299"/>
      <c r="J67" s="299">
        <v>9.5</v>
      </c>
      <c r="K67" s="1085">
        <v>9.5</v>
      </c>
      <c r="L67" s="1085">
        <v>9.5</v>
      </c>
      <c r="M67" s="1086">
        <v>9.5</v>
      </c>
      <c r="N67" s="299"/>
      <c r="O67" s="299"/>
      <c r="P67" s="299"/>
      <c r="Q67" s="299">
        <v>9.5</v>
      </c>
      <c r="R67" s="1089">
        <v>9.5</v>
      </c>
    </row>
    <row r="68" spans="1:18" ht="24" customHeight="1" x14ac:dyDescent="0.3">
      <c r="A68" s="299"/>
      <c r="B68" s="916" t="s">
        <v>155</v>
      </c>
      <c r="C68" s="917" t="s">
        <v>140</v>
      </c>
      <c r="D68" s="901"/>
      <c r="E68" s="961"/>
      <c r="F68" s="963"/>
      <c r="G68" s="963"/>
      <c r="H68" s="963"/>
      <c r="I68" s="901"/>
      <c r="J68" s="901"/>
      <c r="K68" s="961"/>
      <c r="L68" s="961"/>
      <c r="M68" s="901"/>
      <c r="N68" s="901"/>
      <c r="O68" s="901"/>
      <c r="P68" s="901"/>
      <c r="Q68" s="901"/>
      <c r="R68" s="962"/>
    </row>
    <row r="69" spans="1:18" ht="24" customHeight="1" x14ac:dyDescent="0.3">
      <c r="A69" s="299"/>
      <c r="B69" s="918" t="s">
        <v>154</v>
      </c>
      <c r="C69" s="919" t="s">
        <v>141</v>
      </c>
      <c r="D69" s="901"/>
      <c r="E69" s="961"/>
      <c r="F69" s="963"/>
      <c r="G69" s="963"/>
      <c r="H69" s="963"/>
      <c r="I69" s="901"/>
      <c r="J69" s="901"/>
      <c r="K69" s="961"/>
      <c r="L69" s="961"/>
      <c r="M69" s="901"/>
      <c r="N69" s="901"/>
      <c r="O69" s="901"/>
      <c r="P69" s="901"/>
      <c r="Q69" s="901"/>
      <c r="R69" s="962"/>
    </row>
    <row r="70" spans="1:18" ht="24" customHeight="1" x14ac:dyDescent="0.3">
      <c r="A70" s="920"/>
      <c r="B70" s="920"/>
      <c r="C70" s="920"/>
      <c r="D70" s="317"/>
      <c r="E70" s="968">
        <f t="shared" ref="E70:R70" si="25">SUM(E7:E14,E16:E18,E20:E20,E22:E24,E26:E30,E32:E35,E37:E39,E41:E41,E43:E49,E52:E53,E57,E65:E69)</f>
        <v>116.5</v>
      </c>
      <c r="F70" s="968">
        <f t="shared" si="25"/>
        <v>193.5</v>
      </c>
      <c r="G70" s="968">
        <f t="shared" si="25"/>
        <v>189</v>
      </c>
      <c r="H70" s="968">
        <f t="shared" si="25"/>
        <v>172.5</v>
      </c>
      <c r="I70" s="968">
        <f t="shared" si="25"/>
        <v>172.5</v>
      </c>
      <c r="J70" s="968">
        <f t="shared" si="25"/>
        <v>172.5</v>
      </c>
      <c r="K70" s="968">
        <f t="shared" si="25"/>
        <v>121.5</v>
      </c>
      <c r="L70" s="968">
        <f t="shared" si="25"/>
        <v>116.5</v>
      </c>
      <c r="M70" s="968">
        <f t="shared" si="25"/>
        <v>190.5</v>
      </c>
      <c r="N70" s="968">
        <f t="shared" si="25"/>
        <v>189</v>
      </c>
      <c r="O70" s="968">
        <f t="shared" si="25"/>
        <v>183.5</v>
      </c>
      <c r="P70" s="968">
        <f t="shared" si="25"/>
        <v>177.5</v>
      </c>
      <c r="Q70" s="968">
        <f t="shared" si="25"/>
        <v>164.5</v>
      </c>
      <c r="R70" s="968">
        <f t="shared" si="25"/>
        <v>121.5</v>
      </c>
    </row>
    <row r="71" spans="1:18" ht="24" customHeight="1" x14ac:dyDescent="0.3">
      <c r="A71" s="921"/>
      <c r="B71" s="921"/>
      <c r="C71" s="921"/>
      <c r="D71" s="317"/>
      <c r="E71" s="969">
        <f>E70/8</f>
        <v>14.5625</v>
      </c>
      <c r="F71" s="969">
        <f t="shared" ref="F71:R71" si="26">F70/8</f>
        <v>24.1875</v>
      </c>
      <c r="G71" s="969">
        <f t="shared" si="26"/>
        <v>23.625</v>
      </c>
      <c r="H71" s="969">
        <f t="shared" si="26"/>
        <v>21.5625</v>
      </c>
      <c r="I71" s="969">
        <f t="shared" si="26"/>
        <v>21.5625</v>
      </c>
      <c r="J71" s="969">
        <f t="shared" si="26"/>
        <v>21.5625</v>
      </c>
      <c r="K71" s="969">
        <f t="shared" si="26"/>
        <v>15.1875</v>
      </c>
      <c r="L71" s="969">
        <f t="shared" si="26"/>
        <v>14.5625</v>
      </c>
      <c r="M71" s="969">
        <f t="shared" si="26"/>
        <v>23.8125</v>
      </c>
      <c r="N71" s="969">
        <f t="shared" si="26"/>
        <v>23.625</v>
      </c>
      <c r="O71" s="969">
        <f t="shared" si="26"/>
        <v>22.9375</v>
      </c>
      <c r="P71" s="969">
        <f t="shared" si="26"/>
        <v>22.1875</v>
      </c>
      <c r="Q71" s="969">
        <f t="shared" si="26"/>
        <v>20.5625</v>
      </c>
      <c r="R71" s="969">
        <f t="shared" si="26"/>
        <v>15.1875</v>
      </c>
    </row>
    <row r="72" spans="1:18" ht="13" x14ac:dyDescent="0.3">
      <c r="A72" s="922"/>
      <c r="B72" s="922"/>
      <c r="C72" s="922"/>
      <c r="D72" s="321" t="s">
        <v>212</v>
      </c>
      <c r="E72" s="322" t="s">
        <v>315</v>
      </c>
      <c r="F72" s="323" t="s">
        <v>203</v>
      </c>
      <c r="G72" s="897"/>
      <c r="H72" s="321" t="s">
        <v>211</v>
      </c>
      <c r="I72" s="970"/>
      <c r="J72" s="325" t="s">
        <v>203</v>
      </c>
      <c r="K72" s="897"/>
      <c r="L72" s="321" t="s">
        <v>213</v>
      </c>
      <c r="M72" s="322" t="s">
        <v>74</v>
      </c>
      <c r="N72" s="323" t="s">
        <v>203</v>
      </c>
      <c r="O72" s="897"/>
      <c r="P72" s="321" t="s">
        <v>211</v>
      </c>
      <c r="Q72" s="970"/>
      <c r="R72" s="325" t="s">
        <v>203</v>
      </c>
    </row>
    <row r="73" spans="1:18" ht="13" x14ac:dyDescent="0.3">
      <c r="A73" s="316"/>
      <c r="B73" s="316"/>
      <c r="C73" s="316"/>
      <c r="D73" s="326" t="s">
        <v>159</v>
      </c>
      <c r="E73" s="256">
        <v>27.5</v>
      </c>
      <c r="F73" s="347" t="str">
        <f>E73* 40 &amp; "hrs"</f>
        <v>1100hrs</v>
      </c>
      <c r="G73" s="897"/>
      <c r="H73" s="328" t="s">
        <v>240</v>
      </c>
      <c r="I73" s="329">
        <v>25.93</v>
      </c>
      <c r="J73" s="971" t="s">
        <v>247</v>
      </c>
      <c r="K73" s="897"/>
      <c r="L73" s="331" t="s">
        <v>159</v>
      </c>
      <c r="M73" s="332">
        <v>27.5</v>
      </c>
      <c r="N73" s="347" t="str">
        <f>M73* 40 &amp; "hrs"</f>
        <v>1100hrs</v>
      </c>
      <c r="O73" s="897"/>
      <c r="P73" s="334" t="s">
        <v>240</v>
      </c>
      <c r="Q73" s="335">
        <v>25.93</v>
      </c>
      <c r="R73" s="972" t="s">
        <v>247</v>
      </c>
    </row>
    <row r="74" spans="1:18" ht="13" x14ac:dyDescent="0.3">
      <c r="A74" s="316"/>
      <c r="B74" s="316"/>
      <c r="C74" s="316"/>
      <c r="D74" s="337" t="s">
        <v>204</v>
      </c>
      <c r="E74" s="338">
        <f>SUM(E70:K70)/40</f>
        <v>28.45</v>
      </c>
      <c r="F74" s="973" t="str">
        <f>E74* 40 &amp; "hrs"</f>
        <v>1138hrs</v>
      </c>
      <c r="G74" s="897"/>
      <c r="H74" s="340" t="s">
        <v>74</v>
      </c>
      <c r="I74" s="341">
        <f>SUM(E70:K70)/40</f>
        <v>28.45</v>
      </c>
      <c r="J74" s="342" t="str">
        <f>I74*40 &amp; "hrs"</f>
        <v>1138hrs</v>
      </c>
      <c r="K74" s="897"/>
      <c r="L74" s="343" t="s">
        <v>204</v>
      </c>
      <c r="M74" s="354">
        <f>SUM(L70:R70)/40</f>
        <v>28.574999999999999</v>
      </c>
      <c r="N74" s="973" t="str">
        <f>M74* 40 &amp; "hrs"</f>
        <v>1143hrs</v>
      </c>
      <c r="O74" s="897"/>
      <c r="P74" s="340" t="s">
        <v>74</v>
      </c>
      <c r="Q74" s="352">
        <f>SUM(L70:R70)/40</f>
        <v>28.574999999999999</v>
      </c>
      <c r="R74" s="353" t="str">
        <f>Q74*40 &amp; "hrs"</f>
        <v>1143hrs</v>
      </c>
    </row>
    <row r="75" spans="1:18" ht="13" x14ac:dyDescent="0.3">
      <c r="A75" s="316"/>
      <c r="B75" s="316"/>
      <c r="C75" s="316"/>
      <c r="D75" s="331" t="s">
        <v>188</v>
      </c>
      <c r="E75" s="332">
        <f>COUNTIFS(E7:K71, "T")*8/40</f>
        <v>0</v>
      </c>
      <c r="F75" s="974" t="str">
        <f>E75* 40 &amp; "hrs"</f>
        <v>0hrs</v>
      </c>
      <c r="G75" s="897"/>
      <c r="H75" s="334" t="s">
        <v>241</v>
      </c>
      <c r="I75" s="332">
        <v>29.07</v>
      </c>
      <c r="J75" s="972" t="s">
        <v>251</v>
      </c>
      <c r="K75" s="897"/>
      <c r="L75" s="348" t="s">
        <v>188</v>
      </c>
      <c r="M75" s="335">
        <f>COUNTIFS(L7:R71, "T")*8/40</f>
        <v>0</v>
      </c>
      <c r="N75" s="974" t="str">
        <f>M75* 40 &amp; "hrs"</f>
        <v>0hrs</v>
      </c>
      <c r="O75" s="897"/>
      <c r="P75" s="334" t="s">
        <v>241</v>
      </c>
      <c r="Q75" s="335">
        <v>29.07</v>
      </c>
      <c r="R75" s="972" t="s">
        <v>251</v>
      </c>
    </row>
    <row r="76" spans="1:18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24" customHeight="1" x14ac:dyDescent="0.3">
      <c r="A78" s="897"/>
      <c r="B78" s="897"/>
      <c r="C78" s="897"/>
      <c r="D78" s="897" t="s">
        <v>350</v>
      </c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</sheetData>
  <mergeCells count="5">
    <mergeCell ref="A1:R1"/>
    <mergeCell ref="A2:R2"/>
    <mergeCell ref="A3:R3"/>
    <mergeCell ref="E4:K4"/>
    <mergeCell ref="L4:R4"/>
  </mergeCells>
  <conditionalFormatting sqref="I74">
    <cfRule type="cellIs" dxfId="693" priority="10" operator="lessThan">
      <formula>25.93</formula>
    </cfRule>
    <cfRule type="cellIs" dxfId="692" priority="11" operator="greaterThan">
      <formula>29.07</formula>
    </cfRule>
    <cfRule type="cellIs" dxfId="691" priority="12" operator="between">
      <formula>25.93</formula>
      <formula>29.07</formula>
    </cfRule>
  </conditionalFormatting>
  <conditionalFormatting sqref="J74">
    <cfRule type="cellIs" dxfId="690" priority="7" operator="lessThan">
      <formula>1037.2</formula>
    </cfRule>
    <cfRule type="cellIs" dxfId="689" priority="8" operator="greaterThan">
      <formula>1162.8</formula>
    </cfRule>
    <cfRule type="cellIs" dxfId="688" priority="9" operator="between">
      <formula>1037.2</formula>
      <formula>1162.8</formula>
    </cfRule>
  </conditionalFormatting>
  <conditionalFormatting sqref="Q74">
    <cfRule type="cellIs" dxfId="687" priority="4" operator="lessThan">
      <formula>25.93</formula>
    </cfRule>
    <cfRule type="cellIs" dxfId="686" priority="5" operator="greaterThan">
      <formula>29.07</formula>
    </cfRule>
    <cfRule type="cellIs" dxfId="685" priority="6" operator="between">
      <formula>25.93</formula>
      <formula>29.07</formula>
    </cfRule>
  </conditionalFormatting>
  <conditionalFormatting sqref="R74">
    <cfRule type="cellIs" dxfId="684" priority="1" operator="lessThan">
      <formula>1037.2</formula>
    </cfRule>
    <cfRule type="cellIs" dxfId="683" priority="2" operator="greaterThan">
      <formula>1162.8</formula>
    </cfRule>
    <cfRule type="cellIs" dxfId="682" priority="3" operator="between">
      <formula>1037.2</formula>
      <formula>1162.8</formula>
    </cfRule>
  </conditionalFormatting>
  <pageMargins left="0.7" right="0.7" top="0.75" bottom="0.75" header="0.3" footer="0.3"/>
  <pageSetup scale="38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8446-0F70-4716-985F-90EE0A6B3096}">
  <sheetPr>
    <pageSetUpPr fitToPage="1"/>
  </sheetPr>
  <dimension ref="A1:U79"/>
  <sheetViews>
    <sheetView topLeftCell="C68" zoomScale="75" zoomScaleNormal="75" workbookViewId="0">
      <selection activeCell="T73" sqref="T73"/>
    </sheetView>
  </sheetViews>
  <sheetFormatPr defaultRowHeight="63" customHeight="1" x14ac:dyDescent="0.25"/>
  <cols>
    <col min="1" max="1" width="37.81640625" customWidth="1"/>
    <col min="2" max="2" width="72.81640625" customWidth="1"/>
    <col min="3" max="3" width="70.54296875" customWidth="1"/>
    <col min="4" max="4" width="19.54296875" customWidth="1"/>
    <col min="5" max="18" width="24.453125" customWidth="1"/>
  </cols>
  <sheetData>
    <row r="1" spans="1:21" ht="63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21" ht="63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21" ht="63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21" ht="63" customHeight="1" x14ac:dyDescent="1.1000000000000001">
      <c r="A4" s="1866"/>
      <c r="B4" s="1866"/>
      <c r="C4" s="1866"/>
      <c r="D4" s="1866"/>
      <c r="E4" s="2636" t="s">
        <v>2</v>
      </c>
      <c r="F4" s="2637"/>
      <c r="G4" s="2637"/>
      <c r="H4" s="2637"/>
      <c r="I4" s="2637"/>
      <c r="J4" s="2637"/>
      <c r="K4" s="2638"/>
      <c r="L4" s="2636" t="s">
        <v>3</v>
      </c>
      <c r="M4" s="2637"/>
      <c r="N4" s="2637"/>
      <c r="O4" s="2637"/>
      <c r="P4" s="2637"/>
      <c r="Q4" s="2637"/>
      <c r="R4" s="2637"/>
      <c r="T4" s="1754" t="s">
        <v>355</v>
      </c>
      <c r="U4" s="1755" t="s">
        <v>354</v>
      </c>
    </row>
    <row r="5" spans="1:21" ht="63" customHeight="1" x14ac:dyDescent="1.1000000000000001">
      <c r="A5" s="1868"/>
      <c r="B5" s="1868"/>
      <c r="C5" s="1868"/>
      <c r="D5" s="1868"/>
      <c r="E5" s="1869">
        <v>45753</v>
      </c>
      <c r="F5" s="1869">
        <v>45754</v>
      </c>
      <c r="G5" s="1869">
        <v>45755</v>
      </c>
      <c r="H5" s="1869">
        <v>45756</v>
      </c>
      <c r="I5" s="1869">
        <v>45757</v>
      </c>
      <c r="J5" s="1869">
        <v>45758</v>
      </c>
      <c r="K5" s="1869">
        <v>45759</v>
      </c>
      <c r="L5" s="1869">
        <v>45760</v>
      </c>
      <c r="M5" s="1869">
        <v>45761</v>
      </c>
      <c r="N5" s="1869">
        <v>45762</v>
      </c>
      <c r="O5" s="1869">
        <v>45763</v>
      </c>
      <c r="P5" s="1869">
        <v>45764</v>
      </c>
      <c r="Q5" s="1869">
        <v>45765</v>
      </c>
      <c r="R5" s="1869">
        <v>45766</v>
      </c>
      <c r="T5" s="1756">
        <v>0.25</v>
      </c>
      <c r="U5" s="1752">
        <f>ROUNDDOWN(AVERAGE(E15:R15),0)</f>
        <v>4</v>
      </c>
    </row>
    <row r="6" spans="1:21" ht="63" customHeight="1" x14ac:dyDescent="1.1000000000000001">
      <c r="A6" s="1870" t="s">
        <v>4</v>
      </c>
      <c r="B6" s="1870" t="s">
        <v>5</v>
      </c>
      <c r="C6" s="1870" t="s">
        <v>6</v>
      </c>
      <c r="D6" s="1870" t="s">
        <v>7</v>
      </c>
      <c r="E6" s="1871" t="s">
        <v>8</v>
      </c>
      <c r="F6" s="1872" t="s">
        <v>9</v>
      </c>
      <c r="G6" s="1872" t="s">
        <v>10</v>
      </c>
      <c r="H6" s="1872" t="s">
        <v>11</v>
      </c>
      <c r="I6" s="1872" t="s">
        <v>10</v>
      </c>
      <c r="J6" s="1872" t="s">
        <v>264</v>
      </c>
      <c r="K6" s="1871" t="s">
        <v>8</v>
      </c>
      <c r="L6" s="1871" t="s">
        <v>8</v>
      </c>
      <c r="M6" s="1872" t="s">
        <v>9</v>
      </c>
      <c r="N6" s="1872" t="s">
        <v>10</v>
      </c>
      <c r="O6" s="1872" t="s">
        <v>11</v>
      </c>
      <c r="P6" s="1872" t="s">
        <v>10</v>
      </c>
      <c r="Q6" s="1872" t="s">
        <v>12</v>
      </c>
      <c r="R6" s="1873" t="s">
        <v>8</v>
      </c>
      <c r="T6" s="1757">
        <v>0.29166666666666669</v>
      </c>
      <c r="U6" s="1752">
        <f>ROUNDDOWN(AVERAGE(E19:R19),0)</f>
        <v>5</v>
      </c>
    </row>
    <row r="7" spans="1:21" ht="63" customHeight="1" x14ac:dyDescent="0.3">
      <c r="A7" s="1874" t="s">
        <v>13</v>
      </c>
      <c r="B7" s="1874" t="s">
        <v>116</v>
      </c>
      <c r="C7" s="1875" t="s">
        <v>115</v>
      </c>
      <c r="D7" s="1876">
        <f>SUM(E7:K7,L7:R7)/2</f>
        <v>35</v>
      </c>
      <c r="E7" s="1877"/>
      <c r="F7" s="1876">
        <v>7</v>
      </c>
      <c r="G7" s="1876">
        <v>7</v>
      </c>
      <c r="H7" s="1876">
        <v>7</v>
      </c>
      <c r="I7" s="1876">
        <v>7</v>
      </c>
      <c r="J7" s="1876">
        <v>7</v>
      </c>
      <c r="K7" s="1877"/>
      <c r="L7" s="1877"/>
      <c r="M7" s="1876">
        <v>7</v>
      </c>
      <c r="N7" s="1876">
        <v>7</v>
      </c>
      <c r="O7" s="1876">
        <v>7</v>
      </c>
      <c r="P7" s="1876">
        <v>7</v>
      </c>
      <c r="Q7" s="1876">
        <v>7</v>
      </c>
      <c r="R7" s="1878"/>
      <c r="T7" s="1756">
        <v>0.33333333333333298</v>
      </c>
      <c r="U7" s="1752">
        <f>ROUNDDOWN(AVERAGE(E21:R21),0)</f>
        <v>6</v>
      </c>
    </row>
    <row r="8" spans="1:21" ht="63" customHeight="1" x14ac:dyDescent="0.25">
      <c r="A8" s="1874" t="s">
        <v>13</v>
      </c>
      <c r="B8" s="1874" t="s">
        <v>90</v>
      </c>
      <c r="C8" s="1875" t="s">
        <v>88</v>
      </c>
      <c r="D8" s="1876">
        <f t="shared" ref="D8:D14" si="0">SUM(E8:K8,L8:R8)/2</f>
        <v>40</v>
      </c>
      <c r="E8" s="1877"/>
      <c r="F8" s="1876">
        <v>8</v>
      </c>
      <c r="G8" s="1876">
        <v>8</v>
      </c>
      <c r="H8" s="1879">
        <v>8</v>
      </c>
      <c r="I8" s="1876">
        <v>8</v>
      </c>
      <c r="J8" s="1876">
        <v>8</v>
      </c>
      <c r="K8" s="1877"/>
      <c r="L8" s="1877"/>
      <c r="M8" s="1876">
        <v>8</v>
      </c>
      <c r="N8" s="1876">
        <v>8</v>
      </c>
      <c r="O8" s="1876">
        <v>8</v>
      </c>
      <c r="P8" s="1876">
        <v>8</v>
      </c>
      <c r="Q8" s="1876">
        <v>8</v>
      </c>
      <c r="R8" s="1878"/>
      <c r="T8" s="1757">
        <v>0.375</v>
      </c>
      <c r="U8" s="1752">
        <f>ROUNDDOWN(AVERAGE(E26:R26),0)</f>
        <v>7</v>
      </c>
    </row>
    <row r="9" spans="1:21" ht="63" customHeight="1" x14ac:dyDescent="0.3">
      <c r="A9" s="1874" t="s">
        <v>13</v>
      </c>
      <c r="B9" s="1874" t="s">
        <v>90</v>
      </c>
      <c r="C9" s="1875" t="s">
        <v>89</v>
      </c>
      <c r="D9" s="1876">
        <f t="shared" si="0"/>
        <v>40</v>
      </c>
      <c r="E9" s="1877"/>
      <c r="F9" s="1876">
        <v>8</v>
      </c>
      <c r="G9" s="1876">
        <v>8</v>
      </c>
      <c r="H9" s="1876">
        <v>8</v>
      </c>
      <c r="I9" s="1876">
        <v>8</v>
      </c>
      <c r="J9" s="1876">
        <v>8</v>
      </c>
      <c r="K9" s="1877"/>
      <c r="L9" s="1877"/>
      <c r="M9" s="1876">
        <v>8</v>
      </c>
      <c r="N9" s="1876">
        <v>8</v>
      </c>
      <c r="O9" s="1876">
        <v>8</v>
      </c>
      <c r="P9" s="1876">
        <v>8</v>
      </c>
      <c r="Q9" s="1876">
        <v>8</v>
      </c>
      <c r="R9" s="1878"/>
      <c r="T9" s="1756">
        <v>0.41666666666666702</v>
      </c>
      <c r="U9" s="1752">
        <f>ROUNDDOWN(AVERAGE(E31:R31),0)</f>
        <v>10</v>
      </c>
    </row>
    <row r="10" spans="1:21" ht="63" customHeight="1" x14ac:dyDescent="0.25">
      <c r="A10" s="1874" t="s">
        <v>13</v>
      </c>
      <c r="B10" s="1874" t="s">
        <v>90</v>
      </c>
      <c r="C10" s="1880" t="s">
        <v>111</v>
      </c>
      <c r="D10" s="1876">
        <f t="shared" si="0"/>
        <v>40</v>
      </c>
      <c r="E10" s="1877">
        <v>8</v>
      </c>
      <c r="F10" s="1876">
        <v>8</v>
      </c>
      <c r="G10" s="1876">
        <v>8</v>
      </c>
      <c r="H10" s="1876"/>
      <c r="I10" s="1876">
        <v>8</v>
      </c>
      <c r="J10" s="1876">
        <v>8</v>
      </c>
      <c r="K10" s="1877"/>
      <c r="L10" s="1881"/>
      <c r="M10" s="1876">
        <v>8</v>
      </c>
      <c r="N10" s="1876">
        <v>8</v>
      </c>
      <c r="O10" s="1876">
        <v>8</v>
      </c>
      <c r="P10" s="1876">
        <v>8</v>
      </c>
      <c r="Q10" s="1876"/>
      <c r="R10" s="1877">
        <v>8</v>
      </c>
      <c r="T10" s="1757">
        <v>0.45833333333333298</v>
      </c>
      <c r="U10" s="1752">
        <f>ROUNDDOWN(AVERAGE(E36:R36),0)</f>
        <v>12</v>
      </c>
    </row>
    <row r="11" spans="1:21" ht="63" customHeight="1" x14ac:dyDescent="0.3">
      <c r="A11" s="1874" t="s">
        <v>13</v>
      </c>
      <c r="B11" s="1874" t="s">
        <v>90</v>
      </c>
      <c r="C11" s="1880" t="s">
        <v>133</v>
      </c>
      <c r="D11" s="1876">
        <f t="shared" si="0"/>
        <v>40</v>
      </c>
      <c r="E11" s="1877">
        <v>8</v>
      </c>
      <c r="F11" s="1876">
        <v>8</v>
      </c>
      <c r="G11" s="1876"/>
      <c r="H11" s="1876">
        <v>8</v>
      </c>
      <c r="I11" s="1876">
        <v>8</v>
      </c>
      <c r="J11" s="1876">
        <v>8</v>
      </c>
      <c r="K11" s="1877"/>
      <c r="L11" s="1881"/>
      <c r="M11" s="1876">
        <v>8</v>
      </c>
      <c r="N11" s="1876">
        <v>8</v>
      </c>
      <c r="O11" s="1876">
        <v>8</v>
      </c>
      <c r="P11" s="1876"/>
      <c r="Q11" s="1876">
        <v>8</v>
      </c>
      <c r="R11" s="1878">
        <v>8</v>
      </c>
      <c r="T11" s="1756">
        <v>0.5</v>
      </c>
      <c r="U11" s="1752">
        <f>ROUNDDOWN(AVERAGE(E41:R41),0)</f>
        <v>14</v>
      </c>
    </row>
    <row r="12" spans="1:21" ht="63" customHeight="1" x14ac:dyDescent="0.25">
      <c r="A12" s="1874" t="s">
        <v>13</v>
      </c>
      <c r="B12" s="1874" t="s">
        <v>90</v>
      </c>
      <c r="C12" s="1882" t="s">
        <v>344</v>
      </c>
      <c r="D12" s="1876">
        <f t="shared" si="0"/>
        <v>8</v>
      </c>
      <c r="E12" s="1877">
        <v>8</v>
      </c>
      <c r="F12" s="1876"/>
      <c r="G12" s="1876"/>
      <c r="H12" s="1876"/>
      <c r="I12" s="1876"/>
      <c r="J12" s="1876"/>
      <c r="K12" s="1877"/>
      <c r="L12" s="1881"/>
      <c r="M12" s="1876"/>
      <c r="N12" s="1876"/>
      <c r="O12" s="1876"/>
      <c r="P12" s="1876"/>
      <c r="Q12" s="1876"/>
      <c r="R12" s="1878">
        <v>8</v>
      </c>
      <c r="T12" s="1757">
        <v>0.54166666666666696</v>
      </c>
      <c r="U12" s="1752">
        <f>ROUNDDOWN(AVERAGE(E43:R43),0)</f>
        <v>13</v>
      </c>
    </row>
    <row r="13" spans="1:21" s="1743" customFormat="1" ht="63" customHeight="1" x14ac:dyDescent="0.3">
      <c r="A13" s="1874" t="s">
        <v>13</v>
      </c>
      <c r="B13" s="1874" t="s">
        <v>90</v>
      </c>
      <c r="C13" s="1883" t="s">
        <v>351</v>
      </c>
      <c r="D13" s="1884">
        <f>SUM(E13:K13,L13:R13)/2</f>
        <v>14</v>
      </c>
      <c r="E13" s="1885">
        <v>6</v>
      </c>
      <c r="F13" s="1884"/>
      <c r="G13" s="1884"/>
      <c r="H13" s="1884"/>
      <c r="I13" s="1884"/>
      <c r="J13" s="1884"/>
      <c r="K13" s="1885">
        <v>8</v>
      </c>
      <c r="L13" s="1886">
        <v>6</v>
      </c>
      <c r="M13" s="1884"/>
      <c r="N13" s="1884"/>
      <c r="O13" s="1884"/>
      <c r="P13" s="1884"/>
      <c r="Q13" s="1884"/>
      <c r="R13" s="1885">
        <v>8</v>
      </c>
      <c r="T13" s="1756">
        <v>0.58333333333333304</v>
      </c>
      <c r="U13" s="1752">
        <f>ROUNDDOWN(AVERAGE(E51:R51),0)</f>
        <v>16</v>
      </c>
    </row>
    <row r="14" spans="1:21" ht="63" customHeight="1" x14ac:dyDescent="0.25">
      <c r="A14" s="1874" t="s">
        <v>13</v>
      </c>
      <c r="B14" s="1874" t="s">
        <v>90</v>
      </c>
      <c r="C14" s="1880" t="s">
        <v>106</v>
      </c>
      <c r="D14" s="1876">
        <f t="shared" si="0"/>
        <v>8</v>
      </c>
      <c r="E14" s="1877"/>
      <c r="F14" s="1887"/>
      <c r="G14" s="1887"/>
      <c r="H14" s="1887"/>
      <c r="I14" s="1887"/>
      <c r="J14" s="1887"/>
      <c r="K14" s="1877">
        <v>8</v>
      </c>
      <c r="L14" s="1881"/>
      <c r="M14" s="1887"/>
      <c r="N14" s="1887"/>
      <c r="O14" s="1887"/>
      <c r="P14" s="1887"/>
      <c r="Q14" s="1887"/>
      <c r="R14" s="1877">
        <v>8</v>
      </c>
      <c r="T14" s="1757">
        <v>0.625</v>
      </c>
      <c r="U14" s="1752">
        <f>ROUNDDOWN(AVERAGE(E55:R55),0)</f>
        <v>13</v>
      </c>
    </row>
    <row r="15" spans="1:21" ht="63" customHeight="1" x14ac:dyDescent="0.3">
      <c r="A15" s="1888"/>
      <c r="B15" s="1888"/>
      <c r="C15" s="1889" t="s">
        <v>122</v>
      </c>
      <c r="D15" s="1890"/>
      <c r="E15" s="1891">
        <f>COUNT(E7:E14)</f>
        <v>4</v>
      </c>
      <c r="F15" s="1891">
        <f>COUNT(F7:F14)</f>
        <v>5</v>
      </c>
      <c r="G15" s="1891">
        <f t="shared" ref="G15:R15" si="1">COUNT(G7:G14)</f>
        <v>4</v>
      </c>
      <c r="H15" s="1891">
        <f t="shared" si="1"/>
        <v>4</v>
      </c>
      <c r="I15" s="1891">
        <f t="shared" si="1"/>
        <v>5</v>
      </c>
      <c r="J15" s="1891">
        <f t="shared" si="1"/>
        <v>5</v>
      </c>
      <c r="K15" s="1891">
        <f t="shared" si="1"/>
        <v>2</v>
      </c>
      <c r="L15" s="1891">
        <f t="shared" si="1"/>
        <v>1</v>
      </c>
      <c r="M15" s="1891">
        <f t="shared" si="1"/>
        <v>5</v>
      </c>
      <c r="N15" s="1891">
        <f t="shared" si="1"/>
        <v>5</v>
      </c>
      <c r="O15" s="1891">
        <f>COUNT(O7:O14)</f>
        <v>5</v>
      </c>
      <c r="P15" s="1891">
        <f t="shared" si="1"/>
        <v>4</v>
      </c>
      <c r="Q15" s="1891">
        <f t="shared" si="1"/>
        <v>4</v>
      </c>
      <c r="R15" s="1891">
        <f t="shared" si="1"/>
        <v>5</v>
      </c>
      <c r="T15" s="1756">
        <v>0.66666666666666696</v>
      </c>
      <c r="U15" s="1752">
        <f>ROUNDDOWN(AVERAGE(E56:R56),0)</f>
        <v>12</v>
      </c>
    </row>
    <row r="16" spans="1:21" ht="63" customHeight="1" x14ac:dyDescent="0.25">
      <c r="A16" s="1874" t="s">
        <v>13</v>
      </c>
      <c r="B16" s="1874" t="s">
        <v>14</v>
      </c>
      <c r="C16" s="1880" t="s">
        <v>293</v>
      </c>
      <c r="D16" s="1876">
        <f>SUM(E16:K16,L16:R16)/2</f>
        <v>40</v>
      </c>
      <c r="E16" s="1881"/>
      <c r="F16" s="1892">
        <v>8</v>
      </c>
      <c r="G16" s="1892"/>
      <c r="H16" s="1892">
        <v>8</v>
      </c>
      <c r="I16" s="1892">
        <v>8</v>
      </c>
      <c r="J16" s="1892">
        <v>8</v>
      </c>
      <c r="K16" s="1881">
        <v>8</v>
      </c>
      <c r="L16" s="1881">
        <v>8</v>
      </c>
      <c r="M16" s="1876"/>
      <c r="N16" s="1892">
        <v>8</v>
      </c>
      <c r="O16" s="1892">
        <v>8</v>
      </c>
      <c r="P16" s="1892">
        <v>8</v>
      </c>
      <c r="Q16" s="1892">
        <v>8</v>
      </c>
      <c r="R16" s="1893"/>
      <c r="T16" s="1757">
        <v>0.70833333333333404</v>
      </c>
      <c r="U16" s="1752">
        <f>ROUNDDOWN(AVERAGE(E57:R57),0)</f>
        <v>11</v>
      </c>
    </row>
    <row r="17" spans="1:21" ht="63" customHeight="1" x14ac:dyDescent="0.3">
      <c r="A17" s="1874" t="s">
        <v>13</v>
      </c>
      <c r="B17" s="1874" t="s">
        <v>14</v>
      </c>
      <c r="C17" s="1880" t="s">
        <v>98</v>
      </c>
      <c r="D17" s="1876">
        <f t="shared" ref="D17" si="2">SUM(E17:K17,L17:R17)/2</f>
        <v>40</v>
      </c>
      <c r="E17" s="1877"/>
      <c r="F17" s="1879">
        <v>8</v>
      </c>
      <c r="G17" s="1876">
        <v>8</v>
      </c>
      <c r="H17" s="1876">
        <v>8</v>
      </c>
      <c r="I17" s="1876">
        <v>8</v>
      </c>
      <c r="J17" s="1876">
        <v>8</v>
      </c>
      <c r="K17" s="1877"/>
      <c r="L17" s="1877"/>
      <c r="M17" s="1892">
        <v>8</v>
      </c>
      <c r="N17" s="1892">
        <v>8</v>
      </c>
      <c r="O17" s="1876">
        <v>8</v>
      </c>
      <c r="P17" s="1876">
        <v>8</v>
      </c>
      <c r="Q17" s="1876">
        <v>8</v>
      </c>
      <c r="R17" s="1878"/>
      <c r="T17" s="1756">
        <v>0.75</v>
      </c>
      <c r="U17" s="1752">
        <f>ROUNDDOWN(AVERAGE(E59:R59),0)</f>
        <v>10</v>
      </c>
    </row>
    <row r="18" spans="1:21" ht="63" customHeight="1" x14ac:dyDescent="0.25">
      <c r="A18" s="1874" t="s">
        <v>13</v>
      </c>
      <c r="B18" s="1874" t="s">
        <v>201</v>
      </c>
      <c r="C18" s="1880" t="s">
        <v>107</v>
      </c>
      <c r="D18" s="1876">
        <f>SUM(E18:K18,L18:R18)/2</f>
        <v>17.5</v>
      </c>
      <c r="E18" s="1877">
        <v>5</v>
      </c>
      <c r="F18" s="1876"/>
      <c r="G18" s="1876">
        <v>5</v>
      </c>
      <c r="H18" s="1876">
        <v>5</v>
      </c>
      <c r="I18" s="1876"/>
      <c r="J18" s="1876"/>
      <c r="K18" s="1877"/>
      <c r="L18" s="1881">
        <v>5</v>
      </c>
      <c r="M18" s="1876">
        <v>5</v>
      </c>
      <c r="N18" s="1876">
        <v>5</v>
      </c>
      <c r="O18" s="1876"/>
      <c r="P18" s="1876">
        <v>5</v>
      </c>
      <c r="Q18" s="1876"/>
      <c r="R18" s="1878"/>
      <c r="T18" s="1757">
        <v>0.79166666666666696</v>
      </c>
      <c r="U18" s="1752">
        <f>ROUNDDOWN(AVERAGE(E60:R60),0)</f>
        <v>10</v>
      </c>
    </row>
    <row r="19" spans="1:21" ht="63" customHeight="1" x14ac:dyDescent="0.3">
      <c r="A19" s="1888"/>
      <c r="B19" s="1888"/>
      <c r="C19" s="1889" t="s">
        <v>123</v>
      </c>
      <c r="D19" s="1890"/>
      <c r="E19" s="1891">
        <f t="shared" ref="E19:R19" si="3">COUNT(E7:E14,E16:E17)</f>
        <v>4</v>
      </c>
      <c r="F19" s="1891">
        <f t="shared" si="3"/>
        <v>7</v>
      </c>
      <c r="G19" s="1891">
        <f t="shared" si="3"/>
        <v>5</v>
      </c>
      <c r="H19" s="1891">
        <f t="shared" si="3"/>
        <v>6</v>
      </c>
      <c r="I19" s="1891">
        <f t="shared" si="3"/>
        <v>7</v>
      </c>
      <c r="J19" s="1891">
        <f t="shared" si="3"/>
        <v>7</v>
      </c>
      <c r="K19" s="1891">
        <f t="shared" si="3"/>
        <v>3</v>
      </c>
      <c r="L19" s="1891">
        <f t="shared" si="3"/>
        <v>2</v>
      </c>
      <c r="M19" s="1891">
        <f t="shared" si="3"/>
        <v>6</v>
      </c>
      <c r="N19" s="1891">
        <f t="shared" si="3"/>
        <v>7</v>
      </c>
      <c r="O19" s="1891">
        <f t="shared" si="3"/>
        <v>7</v>
      </c>
      <c r="P19" s="1891">
        <f t="shared" si="3"/>
        <v>6</v>
      </c>
      <c r="Q19" s="1891">
        <f t="shared" si="3"/>
        <v>6</v>
      </c>
      <c r="R19" s="1891">
        <f t="shared" si="3"/>
        <v>5</v>
      </c>
      <c r="T19" s="1756">
        <v>0.83333333333333404</v>
      </c>
      <c r="U19" s="1752">
        <f>ROUNDDOWN(AVERAGE(E61:R61),0)</f>
        <v>6</v>
      </c>
    </row>
    <row r="20" spans="1:21" ht="63" customHeight="1" x14ac:dyDescent="0.25">
      <c r="A20" s="1874" t="s">
        <v>13</v>
      </c>
      <c r="B20" s="1874" t="s">
        <v>26</v>
      </c>
      <c r="C20" s="1880" t="s">
        <v>285</v>
      </c>
      <c r="D20" s="1876">
        <f>SUM(E20:K20,L20:R20)/2</f>
        <v>40</v>
      </c>
      <c r="E20" s="1894"/>
      <c r="F20" s="1876">
        <v>8</v>
      </c>
      <c r="G20" s="1876">
        <v>8</v>
      </c>
      <c r="H20" s="1876"/>
      <c r="I20" s="1876">
        <v>8</v>
      </c>
      <c r="J20" s="1876">
        <v>8</v>
      </c>
      <c r="K20" s="1895">
        <v>8</v>
      </c>
      <c r="L20" s="1895">
        <v>8</v>
      </c>
      <c r="M20" s="1876">
        <v>8</v>
      </c>
      <c r="N20" s="1876">
        <v>8</v>
      </c>
      <c r="O20" s="1876"/>
      <c r="P20" s="1876">
        <v>8</v>
      </c>
      <c r="Q20" s="1876">
        <v>8</v>
      </c>
      <c r="R20" s="1895"/>
      <c r="T20" s="1757">
        <v>0.875</v>
      </c>
      <c r="U20" s="1752">
        <f>ROUNDDOWN(AVERAGE(E62:R62),0)</f>
        <v>4</v>
      </c>
    </row>
    <row r="21" spans="1:21" ht="63" customHeight="1" x14ac:dyDescent="0.3">
      <c r="A21" s="1888"/>
      <c r="B21" s="1888"/>
      <c r="C21" s="1889" t="s">
        <v>120</v>
      </c>
      <c r="D21" s="1890"/>
      <c r="E21" s="1891">
        <f t="shared" ref="E21:R21" si="4">COUNT(E7:E14,E16:E18,E20:E20)</f>
        <v>5</v>
      </c>
      <c r="F21" s="1891">
        <f t="shared" si="4"/>
        <v>8</v>
      </c>
      <c r="G21" s="1891">
        <f t="shared" si="4"/>
        <v>7</v>
      </c>
      <c r="H21" s="1891">
        <f t="shared" si="4"/>
        <v>7</v>
      </c>
      <c r="I21" s="1891">
        <f t="shared" si="4"/>
        <v>8</v>
      </c>
      <c r="J21" s="1891">
        <f t="shared" si="4"/>
        <v>8</v>
      </c>
      <c r="K21" s="1891">
        <f t="shared" si="4"/>
        <v>4</v>
      </c>
      <c r="L21" s="1891">
        <f t="shared" si="4"/>
        <v>4</v>
      </c>
      <c r="M21" s="1891">
        <f t="shared" si="4"/>
        <v>8</v>
      </c>
      <c r="N21" s="1891">
        <f t="shared" si="4"/>
        <v>9</v>
      </c>
      <c r="O21" s="1891">
        <f t="shared" si="4"/>
        <v>7</v>
      </c>
      <c r="P21" s="1891">
        <f t="shared" si="4"/>
        <v>8</v>
      </c>
      <c r="Q21" s="1891">
        <f t="shared" si="4"/>
        <v>7</v>
      </c>
      <c r="R21" s="1891">
        <f t="shared" si="4"/>
        <v>5</v>
      </c>
      <c r="T21" s="1758">
        <v>0.91666666666666696</v>
      </c>
      <c r="U21" s="1753">
        <f>ROUNDDOWN(AVERAGE('Master as of 2.17.25'!E61:R61), 0)</f>
        <v>4</v>
      </c>
    </row>
    <row r="22" spans="1:21" ht="63" customHeight="1" x14ac:dyDescent="0.25">
      <c r="A22" s="1874" t="s">
        <v>13</v>
      </c>
      <c r="B22" s="1874" t="s">
        <v>30</v>
      </c>
      <c r="C22" s="1880" t="s">
        <v>292</v>
      </c>
      <c r="D22" s="1876">
        <f>SUM(E22:K22,L22:R22)/2</f>
        <v>32</v>
      </c>
      <c r="E22" s="1896"/>
      <c r="F22" s="1876">
        <v>8</v>
      </c>
      <c r="G22" s="1876"/>
      <c r="H22" s="1876">
        <v>8</v>
      </c>
      <c r="I22" s="1876">
        <v>8</v>
      </c>
      <c r="J22" s="1876">
        <v>8</v>
      </c>
      <c r="K22" s="1885"/>
      <c r="L22" s="1885"/>
      <c r="M22" s="1876">
        <v>8</v>
      </c>
      <c r="N22" s="1876">
        <v>8</v>
      </c>
      <c r="O22" s="1876"/>
      <c r="P22" s="1892">
        <v>8</v>
      </c>
      <c r="Q22" s="1876">
        <v>8</v>
      </c>
      <c r="R22" s="1896"/>
    </row>
    <row r="23" spans="1:21" ht="63" customHeight="1" x14ac:dyDescent="0.25">
      <c r="A23" s="1874" t="s">
        <v>13</v>
      </c>
      <c r="B23" s="1874" t="s">
        <v>30</v>
      </c>
      <c r="C23" s="1880" t="s">
        <v>341</v>
      </c>
      <c r="D23" s="1876">
        <f>SUM(E23:K23,L23:R23)/2</f>
        <v>32</v>
      </c>
      <c r="E23" s="1885"/>
      <c r="F23" s="1876">
        <v>8</v>
      </c>
      <c r="G23" s="1876">
        <v>8</v>
      </c>
      <c r="H23" s="1876">
        <v>8</v>
      </c>
      <c r="I23" s="1876"/>
      <c r="J23" s="1876">
        <v>8</v>
      </c>
      <c r="K23" s="1885">
        <v>8</v>
      </c>
      <c r="L23" s="1885">
        <v>8</v>
      </c>
      <c r="M23" s="1897"/>
      <c r="N23" s="1876">
        <v>8</v>
      </c>
      <c r="O23" s="1876">
        <v>8</v>
      </c>
      <c r="P23" s="1892"/>
      <c r="Q23" s="1897" t="s">
        <v>104</v>
      </c>
      <c r="R23" s="1885"/>
    </row>
    <row r="24" spans="1:21" ht="63" customHeight="1" x14ac:dyDescent="0.25">
      <c r="A24" s="1898" t="s">
        <v>256</v>
      </c>
      <c r="B24" s="1898" t="s">
        <v>30</v>
      </c>
      <c r="C24" s="1899" t="s">
        <v>359</v>
      </c>
      <c r="D24" s="1876"/>
      <c r="E24" s="1900" t="s">
        <v>10</v>
      </c>
      <c r="F24" s="1901"/>
      <c r="G24" s="1901"/>
      <c r="H24" s="1901"/>
      <c r="I24" s="1901" t="s">
        <v>10</v>
      </c>
      <c r="J24" s="1901"/>
      <c r="K24" s="1900" t="s">
        <v>10</v>
      </c>
      <c r="L24" s="1900" t="s">
        <v>10</v>
      </c>
      <c r="M24" s="1901"/>
      <c r="N24" s="1901"/>
      <c r="O24" s="1901"/>
      <c r="P24" s="1901" t="s">
        <v>10</v>
      </c>
      <c r="Q24" s="1901"/>
      <c r="R24" s="1900" t="s">
        <v>10</v>
      </c>
    </row>
    <row r="25" spans="1:21" ht="63" customHeight="1" x14ac:dyDescent="0.25">
      <c r="A25" s="1874" t="s">
        <v>13</v>
      </c>
      <c r="B25" s="1874" t="s">
        <v>30</v>
      </c>
      <c r="C25" s="1880" t="s">
        <v>290</v>
      </c>
      <c r="D25" s="1876">
        <f t="shared" ref="D25" si="5">SUM(E25:K25,L25:R25)/2</f>
        <v>0</v>
      </c>
      <c r="E25" s="1902" t="s">
        <v>104</v>
      </c>
      <c r="F25" s="1876"/>
      <c r="G25" s="1876"/>
      <c r="H25" s="1876"/>
      <c r="I25" s="1876"/>
      <c r="J25" s="1876"/>
      <c r="K25" s="1902" t="s">
        <v>104</v>
      </c>
      <c r="L25" s="1902" t="s">
        <v>104</v>
      </c>
      <c r="M25" s="1876"/>
      <c r="N25" s="1876"/>
      <c r="O25" s="1876"/>
      <c r="P25" s="1876"/>
      <c r="Q25" s="1876"/>
      <c r="R25" s="1902" t="s">
        <v>104</v>
      </c>
    </row>
    <row r="26" spans="1:21" ht="63" customHeight="1" x14ac:dyDescent="0.25">
      <c r="A26" s="1888"/>
      <c r="B26" s="1888"/>
      <c r="C26" s="1889" t="s">
        <v>119</v>
      </c>
      <c r="D26" s="1890"/>
      <c r="E26" s="1891">
        <f t="shared" ref="E26:R26" si="6">COUNT(E7:E14,E16:E18,E20:E20,E22:E25)</f>
        <v>5</v>
      </c>
      <c r="F26" s="1891">
        <f>COUNT(F7:F14,F16:F18,F20:F20,F22:F25)</f>
        <v>10</v>
      </c>
      <c r="G26" s="1891">
        <f t="shared" si="6"/>
        <v>8</v>
      </c>
      <c r="H26" s="1891">
        <f t="shared" si="6"/>
        <v>9</v>
      </c>
      <c r="I26" s="1891">
        <f t="shared" si="6"/>
        <v>9</v>
      </c>
      <c r="J26" s="1891">
        <f t="shared" si="6"/>
        <v>10</v>
      </c>
      <c r="K26" s="1891">
        <f t="shared" si="6"/>
        <v>5</v>
      </c>
      <c r="L26" s="1891">
        <f t="shared" si="6"/>
        <v>5</v>
      </c>
      <c r="M26" s="1891">
        <f t="shared" si="6"/>
        <v>9</v>
      </c>
      <c r="N26" s="1891">
        <f t="shared" si="6"/>
        <v>11</v>
      </c>
      <c r="O26" s="1891">
        <f t="shared" si="6"/>
        <v>8</v>
      </c>
      <c r="P26" s="1891">
        <f t="shared" si="6"/>
        <v>9</v>
      </c>
      <c r="Q26" s="1891">
        <f t="shared" si="6"/>
        <v>8</v>
      </c>
      <c r="R26" s="1891">
        <f t="shared" si="6"/>
        <v>5</v>
      </c>
    </row>
    <row r="27" spans="1:21" ht="63" customHeight="1" x14ac:dyDescent="0.25">
      <c r="A27" s="1874" t="s">
        <v>13</v>
      </c>
      <c r="B27" s="1874" t="s">
        <v>91</v>
      </c>
      <c r="C27" s="1875" t="s">
        <v>92</v>
      </c>
      <c r="D27" s="1876">
        <f t="shared" ref="D27:D30" si="7">SUM(E27:K27,L27:R27)/2</f>
        <v>40</v>
      </c>
      <c r="E27" s="1877"/>
      <c r="F27" s="1876">
        <v>8</v>
      </c>
      <c r="G27" s="1876">
        <v>8</v>
      </c>
      <c r="H27" s="1876">
        <v>8</v>
      </c>
      <c r="I27" s="1876">
        <v>8</v>
      </c>
      <c r="J27" s="1876">
        <v>8</v>
      </c>
      <c r="K27" s="1877"/>
      <c r="L27" s="1877"/>
      <c r="M27" s="1876">
        <v>8</v>
      </c>
      <c r="N27" s="1876">
        <v>8</v>
      </c>
      <c r="O27" s="1876">
        <v>8</v>
      </c>
      <c r="P27" s="1876">
        <v>8</v>
      </c>
      <c r="Q27" s="1876">
        <v>8</v>
      </c>
      <c r="R27" s="1878"/>
    </row>
    <row r="28" spans="1:21" ht="63" customHeight="1" x14ac:dyDescent="0.25">
      <c r="A28" s="1874" t="s">
        <v>13</v>
      </c>
      <c r="B28" s="1874" t="s">
        <v>91</v>
      </c>
      <c r="C28" s="1875" t="s">
        <v>344</v>
      </c>
      <c r="D28" s="1876">
        <f t="shared" si="7"/>
        <v>32</v>
      </c>
      <c r="E28" s="1896"/>
      <c r="F28" s="1876">
        <v>8</v>
      </c>
      <c r="G28" s="1876">
        <v>8</v>
      </c>
      <c r="H28" s="1876"/>
      <c r="I28" s="1876">
        <v>8</v>
      </c>
      <c r="J28" s="1876">
        <v>8</v>
      </c>
      <c r="K28" s="1877"/>
      <c r="L28" s="1877"/>
      <c r="M28" s="1876">
        <v>8</v>
      </c>
      <c r="N28" s="1876">
        <v>8</v>
      </c>
      <c r="O28" s="1876">
        <v>8</v>
      </c>
      <c r="P28" s="1876">
        <v>8</v>
      </c>
      <c r="Q28" s="1876"/>
      <c r="R28" s="1896"/>
    </row>
    <row r="29" spans="1:21" ht="63" customHeight="1" x14ac:dyDescent="0.25">
      <c r="A29" s="1874" t="s">
        <v>13</v>
      </c>
      <c r="B29" s="1874" t="s">
        <v>91</v>
      </c>
      <c r="C29" s="1880" t="s">
        <v>331</v>
      </c>
      <c r="D29" s="1876">
        <f t="shared" si="7"/>
        <v>36</v>
      </c>
      <c r="E29" s="1877"/>
      <c r="F29" s="1876">
        <v>8</v>
      </c>
      <c r="G29" s="1876">
        <v>8</v>
      </c>
      <c r="H29" s="1876">
        <v>8</v>
      </c>
      <c r="I29" s="1876"/>
      <c r="J29" s="1876">
        <v>8</v>
      </c>
      <c r="K29" s="1877">
        <v>8</v>
      </c>
      <c r="L29" s="1877">
        <v>8</v>
      </c>
      <c r="M29" s="1897" t="s">
        <v>104</v>
      </c>
      <c r="N29" s="1876">
        <v>8</v>
      </c>
      <c r="O29" s="1876">
        <v>8</v>
      </c>
      <c r="P29" s="1876"/>
      <c r="Q29" s="1876">
        <v>8</v>
      </c>
      <c r="R29" s="1878"/>
    </row>
    <row r="30" spans="1:21" ht="63" customHeight="1" x14ac:dyDescent="0.25">
      <c r="A30" s="1874" t="s">
        <v>13</v>
      </c>
      <c r="B30" s="1874" t="s">
        <v>91</v>
      </c>
      <c r="C30" s="1880" t="s">
        <v>281</v>
      </c>
      <c r="D30" s="1876">
        <f t="shared" si="7"/>
        <v>40</v>
      </c>
      <c r="E30" s="1877">
        <v>8</v>
      </c>
      <c r="F30" s="1876"/>
      <c r="G30" s="1876">
        <v>8</v>
      </c>
      <c r="H30" s="1876">
        <v>8</v>
      </c>
      <c r="I30" s="1876">
        <v>8</v>
      </c>
      <c r="J30" s="1876">
        <v>8</v>
      </c>
      <c r="K30" s="1877"/>
      <c r="L30" s="1877"/>
      <c r="M30" s="1876">
        <v>8</v>
      </c>
      <c r="N30" s="1876">
        <v>8</v>
      </c>
      <c r="O30" s="1876"/>
      <c r="P30" s="1876">
        <v>8</v>
      </c>
      <c r="Q30" s="1876">
        <v>8</v>
      </c>
      <c r="R30" s="1878">
        <v>8</v>
      </c>
    </row>
    <row r="31" spans="1:21" ht="63" customHeight="1" x14ac:dyDescent="0.25">
      <c r="A31" s="1888"/>
      <c r="B31" s="1888"/>
      <c r="C31" s="1889" t="s">
        <v>124</v>
      </c>
      <c r="D31" s="1890"/>
      <c r="E31" s="1891">
        <f t="shared" ref="E31:R31" si="8">COUNT(E7:E14,E16:E18,E20:E20,E22:E25,E27:E30)</f>
        <v>6</v>
      </c>
      <c r="F31" s="1891">
        <f t="shared" si="8"/>
        <v>13</v>
      </c>
      <c r="G31" s="1891">
        <f t="shared" si="8"/>
        <v>12</v>
      </c>
      <c r="H31" s="1891">
        <f t="shared" si="8"/>
        <v>12</v>
      </c>
      <c r="I31" s="1891">
        <f t="shared" si="8"/>
        <v>12</v>
      </c>
      <c r="J31" s="1891">
        <f t="shared" si="8"/>
        <v>14</v>
      </c>
      <c r="K31" s="1891">
        <f t="shared" si="8"/>
        <v>6</v>
      </c>
      <c r="L31" s="1891">
        <f t="shared" si="8"/>
        <v>6</v>
      </c>
      <c r="M31" s="1891">
        <f t="shared" si="8"/>
        <v>12</v>
      </c>
      <c r="N31" s="1891">
        <f t="shared" si="8"/>
        <v>15</v>
      </c>
      <c r="O31" s="1891">
        <f t="shared" si="8"/>
        <v>11</v>
      </c>
      <c r="P31" s="1891">
        <f t="shared" si="8"/>
        <v>12</v>
      </c>
      <c r="Q31" s="1891">
        <f t="shared" si="8"/>
        <v>11</v>
      </c>
      <c r="R31" s="1891">
        <f t="shared" si="8"/>
        <v>6</v>
      </c>
    </row>
    <row r="32" spans="1:21" ht="63" customHeight="1" x14ac:dyDescent="0.25">
      <c r="A32" s="1874" t="s">
        <v>13</v>
      </c>
      <c r="B32" s="1874" t="s">
        <v>288</v>
      </c>
      <c r="C32" s="1880" t="s">
        <v>276</v>
      </c>
      <c r="D32" s="1876">
        <f>SUM(E32:K32,L32:R32)/2</f>
        <v>13</v>
      </c>
      <c r="E32" s="1895">
        <v>8</v>
      </c>
      <c r="F32" s="1876"/>
      <c r="G32" s="1876"/>
      <c r="H32" s="1876">
        <v>5</v>
      </c>
      <c r="I32" s="1876"/>
      <c r="J32" s="1876"/>
      <c r="K32" s="1895"/>
      <c r="L32" s="1895"/>
      <c r="M32" s="1876"/>
      <c r="N32" s="1876"/>
      <c r="O32" s="1876">
        <v>5</v>
      </c>
      <c r="P32" s="1876"/>
      <c r="Q32" s="1876"/>
      <c r="R32" s="1895">
        <v>8</v>
      </c>
    </row>
    <row r="33" spans="1:18" ht="63" customHeight="1" x14ac:dyDescent="0.25">
      <c r="A33" s="1874" t="s">
        <v>13</v>
      </c>
      <c r="B33" s="1874" t="s">
        <v>322</v>
      </c>
      <c r="C33" s="1880" t="s">
        <v>276</v>
      </c>
      <c r="D33" s="1876">
        <f>SUM(E33:K33,L33:R33)/2</f>
        <v>14</v>
      </c>
      <c r="E33" s="1895"/>
      <c r="F33" s="1876"/>
      <c r="G33" s="1876"/>
      <c r="H33" s="1876"/>
      <c r="I33" s="1876">
        <v>7</v>
      </c>
      <c r="J33" s="1876">
        <v>7</v>
      </c>
      <c r="K33" s="1895"/>
      <c r="L33" s="1895"/>
      <c r="M33" s="1876"/>
      <c r="N33" s="1876"/>
      <c r="O33" s="1876"/>
      <c r="P33" s="1876">
        <v>7</v>
      </c>
      <c r="Q33" s="1876">
        <v>7</v>
      </c>
      <c r="R33" s="1895"/>
    </row>
    <row r="34" spans="1:18" ht="63" customHeight="1" x14ac:dyDescent="0.25">
      <c r="A34" s="1874" t="s">
        <v>13</v>
      </c>
      <c r="B34" s="1874" t="s">
        <v>34</v>
      </c>
      <c r="C34" s="1880" t="s">
        <v>192</v>
      </c>
      <c r="D34" s="1876">
        <f>SUM(E34:K34,L34:R34)/2</f>
        <v>40</v>
      </c>
      <c r="E34" s="1895">
        <v>8</v>
      </c>
      <c r="F34" s="1876">
        <v>8</v>
      </c>
      <c r="G34" s="1876">
        <v>8</v>
      </c>
      <c r="H34" s="1876"/>
      <c r="I34" s="1876">
        <v>8</v>
      </c>
      <c r="J34" s="1876">
        <v>8</v>
      </c>
      <c r="K34" s="1895"/>
      <c r="L34" s="1895"/>
      <c r="M34" s="1876">
        <v>8</v>
      </c>
      <c r="N34" s="1876">
        <v>8</v>
      </c>
      <c r="O34" s="1876">
        <v>8</v>
      </c>
      <c r="P34" s="1876">
        <v>8</v>
      </c>
      <c r="Q34" s="1876"/>
      <c r="R34" s="1895">
        <v>8</v>
      </c>
    </row>
    <row r="35" spans="1:18" ht="63" customHeight="1" x14ac:dyDescent="0.25">
      <c r="A35" s="1874" t="s">
        <v>13</v>
      </c>
      <c r="B35" s="1874" t="s">
        <v>34</v>
      </c>
      <c r="C35" s="1880" t="s">
        <v>345</v>
      </c>
      <c r="D35" s="1876">
        <f>SUM(E35:K35,L35:R35)/2</f>
        <v>32</v>
      </c>
      <c r="E35" s="1895">
        <v>8</v>
      </c>
      <c r="F35" s="1876">
        <v>8</v>
      </c>
      <c r="G35" s="1876"/>
      <c r="H35" s="1876">
        <v>8</v>
      </c>
      <c r="I35" s="1876"/>
      <c r="J35" s="1876">
        <v>8</v>
      </c>
      <c r="K35" s="1895"/>
      <c r="L35" s="1895"/>
      <c r="M35" s="1876">
        <v>8</v>
      </c>
      <c r="N35" s="1876"/>
      <c r="O35" s="1876">
        <v>8</v>
      </c>
      <c r="P35" s="1876"/>
      <c r="Q35" s="1876">
        <v>8</v>
      </c>
      <c r="R35" s="1895">
        <v>8</v>
      </c>
    </row>
    <row r="36" spans="1:18" ht="63" customHeight="1" x14ac:dyDescent="0.25">
      <c r="A36" s="1888"/>
      <c r="B36" s="1888"/>
      <c r="C36" s="1889" t="s">
        <v>121</v>
      </c>
      <c r="D36" s="1890"/>
      <c r="E36" s="1891">
        <f t="shared" ref="E36:R36" si="9">COUNT(E7:E14,E16:E18,E20:E20,E22:E25,E27:E30,E32:E35)</f>
        <v>9</v>
      </c>
      <c r="F36" s="1891">
        <f t="shared" si="9"/>
        <v>15</v>
      </c>
      <c r="G36" s="1891">
        <f t="shared" si="9"/>
        <v>13</v>
      </c>
      <c r="H36" s="1891">
        <f t="shared" si="9"/>
        <v>14</v>
      </c>
      <c r="I36" s="1891">
        <f t="shared" si="9"/>
        <v>14</v>
      </c>
      <c r="J36" s="1891">
        <f t="shared" si="9"/>
        <v>17</v>
      </c>
      <c r="K36" s="1891">
        <f t="shared" si="9"/>
        <v>6</v>
      </c>
      <c r="L36" s="1891">
        <f t="shared" si="9"/>
        <v>6</v>
      </c>
      <c r="M36" s="1891">
        <f t="shared" si="9"/>
        <v>14</v>
      </c>
      <c r="N36" s="1891">
        <f t="shared" si="9"/>
        <v>16</v>
      </c>
      <c r="O36" s="1891">
        <f t="shared" si="9"/>
        <v>14</v>
      </c>
      <c r="P36" s="1891">
        <f t="shared" si="9"/>
        <v>14</v>
      </c>
      <c r="Q36" s="1891">
        <f t="shared" si="9"/>
        <v>13</v>
      </c>
      <c r="R36" s="1891">
        <f t="shared" si="9"/>
        <v>9</v>
      </c>
    </row>
    <row r="37" spans="1:18" ht="63" customHeight="1" x14ac:dyDescent="0.25">
      <c r="A37" s="1874" t="s">
        <v>13</v>
      </c>
      <c r="B37" s="1874" t="s">
        <v>348</v>
      </c>
      <c r="C37" s="1880" t="s">
        <v>349</v>
      </c>
      <c r="D37" s="1876">
        <f t="shared" ref="D37:D39" si="10">SUM(E37:K37,L37:R37)/2</f>
        <v>40</v>
      </c>
      <c r="E37" s="1903"/>
      <c r="F37" s="1892">
        <v>8</v>
      </c>
      <c r="G37" s="1892">
        <v>8</v>
      </c>
      <c r="H37" s="1876">
        <v>8</v>
      </c>
      <c r="I37" s="1892">
        <v>8</v>
      </c>
      <c r="J37" s="1892"/>
      <c r="K37" s="1895">
        <v>8</v>
      </c>
      <c r="L37" s="1895">
        <v>8</v>
      </c>
      <c r="M37" s="1876"/>
      <c r="N37" s="1892">
        <v>8</v>
      </c>
      <c r="O37" s="1892">
        <v>8</v>
      </c>
      <c r="P37" s="1892">
        <v>8</v>
      </c>
      <c r="Q37" s="1892">
        <v>8</v>
      </c>
      <c r="R37" s="1903"/>
    </row>
    <row r="38" spans="1:18" ht="63" customHeight="1" x14ac:dyDescent="0.25">
      <c r="A38" s="1898" t="s">
        <v>256</v>
      </c>
      <c r="B38" s="1898" t="s">
        <v>162</v>
      </c>
      <c r="C38" s="1899" t="s">
        <v>358</v>
      </c>
      <c r="D38" s="1876"/>
      <c r="E38" s="1903"/>
      <c r="F38" s="1892"/>
      <c r="G38" s="1892"/>
      <c r="H38" s="1876"/>
      <c r="I38" s="1892"/>
      <c r="J38" s="1892"/>
      <c r="K38" s="1895"/>
      <c r="L38" s="1895"/>
      <c r="M38" s="1876"/>
      <c r="N38" s="1892"/>
      <c r="O38" s="1892"/>
      <c r="P38" s="1892"/>
      <c r="Q38" s="1892"/>
      <c r="R38" s="1903"/>
    </row>
    <row r="39" spans="1:18" ht="63" customHeight="1" x14ac:dyDescent="0.25">
      <c r="A39" s="1874" t="s">
        <v>13</v>
      </c>
      <c r="B39" s="1874" t="s">
        <v>162</v>
      </c>
      <c r="C39" s="1880" t="s">
        <v>235</v>
      </c>
      <c r="D39" s="1876">
        <f t="shared" si="10"/>
        <v>40</v>
      </c>
      <c r="E39" s="1881"/>
      <c r="F39" s="1892">
        <v>8</v>
      </c>
      <c r="G39" s="1892">
        <v>8</v>
      </c>
      <c r="H39" s="1876"/>
      <c r="I39" s="1892">
        <v>8</v>
      </c>
      <c r="J39" s="1892">
        <v>8</v>
      </c>
      <c r="K39" s="1877">
        <v>8</v>
      </c>
      <c r="L39" s="1877">
        <v>8</v>
      </c>
      <c r="M39" s="1876">
        <v>8</v>
      </c>
      <c r="N39" s="1892"/>
      <c r="O39" s="1892">
        <v>8</v>
      </c>
      <c r="P39" s="1892">
        <v>8</v>
      </c>
      <c r="Q39" s="1892">
        <v>8</v>
      </c>
      <c r="R39" s="1893"/>
    </row>
    <row r="40" spans="1:18" ht="63" customHeight="1" x14ac:dyDescent="0.25">
      <c r="A40" s="1874" t="s">
        <v>13</v>
      </c>
      <c r="B40" s="1874" t="s">
        <v>162</v>
      </c>
      <c r="C40" s="1880" t="s">
        <v>292</v>
      </c>
      <c r="D40" s="1876">
        <f>SUM(E40:K40,L40:R40)/2</f>
        <v>8</v>
      </c>
      <c r="E40" s="1877">
        <v>8</v>
      </c>
      <c r="F40" s="1901"/>
      <c r="G40" s="1904"/>
      <c r="H40" s="1901"/>
      <c r="I40" s="1901"/>
      <c r="J40" s="1901"/>
      <c r="K40" s="1881"/>
      <c r="L40" s="1881"/>
      <c r="M40" s="1901"/>
      <c r="N40" s="1905"/>
      <c r="O40" s="1905"/>
      <c r="P40" s="1905"/>
      <c r="Q40" s="1901"/>
      <c r="R40" s="1878">
        <v>8</v>
      </c>
    </row>
    <row r="41" spans="1:18" ht="63" customHeight="1" x14ac:dyDescent="0.25">
      <c r="A41" s="1888"/>
      <c r="B41" s="1888"/>
      <c r="C41" s="1889" t="s">
        <v>139</v>
      </c>
      <c r="D41" s="1890"/>
      <c r="E41" s="1891">
        <f t="shared" ref="E41:R41" si="11">COUNT(E7:E14,E16:E18,E20:E20,E22:E25,E27:E30,E32:E35,E37:E40)</f>
        <v>10</v>
      </c>
      <c r="F41" s="1891">
        <f t="shared" si="11"/>
        <v>17</v>
      </c>
      <c r="G41" s="1891">
        <f t="shared" si="11"/>
        <v>15</v>
      </c>
      <c r="H41" s="1891">
        <f t="shared" si="11"/>
        <v>15</v>
      </c>
      <c r="I41" s="1891">
        <f t="shared" si="11"/>
        <v>16</v>
      </c>
      <c r="J41" s="1891">
        <f t="shared" si="11"/>
        <v>18</v>
      </c>
      <c r="K41" s="1891">
        <f t="shared" si="11"/>
        <v>8</v>
      </c>
      <c r="L41" s="1891">
        <f t="shared" si="11"/>
        <v>8</v>
      </c>
      <c r="M41" s="1891">
        <f t="shared" si="11"/>
        <v>15</v>
      </c>
      <c r="N41" s="1891">
        <f t="shared" si="11"/>
        <v>17</v>
      </c>
      <c r="O41" s="1891">
        <f t="shared" si="11"/>
        <v>16</v>
      </c>
      <c r="P41" s="1891">
        <f t="shared" si="11"/>
        <v>16</v>
      </c>
      <c r="Q41" s="1891">
        <f t="shared" si="11"/>
        <v>15</v>
      </c>
      <c r="R41" s="1891">
        <f t="shared" si="11"/>
        <v>10</v>
      </c>
    </row>
    <row r="42" spans="1:18" ht="63" customHeight="1" x14ac:dyDescent="0.25">
      <c r="A42" s="1874" t="s">
        <v>13</v>
      </c>
      <c r="B42" s="1874" t="s">
        <v>103</v>
      </c>
      <c r="C42" s="1880" t="s">
        <v>351</v>
      </c>
      <c r="D42" s="1876">
        <f>SUM(E42:K42,L42:R42)/2</f>
        <v>24</v>
      </c>
      <c r="E42" s="1887"/>
      <c r="F42" s="1876">
        <v>8</v>
      </c>
      <c r="G42" s="1876">
        <v>8</v>
      </c>
      <c r="H42" s="1876">
        <v>8</v>
      </c>
      <c r="I42" s="1876"/>
      <c r="J42" s="1876"/>
      <c r="K42" s="1887"/>
      <c r="L42" s="1887"/>
      <c r="M42" s="1876">
        <v>8</v>
      </c>
      <c r="N42" s="1876">
        <v>8</v>
      </c>
      <c r="O42" s="1876">
        <v>8</v>
      </c>
      <c r="P42" s="1876"/>
      <c r="Q42" s="1876"/>
      <c r="R42" s="1887"/>
    </row>
    <row r="43" spans="1:18" ht="63" customHeight="1" x14ac:dyDescent="0.25">
      <c r="A43" s="1888"/>
      <c r="B43" s="1888"/>
      <c r="C43" s="1889" t="s">
        <v>125</v>
      </c>
      <c r="D43" s="1890"/>
      <c r="E43" s="1891">
        <f t="shared" ref="E43:R43" si="12">COUNT(E7:E14,E16:E17,E20:E20,E22:E25,E27:E30,E32:E35,E37:E40,E42:E42)</f>
        <v>9</v>
      </c>
      <c r="F43" s="1891">
        <f t="shared" si="12"/>
        <v>18</v>
      </c>
      <c r="G43" s="1891">
        <f t="shared" si="12"/>
        <v>15</v>
      </c>
      <c r="H43" s="1891">
        <f t="shared" si="12"/>
        <v>15</v>
      </c>
      <c r="I43" s="1891">
        <f t="shared" si="12"/>
        <v>16</v>
      </c>
      <c r="J43" s="1891">
        <f t="shared" si="12"/>
        <v>18</v>
      </c>
      <c r="K43" s="1891">
        <f t="shared" si="12"/>
        <v>8</v>
      </c>
      <c r="L43" s="1891">
        <f t="shared" si="12"/>
        <v>7</v>
      </c>
      <c r="M43" s="1891">
        <f t="shared" si="12"/>
        <v>15</v>
      </c>
      <c r="N43" s="1891">
        <f t="shared" si="12"/>
        <v>17</v>
      </c>
      <c r="O43" s="1891">
        <f t="shared" si="12"/>
        <v>17</v>
      </c>
      <c r="P43" s="1891">
        <f t="shared" si="12"/>
        <v>15</v>
      </c>
      <c r="Q43" s="1891">
        <f t="shared" si="12"/>
        <v>15</v>
      </c>
      <c r="R43" s="1891">
        <f t="shared" si="12"/>
        <v>10</v>
      </c>
    </row>
    <row r="44" spans="1:18" ht="63" customHeight="1" x14ac:dyDescent="0.25">
      <c r="A44" s="1874" t="s">
        <v>13</v>
      </c>
      <c r="B44" s="1874" t="s">
        <v>39</v>
      </c>
      <c r="C44" s="1880" t="s">
        <v>318</v>
      </c>
      <c r="D44" s="1876">
        <f>SUM(E44:K44,L44:R44)/2</f>
        <v>40</v>
      </c>
      <c r="E44" s="1877"/>
      <c r="F44" s="1876">
        <v>8</v>
      </c>
      <c r="G44" s="1876">
        <v>8</v>
      </c>
      <c r="H44" s="1876">
        <v>8</v>
      </c>
      <c r="I44" s="1876">
        <v>8</v>
      </c>
      <c r="J44" s="1876"/>
      <c r="K44" s="1877">
        <v>8</v>
      </c>
      <c r="L44" s="1877">
        <v>8</v>
      </c>
      <c r="M44" s="1876"/>
      <c r="N44" s="1876">
        <v>8</v>
      </c>
      <c r="O44" s="1876">
        <v>8</v>
      </c>
      <c r="P44" s="1876">
        <v>8</v>
      </c>
      <c r="Q44" s="1876">
        <v>8</v>
      </c>
      <c r="R44" s="1878"/>
    </row>
    <row r="45" spans="1:18" ht="63" customHeight="1" x14ac:dyDescent="0.25">
      <c r="A45" s="1874" t="s">
        <v>13</v>
      </c>
      <c r="B45" s="1874" t="s">
        <v>39</v>
      </c>
      <c r="C45" s="1880" t="s">
        <v>329</v>
      </c>
      <c r="D45" s="1876">
        <f t="shared" ref="D45:D50" si="13">SUM(E45:K45,L45:R45)/2</f>
        <v>40</v>
      </c>
      <c r="E45" s="1877"/>
      <c r="F45" s="1876">
        <v>8</v>
      </c>
      <c r="G45" s="1876">
        <v>8</v>
      </c>
      <c r="H45" s="1906">
        <v>8</v>
      </c>
      <c r="I45" s="1876"/>
      <c r="J45" s="1876">
        <v>8</v>
      </c>
      <c r="K45" s="1877">
        <v>8</v>
      </c>
      <c r="L45" s="1877">
        <v>8</v>
      </c>
      <c r="M45" s="1876">
        <v>8</v>
      </c>
      <c r="N45" s="1876">
        <v>8</v>
      </c>
      <c r="O45" s="1876"/>
      <c r="P45" s="1876">
        <v>8</v>
      </c>
      <c r="Q45" s="1876">
        <v>8</v>
      </c>
      <c r="R45" s="1878"/>
    </row>
    <row r="46" spans="1:18" ht="63" customHeight="1" x14ac:dyDescent="0.25">
      <c r="A46" s="1874" t="s">
        <v>13</v>
      </c>
      <c r="B46" s="1874" t="s">
        <v>39</v>
      </c>
      <c r="C46" s="1880" t="s">
        <v>106</v>
      </c>
      <c r="D46" s="1876">
        <f t="shared" si="13"/>
        <v>16</v>
      </c>
      <c r="E46" s="1877"/>
      <c r="F46" s="1876">
        <v>8</v>
      </c>
      <c r="G46" s="1876">
        <v>8</v>
      </c>
      <c r="H46" s="1887"/>
      <c r="I46" s="1887"/>
      <c r="J46" s="1887"/>
      <c r="K46" s="1896"/>
      <c r="L46" s="1877"/>
      <c r="M46" s="1876">
        <v>8</v>
      </c>
      <c r="N46" s="1876">
        <v>8</v>
      </c>
      <c r="O46" s="1887"/>
      <c r="P46" s="1887"/>
      <c r="Q46" s="1887"/>
      <c r="R46" s="1896"/>
    </row>
    <row r="47" spans="1:18" ht="63" customHeight="1" x14ac:dyDescent="0.25">
      <c r="A47" s="1874" t="s">
        <v>13</v>
      </c>
      <c r="B47" s="1874" t="s">
        <v>39</v>
      </c>
      <c r="C47" s="1880" t="s">
        <v>345</v>
      </c>
      <c r="D47" s="1876">
        <f t="shared" si="13"/>
        <v>8</v>
      </c>
      <c r="E47" s="1896"/>
      <c r="F47" s="1887"/>
      <c r="G47" s="1876">
        <v>8</v>
      </c>
      <c r="H47" s="1887"/>
      <c r="I47" s="1876"/>
      <c r="J47" s="1887"/>
      <c r="K47" s="1877"/>
      <c r="L47" s="1877"/>
      <c r="M47" s="1887"/>
      <c r="N47" s="1876">
        <v>8</v>
      </c>
      <c r="O47" s="1887"/>
      <c r="P47" s="1876"/>
      <c r="Q47" s="1887"/>
      <c r="R47" s="1896"/>
    </row>
    <row r="48" spans="1:18" ht="63" customHeight="1" x14ac:dyDescent="0.25">
      <c r="A48" s="1874" t="s">
        <v>13</v>
      </c>
      <c r="B48" s="1874" t="s">
        <v>39</v>
      </c>
      <c r="C48" s="1880" t="s">
        <v>334</v>
      </c>
      <c r="D48" s="1876">
        <f t="shared" si="13"/>
        <v>40</v>
      </c>
      <c r="E48" s="1895"/>
      <c r="F48" s="1876">
        <v>8</v>
      </c>
      <c r="G48" s="1876"/>
      <c r="H48" s="1876">
        <v>8</v>
      </c>
      <c r="I48" s="1876">
        <v>8</v>
      </c>
      <c r="J48" s="1876">
        <v>8</v>
      </c>
      <c r="K48" s="1895">
        <v>8</v>
      </c>
      <c r="L48" s="1895">
        <v>8</v>
      </c>
      <c r="M48" s="1876">
        <v>8</v>
      </c>
      <c r="N48" s="1876"/>
      <c r="O48" s="1876">
        <v>8</v>
      </c>
      <c r="P48" s="1876">
        <v>8</v>
      </c>
      <c r="Q48" s="1876">
        <v>8</v>
      </c>
      <c r="R48" s="1895"/>
    </row>
    <row r="49" spans="1:18" ht="63" customHeight="1" x14ac:dyDescent="0.25">
      <c r="A49" s="1874" t="s">
        <v>13</v>
      </c>
      <c r="B49" s="1874" t="s">
        <v>39</v>
      </c>
      <c r="C49" s="1880" t="s">
        <v>352</v>
      </c>
      <c r="D49" s="1876">
        <f t="shared" si="13"/>
        <v>40</v>
      </c>
      <c r="E49" s="1895">
        <v>8</v>
      </c>
      <c r="F49" s="1876"/>
      <c r="G49" s="1876">
        <v>8</v>
      </c>
      <c r="H49" s="1876">
        <v>8</v>
      </c>
      <c r="I49" s="1876">
        <v>8</v>
      </c>
      <c r="J49" s="1876">
        <v>8</v>
      </c>
      <c r="K49" s="1895"/>
      <c r="L49" s="1895"/>
      <c r="M49" s="1876">
        <v>8</v>
      </c>
      <c r="N49" s="1876">
        <v>8</v>
      </c>
      <c r="O49" s="1876">
        <v>8</v>
      </c>
      <c r="P49" s="1876">
        <v>8</v>
      </c>
      <c r="Q49" s="1876"/>
      <c r="R49" s="1895">
        <v>8</v>
      </c>
    </row>
    <row r="50" spans="1:18" ht="63" customHeight="1" x14ac:dyDescent="0.25">
      <c r="A50" s="1874" t="s">
        <v>13</v>
      </c>
      <c r="B50" s="1874" t="s">
        <v>39</v>
      </c>
      <c r="C50" s="1880" t="s">
        <v>135</v>
      </c>
      <c r="D50" s="1876">
        <f t="shared" si="13"/>
        <v>8</v>
      </c>
      <c r="E50" s="1895">
        <v>8</v>
      </c>
      <c r="F50" s="1876"/>
      <c r="G50" s="1876"/>
      <c r="H50" s="1876"/>
      <c r="I50" s="1876"/>
      <c r="J50" s="1876"/>
      <c r="K50" s="1895"/>
      <c r="L50" s="1895"/>
      <c r="M50" s="1876"/>
      <c r="N50" s="1876"/>
      <c r="O50" s="1876"/>
      <c r="P50" s="1876"/>
      <c r="Q50" s="1876"/>
      <c r="R50" s="1895">
        <v>8</v>
      </c>
    </row>
    <row r="51" spans="1:18" ht="63" customHeight="1" x14ac:dyDescent="0.25">
      <c r="A51" s="1888"/>
      <c r="B51" s="1888"/>
      <c r="C51" s="1889" t="s">
        <v>126</v>
      </c>
      <c r="D51" s="1890"/>
      <c r="E51" s="1891">
        <f t="shared" ref="E51:R51" si="14">COUNT(E8:E14,E16:E17,E20:E20,E22:E25,E27:E30,E32:E35,E37:E40,E42:E42,E44:E50)</f>
        <v>11</v>
      </c>
      <c r="F51" s="1891">
        <f t="shared" si="14"/>
        <v>21</v>
      </c>
      <c r="G51" s="1891">
        <f t="shared" si="14"/>
        <v>19</v>
      </c>
      <c r="H51" s="1891">
        <f t="shared" si="14"/>
        <v>18</v>
      </c>
      <c r="I51" s="1891">
        <f t="shared" si="14"/>
        <v>18</v>
      </c>
      <c r="J51" s="1891">
        <f t="shared" si="14"/>
        <v>20</v>
      </c>
      <c r="K51" s="1891">
        <f t="shared" si="14"/>
        <v>11</v>
      </c>
      <c r="L51" s="1891">
        <f t="shared" si="14"/>
        <v>10</v>
      </c>
      <c r="M51" s="1891">
        <f t="shared" si="14"/>
        <v>18</v>
      </c>
      <c r="N51" s="1891">
        <f t="shared" si="14"/>
        <v>21</v>
      </c>
      <c r="O51" s="1891">
        <f t="shared" si="14"/>
        <v>19</v>
      </c>
      <c r="P51" s="1891">
        <f t="shared" si="14"/>
        <v>18</v>
      </c>
      <c r="Q51" s="1891">
        <f t="shared" si="14"/>
        <v>17</v>
      </c>
      <c r="R51" s="1891">
        <f t="shared" si="14"/>
        <v>12</v>
      </c>
    </row>
    <row r="52" spans="1:18" ht="63" customHeight="1" x14ac:dyDescent="0.25">
      <c r="A52" s="1874" t="s">
        <v>13</v>
      </c>
      <c r="B52" s="1874" t="s">
        <v>301</v>
      </c>
      <c r="C52" s="1880" t="s">
        <v>135</v>
      </c>
      <c r="D52" s="1876">
        <f t="shared" ref="D52" si="15">SUM(E52:K52,L52:R52)/2</f>
        <v>24</v>
      </c>
      <c r="E52" s="1877"/>
      <c r="F52" s="1876">
        <v>6</v>
      </c>
      <c r="G52" s="1876">
        <v>6</v>
      </c>
      <c r="H52" s="1876"/>
      <c r="I52" s="1876">
        <v>6</v>
      </c>
      <c r="J52" s="1876">
        <v>6</v>
      </c>
      <c r="K52" s="1895"/>
      <c r="L52" s="1877"/>
      <c r="M52" s="1876">
        <v>6</v>
      </c>
      <c r="N52" s="1876">
        <v>6</v>
      </c>
      <c r="O52" s="1876"/>
      <c r="P52" s="1876">
        <v>6</v>
      </c>
      <c r="Q52" s="1876">
        <v>6</v>
      </c>
      <c r="R52" s="1895"/>
    </row>
    <row r="53" spans="1:18" ht="63" customHeight="1" x14ac:dyDescent="0.25">
      <c r="A53" s="1874" t="s">
        <v>13</v>
      </c>
      <c r="B53" s="1874" t="s">
        <v>301</v>
      </c>
      <c r="C53" s="1875" t="s">
        <v>106</v>
      </c>
      <c r="D53" s="1876">
        <f>SUM(E53:K53,L53:R53)/2</f>
        <v>6</v>
      </c>
      <c r="E53" s="1878"/>
      <c r="F53" s="1896"/>
      <c r="G53" s="1887"/>
      <c r="H53" s="1879">
        <v>6</v>
      </c>
      <c r="I53" s="1887"/>
      <c r="J53" s="1887"/>
      <c r="K53" s="1907"/>
      <c r="L53" s="1877"/>
      <c r="M53" s="1887"/>
      <c r="N53" s="1887"/>
      <c r="O53" s="1876">
        <v>6</v>
      </c>
      <c r="P53" s="1887"/>
      <c r="Q53" s="1887"/>
      <c r="R53" s="1907"/>
    </row>
    <row r="54" spans="1:18" ht="63" customHeight="1" x14ac:dyDescent="0.25">
      <c r="A54" s="1874" t="s">
        <v>13</v>
      </c>
      <c r="B54" s="1874" t="s">
        <v>312</v>
      </c>
      <c r="C54" s="1875" t="s">
        <v>106</v>
      </c>
      <c r="D54" s="1876">
        <f>SUM(E54:K54,L54:R54)/2</f>
        <v>10</v>
      </c>
      <c r="E54" s="1878"/>
      <c r="F54" s="1896"/>
      <c r="G54" s="1887"/>
      <c r="H54" s="1896"/>
      <c r="I54" s="1876">
        <v>5</v>
      </c>
      <c r="J54" s="1876">
        <v>5</v>
      </c>
      <c r="K54" s="1907"/>
      <c r="L54" s="1877"/>
      <c r="M54" s="1887"/>
      <c r="N54" s="1887"/>
      <c r="O54" s="1887"/>
      <c r="P54" s="1876">
        <v>5</v>
      </c>
      <c r="Q54" s="1876">
        <v>5</v>
      </c>
      <c r="R54" s="1907"/>
    </row>
    <row r="55" spans="1:18" ht="63" customHeight="1" x14ac:dyDescent="0.25">
      <c r="A55" s="1888"/>
      <c r="B55" s="1888"/>
      <c r="C55" s="1908" t="s">
        <v>300</v>
      </c>
      <c r="D55" s="1890"/>
      <c r="E55" s="1891">
        <f t="shared" ref="E55:R55" si="16">COUNT(E16:E17,E20,E22:E25,E27:E30,E32:E35,E37:E40,E42:E42,E44:E50)</f>
        <v>7</v>
      </c>
      <c r="F55" s="1891">
        <f t="shared" si="16"/>
        <v>17</v>
      </c>
      <c r="G55" s="1891">
        <f t="shared" si="16"/>
        <v>16</v>
      </c>
      <c r="H55" s="1891">
        <f t="shared" si="16"/>
        <v>15</v>
      </c>
      <c r="I55" s="1891">
        <f t="shared" si="16"/>
        <v>14</v>
      </c>
      <c r="J55" s="1891">
        <f t="shared" si="16"/>
        <v>16</v>
      </c>
      <c r="K55" s="1891">
        <f t="shared" si="16"/>
        <v>9</v>
      </c>
      <c r="L55" s="1891">
        <f t="shared" si="16"/>
        <v>9</v>
      </c>
      <c r="M55" s="1891">
        <f t="shared" si="16"/>
        <v>14</v>
      </c>
      <c r="N55" s="1891">
        <f t="shared" si="16"/>
        <v>17</v>
      </c>
      <c r="O55" s="1891">
        <f t="shared" si="16"/>
        <v>15</v>
      </c>
      <c r="P55" s="1891">
        <f t="shared" si="16"/>
        <v>15</v>
      </c>
      <c r="Q55" s="1891">
        <f t="shared" si="16"/>
        <v>14</v>
      </c>
      <c r="R55" s="1891">
        <f t="shared" si="16"/>
        <v>7</v>
      </c>
    </row>
    <row r="56" spans="1:18" ht="63" hidden="1" customHeight="1" x14ac:dyDescent="0.25">
      <c r="A56" s="1888"/>
      <c r="B56" s="1888"/>
      <c r="C56" s="1909" t="s">
        <v>51</v>
      </c>
      <c r="D56" s="1890"/>
      <c r="E56" s="1891">
        <f t="shared" ref="E56:R56" si="17">COUNT(E20,E22:E25,E27:E30,E32:E35,E37:E40,E42:E42,E44:E50,E52:E53)</f>
        <v>7</v>
      </c>
      <c r="F56" s="1891">
        <f t="shared" si="17"/>
        <v>16</v>
      </c>
      <c r="G56" s="1891">
        <f t="shared" si="17"/>
        <v>16</v>
      </c>
      <c r="H56" s="1891">
        <f t="shared" si="17"/>
        <v>14</v>
      </c>
      <c r="I56" s="1891">
        <f t="shared" si="17"/>
        <v>13</v>
      </c>
      <c r="J56" s="1891">
        <f t="shared" si="17"/>
        <v>15</v>
      </c>
      <c r="K56" s="1891">
        <f t="shared" si="17"/>
        <v>8</v>
      </c>
      <c r="L56" s="1891">
        <f t="shared" si="17"/>
        <v>8</v>
      </c>
      <c r="M56" s="1891">
        <f t="shared" si="17"/>
        <v>14</v>
      </c>
      <c r="N56" s="1891">
        <f t="shared" si="17"/>
        <v>16</v>
      </c>
      <c r="O56" s="1891">
        <f t="shared" si="17"/>
        <v>14</v>
      </c>
      <c r="P56" s="1891">
        <f t="shared" si="17"/>
        <v>14</v>
      </c>
      <c r="Q56" s="1891">
        <f t="shared" si="17"/>
        <v>13</v>
      </c>
      <c r="R56" s="1891">
        <f t="shared" si="17"/>
        <v>7</v>
      </c>
    </row>
    <row r="57" spans="1:18" ht="63" hidden="1" customHeight="1" x14ac:dyDescent="0.25">
      <c r="A57" s="1888"/>
      <c r="B57" s="1888"/>
      <c r="C57" s="1909" t="s">
        <v>113</v>
      </c>
      <c r="D57" s="1890"/>
      <c r="E57" s="1891">
        <f t="shared" ref="E57:R57" si="18">COUNT(E22:E25,E27:E30,E33:E35,E37:E40,E42:E42,E44:E50,E53:E54)</f>
        <v>6</v>
      </c>
      <c r="F57" s="1891">
        <f t="shared" si="18"/>
        <v>14</v>
      </c>
      <c r="G57" s="1891">
        <f t="shared" si="18"/>
        <v>14</v>
      </c>
      <c r="H57" s="1891">
        <f t="shared" si="18"/>
        <v>13</v>
      </c>
      <c r="I57" s="1891">
        <f t="shared" si="18"/>
        <v>12</v>
      </c>
      <c r="J57" s="1891">
        <f t="shared" si="18"/>
        <v>14</v>
      </c>
      <c r="K57" s="1891">
        <f t="shared" si="18"/>
        <v>7</v>
      </c>
      <c r="L57" s="1891">
        <f t="shared" si="18"/>
        <v>7</v>
      </c>
      <c r="M57" s="1891">
        <f t="shared" si="18"/>
        <v>12</v>
      </c>
      <c r="N57" s="1891">
        <f t="shared" si="18"/>
        <v>14</v>
      </c>
      <c r="O57" s="1891">
        <f t="shared" si="18"/>
        <v>13</v>
      </c>
      <c r="P57" s="1891">
        <f t="shared" si="18"/>
        <v>13</v>
      </c>
      <c r="Q57" s="1891">
        <f t="shared" si="18"/>
        <v>12</v>
      </c>
      <c r="R57" s="1891">
        <f t="shared" si="18"/>
        <v>6</v>
      </c>
    </row>
    <row r="58" spans="1:18" ht="63" hidden="1" customHeight="1" x14ac:dyDescent="0.25">
      <c r="A58" s="1874" t="s">
        <v>13</v>
      </c>
      <c r="B58" s="1874" t="s">
        <v>319</v>
      </c>
      <c r="C58" s="1880"/>
      <c r="D58" s="1876">
        <f t="shared" ref="D58" si="19">SUM(E58:K58,L58:R58)/2</f>
        <v>0</v>
      </c>
      <c r="E58" s="1878"/>
      <c r="F58" s="1879"/>
      <c r="G58" s="1876"/>
      <c r="H58" s="1879"/>
      <c r="I58" s="1876"/>
      <c r="J58" s="1876"/>
      <c r="K58" s="1877"/>
      <c r="L58" s="1877"/>
      <c r="M58" s="1876"/>
      <c r="N58" s="1876"/>
      <c r="O58" s="1876"/>
      <c r="P58" s="1876"/>
      <c r="Q58" s="1876"/>
      <c r="R58" s="1877"/>
    </row>
    <row r="59" spans="1:18" ht="63" hidden="1" customHeight="1" x14ac:dyDescent="0.25">
      <c r="A59" s="1888"/>
      <c r="B59" s="1888"/>
      <c r="C59" s="1909" t="s">
        <v>55</v>
      </c>
      <c r="D59" s="1890"/>
      <c r="E59" s="1891">
        <f t="shared" ref="E59:R59" si="20">COUNT(E27:E30,E33:E35,E37:E40,E42:E42,E44:E50,E52:E54,E58)</f>
        <v>6</v>
      </c>
      <c r="F59" s="1891">
        <f t="shared" si="20"/>
        <v>13</v>
      </c>
      <c r="G59" s="1891">
        <f t="shared" si="20"/>
        <v>14</v>
      </c>
      <c r="H59" s="1891">
        <f t="shared" si="20"/>
        <v>11</v>
      </c>
      <c r="I59" s="1891">
        <f t="shared" si="20"/>
        <v>12</v>
      </c>
      <c r="J59" s="1891">
        <f t="shared" si="20"/>
        <v>13</v>
      </c>
      <c r="K59" s="1891">
        <f t="shared" si="20"/>
        <v>6</v>
      </c>
      <c r="L59" s="1891">
        <f t="shared" si="20"/>
        <v>6</v>
      </c>
      <c r="M59" s="1891">
        <f t="shared" si="20"/>
        <v>12</v>
      </c>
      <c r="N59" s="1891">
        <f t="shared" si="20"/>
        <v>13</v>
      </c>
      <c r="O59" s="1891">
        <f t="shared" si="20"/>
        <v>12</v>
      </c>
      <c r="P59" s="1891">
        <f t="shared" si="20"/>
        <v>13</v>
      </c>
      <c r="Q59" s="1891">
        <f t="shared" si="20"/>
        <v>12</v>
      </c>
      <c r="R59" s="1891">
        <f t="shared" si="20"/>
        <v>6</v>
      </c>
    </row>
    <row r="60" spans="1:18" ht="63" hidden="1" customHeight="1" x14ac:dyDescent="0.25">
      <c r="A60" s="1888"/>
      <c r="B60" s="1888"/>
      <c r="C60" s="1909" t="s">
        <v>105</v>
      </c>
      <c r="D60" s="1890"/>
      <c r="E60" s="1891">
        <f t="shared" ref="E60:R60" si="21">COUNT(E27:E30,E33:E35,E37:E40,E42:E42,E44:E50,E52:E54,E58)</f>
        <v>6</v>
      </c>
      <c r="F60" s="1891">
        <f t="shared" si="21"/>
        <v>13</v>
      </c>
      <c r="G60" s="1891">
        <f t="shared" si="21"/>
        <v>14</v>
      </c>
      <c r="H60" s="1891">
        <f t="shared" si="21"/>
        <v>11</v>
      </c>
      <c r="I60" s="1891">
        <f t="shared" si="21"/>
        <v>12</v>
      </c>
      <c r="J60" s="1891">
        <f t="shared" si="21"/>
        <v>13</v>
      </c>
      <c r="K60" s="1891">
        <f t="shared" si="21"/>
        <v>6</v>
      </c>
      <c r="L60" s="1891">
        <f t="shared" si="21"/>
        <v>6</v>
      </c>
      <c r="M60" s="1891">
        <f t="shared" si="21"/>
        <v>12</v>
      </c>
      <c r="N60" s="1891">
        <f t="shared" si="21"/>
        <v>13</v>
      </c>
      <c r="O60" s="1891">
        <f t="shared" si="21"/>
        <v>12</v>
      </c>
      <c r="P60" s="1891">
        <f t="shared" si="21"/>
        <v>13</v>
      </c>
      <c r="Q60" s="1891">
        <f t="shared" si="21"/>
        <v>12</v>
      </c>
      <c r="R60" s="1891">
        <f t="shared" si="21"/>
        <v>6</v>
      </c>
    </row>
    <row r="61" spans="1:18" ht="63" customHeight="1" x14ac:dyDescent="0.25">
      <c r="A61" s="1888"/>
      <c r="B61" s="1888"/>
      <c r="C61" s="1909" t="s">
        <v>128</v>
      </c>
      <c r="D61" s="1890"/>
      <c r="E61" s="1891">
        <f>COUNT(#REF!,E37:E40,E42:E42,E44:E50,E52:E54,E58)</f>
        <v>3</v>
      </c>
      <c r="F61" s="1891">
        <f>COUNT(#REF!,F37:F40,F42:F42,F44:F50,F52:F54,F58)</f>
        <v>8</v>
      </c>
      <c r="G61" s="1891">
        <f>COUNT(#REF!,G37:G40,G42:G42,G44:G50,G52:G54,G58)</f>
        <v>9</v>
      </c>
      <c r="H61" s="1891">
        <f>COUNT(#REF!,H37:H40,H42:H42,H44:H50,H52:H54,H58)</f>
        <v>7</v>
      </c>
      <c r="I61" s="1891">
        <f>COUNT(#REF!,I37:I40,I42:I42,I44:I50,I52:I54,I58)</f>
        <v>7</v>
      </c>
      <c r="J61" s="1891">
        <f>COUNT(#REF!,J37:J40,J42:J42,J44:J50,J52:J54,J58)</f>
        <v>6</v>
      </c>
      <c r="K61" s="1891">
        <f>COUNT(#REF!,K37:K40,K42:K42,K44:K50,K52:K54,K58)</f>
        <v>5</v>
      </c>
      <c r="L61" s="1891">
        <f>COUNT(#REF!,L37:L40,L42:L42,L44:L50,L52:L54,L58)</f>
        <v>5</v>
      </c>
      <c r="M61" s="1891">
        <f>COUNT(#REF!,M37:M40,M42:M42,M44:M50,M52:M54,M58)</f>
        <v>7</v>
      </c>
      <c r="N61" s="1891">
        <f>COUNT(#REF!,N37:N40,N42:N42,N44:N50,N52:N54,N58)</f>
        <v>8</v>
      </c>
      <c r="O61" s="1891">
        <f>COUNT(#REF!,O37:O40,O42:O42,O44:O50,O52:O54,O58)</f>
        <v>7</v>
      </c>
      <c r="P61" s="1891">
        <f>COUNT(#REF!,P37:P40,P42:P42,P44:P50,P52:P54,P58)</f>
        <v>8</v>
      </c>
      <c r="Q61" s="1891">
        <f>COUNT(#REF!,Q37:Q40,Q42:Q42,Q44:Q50,Q52:Q54,Q58)</f>
        <v>7</v>
      </c>
      <c r="R61" s="1891">
        <f>COUNT(#REF!,R37:R40,R42:R42,R44:R50,R52:R54,R58)</f>
        <v>3</v>
      </c>
    </row>
    <row r="62" spans="1:18" ht="63" customHeight="1" x14ac:dyDescent="0.25">
      <c r="A62" s="1888"/>
      <c r="B62" s="1888"/>
      <c r="C62" s="1909" t="s">
        <v>161</v>
      </c>
      <c r="D62" s="1890"/>
      <c r="E62" s="1891">
        <f>COUNT(#REF!,E42:E42,E44:E50,E52:E54,E58)</f>
        <v>2</v>
      </c>
      <c r="F62" s="1891">
        <f>COUNT(#REF!,F42:F42,F44:F50,F52:F54,F58)</f>
        <v>6</v>
      </c>
      <c r="G62" s="1891">
        <f>COUNT(#REF!,G42:G42,G44:G50,G52:G54,G58)</f>
        <v>7</v>
      </c>
      <c r="H62" s="1891">
        <f>COUNT(#REF!,H42:H42,H44:H50,H52:H54,H58)</f>
        <v>6</v>
      </c>
      <c r="I62" s="1891">
        <f>COUNT(#REF!,I42:I42,I44:I50,I52:I54,I58)</f>
        <v>5</v>
      </c>
      <c r="J62" s="1891">
        <f>COUNT(#REF!,J42:J42,J44:J50,J52:J54,J58)</f>
        <v>5</v>
      </c>
      <c r="K62" s="1891">
        <f>COUNT(#REF!,K42:K42,K44:K50,K52:K54,K58)</f>
        <v>3</v>
      </c>
      <c r="L62" s="1891">
        <f>COUNT(#REF!,L42:L42,L44:L50,L52:L54,L58)</f>
        <v>3</v>
      </c>
      <c r="M62" s="1891">
        <f>COUNT(#REF!,M42:M42,M44:M50,M52:M54,M58)</f>
        <v>6</v>
      </c>
      <c r="N62" s="1891">
        <f>COUNT(#REF!,N42:N42,N44:N50,N52:N54,N58)</f>
        <v>7</v>
      </c>
      <c r="O62" s="1891">
        <f>COUNT(#REF!,O42:O42,O44:O50,O52:O54,O58)</f>
        <v>5</v>
      </c>
      <c r="P62" s="1891">
        <f>COUNT(#REF!,P42:P42,P44:P50,P52:P54,P58)</f>
        <v>6</v>
      </c>
      <c r="Q62" s="1891">
        <f>COUNT(#REF!,Q42:Q42,Q44:Q50,Q52:Q54,Q58)</f>
        <v>5</v>
      </c>
      <c r="R62" s="1891">
        <f>COUNT(#REF!,R42:R42,R44:R50,R52:R54,R58)</f>
        <v>2</v>
      </c>
    </row>
    <row r="63" spans="1:18" ht="63" customHeight="1" x14ac:dyDescent="0.25">
      <c r="A63" s="1888"/>
      <c r="B63" s="1888"/>
      <c r="C63" s="1909" t="s">
        <v>321</v>
      </c>
      <c r="D63" s="1890"/>
      <c r="E63" s="1891">
        <f>COUNT(#REF!,E44:E50,E52:E54,E58)</f>
        <v>2</v>
      </c>
      <c r="F63" s="1891">
        <f>COUNT(#REF!,F44:F50,F52:F54,F58)</f>
        <v>5</v>
      </c>
      <c r="G63" s="1891">
        <f>COUNT(#REF!,G44:G50,G52:G54,G58)</f>
        <v>6</v>
      </c>
      <c r="H63" s="1891">
        <f>COUNT(#REF!,H44:H50,H52:H54,H58)</f>
        <v>5</v>
      </c>
      <c r="I63" s="1891">
        <f>COUNT(#REF!,I44:I50,I52:I54,I58)</f>
        <v>5</v>
      </c>
      <c r="J63" s="1891">
        <f>COUNT(#REF!,J44:J50,J52:J54,J58)</f>
        <v>5</v>
      </c>
      <c r="K63" s="1891">
        <f>COUNT(#REF!,K44:K50,K52:K54,K58)</f>
        <v>3</v>
      </c>
      <c r="L63" s="1891">
        <f>COUNT(#REF!,L44:L50,L52:L54,L58)</f>
        <v>3</v>
      </c>
      <c r="M63" s="1891">
        <f>COUNT(#REF!,M44:M50,M52:M54,M58)</f>
        <v>5</v>
      </c>
      <c r="N63" s="1891">
        <f>COUNT(#REF!,N44:N50,N52:N54,N58)</f>
        <v>6</v>
      </c>
      <c r="O63" s="1891">
        <f>COUNT(#REF!,O44:O50,O52:O54,O58)</f>
        <v>4</v>
      </c>
      <c r="P63" s="1891">
        <f>COUNT(#REF!,P44:P50,P52:P54,P58)</f>
        <v>6</v>
      </c>
      <c r="Q63" s="1891">
        <f>COUNT(#REF!,Q44:Q50,Q52:Q54,Q58)</f>
        <v>5</v>
      </c>
      <c r="R63" s="1891">
        <f>COUNT(#REF!,R44:R50,R52:R54,R58)</f>
        <v>2</v>
      </c>
    </row>
    <row r="64" spans="1:18" ht="63" hidden="1" customHeight="1" x14ac:dyDescent="0.25">
      <c r="A64" s="1888"/>
      <c r="B64" s="1888"/>
      <c r="C64" s="1909" t="s">
        <v>183</v>
      </c>
      <c r="D64" s="1890"/>
      <c r="E64" s="1891">
        <f>COUNT(E58)</f>
        <v>0</v>
      </c>
      <c r="F64" s="1891">
        <f t="shared" ref="F64:R64" si="22">COUNT(F58)</f>
        <v>0</v>
      </c>
      <c r="G64" s="1891">
        <f t="shared" si="22"/>
        <v>0</v>
      </c>
      <c r="H64" s="1891">
        <f t="shared" si="22"/>
        <v>0</v>
      </c>
      <c r="I64" s="1891">
        <f t="shared" si="22"/>
        <v>0</v>
      </c>
      <c r="J64" s="1891">
        <f t="shared" si="22"/>
        <v>0</v>
      </c>
      <c r="K64" s="1891">
        <f t="shared" si="22"/>
        <v>0</v>
      </c>
      <c r="L64" s="1891">
        <f t="shared" si="22"/>
        <v>0</v>
      </c>
      <c r="M64" s="1891">
        <f t="shared" si="22"/>
        <v>0</v>
      </c>
      <c r="N64" s="1891">
        <f t="shared" si="22"/>
        <v>0</v>
      </c>
      <c r="O64" s="1891">
        <f t="shared" si="22"/>
        <v>0</v>
      </c>
      <c r="P64" s="1891">
        <f t="shared" si="22"/>
        <v>0</v>
      </c>
      <c r="Q64" s="1891">
        <f t="shared" si="22"/>
        <v>0</v>
      </c>
      <c r="R64" s="1891">
        <f t="shared" si="22"/>
        <v>0</v>
      </c>
    </row>
    <row r="65" spans="1:18" ht="63" customHeight="1" thickBot="1" x14ac:dyDescent="0.3">
      <c r="A65" s="1874" t="s">
        <v>102</v>
      </c>
      <c r="B65" s="1874"/>
      <c r="C65" s="1875"/>
      <c r="D65" s="1876"/>
      <c r="E65" s="1878"/>
      <c r="F65" s="1879"/>
      <c r="G65" s="1879"/>
      <c r="H65" s="1879"/>
      <c r="I65" s="1876"/>
      <c r="J65" s="1876"/>
      <c r="K65" s="1877"/>
      <c r="L65" s="1877"/>
      <c r="M65" s="1879"/>
      <c r="N65" s="1876"/>
      <c r="O65" s="1876"/>
      <c r="P65" s="1876"/>
      <c r="Q65" s="1876"/>
      <c r="R65" s="1878"/>
    </row>
    <row r="66" spans="1:18" ht="63" customHeight="1" thickBot="1" x14ac:dyDescent="0.3">
      <c r="A66" s="1910" t="s">
        <v>95</v>
      </c>
      <c r="B66" s="1910" t="s">
        <v>101</v>
      </c>
      <c r="C66" s="1911" t="s">
        <v>97</v>
      </c>
      <c r="D66" s="1910">
        <f>SUM(E66:K66,L66:R66)/2</f>
        <v>19</v>
      </c>
      <c r="E66" s="1912"/>
      <c r="F66" s="1913">
        <v>7.5</v>
      </c>
      <c r="G66" s="1913">
        <v>7.5</v>
      </c>
      <c r="H66" s="1913">
        <v>4</v>
      </c>
      <c r="I66" s="1910"/>
      <c r="J66" s="1910"/>
      <c r="K66" s="1912"/>
      <c r="L66" s="1912"/>
      <c r="M66" s="1913">
        <v>7.5</v>
      </c>
      <c r="N66" s="1910">
        <v>7.5</v>
      </c>
      <c r="O66" s="1910">
        <v>4</v>
      </c>
      <c r="P66" s="1910"/>
      <c r="Q66" s="1910"/>
      <c r="R66" s="1914"/>
    </row>
    <row r="67" spans="1:18" ht="63" customHeight="1" thickBot="1" x14ac:dyDescent="0.3">
      <c r="A67" s="1874" t="s">
        <v>96</v>
      </c>
      <c r="B67" s="1874" t="s">
        <v>100</v>
      </c>
      <c r="C67" s="1915" t="s">
        <v>99</v>
      </c>
      <c r="D67" s="1910">
        <f t="shared" ref="D67:D68" si="23">SUM(E67:K67,L67:R67)/2</f>
        <v>38</v>
      </c>
      <c r="E67" s="1916"/>
      <c r="F67" s="1917">
        <v>9.5</v>
      </c>
      <c r="G67" s="1874">
        <v>9.5</v>
      </c>
      <c r="H67" s="1874">
        <v>9.5</v>
      </c>
      <c r="I67" s="1874">
        <v>9.5</v>
      </c>
      <c r="J67" s="1874"/>
      <c r="K67" s="1916"/>
      <c r="L67" s="1918"/>
      <c r="M67" s="1919">
        <v>9.5</v>
      </c>
      <c r="N67" s="1874">
        <v>9.5</v>
      </c>
      <c r="O67" s="1874">
        <v>9.5</v>
      </c>
      <c r="P67" s="1874">
        <v>9.5</v>
      </c>
      <c r="Q67" s="1874"/>
      <c r="R67" s="1920"/>
    </row>
    <row r="68" spans="1:18" ht="63" customHeight="1" thickBot="1" x14ac:dyDescent="0.3">
      <c r="A68" s="1874" t="s">
        <v>96</v>
      </c>
      <c r="B68" s="1874" t="s">
        <v>100</v>
      </c>
      <c r="C68" s="1915" t="s">
        <v>137</v>
      </c>
      <c r="D68" s="1910">
        <f t="shared" si="23"/>
        <v>38</v>
      </c>
      <c r="E68" s="1916">
        <v>9.5</v>
      </c>
      <c r="F68" s="1919">
        <v>9.5</v>
      </c>
      <c r="G68" s="1874"/>
      <c r="H68" s="1874"/>
      <c r="I68" s="1874"/>
      <c r="J68" s="1874">
        <v>9.5</v>
      </c>
      <c r="K68" s="1916">
        <v>9.5</v>
      </c>
      <c r="L68" s="1916">
        <v>9.5</v>
      </c>
      <c r="M68" s="1917">
        <v>9.5</v>
      </c>
      <c r="N68" s="1874"/>
      <c r="O68" s="1874"/>
      <c r="P68" s="1874"/>
      <c r="Q68" s="1874">
        <v>9.5</v>
      </c>
      <c r="R68" s="1920">
        <v>9.5</v>
      </c>
    </row>
    <row r="69" spans="1:18" ht="63" customHeight="1" x14ac:dyDescent="1.1000000000000001">
      <c r="A69" s="1874"/>
      <c r="B69" s="1921" t="s">
        <v>155</v>
      </c>
      <c r="C69" s="1922" t="s">
        <v>140</v>
      </c>
      <c r="D69" s="1876"/>
      <c r="E69" s="1877"/>
      <c r="F69" s="1879"/>
      <c r="G69" s="1879"/>
      <c r="H69" s="1879"/>
      <c r="I69" s="1876"/>
      <c r="J69" s="1876"/>
      <c r="K69" s="1877"/>
      <c r="L69" s="1877"/>
      <c r="M69" s="1876"/>
      <c r="N69" s="1876"/>
      <c r="O69" s="1876"/>
      <c r="P69" s="1876"/>
      <c r="Q69" s="1876"/>
      <c r="R69" s="1878"/>
    </row>
    <row r="70" spans="1:18" ht="63" customHeight="1" x14ac:dyDescent="1.1000000000000001">
      <c r="A70" s="1874"/>
      <c r="B70" s="1923" t="s">
        <v>154</v>
      </c>
      <c r="C70" s="1924" t="s">
        <v>141</v>
      </c>
      <c r="D70" s="1876"/>
      <c r="E70" s="1877"/>
      <c r="F70" s="1879"/>
      <c r="G70" s="1879"/>
      <c r="H70" s="1879"/>
      <c r="I70" s="1876"/>
      <c r="J70" s="1876"/>
      <c r="K70" s="1877"/>
      <c r="L70" s="1877"/>
      <c r="M70" s="1876"/>
      <c r="N70" s="1876"/>
      <c r="O70" s="1876"/>
      <c r="P70" s="1876"/>
      <c r="Q70" s="1876"/>
      <c r="R70" s="1878"/>
    </row>
    <row r="71" spans="1:18" ht="63" customHeight="1" x14ac:dyDescent="1.1000000000000001">
      <c r="A71" s="1925"/>
      <c r="B71" s="1925"/>
      <c r="C71" s="1925"/>
      <c r="D71" s="1926"/>
      <c r="E71" s="1927">
        <f t="shared" ref="E71:R71" si="24">SUM(E7:E14,E16:E18,E20:E20,E22:E25,E27:E30,E32:E35,E37:E40,E42:E42,E44:E50,E53:E54,E58,E66:E70)</f>
        <v>100.5</v>
      </c>
      <c r="F71" s="1927">
        <f t="shared" si="24"/>
        <v>201.5</v>
      </c>
      <c r="G71" s="1927">
        <f t="shared" si="24"/>
        <v>181</v>
      </c>
      <c r="H71" s="1927">
        <f t="shared" si="24"/>
        <v>172.5</v>
      </c>
      <c r="I71" s="1927">
        <f t="shared" si="24"/>
        <v>164.5</v>
      </c>
      <c r="J71" s="1927">
        <f t="shared" si="24"/>
        <v>180.5</v>
      </c>
      <c r="K71" s="1927">
        <f t="shared" si="24"/>
        <v>97.5</v>
      </c>
      <c r="L71" s="1927">
        <f t="shared" si="24"/>
        <v>92.5</v>
      </c>
      <c r="M71" s="1927">
        <f t="shared" si="24"/>
        <v>182.5</v>
      </c>
      <c r="N71" s="1927">
        <f t="shared" si="24"/>
        <v>197</v>
      </c>
      <c r="O71" s="1927">
        <f t="shared" si="24"/>
        <v>175.5</v>
      </c>
      <c r="P71" s="1927">
        <f t="shared" si="24"/>
        <v>169.5</v>
      </c>
      <c r="Q71" s="1927">
        <f t="shared" si="24"/>
        <v>156.5</v>
      </c>
      <c r="R71" s="1927">
        <f t="shared" si="24"/>
        <v>105.5</v>
      </c>
    </row>
    <row r="72" spans="1:18" ht="63" customHeight="1" x14ac:dyDescent="1.1000000000000001">
      <c r="A72" s="1928"/>
      <c r="B72" s="1928"/>
      <c r="C72" s="1928"/>
      <c r="D72" s="1926"/>
      <c r="E72" s="1929">
        <f>E71/8</f>
        <v>12.5625</v>
      </c>
      <c r="F72" s="1929">
        <f t="shared" ref="F72:R72" si="25">F71/8</f>
        <v>25.1875</v>
      </c>
      <c r="G72" s="1929">
        <f t="shared" si="25"/>
        <v>22.625</v>
      </c>
      <c r="H72" s="1929">
        <f t="shared" si="25"/>
        <v>21.5625</v>
      </c>
      <c r="I72" s="1929">
        <f t="shared" si="25"/>
        <v>20.5625</v>
      </c>
      <c r="J72" s="1929">
        <f t="shared" si="25"/>
        <v>22.5625</v>
      </c>
      <c r="K72" s="1929">
        <f t="shared" si="25"/>
        <v>12.1875</v>
      </c>
      <c r="L72" s="1929">
        <f t="shared" si="25"/>
        <v>11.5625</v>
      </c>
      <c r="M72" s="1929">
        <f t="shared" si="25"/>
        <v>22.8125</v>
      </c>
      <c r="N72" s="1929">
        <f t="shared" si="25"/>
        <v>24.625</v>
      </c>
      <c r="O72" s="1929">
        <f t="shared" si="25"/>
        <v>21.9375</v>
      </c>
      <c r="P72" s="1929">
        <f t="shared" si="25"/>
        <v>21.1875</v>
      </c>
      <c r="Q72" s="1929">
        <f t="shared" si="25"/>
        <v>19.5625</v>
      </c>
      <c r="R72" s="1929">
        <f t="shared" si="25"/>
        <v>13.1875</v>
      </c>
    </row>
    <row r="73" spans="1:18" ht="63" customHeight="1" x14ac:dyDescent="1.1000000000000001">
      <c r="A73" s="1930"/>
      <c r="B73" s="1930"/>
      <c r="C73" s="1930"/>
      <c r="D73" s="1931" t="s">
        <v>212</v>
      </c>
      <c r="E73" s="1932" t="s">
        <v>315</v>
      </c>
      <c r="F73" s="1933" t="s">
        <v>203</v>
      </c>
      <c r="G73" s="1934"/>
      <c r="H73" s="1931" t="s">
        <v>211</v>
      </c>
      <c r="I73" s="1935"/>
      <c r="J73" s="1936" t="s">
        <v>203</v>
      </c>
      <c r="K73" s="1934"/>
      <c r="L73" s="1931" t="s">
        <v>213</v>
      </c>
      <c r="M73" s="1932" t="s">
        <v>74</v>
      </c>
      <c r="N73" s="1933" t="s">
        <v>203</v>
      </c>
      <c r="O73" s="1934"/>
      <c r="P73" s="1931" t="s">
        <v>211</v>
      </c>
      <c r="Q73" s="1935"/>
      <c r="R73" s="1936" t="s">
        <v>203</v>
      </c>
    </row>
    <row r="74" spans="1:18" ht="63" customHeight="1" x14ac:dyDescent="1.1000000000000001">
      <c r="A74" s="1937"/>
      <c r="B74" s="1937"/>
      <c r="C74" s="1937"/>
      <c r="D74" s="1938" t="s">
        <v>159</v>
      </c>
      <c r="E74" s="1939">
        <v>27.5</v>
      </c>
      <c r="F74" s="1940" t="str">
        <f>E74* 40 &amp; "hrs"</f>
        <v>1100hrs</v>
      </c>
      <c r="G74" s="1934"/>
      <c r="H74" s="1941" t="s">
        <v>240</v>
      </c>
      <c r="I74" s="1942">
        <v>25.93</v>
      </c>
      <c r="J74" s="1943" t="s">
        <v>247</v>
      </c>
      <c r="K74" s="1934"/>
      <c r="L74" s="1944" t="s">
        <v>159</v>
      </c>
      <c r="M74" s="1945">
        <v>27.5</v>
      </c>
      <c r="N74" s="1940" t="str">
        <f>M74* 40 &amp; "hrs"</f>
        <v>1100hrs</v>
      </c>
      <c r="O74" s="1934"/>
      <c r="P74" s="1946" t="s">
        <v>240</v>
      </c>
      <c r="Q74" s="1867">
        <v>25.93</v>
      </c>
      <c r="R74" s="1947" t="s">
        <v>247</v>
      </c>
    </row>
    <row r="75" spans="1:18" ht="63" customHeight="1" x14ac:dyDescent="1.1000000000000001">
      <c r="A75" s="1937"/>
      <c r="B75" s="1937"/>
      <c r="C75" s="1937"/>
      <c r="D75" s="1948" t="s">
        <v>204</v>
      </c>
      <c r="E75" s="1949">
        <f>SUM(E71:K71)/40</f>
        <v>27.45</v>
      </c>
      <c r="F75" s="1950" t="str">
        <f>E75* 40 &amp; "hrs"</f>
        <v>1098hrs</v>
      </c>
      <c r="G75" s="1934"/>
      <c r="H75" s="1951" t="s">
        <v>74</v>
      </c>
      <c r="I75" s="1952">
        <f>SUM(E71:K71)/40</f>
        <v>27.45</v>
      </c>
      <c r="J75" s="1953" t="str">
        <f>I75*40 &amp; "hrs"</f>
        <v>1098hrs</v>
      </c>
      <c r="K75" s="1934"/>
      <c r="L75" s="1954" t="s">
        <v>204</v>
      </c>
      <c r="M75" s="1955">
        <f>SUM(L71:R71)/40</f>
        <v>26.975000000000001</v>
      </c>
      <c r="N75" s="1950" t="str">
        <f>M75* 40 &amp; "hrs"</f>
        <v>1079hrs</v>
      </c>
      <c r="O75" s="1934"/>
      <c r="P75" s="1951" t="s">
        <v>74</v>
      </c>
      <c r="Q75" s="1956">
        <f>SUM(L71:R71)/40</f>
        <v>26.975000000000001</v>
      </c>
      <c r="R75" s="1957" t="str">
        <f>Q75*40 &amp; "hrs"</f>
        <v>1079hrs</v>
      </c>
    </row>
    <row r="76" spans="1:18" ht="63" customHeight="1" x14ac:dyDescent="1.1000000000000001">
      <c r="A76" s="1937"/>
      <c r="B76" s="1937"/>
      <c r="C76" s="1937"/>
      <c r="D76" s="1944" t="s">
        <v>188</v>
      </c>
      <c r="E76" s="1945">
        <f>COUNTIFS(E7:K72, "T")*8/40</f>
        <v>0.6</v>
      </c>
      <c r="F76" s="1958" t="str">
        <f>E76* 40 &amp; "hrs"</f>
        <v>24hrs</v>
      </c>
      <c r="G76" s="1934"/>
      <c r="H76" s="1946" t="s">
        <v>241</v>
      </c>
      <c r="I76" s="1945">
        <v>29.07</v>
      </c>
      <c r="J76" s="1947" t="s">
        <v>251</v>
      </c>
      <c r="K76" s="1934"/>
      <c r="L76" s="1959" t="s">
        <v>188</v>
      </c>
      <c r="M76" s="1867">
        <f>COUNTIFS(L7:R72, "T")*8/40</f>
        <v>0.6</v>
      </c>
      <c r="N76" s="1958" t="str">
        <f>M76* 40 &amp; "hrs"</f>
        <v>24hrs</v>
      </c>
      <c r="O76" s="1934"/>
      <c r="P76" s="1946" t="s">
        <v>241</v>
      </c>
      <c r="Q76" s="1867">
        <v>29.07</v>
      </c>
      <c r="R76" s="1947" t="s">
        <v>251</v>
      </c>
    </row>
    <row r="77" spans="1:18" ht="63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63" customHeight="1" x14ac:dyDescent="0.3">
      <c r="A78" s="897"/>
      <c r="B78" s="897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  <row r="79" spans="1:18" ht="63" customHeight="1" x14ac:dyDescent="0.3">
      <c r="A79" s="897"/>
      <c r="B79" s="897"/>
      <c r="C79" s="897"/>
      <c r="D79" s="897" t="s">
        <v>350</v>
      </c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</sheetData>
  <mergeCells count="5">
    <mergeCell ref="A1:R1"/>
    <mergeCell ref="A2:R2"/>
    <mergeCell ref="A3:R3"/>
    <mergeCell ref="E4:K4"/>
    <mergeCell ref="L4:R4"/>
  </mergeCells>
  <conditionalFormatting sqref="I75">
    <cfRule type="cellIs" dxfId="681" priority="10" operator="lessThan">
      <formula>25.93</formula>
    </cfRule>
    <cfRule type="cellIs" dxfId="680" priority="11" operator="greaterThan">
      <formula>29.07</formula>
    </cfRule>
    <cfRule type="cellIs" dxfId="679" priority="12" operator="between">
      <formula>25.93</formula>
      <formula>29.07</formula>
    </cfRule>
  </conditionalFormatting>
  <conditionalFormatting sqref="J75">
    <cfRule type="cellIs" dxfId="678" priority="7" operator="lessThan">
      <formula>1037.2</formula>
    </cfRule>
    <cfRule type="cellIs" dxfId="677" priority="8" operator="greaterThan">
      <formula>1162.8</formula>
    </cfRule>
    <cfRule type="cellIs" dxfId="676" priority="9" operator="between">
      <formula>1037.2</formula>
      <formula>1162.8</formula>
    </cfRule>
  </conditionalFormatting>
  <conditionalFormatting sqref="Q75">
    <cfRule type="cellIs" dxfId="675" priority="4" operator="lessThan">
      <formula>25.93</formula>
    </cfRule>
    <cfRule type="cellIs" dxfId="674" priority="5" operator="greaterThan">
      <formula>29.07</formula>
    </cfRule>
    <cfRule type="cellIs" dxfId="673" priority="6" operator="between">
      <formula>25.93</formula>
      <formula>29.07</formula>
    </cfRule>
  </conditionalFormatting>
  <conditionalFormatting sqref="R75">
    <cfRule type="cellIs" dxfId="672" priority="1" operator="lessThan">
      <formula>1037.2</formula>
    </cfRule>
    <cfRule type="cellIs" dxfId="671" priority="2" operator="greaterThan">
      <formula>1162.8</formula>
    </cfRule>
    <cfRule type="cellIs" dxfId="670" priority="3" operator="between">
      <formula>1037.2</formula>
      <formula>1162.8</formula>
    </cfRule>
  </conditionalFormatting>
  <pageMargins left="0.7" right="0.7" top="0.75" bottom="0.75" header="0.3" footer="0.3"/>
  <pageSetup scale="14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2A88-C942-430D-B27A-4C27ECA1ED25}">
  <sheetPr>
    <pageSetUpPr fitToPage="1"/>
  </sheetPr>
  <dimension ref="A1:U79"/>
  <sheetViews>
    <sheetView topLeftCell="H1" zoomScale="75" zoomScaleNormal="75" workbookViewId="0">
      <selection sqref="A1:R70"/>
    </sheetView>
  </sheetViews>
  <sheetFormatPr defaultRowHeight="41.5" customHeight="1" x14ac:dyDescent="0.25"/>
  <cols>
    <col min="1" max="1" width="17.81640625" bestFit="1" customWidth="1"/>
    <col min="2" max="2" width="37.81640625" bestFit="1" customWidth="1"/>
    <col min="3" max="3" width="48.453125" customWidth="1"/>
    <col min="4" max="4" width="10.453125" customWidth="1"/>
    <col min="5" max="18" width="18.453125" customWidth="1"/>
  </cols>
  <sheetData>
    <row r="1" spans="1:21" ht="41.5" customHeight="1" x14ac:dyDescent="0.6">
      <c r="A1" s="2641" t="s">
        <v>0</v>
      </c>
      <c r="B1" s="2641"/>
      <c r="C1" s="2641"/>
      <c r="D1" s="2641"/>
      <c r="E1" s="2641"/>
      <c r="F1" s="2641"/>
      <c r="G1" s="2641"/>
      <c r="H1" s="2641"/>
      <c r="I1" s="2641"/>
      <c r="J1" s="2641"/>
      <c r="K1" s="2641"/>
      <c r="L1" s="2641"/>
      <c r="M1" s="2641"/>
      <c r="N1" s="2641"/>
      <c r="O1" s="2641"/>
      <c r="P1" s="2641"/>
      <c r="Q1" s="2641"/>
      <c r="R1" s="2641"/>
    </row>
    <row r="2" spans="1:21" ht="41.5" customHeight="1" x14ac:dyDescent="0.6">
      <c r="A2" s="2641" t="s">
        <v>87</v>
      </c>
      <c r="B2" s="2641"/>
      <c r="C2" s="2641"/>
      <c r="D2" s="2641"/>
      <c r="E2" s="2641"/>
      <c r="F2" s="2641"/>
      <c r="G2" s="2641"/>
      <c r="H2" s="2641"/>
      <c r="I2" s="2641"/>
      <c r="J2" s="2641"/>
      <c r="K2" s="2641"/>
      <c r="L2" s="2641"/>
      <c r="M2" s="2641"/>
      <c r="N2" s="2641"/>
      <c r="O2" s="2641"/>
      <c r="P2" s="2641"/>
      <c r="Q2" s="2641"/>
      <c r="R2" s="2641"/>
    </row>
    <row r="3" spans="1:21" ht="41.5" customHeight="1" x14ac:dyDescent="0.6">
      <c r="A3" s="2642"/>
      <c r="B3" s="2642"/>
      <c r="C3" s="2642"/>
      <c r="D3" s="2642"/>
      <c r="E3" s="2642"/>
      <c r="F3" s="2642"/>
      <c r="G3" s="2642"/>
      <c r="H3" s="2642"/>
      <c r="I3" s="2642"/>
      <c r="J3" s="2642"/>
      <c r="K3" s="2642"/>
      <c r="L3" s="2642"/>
      <c r="M3" s="2642"/>
      <c r="N3" s="2642"/>
      <c r="O3" s="2642"/>
      <c r="P3" s="2642"/>
      <c r="Q3" s="2642"/>
      <c r="R3" s="2642"/>
    </row>
    <row r="4" spans="1:21" ht="41.5" customHeight="1" x14ac:dyDescent="0.8">
      <c r="A4" s="1764"/>
      <c r="B4" s="1764"/>
      <c r="C4" s="1764"/>
      <c r="D4" s="1764"/>
      <c r="E4" s="2643" t="s">
        <v>2</v>
      </c>
      <c r="F4" s="2644"/>
      <c r="G4" s="2644"/>
      <c r="H4" s="2644"/>
      <c r="I4" s="2644"/>
      <c r="J4" s="2644"/>
      <c r="K4" s="2645"/>
      <c r="L4" s="2643" t="s">
        <v>3</v>
      </c>
      <c r="M4" s="2644"/>
      <c r="N4" s="2644"/>
      <c r="O4" s="2644"/>
      <c r="P4" s="2644"/>
      <c r="Q4" s="2644"/>
      <c r="R4" s="2644"/>
      <c r="T4" s="1754" t="s">
        <v>355</v>
      </c>
      <c r="U4" s="1755" t="s">
        <v>354</v>
      </c>
    </row>
    <row r="5" spans="1:21" ht="41.5" customHeight="1" x14ac:dyDescent="0.8">
      <c r="A5" s="1765"/>
      <c r="B5" s="1765"/>
      <c r="C5" s="1765"/>
      <c r="D5" s="1765"/>
      <c r="E5" s="1766">
        <v>45739</v>
      </c>
      <c r="F5" s="1766">
        <v>45740</v>
      </c>
      <c r="G5" s="1766">
        <v>45741</v>
      </c>
      <c r="H5" s="1766">
        <v>45742</v>
      </c>
      <c r="I5" s="1766">
        <v>45743</v>
      </c>
      <c r="J5" s="1766">
        <v>45744</v>
      </c>
      <c r="K5" s="1766">
        <v>45745</v>
      </c>
      <c r="L5" s="1766">
        <v>45746</v>
      </c>
      <c r="M5" s="1766">
        <v>45747</v>
      </c>
      <c r="N5" s="1766">
        <v>45748</v>
      </c>
      <c r="O5" s="1766">
        <v>45749</v>
      </c>
      <c r="P5" s="1766">
        <v>45750</v>
      </c>
      <c r="Q5" s="1766">
        <v>45751</v>
      </c>
      <c r="R5" s="1766">
        <v>45752</v>
      </c>
      <c r="T5" s="1756">
        <v>0.25</v>
      </c>
      <c r="U5" s="1752">
        <f>ROUNDDOWN(AVERAGE(E15:R15),0)</f>
        <v>4</v>
      </c>
    </row>
    <row r="6" spans="1:21" ht="41.5" customHeight="1" x14ac:dyDescent="0.8">
      <c r="A6" s="1767" t="s">
        <v>4</v>
      </c>
      <c r="B6" s="1767" t="s">
        <v>5</v>
      </c>
      <c r="C6" s="1767" t="s">
        <v>6</v>
      </c>
      <c r="D6" s="1767" t="s">
        <v>7</v>
      </c>
      <c r="E6" s="1768" t="s">
        <v>8</v>
      </c>
      <c r="F6" s="1769" t="s">
        <v>9</v>
      </c>
      <c r="G6" s="1769" t="s">
        <v>10</v>
      </c>
      <c r="H6" s="1769" t="s">
        <v>11</v>
      </c>
      <c r="I6" s="1769" t="s">
        <v>10</v>
      </c>
      <c r="J6" s="1769" t="s">
        <v>264</v>
      </c>
      <c r="K6" s="1768" t="s">
        <v>8</v>
      </c>
      <c r="L6" s="1768" t="s">
        <v>8</v>
      </c>
      <c r="M6" s="1769" t="s">
        <v>9</v>
      </c>
      <c r="N6" s="1769" t="s">
        <v>10</v>
      </c>
      <c r="O6" s="1769" t="s">
        <v>11</v>
      </c>
      <c r="P6" s="1769" t="s">
        <v>10</v>
      </c>
      <c r="Q6" s="1769" t="s">
        <v>12</v>
      </c>
      <c r="R6" s="1770" t="s">
        <v>8</v>
      </c>
      <c r="T6" s="1757">
        <v>0.29166666666666669</v>
      </c>
      <c r="U6" s="1752">
        <f>ROUNDDOWN(AVERAGE(E19:R19),0)</f>
        <v>5</v>
      </c>
    </row>
    <row r="7" spans="1:21" ht="41.5" customHeight="1" x14ac:dyDescent="0.3">
      <c r="A7" s="1771" t="s">
        <v>13</v>
      </c>
      <c r="B7" s="1771" t="s">
        <v>116</v>
      </c>
      <c r="C7" s="1772" t="s">
        <v>115</v>
      </c>
      <c r="D7" s="1773">
        <f>SUM(E7:K7,L7:R7)/2</f>
        <v>35</v>
      </c>
      <c r="E7" s="1774"/>
      <c r="F7" s="1773">
        <v>7</v>
      </c>
      <c r="G7" s="1773">
        <v>7</v>
      </c>
      <c r="H7" s="1773">
        <v>7</v>
      </c>
      <c r="I7" s="1773">
        <v>7</v>
      </c>
      <c r="J7" s="1773">
        <v>7</v>
      </c>
      <c r="K7" s="1774"/>
      <c r="L7" s="1774"/>
      <c r="M7" s="1773">
        <v>7</v>
      </c>
      <c r="N7" s="1773">
        <v>7</v>
      </c>
      <c r="O7" s="1773">
        <v>7</v>
      </c>
      <c r="P7" s="1773">
        <v>7</v>
      </c>
      <c r="Q7" s="1773">
        <v>7</v>
      </c>
      <c r="R7" s="1775"/>
      <c r="T7" s="1756">
        <v>0.33333333333333298</v>
      </c>
      <c r="U7" s="1752">
        <f>ROUNDDOWN(AVERAGE(E21:R21),0)</f>
        <v>6</v>
      </c>
    </row>
    <row r="8" spans="1:21" ht="41.5" customHeight="1" x14ac:dyDescent="0.25">
      <c r="A8" s="1771" t="s">
        <v>13</v>
      </c>
      <c r="B8" s="1771" t="s">
        <v>90</v>
      </c>
      <c r="C8" s="1772" t="s">
        <v>88</v>
      </c>
      <c r="D8" s="1773">
        <f t="shared" ref="D8:D14" si="0">SUM(E8:K8,L8:R8)/2</f>
        <v>40</v>
      </c>
      <c r="E8" s="1774"/>
      <c r="F8" s="1773">
        <v>8</v>
      </c>
      <c r="G8" s="1773">
        <v>8</v>
      </c>
      <c r="H8" s="1776">
        <v>8</v>
      </c>
      <c r="I8" s="1773">
        <v>8</v>
      </c>
      <c r="J8" s="1773">
        <v>8</v>
      </c>
      <c r="K8" s="1774"/>
      <c r="L8" s="1774"/>
      <c r="M8" s="1773">
        <v>8</v>
      </c>
      <c r="N8" s="1773">
        <v>8</v>
      </c>
      <c r="O8" s="1773">
        <v>8</v>
      </c>
      <c r="P8" s="1773">
        <v>8</v>
      </c>
      <c r="Q8" s="1773">
        <v>8</v>
      </c>
      <c r="R8" s="1775"/>
      <c r="T8" s="1757">
        <v>0.375</v>
      </c>
      <c r="U8" s="1752">
        <f>ROUNDDOWN(AVERAGE(E26:R26),0)</f>
        <v>8</v>
      </c>
    </row>
    <row r="9" spans="1:21" ht="41.5" customHeight="1" x14ac:dyDescent="0.3">
      <c r="A9" s="1771" t="s">
        <v>13</v>
      </c>
      <c r="B9" s="1771" t="s">
        <v>90</v>
      </c>
      <c r="C9" s="1772" t="s">
        <v>89</v>
      </c>
      <c r="D9" s="1773">
        <f t="shared" si="0"/>
        <v>36</v>
      </c>
      <c r="E9" s="1774"/>
      <c r="F9" s="1773">
        <v>8</v>
      </c>
      <c r="G9" s="1773">
        <v>8</v>
      </c>
      <c r="H9" s="1773">
        <v>8</v>
      </c>
      <c r="I9" s="1773">
        <v>8</v>
      </c>
      <c r="J9" s="1773">
        <v>8</v>
      </c>
      <c r="K9" s="1774"/>
      <c r="L9" s="1774"/>
      <c r="M9" s="1773">
        <v>8</v>
      </c>
      <c r="N9" s="1792" t="s">
        <v>104</v>
      </c>
      <c r="O9" s="1773">
        <v>8</v>
      </c>
      <c r="P9" s="1773">
        <v>8</v>
      </c>
      <c r="Q9" s="1773">
        <v>8</v>
      </c>
      <c r="R9" s="1775"/>
      <c r="T9" s="1756">
        <v>0.41666666666666702</v>
      </c>
      <c r="U9" s="1752">
        <f>ROUNDDOWN(AVERAGE(E31:R31),0)</f>
        <v>10</v>
      </c>
    </row>
    <row r="10" spans="1:21" ht="41.5" customHeight="1" x14ac:dyDescent="0.25">
      <c r="A10" s="1771" t="s">
        <v>13</v>
      </c>
      <c r="B10" s="1771" t="s">
        <v>90</v>
      </c>
      <c r="C10" s="1777" t="s">
        <v>111</v>
      </c>
      <c r="D10" s="1773">
        <f t="shared" si="0"/>
        <v>36</v>
      </c>
      <c r="E10" s="1774">
        <v>8</v>
      </c>
      <c r="F10" s="1773">
        <v>8</v>
      </c>
      <c r="G10" s="1773">
        <v>8</v>
      </c>
      <c r="H10" s="1773"/>
      <c r="I10" s="1773">
        <v>8</v>
      </c>
      <c r="J10" s="1773">
        <v>8</v>
      </c>
      <c r="K10" s="1774"/>
      <c r="L10" s="1778"/>
      <c r="M10" s="1773">
        <v>8</v>
      </c>
      <c r="N10" s="1773">
        <v>8</v>
      </c>
      <c r="O10" s="1773">
        <v>8</v>
      </c>
      <c r="P10" s="1792" t="s">
        <v>117</v>
      </c>
      <c r="Q10" s="1773"/>
      <c r="R10" s="1774">
        <v>8</v>
      </c>
      <c r="T10" s="1757">
        <v>0.45833333333333298</v>
      </c>
      <c r="U10" s="1752">
        <f>ROUNDDOWN(AVERAGE(E35:R35),0)</f>
        <v>11</v>
      </c>
    </row>
    <row r="11" spans="1:21" ht="41.5" customHeight="1" x14ac:dyDescent="0.3">
      <c r="A11" s="1771" t="s">
        <v>13</v>
      </c>
      <c r="B11" s="1771" t="s">
        <v>90</v>
      </c>
      <c r="C11" s="1777" t="s">
        <v>133</v>
      </c>
      <c r="D11" s="1773">
        <f t="shared" si="0"/>
        <v>40</v>
      </c>
      <c r="E11" s="1774">
        <v>8</v>
      </c>
      <c r="F11" s="1773">
        <v>8</v>
      </c>
      <c r="G11" s="1773"/>
      <c r="H11" s="1773">
        <v>8</v>
      </c>
      <c r="I11" s="1773">
        <v>8</v>
      </c>
      <c r="J11" s="1773">
        <v>8</v>
      </c>
      <c r="K11" s="1774"/>
      <c r="L11" s="1778"/>
      <c r="M11" s="1773">
        <v>8</v>
      </c>
      <c r="N11" s="1773">
        <v>8</v>
      </c>
      <c r="O11" s="1773">
        <v>8</v>
      </c>
      <c r="P11" s="1773"/>
      <c r="Q11" s="1773">
        <v>8</v>
      </c>
      <c r="R11" s="1775">
        <v>8</v>
      </c>
      <c r="T11" s="1756">
        <v>0.5</v>
      </c>
      <c r="U11" s="1752">
        <f>ROUNDDOWN(AVERAGE(E40:R40),0)</f>
        <v>13</v>
      </c>
    </row>
    <row r="12" spans="1:21" ht="41.5" customHeight="1" x14ac:dyDescent="0.25">
      <c r="A12" s="1771" t="s">
        <v>13</v>
      </c>
      <c r="B12" s="1771" t="s">
        <v>90</v>
      </c>
      <c r="C12" s="1779" t="s">
        <v>344</v>
      </c>
      <c r="D12" s="1773">
        <f t="shared" si="0"/>
        <v>8</v>
      </c>
      <c r="E12" s="1774">
        <v>8</v>
      </c>
      <c r="F12" s="1773"/>
      <c r="G12" s="1773"/>
      <c r="H12" s="1773"/>
      <c r="I12" s="1773"/>
      <c r="J12" s="1773"/>
      <c r="K12" s="1774"/>
      <c r="L12" s="1778"/>
      <c r="M12" s="1773"/>
      <c r="N12" s="1773"/>
      <c r="O12" s="1773"/>
      <c r="P12" s="1773"/>
      <c r="Q12" s="1773"/>
      <c r="R12" s="1775">
        <v>8</v>
      </c>
      <c r="T12" s="1757">
        <v>0.54166666666666696</v>
      </c>
      <c r="U12" s="1752">
        <f>ROUNDDOWN(AVERAGE(E43:R43),0)</f>
        <v>14</v>
      </c>
    </row>
    <row r="13" spans="1:21" s="1743" customFormat="1" ht="41.5" customHeight="1" x14ac:dyDescent="0.3">
      <c r="A13" s="1771" t="s">
        <v>13</v>
      </c>
      <c r="B13" s="1771" t="s">
        <v>90</v>
      </c>
      <c r="C13" s="1829" t="s">
        <v>351</v>
      </c>
      <c r="D13" s="1782">
        <f>SUM(E13:K13,L13:R13)/2</f>
        <v>14</v>
      </c>
      <c r="E13" s="1783">
        <v>6</v>
      </c>
      <c r="F13" s="1782"/>
      <c r="G13" s="1782"/>
      <c r="H13" s="1782"/>
      <c r="I13" s="1782"/>
      <c r="J13" s="1782"/>
      <c r="K13" s="1783">
        <v>8</v>
      </c>
      <c r="L13" s="1784">
        <v>6</v>
      </c>
      <c r="M13" s="1782"/>
      <c r="N13" s="1782"/>
      <c r="O13" s="1782"/>
      <c r="P13" s="1782"/>
      <c r="Q13" s="1782"/>
      <c r="R13" s="1783">
        <v>8</v>
      </c>
      <c r="T13" s="1756">
        <v>0.58333333333333304</v>
      </c>
      <c r="U13" s="1752">
        <f>ROUNDDOWN(AVERAGE(E51:R51),0)</f>
        <v>16</v>
      </c>
    </row>
    <row r="14" spans="1:21" ht="41.5" customHeight="1" x14ac:dyDescent="0.25">
      <c r="A14" s="1771" t="s">
        <v>13</v>
      </c>
      <c r="B14" s="1771" t="s">
        <v>90</v>
      </c>
      <c r="C14" s="1777" t="s">
        <v>106</v>
      </c>
      <c r="D14" s="1773">
        <f t="shared" si="0"/>
        <v>8</v>
      </c>
      <c r="E14" s="1774"/>
      <c r="F14" s="1785"/>
      <c r="G14" s="1785"/>
      <c r="H14" s="1785"/>
      <c r="I14" s="1785"/>
      <c r="J14" s="1785"/>
      <c r="K14" s="1774">
        <v>8</v>
      </c>
      <c r="L14" s="1778"/>
      <c r="M14" s="1785"/>
      <c r="N14" s="1785"/>
      <c r="O14" s="1785"/>
      <c r="P14" s="1785"/>
      <c r="Q14" s="1785"/>
      <c r="R14" s="1774">
        <v>8</v>
      </c>
      <c r="T14" s="1757">
        <v>0.625</v>
      </c>
      <c r="U14" s="1752">
        <f>ROUNDDOWN(AVERAGE(E55:R55),0)</f>
        <v>12</v>
      </c>
    </row>
    <row r="15" spans="1:21" ht="41.5" customHeight="1" x14ac:dyDescent="0.3">
      <c r="A15" s="1786"/>
      <c r="B15" s="1786"/>
      <c r="C15" s="1787" t="s">
        <v>122</v>
      </c>
      <c r="D15" s="1788"/>
      <c r="E15" s="1789">
        <f>COUNT(E7:E14)</f>
        <v>4</v>
      </c>
      <c r="F15" s="1789">
        <f>COUNT(F7:F14)</f>
        <v>5</v>
      </c>
      <c r="G15" s="1789">
        <f t="shared" ref="G15:R15" si="1">COUNT(G7:G14)</f>
        <v>4</v>
      </c>
      <c r="H15" s="1789">
        <f t="shared" si="1"/>
        <v>4</v>
      </c>
      <c r="I15" s="1789">
        <f t="shared" si="1"/>
        <v>5</v>
      </c>
      <c r="J15" s="1789">
        <f t="shared" si="1"/>
        <v>5</v>
      </c>
      <c r="K15" s="1789">
        <f t="shared" si="1"/>
        <v>2</v>
      </c>
      <c r="L15" s="1789">
        <f t="shared" si="1"/>
        <v>1</v>
      </c>
      <c r="M15" s="1789">
        <f t="shared" si="1"/>
        <v>5</v>
      </c>
      <c r="N15" s="1789">
        <f t="shared" si="1"/>
        <v>4</v>
      </c>
      <c r="O15" s="1789">
        <f>COUNT(O7:O14)</f>
        <v>5</v>
      </c>
      <c r="P15" s="1789">
        <f t="shared" si="1"/>
        <v>3</v>
      </c>
      <c r="Q15" s="1789">
        <f t="shared" si="1"/>
        <v>4</v>
      </c>
      <c r="R15" s="1789">
        <f t="shared" si="1"/>
        <v>5</v>
      </c>
      <c r="T15" s="1756">
        <v>0.66666666666666696</v>
      </c>
      <c r="U15" s="1752">
        <f>ROUNDDOWN(AVERAGE(E56:R56),0)</f>
        <v>12</v>
      </c>
    </row>
    <row r="16" spans="1:21" ht="41.5" customHeight="1" x14ac:dyDescent="0.25">
      <c r="A16" s="1771" t="s">
        <v>13</v>
      </c>
      <c r="B16" s="1771" t="s">
        <v>14</v>
      </c>
      <c r="C16" s="1777" t="s">
        <v>293</v>
      </c>
      <c r="D16" s="1773">
        <f>SUM(E16:K16,L16:R16)/2</f>
        <v>40</v>
      </c>
      <c r="E16" s="1778"/>
      <c r="F16" s="1790">
        <v>8</v>
      </c>
      <c r="G16" s="1790"/>
      <c r="H16" s="1790">
        <v>8</v>
      </c>
      <c r="I16" s="1790">
        <v>8</v>
      </c>
      <c r="J16" s="1790">
        <v>8</v>
      </c>
      <c r="K16" s="1778">
        <v>8</v>
      </c>
      <c r="L16" s="1778">
        <v>8</v>
      </c>
      <c r="M16" s="1773"/>
      <c r="N16" s="1790">
        <v>8</v>
      </c>
      <c r="O16" s="1790">
        <v>8</v>
      </c>
      <c r="P16" s="1790">
        <v>8</v>
      </c>
      <c r="Q16" s="1790">
        <v>8</v>
      </c>
      <c r="R16" s="1791"/>
      <c r="T16" s="1757">
        <v>0.70833333333333404</v>
      </c>
      <c r="U16" s="1752">
        <f>ROUNDDOWN(AVERAGE(E57:R57),0)</f>
        <v>10</v>
      </c>
    </row>
    <row r="17" spans="1:21" ht="41.5" customHeight="1" x14ac:dyDescent="0.3">
      <c r="A17" s="1771" t="s">
        <v>13</v>
      </c>
      <c r="B17" s="1771" t="s">
        <v>14</v>
      </c>
      <c r="C17" s="1777" t="s">
        <v>98</v>
      </c>
      <c r="D17" s="1773">
        <f t="shared" ref="D17" si="2">SUM(E17:K17,L17:R17)/2</f>
        <v>40</v>
      </c>
      <c r="E17" s="1774"/>
      <c r="F17" s="1776">
        <v>8</v>
      </c>
      <c r="G17" s="1773">
        <v>8</v>
      </c>
      <c r="H17" s="1773">
        <v>8</v>
      </c>
      <c r="I17" s="1773">
        <v>8</v>
      </c>
      <c r="J17" s="1773">
        <v>8</v>
      </c>
      <c r="K17" s="1774"/>
      <c r="L17" s="1774"/>
      <c r="M17" s="1790">
        <v>8</v>
      </c>
      <c r="N17" s="1790">
        <v>8</v>
      </c>
      <c r="O17" s="1773">
        <v>8</v>
      </c>
      <c r="P17" s="1773">
        <v>8</v>
      </c>
      <c r="Q17" s="1773">
        <v>8</v>
      </c>
      <c r="R17" s="1775"/>
      <c r="T17" s="1756">
        <v>0.75</v>
      </c>
      <c r="U17" s="1752">
        <f>ROUNDDOWN(AVERAGE(E59:R59),0)</f>
        <v>9</v>
      </c>
    </row>
    <row r="18" spans="1:21" ht="41.5" customHeight="1" x14ac:dyDescent="0.25">
      <c r="A18" s="1771" t="s">
        <v>13</v>
      </c>
      <c r="B18" s="1771" t="s">
        <v>201</v>
      </c>
      <c r="C18" s="1777" t="s">
        <v>107</v>
      </c>
      <c r="D18" s="1773">
        <f>SUM(E18:K18,L18:R18)/2</f>
        <v>17.5</v>
      </c>
      <c r="E18" s="1774">
        <v>5</v>
      </c>
      <c r="F18" s="1773"/>
      <c r="G18" s="1773">
        <v>5</v>
      </c>
      <c r="H18" s="1773">
        <v>5</v>
      </c>
      <c r="I18" s="1773"/>
      <c r="J18" s="1773"/>
      <c r="K18" s="1774"/>
      <c r="L18" s="1778">
        <v>5</v>
      </c>
      <c r="M18" s="1773">
        <v>5</v>
      </c>
      <c r="N18" s="1773">
        <v>5</v>
      </c>
      <c r="O18" s="1773"/>
      <c r="P18" s="1773">
        <v>5</v>
      </c>
      <c r="Q18" s="1773"/>
      <c r="R18" s="1775"/>
      <c r="T18" s="1757">
        <v>0.79166666666666696</v>
      </c>
      <c r="U18" s="1752">
        <f>ROUNDDOWN(AVERAGE(E60:R60),0)</f>
        <v>9</v>
      </c>
    </row>
    <row r="19" spans="1:21" ht="41.5" customHeight="1" x14ac:dyDescent="0.3">
      <c r="A19" s="1786"/>
      <c r="B19" s="1786"/>
      <c r="C19" s="1787" t="s">
        <v>123</v>
      </c>
      <c r="D19" s="1788"/>
      <c r="E19" s="1789">
        <f t="shared" ref="E19:R19" si="3">COUNT(E7:E14,E16:E17)</f>
        <v>4</v>
      </c>
      <c r="F19" s="1789">
        <f t="shared" si="3"/>
        <v>7</v>
      </c>
      <c r="G19" s="1789">
        <f t="shared" si="3"/>
        <v>5</v>
      </c>
      <c r="H19" s="1789">
        <f t="shared" si="3"/>
        <v>6</v>
      </c>
      <c r="I19" s="1789">
        <f t="shared" si="3"/>
        <v>7</v>
      </c>
      <c r="J19" s="1789">
        <f t="shared" si="3"/>
        <v>7</v>
      </c>
      <c r="K19" s="1789">
        <f t="shared" si="3"/>
        <v>3</v>
      </c>
      <c r="L19" s="1789">
        <f t="shared" si="3"/>
        <v>2</v>
      </c>
      <c r="M19" s="1789">
        <f t="shared" si="3"/>
        <v>6</v>
      </c>
      <c r="N19" s="1789">
        <f t="shared" si="3"/>
        <v>6</v>
      </c>
      <c r="O19" s="1789">
        <f t="shared" si="3"/>
        <v>7</v>
      </c>
      <c r="P19" s="1789">
        <f t="shared" si="3"/>
        <v>5</v>
      </c>
      <c r="Q19" s="1789">
        <f t="shared" si="3"/>
        <v>6</v>
      </c>
      <c r="R19" s="1789">
        <f t="shared" si="3"/>
        <v>5</v>
      </c>
      <c r="T19" s="1756">
        <v>0.83333333333333404</v>
      </c>
      <c r="U19" s="1752">
        <f>ROUNDDOWN(AVERAGE(E61:R61),0)</f>
        <v>5</v>
      </c>
    </row>
    <row r="20" spans="1:21" ht="41.5" customHeight="1" x14ac:dyDescent="0.25">
      <c r="A20" s="1771" t="s">
        <v>13</v>
      </c>
      <c r="B20" s="1771" t="s">
        <v>26</v>
      </c>
      <c r="C20" s="1777" t="s">
        <v>285</v>
      </c>
      <c r="D20" s="1773">
        <f>SUM(E20:K20,L20:R20)/2</f>
        <v>40</v>
      </c>
      <c r="E20" s="1793"/>
      <c r="F20" s="1773">
        <v>8</v>
      </c>
      <c r="G20" s="1773">
        <v>8</v>
      </c>
      <c r="H20" s="1773"/>
      <c r="I20" s="1773">
        <v>8</v>
      </c>
      <c r="J20" s="1773">
        <v>8</v>
      </c>
      <c r="K20" s="1794">
        <v>8</v>
      </c>
      <c r="L20" s="1794">
        <v>8</v>
      </c>
      <c r="M20" s="1773">
        <v>8</v>
      </c>
      <c r="N20" s="1773">
        <v>8</v>
      </c>
      <c r="O20" s="1773"/>
      <c r="P20" s="1773">
        <v>8</v>
      </c>
      <c r="Q20" s="1773">
        <v>8</v>
      </c>
      <c r="R20" s="1794"/>
      <c r="T20" s="1757">
        <v>0.875</v>
      </c>
      <c r="U20" s="1752">
        <f>ROUNDDOWN(AVERAGE(E62:R62),0)</f>
        <v>4</v>
      </c>
    </row>
    <row r="21" spans="1:21" ht="41.5" customHeight="1" x14ac:dyDescent="0.3">
      <c r="A21" s="1786"/>
      <c r="B21" s="1786"/>
      <c r="C21" s="1787" t="s">
        <v>120</v>
      </c>
      <c r="D21" s="1788"/>
      <c r="E21" s="1789">
        <f t="shared" ref="E21:R21" si="4">COUNT(E7:E14,E16:E18,E20:E20)</f>
        <v>5</v>
      </c>
      <c r="F21" s="1789">
        <f t="shared" si="4"/>
        <v>8</v>
      </c>
      <c r="G21" s="1789">
        <f t="shared" si="4"/>
        <v>7</v>
      </c>
      <c r="H21" s="1789">
        <f t="shared" si="4"/>
        <v>7</v>
      </c>
      <c r="I21" s="1789">
        <f t="shared" si="4"/>
        <v>8</v>
      </c>
      <c r="J21" s="1789">
        <f t="shared" si="4"/>
        <v>8</v>
      </c>
      <c r="K21" s="1789">
        <f t="shared" si="4"/>
        <v>4</v>
      </c>
      <c r="L21" s="1789">
        <f t="shared" si="4"/>
        <v>4</v>
      </c>
      <c r="M21" s="1789">
        <f t="shared" si="4"/>
        <v>8</v>
      </c>
      <c r="N21" s="1789">
        <f t="shared" si="4"/>
        <v>8</v>
      </c>
      <c r="O21" s="1789">
        <f t="shared" si="4"/>
        <v>7</v>
      </c>
      <c r="P21" s="1789">
        <f t="shared" si="4"/>
        <v>7</v>
      </c>
      <c r="Q21" s="1789">
        <f t="shared" si="4"/>
        <v>7</v>
      </c>
      <c r="R21" s="1789">
        <f t="shared" si="4"/>
        <v>5</v>
      </c>
      <c r="T21" s="1758">
        <v>0.91666666666666696</v>
      </c>
      <c r="U21" s="1753">
        <f>ROUNDDOWN(AVERAGE('Master as of 2.17.25'!E61:R61), 0)</f>
        <v>4</v>
      </c>
    </row>
    <row r="22" spans="1:21" ht="41.5" customHeight="1" x14ac:dyDescent="0.25">
      <c r="A22" s="1771" t="s">
        <v>13</v>
      </c>
      <c r="B22" s="1771" t="s">
        <v>30</v>
      </c>
      <c r="C22" s="1777" t="s">
        <v>292</v>
      </c>
      <c r="D22" s="1773">
        <f>SUM(E22:K22,L22:R22)/2</f>
        <v>32</v>
      </c>
      <c r="E22" s="1795"/>
      <c r="F22" s="1773">
        <v>8</v>
      </c>
      <c r="G22" s="1773"/>
      <c r="H22" s="1773">
        <v>8</v>
      </c>
      <c r="I22" s="1773">
        <v>8</v>
      </c>
      <c r="J22" s="1773">
        <v>8</v>
      </c>
      <c r="K22" s="1783"/>
      <c r="L22" s="1783"/>
      <c r="M22" s="1773">
        <v>8</v>
      </c>
      <c r="N22" s="1773">
        <v>8</v>
      </c>
      <c r="O22" s="1773"/>
      <c r="P22" s="1790">
        <v>8</v>
      </c>
      <c r="Q22" s="1773">
        <v>8</v>
      </c>
      <c r="R22" s="1795"/>
    </row>
    <row r="23" spans="1:21" ht="41.5" customHeight="1" x14ac:dyDescent="0.25">
      <c r="A23" s="1771" t="s">
        <v>13</v>
      </c>
      <c r="B23" s="1771" t="s">
        <v>30</v>
      </c>
      <c r="C23" s="1777" t="s">
        <v>341</v>
      </c>
      <c r="D23" s="1773">
        <f>SUM(E23:K23,L23:R23)/2</f>
        <v>40</v>
      </c>
      <c r="E23" s="1783"/>
      <c r="F23" s="1773">
        <v>8</v>
      </c>
      <c r="G23" s="1773">
        <v>8</v>
      </c>
      <c r="H23" s="1773">
        <v>8</v>
      </c>
      <c r="I23" s="1773"/>
      <c r="J23" s="1773">
        <v>8</v>
      </c>
      <c r="K23" s="1783">
        <v>8</v>
      </c>
      <c r="L23" s="1783">
        <v>8</v>
      </c>
      <c r="M23" s="1773">
        <v>8</v>
      </c>
      <c r="N23" s="1773">
        <v>8</v>
      </c>
      <c r="O23" s="1773">
        <v>8</v>
      </c>
      <c r="P23" s="1790"/>
      <c r="Q23" s="1773">
        <v>8</v>
      </c>
      <c r="R23" s="1783"/>
    </row>
    <row r="24" spans="1:21" ht="41.5" customHeight="1" x14ac:dyDescent="0.25">
      <c r="A24" s="1780" t="s">
        <v>328</v>
      </c>
      <c r="B24" s="1780" t="s">
        <v>30</v>
      </c>
      <c r="C24" s="1805" t="s">
        <v>359</v>
      </c>
      <c r="D24" s="1773"/>
      <c r="E24" s="1783"/>
      <c r="F24" s="1773"/>
      <c r="G24" s="1773"/>
      <c r="H24" s="1773"/>
      <c r="I24" s="1773"/>
      <c r="J24" s="1773"/>
      <c r="K24" s="1783"/>
      <c r="L24" s="1783"/>
      <c r="M24" s="1773"/>
      <c r="N24" s="1773"/>
      <c r="O24" s="1773"/>
      <c r="P24" s="1790"/>
      <c r="Q24" s="1773"/>
      <c r="R24" s="1783"/>
    </row>
    <row r="25" spans="1:21" ht="41.5" customHeight="1" x14ac:dyDescent="0.25">
      <c r="A25" s="1771" t="s">
        <v>13</v>
      </c>
      <c r="B25" s="1771" t="s">
        <v>30</v>
      </c>
      <c r="C25" s="1777" t="s">
        <v>290</v>
      </c>
      <c r="D25" s="1773">
        <f t="shared" ref="D25" si="5">SUM(E25:K25,L25:R25)/2</f>
        <v>12</v>
      </c>
      <c r="E25" s="1774">
        <v>8</v>
      </c>
      <c r="F25" s="1773"/>
      <c r="G25" s="1773"/>
      <c r="H25" s="1773"/>
      <c r="I25" s="1773"/>
      <c r="J25" s="1773"/>
      <c r="K25" s="1774">
        <v>8</v>
      </c>
      <c r="L25" s="1774">
        <v>8</v>
      </c>
      <c r="M25" s="1773"/>
      <c r="N25" s="1773"/>
      <c r="O25" s="1773"/>
      <c r="P25" s="1773"/>
      <c r="Q25" s="1773"/>
      <c r="R25" s="1806" t="s">
        <v>104</v>
      </c>
    </row>
    <row r="26" spans="1:21" ht="41.5" customHeight="1" x14ac:dyDescent="0.25">
      <c r="A26" s="1786"/>
      <c r="B26" s="1786"/>
      <c r="C26" s="1787" t="s">
        <v>119</v>
      </c>
      <c r="D26" s="1788"/>
      <c r="E26" s="1789">
        <f t="shared" ref="E26:R26" si="6">COUNT(E7:E14,E16:E18,E20:E20,E22:E25)</f>
        <v>6</v>
      </c>
      <c r="F26" s="1789">
        <f t="shared" si="6"/>
        <v>10</v>
      </c>
      <c r="G26" s="1789">
        <f t="shared" si="6"/>
        <v>8</v>
      </c>
      <c r="H26" s="1789">
        <f t="shared" si="6"/>
        <v>9</v>
      </c>
      <c r="I26" s="1789">
        <f t="shared" si="6"/>
        <v>9</v>
      </c>
      <c r="J26" s="1789">
        <f t="shared" si="6"/>
        <v>10</v>
      </c>
      <c r="K26" s="1789">
        <f t="shared" si="6"/>
        <v>6</v>
      </c>
      <c r="L26" s="1789">
        <f t="shared" si="6"/>
        <v>6</v>
      </c>
      <c r="M26" s="1789">
        <f t="shared" si="6"/>
        <v>10</v>
      </c>
      <c r="N26" s="1789">
        <f t="shared" si="6"/>
        <v>10</v>
      </c>
      <c r="O26" s="1789">
        <f t="shared" si="6"/>
        <v>8</v>
      </c>
      <c r="P26" s="1789">
        <f t="shared" si="6"/>
        <v>8</v>
      </c>
      <c r="Q26" s="1789">
        <f t="shared" si="6"/>
        <v>9</v>
      </c>
      <c r="R26" s="1789">
        <f t="shared" si="6"/>
        <v>5</v>
      </c>
    </row>
    <row r="27" spans="1:21" ht="41.5" customHeight="1" x14ac:dyDescent="0.25">
      <c r="A27" s="1771" t="s">
        <v>13</v>
      </c>
      <c r="B27" s="1771" t="s">
        <v>91</v>
      </c>
      <c r="C27" s="1772" t="s">
        <v>92</v>
      </c>
      <c r="D27" s="1773">
        <f t="shared" ref="D27:D30" si="7">SUM(E27:K27,L27:R27)/2</f>
        <v>40</v>
      </c>
      <c r="E27" s="1774"/>
      <c r="F27" s="1773">
        <v>8</v>
      </c>
      <c r="G27" s="1773">
        <v>8</v>
      </c>
      <c r="H27" s="1773">
        <v>8</v>
      </c>
      <c r="I27" s="1773">
        <v>8</v>
      </c>
      <c r="J27" s="1773">
        <v>8</v>
      </c>
      <c r="K27" s="1774"/>
      <c r="L27" s="1774"/>
      <c r="M27" s="1773">
        <v>8</v>
      </c>
      <c r="N27" s="1773">
        <v>8</v>
      </c>
      <c r="O27" s="1773">
        <v>8</v>
      </c>
      <c r="P27" s="1773">
        <v>8</v>
      </c>
      <c r="Q27" s="1773">
        <v>8</v>
      </c>
      <c r="R27" s="1775"/>
    </row>
    <row r="28" spans="1:21" ht="41.5" customHeight="1" x14ac:dyDescent="0.25">
      <c r="A28" s="1771" t="s">
        <v>13</v>
      </c>
      <c r="B28" s="1771" t="s">
        <v>91</v>
      </c>
      <c r="C28" s="1772" t="s">
        <v>344</v>
      </c>
      <c r="D28" s="1773">
        <f t="shared" si="7"/>
        <v>32</v>
      </c>
      <c r="E28" s="1795"/>
      <c r="F28" s="1773">
        <v>8</v>
      </c>
      <c r="G28" s="1773">
        <v>8</v>
      </c>
      <c r="H28" s="1773"/>
      <c r="I28" s="1773">
        <v>8</v>
      </c>
      <c r="J28" s="1773">
        <v>8</v>
      </c>
      <c r="K28" s="1774"/>
      <c r="L28" s="1774"/>
      <c r="M28" s="1773">
        <v>8</v>
      </c>
      <c r="N28" s="1773">
        <v>8</v>
      </c>
      <c r="O28" s="1773">
        <v>8</v>
      </c>
      <c r="P28" s="1773">
        <v>8</v>
      </c>
      <c r="Q28" s="1773"/>
      <c r="R28" s="1795"/>
    </row>
    <row r="29" spans="1:21" ht="41.5" customHeight="1" x14ac:dyDescent="0.25">
      <c r="A29" s="1771" t="s">
        <v>13</v>
      </c>
      <c r="B29" s="1771" t="s">
        <v>91</v>
      </c>
      <c r="C29" s="1777" t="s">
        <v>331</v>
      </c>
      <c r="D29" s="1773">
        <f t="shared" si="7"/>
        <v>40</v>
      </c>
      <c r="E29" s="1774"/>
      <c r="F29" s="1773">
        <v>8</v>
      </c>
      <c r="G29" s="1773">
        <v>8</v>
      </c>
      <c r="H29" s="1773">
        <v>8</v>
      </c>
      <c r="I29" s="1773"/>
      <c r="J29" s="1773">
        <v>8</v>
      </c>
      <c r="K29" s="1774">
        <v>8</v>
      </c>
      <c r="L29" s="1774">
        <v>8</v>
      </c>
      <c r="M29" s="1773">
        <v>8</v>
      </c>
      <c r="N29" s="1773">
        <v>8</v>
      </c>
      <c r="O29" s="1773">
        <v>8</v>
      </c>
      <c r="P29" s="1773"/>
      <c r="Q29" s="1773">
        <v>8</v>
      </c>
      <c r="R29" s="1775"/>
    </row>
    <row r="30" spans="1:21" ht="41.5" customHeight="1" x14ac:dyDescent="0.25">
      <c r="A30" s="1771" t="s">
        <v>13</v>
      </c>
      <c r="B30" s="1771" t="s">
        <v>91</v>
      </c>
      <c r="C30" s="1777" t="s">
        <v>281</v>
      </c>
      <c r="D30" s="1773">
        <f t="shared" si="7"/>
        <v>40</v>
      </c>
      <c r="E30" s="1774">
        <v>8</v>
      </c>
      <c r="F30" s="1773"/>
      <c r="G30" s="1773">
        <v>8</v>
      </c>
      <c r="H30" s="1773">
        <v>8</v>
      </c>
      <c r="I30" s="1773">
        <v>8</v>
      </c>
      <c r="J30" s="1773">
        <v>8</v>
      </c>
      <c r="K30" s="1774"/>
      <c r="L30" s="1774"/>
      <c r="M30" s="1773">
        <v>8</v>
      </c>
      <c r="N30" s="1773">
        <v>8</v>
      </c>
      <c r="O30" s="1773"/>
      <c r="P30" s="1773">
        <v>8</v>
      </c>
      <c r="Q30" s="1773">
        <v>8</v>
      </c>
      <c r="R30" s="1775">
        <v>8</v>
      </c>
    </row>
    <row r="31" spans="1:21" ht="41.5" customHeight="1" x14ac:dyDescent="0.25">
      <c r="A31" s="1786"/>
      <c r="B31" s="1786"/>
      <c r="C31" s="1787" t="s">
        <v>124</v>
      </c>
      <c r="D31" s="1788"/>
      <c r="E31" s="1789">
        <f t="shared" ref="E31:R31" si="8">COUNT(E7:E14,E16:E18,E20:E20,E22:E25,E27:E30)</f>
        <v>7</v>
      </c>
      <c r="F31" s="1789">
        <f t="shared" si="8"/>
        <v>13</v>
      </c>
      <c r="G31" s="1789">
        <f t="shared" si="8"/>
        <v>12</v>
      </c>
      <c r="H31" s="1789">
        <f t="shared" si="8"/>
        <v>12</v>
      </c>
      <c r="I31" s="1789">
        <f t="shared" si="8"/>
        <v>12</v>
      </c>
      <c r="J31" s="1789">
        <f t="shared" si="8"/>
        <v>14</v>
      </c>
      <c r="K31" s="1789">
        <f t="shared" si="8"/>
        <v>7</v>
      </c>
      <c r="L31" s="1789">
        <f t="shared" si="8"/>
        <v>7</v>
      </c>
      <c r="M31" s="1789">
        <f t="shared" si="8"/>
        <v>14</v>
      </c>
      <c r="N31" s="1789">
        <f t="shared" si="8"/>
        <v>14</v>
      </c>
      <c r="O31" s="1789">
        <f t="shared" si="8"/>
        <v>11</v>
      </c>
      <c r="P31" s="1789">
        <f t="shared" si="8"/>
        <v>11</v>
      </c>
      <c r="Q31" s="1789">
        <f t="shared" si="8"/>
        <v>12</v>
      </c>
      <c r="R31" s="1789">
        <f t="shared" si="8"/>
        <v>6</v>
      </c>
    </row>
    <row r="32" spans="1:21" ht="41.5" customHeight="1" x14ac:dyDescent="0.25">
      <c r="A32" s="1771" t="s">
        <v>13</v>
      </c>
      <c r="B32" s="1771" t="s">
        <v>288</v>
      </c>
      <c r="C32" s="1777" t="s">
        <v>276</v>
      </c>
      <c r="D32" s="1773">
        <f>SUM(E32:K32,L32:R32)/2</f>
        <v>13</v>
      </c>
      <c r="E32" s="1794">
        <v>8</v>
      </c>
      <c r="F32" s="1773"/>
      <c r="G32" s="1773"/>
      <c r="H32" s="1773">
        <v>5</v>
      </c>
      <c r="I32" s="1773"/>
      <c r="J32" s="1773"/>
      <c r="K32" s="1794"/>
      <c r="L32" s="1794"/>
      <c r="M32" s="1773"/>
      <c r="N32" s="1773"/>
      <c r="O32" s="1773">
        <v>5</v>
      </c>
      <c r="P32" s="1773"/>
      <c r="Q32" s="1773"/>
      <c r="R32" s="1794">
        <v>8</v>
      </c>
    </row>
    <row r="33" spans="1:18" ht="41.5" customHeight="1" x14ac:dyDescent="0.25">
      <c r="A33" s="1771" t="s">
        <v>13</v>
      </c>
      <c r="B33" s="1771" t="s">
        <v>322</v>
      </c>
      <c r="C33" s="1777" t="s">
        <v>276</v>
      </c>
      <c r="D33" s="1773">
        <f>SUM(E33:K33,L33:R33)/2</f>
        <v>10.5</v>
      </c>
      <c r="E33" s="1794"/>
      <c r="F33" s="1773"/>
      <c r="G33" s="1773"/>
      <c r="H33" s="1773"/>
      <c r="I33" s="1792" t="s">
        <v>104</v>
      </c>
      <c r="J33" s="1773">
        <v>7</v>
      </c>
      <c r="K33" s="1794"/>
      <c r="L33" s="1794"/>
      <c r="M33" s="1773"/>
      <c r="N33" s="1773"/>
      <c r="O33" s="1773"/>
      <c r="P33" s="1773">
        <v>7</v>
      </c>
      <c r="Q33" s="1773">
        <v>7</v>
      </c>
      <c r="R33" s="1794"/>
    </row>
    <row r="34" spans="1:18" ht="41.5" customHeight="1" x14ac:dyDescent="0.25">
      <c r="A34" s="1771" t="s">
        <v>13</v>
      </c>
      <c r="B34" s="1771" t="s">
        <v>34</v>
      </c>
      <c r="C34" s="1777" t="s">
        <v>345</v>
      </c>
      <c r="D34" s="1773">
        <f>SUM(E34:K34,L34:R34)/2</f>
        <v>28</v>
      </c>
      <c r="E34" s="1794">
        <v>8</v>
      </c>
      <c r="F34" s="1773">
        <v>8</v>
      </c>
      <c r="G34" s="1773"/>
      <c r="H34" s="1773">
        <v>8</v>
      </c>
      <c r="I34" s="1773"/>
      <c r="J34" s="1773">
        <v>8</v>
      </c>
      <c r="K34" s="1794"/>
      <c r="L34" s="1794"/>
      <c r="M34" s="1792" t="s">
        <v>104</v>
      </c>
      <c r="N34" s="1773"/>
      <c r="O34" s="1773">
        <v>8</v>
      </c>
      <c r="P34" s="1773"/>
      <c r="Q34" s="1773">
        <v>8</v>
      </c>
      <c r="R34" s="1794">
        <v>8</v>
      </c>
    </row>
    <row r="35" spans="1:18" ht="41.5" customHeight="1" x14ac:dyDescent="0.25">
      <c r="A35" s="1786"/>
      <c r="B35" s="1786"/>
      <c r="C35" s="1787" t="s">
        <v>121</v>
      </c>
      <c r="D35" s="1788"/>
      <c r="E35" s="1789">
        <f t="shared" ref="E35:R35" si="9">COUNT(E7:E14,E16:E18,E20:E20,E22:E25,E27:E30,E32:E34)</f>
        <v>9</v>
      </c>
      <c r="F35" s="1789">
        <f t="shared" si="9"/>
        <v>14</v>
      </c>
      <c r="G35" s="1789">
        <f t="shared" si="9"/>
        <v>12</v>
      </c>
      <c r="H35" s="1789">
        <f t="shared" si="9"/>
        <v>14</v>
      </c>
      <c r="I35" s="1789">
        <f t="shared" si="9"/>
        <v>12</v>
      </c>
      <c r="J35" s="1789">
        <f t="shared" si="9"/>
        <v>16</v>
      </c>
      <c r="K35" s="1789">
        <f t="shared" si="9"/>
        <v>7</v>
      </c>
      <c r="L35" s="1789">
        <f t="shared" si="9"/>
        <v>7</v>
      </c>
      <c r="M35" s="1789">
        <f t="shared" si="9"/>
        <v>14</v>
      </c>
      <c r="N35" s="1789">
        <f t="shared" si="9"/>
        <v>14</v>
      </c>
      <c r="O35" s="1789">
        <f t="shared" si="9"/>
        <v>13</v>
      </c>
      <c r="P35" s="1789">
        <f t="shared" si="9"/>
        <v>12</v>
      </c>
      <c r="Q35" s="1789">
        <f t="shared" si="9"/>
        <v>14</v>
      </c>
      <c r="R35" s="1789">
        <f t="shared" si="9"/>
        <v>8</v>
      </c>
    </row>
    <row r="36" spans="1:18" ht="41.5" customHeight="1" x14ac:dyDescent="0.25">
      <c r="A36" s="1771" t="s">
        <v>13</v>
      </c>
      <c r="B36" s="1771" t="s">
        <v>348</v>
      </c>
      <c r="C36" s="1777" t="s">
        <v>349</v>
      </c>
      <c r="D36" s="1773">
        <f t="shared" ref="D36:D37" si="10">SUM(E36:K36,L36:R36)/2</f>
        <v>40</v>
      </c>
      <c r="E36" s="1801"/>
      <c r="F36" s="1790">
        <v>8</v>
      </c>
      <c r="G36" s="1790">
        <v>8</v>
      </c>
      <c r="H36" s="1773">
        <v>8</v>
      </c>
      <c r="I36" s="1790">
        <v>8</v>
      </c>
      <c r="J36" s="1790"/>
      <c r="K36" s="1794">
        <v>8</v>
      </c>
      <c r="L36" s="1794">
        <v>8</v>
      </c>
      <c r="M36" s="1773"/>
      <c r="N36" s="1790">
        <v>8</v>
      </c>
      <c r="O36" s="1790">
        <v>8</v>
      </c>
      <c r="P36" s="1790">
        <v>8</v>
      </c>
      <c r="Q36" s="1790">
        <v>8</v>
      </c>
      <c r="R36" s="1801"/>
    </row>
    <row r="37" spans="1:18" ht="41.5" customHeight="1" x14ac:dyDescent="0.25">
      <c r="A37" s="1771" t="s">
        <v>13</v>
      </c>
      <c r="B37" s="1771" t="s">
        <v>162</v>
      </c>
      <c r="C37" s="1777" t="s">
        <v>235</v>
      </c>
      <c r="D37" s="1773">
        <f t="shared" si="10"/>
        <v>40</v>
      </c>
      <c r="E37" s="1778"/>
      <c r="F37" s="1790">
        <v>8</v>
      </c>
      <c r="G37" s="1790">
        <v>8</v>
      </c>
      <c r="H37" s="1773"/>
      <c r="I37" s="1790">
        <v>8</v>
      </c>
      <c r="J37" s="1790">
        <v>8</v>
      </c>
      <c r="K37" s="1774">
        <v>8</v>
      </c>
      <c r="L37" s="1774">
        <v>8</v>
      </c>
      <c r="M37" s="1773">
        <v>8</v>
      </c>
      <c r="N37" s="1790"/>
      <c r="O37" s="1790">
        <v>8</v>
      </c>
      <c r="P37" s="1790">
        <v>8</v>
      </c>
      <c r="Q37" s="1790">
        <v>8</v>
      </c>
      <c r="R37" s="1791"/>
    </row>
    <row r="38" spans="1:18" ht="41.5" customHeight="1" x14ac:dyDescent="0.25">
      <c r="A38" s="1780" t="s">
        <v>328</v>
      </c>
      <c r="B38" s="1780" t="s">
        <v>162</v>
      </c>
      <c r="C38" s="1805" t="s">
        <v>358</v>
      </c>
      <c r="D38" s="1773"/>
      <c r="E38" s="1778"/>
      <c r="F38" s="1790"/>
      <c r="G38" s="1790"/>
      <c r="H38" s="1773"/>
      <c r="I38" s="1790"/>
      <c r="J38" s="1790"/>
      <c r="K38" s="1774"/>
      <c r="L38" s="1774"/>
      <c r="M38" s="1773"/>
      <c r="N38" s="1790"/>
      <c r="O38" s="1790"/>
      <c r="P38" s="1790"/>
      <c r="Q38" s="1790"/>
      <c r="R38" s="1791"/>
    </row>
    <row r="39" spans="1:18" ht="41.5" customHeight="1" x14ac:dyDescent="0.25">
      <c r="A39" s="1771" t="s">
        <v>13</v>
      </c>
      <c r="B39" s="1771" t="s">
        <v>162</v>
      </c>
      <c r="C39" s="1777" t="s">
        <v>292</v>
      </c>
      <c r="D39" s="1773">
        <f>SUM(E39:K39,L39:R39)/2</f>
        <v>8</v>
      </c>
      <c r="E39" s="1774">
        <v>8</v>
      </c>
      <c r="F39" s="1802"/>
      <c r="G39" s="1803"/>
      <c r="H39" s="1802"/>
      <c r="I39" s="1802"/>
      <c r="J39" s="1802"/>
      <c r="K39" s="1778"/>
      <c r="L39" s="1778"/>
      <c r="M39" s="1802"/>
      <c r="N39" s="1804"/>
      <c r="O39" s="1804"/>
      <c r="P39" s="1804"/>
      <c r="Q39" s="1802"/>
      <c r="R39" s="1775">
        <v>8</v>
      </c>
    </row>
    <row r="40" spans="1:18" ht="41.5" customHeight="1" x14ac:dyDescent="0.25">
      <c r="A40" s="1786"/>
      <c r="B40" s="1786"/>
      <c r="C40" s="1787" t="s">
        <v>139</v>
      </c>
      <c r="D40" s="1788"/>
      <c r="E40" s="1789">
        <f t="shared" ref="E40:R40" si="11">COUNT(E7:E14,E16:E18,E20:E20,E22:E25,E27:E30,E32:E34,E36:E39)</f>
        <v>10</v>
      </c>
      <c r="F40" s="1789">
        <f t="shared" si="11"/>
        <v>16</v>
      </c>
      <c r="G40" s="1789">
        <f t="shared" si="11"/>
        <v>14</v>
      </c>
      <c r="H40" s="1789">
        <f t="shared" si="11"/>
        <v>15</v>
      </c>
      <c r="I40" s="1789">
        <f t="shared" si="11"/>
        <v>14</v>
      </c>
      <c r="J40" s="1789">
        <f t="shared" si="11"/>
        <v>17</v>
      </c>
      <c r="K40" s="1789">
        <f t="shared" si="11"/>
        <v>9</v>
      </c>
      <c r="L40" s="1789">
        <f t="shared" si="11"/>
        <v>9</v>
      </c>
      <c r="M40" s="1789">
        <f t="shared" si="11"/>
        <v>15</v>
      </c>
      <c r="N40" s="1789">
        <f t="shared" si="11"/>
        <v>15</v>
      </c>
      <c r="O40" s="1789">
        <f t="shared" si="11"/>
        <v>15</v>
      </c>
      <c r="P40" s="1789">
        <f t="shared" si="11"/>
        <v>14</v>
      </c>
      <c r="Q40" s="1789">
        <f t="shared" si="11"/>
        <v>16</v>
      </c>
      <c r="R40" s="1789">
        <f t="shared" si="11"/>
        <v>9</v>
      </c>
    </row>
    <row r="41" spans="1:18" ht="41.5" customHeight="1" x14ac:dyDescent="0.25">
      <c r="A41" s="1771" t="s">
        <v>13</v>
      </c>
      <c r="B41" s="1771" t="s">
        <v>353</v>
      </c>
      <c r="C41" s="1777" t="s">
        <v>192</v>
      </c>
      <c r="D41" s="1773">
        <f>SUM(E41:K41,L41:R41)/2</f>
        <v>32</v>
      </c>
      <c r="E41" s="1794">
        <v>8</v>
      </c>
      <c r="F41" s="1773">
        <v>6</v>
      </c>
      <c r="G41" s="1773">
        <v>6</v>
      </c>
      <c r="H41" s="1773"/>
      <c r="I41" s="1773">
        <v>6</v>
      </c>
      <c r="J41" s="1773">
        <v>6</v>
      </c>
      <c r="K41" s="1794"/>
      <c r="L41" s="1794"/>
      <c r="M41" s="1782">
        <v>6</v>
      </c>
      <c r="N41" s="1773">
        <v>6</v>
      </c>
      <c r="O41" s="1773">
        <v>6</v>
      </c>
      <c r="P41" s="1773">
        <v>6</v>
      </c>
      <c r="Q41" s="1773"/>
      <c r="R41" s="1794">
        <v>8</v>
      </c>
    </row>
    <row r="42" spans="1:18" ht="41.5" customHeight="1" x14ac:dyDescent="0.25">
      <c r="A42" s="1771" t="s">
        <v>13</v>
      </c>
      <c r="B42" s="1771" t="s">
        <v>103</v>
      </c>
      <c r="C42" s="1777" t="s">
        <v>351</v>
      </c>
      <c r="D42" s="1773">
        <f>SUM(E42:K42,L42:R42)/2</f>
        <v>24</v>
      </c>
      <c r="E42" s="1785"/>
      <c r="F42" s="1773">
        <v>8</v>
      </c>
      <c r="G42" s="1773">
        <v>8</v>
      </c>
      <c r="H42" s="1773">
        <v>8</v>
      </c>
      <c r="I42" s="1773"/>
      <c r="J42" s="1773"/>
      <c r="K42" s="1785"/>
      <c r="L42" s="1785"/>
      <c r="M42" s="1773">
        <v>8</v>
      </c>
      <c r="N42" s="1773">
        <v>8</v>
      </c>
      <c r="O42" s="1773">
        <v>8</v>
      </c>
      <c r="P42" s="1773"/>
      <c r="Q42" s="1773"/>
      <c r="R42" s="1785"/>
    </row>
    <row r="43" spans="1:18" ht="41.5" customHeight="1" x14ac:dyDescent="0.25">
      <c r="A43" s="1786"/>
      <c r="B43" s="1786"/>
      <c r="C43" s="1787" t="s">
        <v>125</v>
      </c>
      <c r="D43" s="1788"/>
      <c r="E43" s="1789">
        <f t="shared" ref="E43:R43" si="12">COUNT(E7:E14,E16:E17,E20:E20,E22:E25,E27:E30,E32:E34,E36:E39,E41:E42)</f>
        <v>10</v>
      </c>
      <c r="F43" s="1789">
        <f t="shared" si="12"/>
        <v>18</v>
      </c>
      <c r="G43" s="1789">
        <f t="shared" si="12"/>
        <v>15</v>
      </c>
      <c r="H43" s="1789">
        <f t="shared" si="12"/>
        <v>15</v>
      </c>
      <c r="I43" s="1789">
        <f t="shared" si="12"/>
        <v>15</v>
      </c>
      <c r="J43" s="1789">
        <f t="shared" si="12"/>
        <v>18</v>
      </c>
      <c r="K43" s="1789">
        <f t="shared" si="12"/>
        <v>9</v>
      </c>
      <c r="L43" s="1789">
        <f t="shared" si="12"/>
        <v>8</v>
      </c>
      <c r="M43" s="1789">
        <f t="shared" si="12"/>
        <v>16</v>
      </c>
      <c r="N43" s="1789">
        <f t="shared" si="12"/>
        <v>16</v>
      </c>
      <c r="O43" s="1789">
        <f t="shared" si="12"/>
        <v>17</v>
      </c>
      <c r="P43" s="1789">
        <f t="shared" si="12"/>
        <v>14</v>
      </c>
      <c r="Q43" s="1789">
        <f t="shared" si="12"/>
        <v>16</v>
      </c>
      <c r="R43" s="1789">
        <f t="shared" si="12"/>
        <v>10</v>
      </c>
    </row>
    <row r="44" spans="1:18" ht="41.5" customHeight="1" x14ac:dyDescent="0.25">
      <c r="A44" s="1771" t="s">
        <v>13</v>
      </c>
      <c r="B44" s="1771" t="s">
        <v>39</v>
      </c>
      <c r="C44" s="1777" t="s">
        <v>318</v>
      </c>
      <c r="D44" s="1773">
        <f>SUM(E44:K44,L44:R44)/2</f>
        <v>40</v>
      </c>
      <c r="E44" s="1774"/>
      <c r="F44" s="1773">
        <v>8</v>
      </c>
      <c r="G44" s="1773">
        <v>8</v>
      </c>
      <c r="H44" s="1773">
        <v>8</v>
      </c>
      <c r="I44" s="1773">
        <v>8</v>
      </c>
      <c r="J44" s="1773"/>
      <c r="K44" s="1774">
        <v>8</v>
      </c>
      <c r="L44" s="1774">
        <v>8</v>
      </c>
      <c r="M44" s="1773"/>
      <c r="N44" s="1773">
        <v>8</v>
      </c>
      <c r="O44" s="1773">
        <v>8</v>
      </c>
      <c r="P44" s="1773">
        <v>8</v>
      </c>
      <c r="Q44" s="1773">
        <v>8</v>
      </c>
      <c r="R44" s="1775"/>
    </row>
    <row r="45" spans="1:18" ht="41.5" customHeight="1" x14ac:dyDescent="0.25">
      <c r="A45" s="1771" t="s">
        <v>13</v>
      </c>
      <c r="B45" s="1771" t="s">
        <v>39</v>
      </c>
      <c r="C45" s="1777" t="s">
        <v>329</v>
      </c>
      <c r="D45" s="1773">
        <f t="shared" ref="D45:D50" si="13">SUM(E45:K45,L45:R45)/2</f>
        <v>40</v>
      </c>
      <c r="E45" s="1774"/>
      <c r="F45" s="1773">
        <v>8</v>
      </c>
      <c r="G45" s="1773">
        <v>8</v>
      </c>
      <c r="H45" s="1830">
        <v>8</v>
      </c>
      <c r="I45" s="1773"/>
      <c r="J45" s="1773">
        <v>8</v>
      </c>
      <c r="K45" s="1774">
        <v>8</v>
      </c>
      <c r="L45" s="1774">
        <v>8</v>
      </c>
      <c r="M45" s="1773">
        <v>8</v>
      </c>
      <c r="N45" s="1773">
        <v>8</v>
      </c>
      <c r="O45" s="1773"/>
      <c r="P45" s="1773">
        <v>8</v>
      </c>
      <c r="Q45" s="1773">
        <v>8</v>
      </c>
      <c r="R45" s="1775"/>
    </row>
    <row r="46" spans="1:18" ht="41.5" customHeight="1" x14ac:dyDescent="0.25">
      <c r="A46" s="1771" t="s">
        <v>13</v>
      </c>
      <c r="B46" s="1771" t="s">
        <v>39</v>
      </c>
      <c r="C46" s="1777" t="s">
        <v>106</v>
      </c>
      <c r="D46" s="1773">
        <f t="shared" si="13"/>
        <v>16</v>
      </c>
      <c r="E46" s="1774"/>
      <c r="F46" s="1773">
        <v>8</v>
      </c>
      <c r="G46" s="1773">
        <v>8</v>
      </c>
      <c r="H46" s="1785"/>
      <c r="I46" s="1785"/>
      <c r="J46" s="1785"/>
      <c r="K46" s="1795"/>
      <c r="L46" s="1774"/>
      <c r="M46" s="1773">
        <v>8</v>
      </c>
      <c r="N46" s="1773">
        <v>8</v>
      </c>
      <c r="O46" s="1785"/>
      <c r="P46" s="1785"/>
      <c r="Q46" s="1785"/>
      <c r="R46" s="1795"/>
    </row>
    <row r="47" spans="1:18" ht="41.5" customHeight="1" x14ac:dyDescent="0.25">
      <c r="A47" s="1771" t="s">
        <v>13</v>
      </c>
      <c r="B47" s="1771" t="s">
        <v>39</v>
      </c>
      <c r="C47" s="1777" t="s">
        <v>345</v>
      </c>
      <c r="D47" s="1773">
        <f t="shared" si="13"/>
        <v>4</v>
      </c>
      <c r="E47" s="1795"/>
      <c r="F47" s="1785"/>
      <c r="G47" s="1773">
        <v>8</v>
      </c>
      <c r="H47" s="1785"/>
      <c r="I47" s="1773"/>
      <c r="J47" s="1785"/>
      <c r="K47" s="1774"/>
      <c r="L47" s="1774"/>
      <c r="M47" s="1785"/>
      <c r="N47" s="1792" t="s">
        <v>104</v>
      </c>
      <c r="O47" s="1785"/>
      <c r="P47" s="1773"/>
      <c r="Q47" s="1785"/>
      <c r="R47" s="1795"/>
    </row>
    <row r="48" spans="1:18" ht="41.5" customHeight="1" x14ac:dyDescent="0.25">
      <c r="A48" s="1771" t="s">
        <v>13</v>
      </c>
      <c r="B48" s="1771" t="s">
        <v>39</v>
      </c>
      <c r="C48" s="1777" t="s">
        <v>334</v>
      </c>
      <c r="D48" s="1773">
        <f t="shared" si="13"/>
        <v>40</v>
      </c>
      <c r="E48" s="1794"/>
      <c r="F48" s="1773">
        <v>8</v>
      </c>
      <c r="G48" s="1773"/>
      <c r="H48" s="1773">
        <v>8</v>
      </c>
      <c r="I48" s="1773">
        <v>8</v>
      </c>
      <c r="J48" s="1773">
        <v>8</v>
      </c>
      <c r="K48" s="1794">
        <v>8</v>
      </c>
      <c r="L48" s="1794">
        <v>8</v>
      </c>
      <c r="M48" s="1773">
        <v>8</v>
      </c>
      <c r="N48" s="1773"/>
      <c r="O48" s="1773">
        <v>8</v>
      </c>
      <c r="P48" s="1773">
        <v>8</v>
      </c>
      <c r="Q48" s="1773">
        <v>8</v>
      </c>
      <c r="R48" s="1794"/>
    </row>
    <row r="49" spans="1:18" ht="41.5" customHeight="1" x14ac:dyDescent="0.25">
      <c r="A49" s="1780" t="s">
        <v>256</v>
      </c>
      <c r="B49" s="1780" t="s">
        <v>39</v>
      </c>
      <c r="C49" s="1805" t="s">
        <v>352</v>
      </c>
      <c r="D49" s="1773">
        <f t="shared" si="13"/>
        <v>4</v>
      </c>
      <c r="E49" s="1794"/>
      <c r="F49" s="1802" t="s">
        <v>10</v>
      </c>
      <c r="G49" s="1802" t="s">
        <v>10</v>
      </c>
      <c r="H49" s="1802" t="s">
        <v>10</v>
      </c>
      <c r="I49" s="1802" t="s">
        <v>10</v>
      </c>
      <c r="J49" s="1802"/>
      <c r="K49" s="1831" t="s">
        <v>10</v>
      </c>
      <c r="L49" s="1831" t="s">
        <v>10</v>
      </c>
      <c r="M49" s="1802"/>
      <c r="N49" s="1802" t="s">
        <v>10</v>
      </c>
      <c r="O49" s="1802" t="s">
        <v>10</v>
      </c>
      <c r="P49" s="1832" t="s">
        <v>273</v>
      </c>
      <c r="Q49" s="1773"/>
      <c r="R49" s="1794">
        <v>8</v>
      </c>
    </row>
    <row r="50" spans="1:18" ht="41.5" customHeight="1" x14ac:dyDescent="0.25">
      <c r="A50" s="1771" t="s">
        <v>13</v>
      </c>
      <c r="B50" s="1771" t="s">
        <v>39</v>
      </c>
      <c r="C50" s="1777" t="s">
        <v>135</v>
      </c>
      <c r="D50" s="1773">
        <f t="shared" si="13"/>
        <v>8</v>
      </c>
      <c r="E50" s="1794">
        <v>8</v>
      </c>
      <c r="F50" s="1773"/>
      <c r="G50" s="1773"/>
      <c r="H50" s="1773"/>
      <c r="I50" s="1773"/>
      <c r="J50" s="1773"/>
      <c r="K50" s="1794"/>
      <c r="L50" s="1794"/>
      <c r="M50" s="1773"/>
      <c r="N50" s="1773"/>
      <c r="O50" s="1773"/>
      <c r="P50" s="1773"/>
      <c r="Q50" s="1773"/>
      <c r="R50" s="1794">
        <v>8</v>
      </c>
    </row>
    <row r="51" spans="1:18" ht="41.5" customHeight="1" x14ac:dyDescent="0.25">
      <c r="A51" s="1786"/>
      <c r="B51" s="1786"/>
      <c r="C51" s="1787" t="s">
        <v>126</v>
      </c>
      <c r="D51" s="1788"/>
      <c r="E51" s="1789">
        <f t="shared" ref="E51:R51" si="14">COUNT(E8:E14,E16:E17,E20:E20,E22:E25,E27:E30,E32:E34,E36:E39,E41:E42,E44:E50)</f>
        <v>11</v>
      </c>
      <c r="F51" s="1789">
        <f t="shared" si="14"/>
        <v>21</v>
      </c>
      <c r="G51" s="1789">
        <f t="shared" si="14"/>
        <v>18</v>
      </c>
      <c r="H51" s="1789">
        <f t="shared" si="14"/>
        <v>17</v>
      </c>
      <c r="I51" s="1789">
        <f t="shared" si="14"/>
        <v>16</v>
      </c>
      <c r="J51" s="1789">
        <f t="shared" si="14"/>
        <v>19</v>
      </c>
      <c r="K51" s="1789">
        <f t="shared" si="14"/>
        <v>12</v>
      </c>
      <c r="L51" s="1789">
        <f t="shared" si="14"/>
        <v>11</v>
      </c>
      <c r="M51" s="1789">
        <f t="shared" si="14"/>
        <v>18</v>
      </c>
      <c r="N51" s="1789">
        <f t="shared" si="14"/>
        <v>18</v>
      </c>
      <c r="O51" s="1789">
        <f t="shared" si="14"/>
        <v>18</v>
      </c>
      <c r="P51" s="1789">
        <f t="shared" si="14"/>
        <v>16</v>
      </c>
      <c r="Q51" s="1789">
        <f t="shared" si="14"/>
        <v>18</v>
      </c>
      <c r="R51" s="1789">
        <f t="shared" si="14"/>
        <v>12</v>
      </c>
    </row>
    <row r="52" spans="1:18" ht="41.5" customHeight="1" x14ac:dyDescent="0.25">
      <c r="A52" s="1771" t="s">
        <v>13</v>
      </c>
      <c r="B52" s="1771" t="s">
        <v>301</v>
      </c>
      <c r="C52" s="1777" t="s">
        <v>135</v>
      </c>
      <c r="D52" s="1773">
        <f t="shared" ref="D52" si="15">SUM(E52:K52,L52:R52)/2</f>
        <v>24</v>
      </c>
      <c r="E52" s="1774"/>
      <c r="F52" s="1773">
        <v>6</v>
      </c>
      <c r="G52" s="1773">
        <v>6</v>
      </c>
      <c r="H52" s="1773"/>
      <c r="I52" s="1773">
        <v>6</v>
      </c>
      <c r="J52" s="1773">
        <v>6</v>
      </c>
      <c r="K52" s="1794"/>
      <c r="L52" s="1774"/>
      <c r="M52" s="1773">
        <v>6</v>
      </c>
      <c r="N52" s="1773">
        <v>6</v>
      </c>
      <c r="O52" s="1773"/>
      <c r="P52" s="1773">
        <v>6</v>
      </c>
      <c r="Q52" s="1773">
        <v>6</v>
      </c>
      <c r="R52" s="1794"/>
    </row>
    <row r="53" spans="1:18" ht="41.5" customHeight="1" x14ac:dyDescent="0.25">
      <c r="A53" s="1771" t="s">
        <v>13</v>
      </c>
      <c r="B53" s="1771" t="s">
        <v>301</v>
      </c>
      <c r="C53" s="1772" t="s">
        <v>106</v>
      </c>
      <c r="D53" s="1773">
        <f>SUM(E53:K53,L53:R53)/2</f>
        <v>6</v>
      </c>
      <c r="E53" s="1775"/>
      <c r="F53" s="1795"/>
      <c r="G53" s="1785"/>
      <c r="H53" s="1776">
        <v>6</v>
      </c>
      <c r="I53" s="1785"/>
      <c r="J53" s="1785"/>
      <c r="K53" s="1808"/>
      <c r="L53" s="1774"/>
      <c r="M53" s="1785"/>
      <c r="N53" s="1785"/>
      <c r="O53" s="1773">
        <v>6</v>
      </c>
      <c r="P53" s="1785"/>
      <c r="Q53" s="1785"/>
      <c r="R53" s="1808"/>
    </row>
    <row r="54" spans="1:18" ht="41.5" customHeight="1" x14ac:dyDescent="0.25">
      <c r="A54" s="1771" t="s">
        <v>13</v>
      </c>
      <c r="B54" s="1771" t="s">
        <v>312</v>
      </c>
      <c r="C54" s="1772" t="s">
        <v>106</v>
      </c>
      <c r="D54" s="1773">
        <f>SUM(E54:K54,L54:R54)/2</f>
        <v>10</v>
      </c>
      <c r="E54" s="1775"/>
      <c r="F54" s="1795"/>
      <c r="G54" s="1785"/>
      <c r="H54" s="1795"/>
      <c r="I54" s="1773">
        <v>5</v>
      </c>
      <c r="J54" s="1773">
        <v>5</v>
      </c>
      <c r="K54" s="1808"/>
      <c r="L54" s="1774"/>
      <c r="M54" s="1785"/>
      <c r="N54" s="1785"/>
      <c r="O54" s="1785"/>
      <c r="P54" s="1773">
        <v>5</v>
      </c>
      <c r="Q54" s="1773">
        <v>5</v>
      </c>
      <c r="R54" s="1808"/>
    </row>
    <row r="55" spans="1:18" ht="41.5" hidden="1" customHeight="1" x14ac:dyDescent="0.25">
      <c r="A55" s="1786"/>
      <c r="B55" s="1786"/>
      <c r="C55" s="1809" t="s">
        <v>300</v>
      </c>
      <c r="D55" s="1788"/>
      <c r="E55" s="1789">
        <f t="shared" ref="E55:R55" si="16">COUNT(E16:E17,E20,E22:E25,E27:E30,E32:E34,E36:E39,E41:E42,E44:E50)</f>
        <v>7</v>
      </c>
      <c r="F55" s="1789">
        <f t="shared" si="16"/>
        <v>17</v>
      </c>
      <c r="G55" s="1789">
        <f t="shared" si="16"/>
        <v>15</v>
      </c>
      <c r="H55" s="1789">
        <f t="shared" si="16"/>
        <v>14</v>
      </c>
      <c r="I55" s="1789">
        <f t="shared" si="16"/>
        <v>12</v>
      </c>
      <c r="J55" s="1789">
        <f t="shared" si="16"/>
        <v>15</v>
      </c>
      <c r="K55" s="1789">
        <f t="shared" si="16"/>
        <v>10</v>
      </c>
      <c r="L55" s="1789">
        <f t="shared" si="16"/>
        <v>10</v>
      </c>
      <c r="M55" s="1789">
        <f t="shared" si="16"/>
        <v>14</v>
      </c>
      <c r="N55" s="1789">
        <f t="shared" si="16"/>
        <v>15</v>
      </c>
      <c r="O55" s="1789">
        <f t="shared" si="16"/>
        <v>14</v>
      </c>
      <c r="P55" s="1789">
        <f t="shared" si="16"/>
        <v>14</v>
      </c>
      <c r="Q55" s="1789">
        <f t="shared" si="16"/>
        <v>15</v>
      </c>
      <c r="R55" s="1789">
        <f t="shared" si="16"/>
        <v>7</v>
      </c>
    </row>
    <row r="56" spans="1:18" ht="41.5" customHeight="1" x14ac:dyDescent="0.25">
      <c r="A56" s="1786"/>
      <c r="B56" s="1786"/>
      <c r="C56" s="1810" t="s">
        <v>51</v>
      </c>
      <c r="D56" s="1788"/>
      <c r="E56" s="1789">
        <f t="shared" ref="E56:R56" si="17">COUNT(E20,E22:E25,E27:E30,E32:E34,E36:E39,E41:E42,E44:E50,E52:E53)</f>
        <v>7</v>
      </c>
      <c r="F56" s="1789">
        <f t="shared" si="17"/>
        <v>16</v>
      </c>
      <c r="G56" s="1789">
        <f t="shared" si="17"/>
        <v>15</v>
      </c>
      <c r="H56" s="1789">
        <f t="shared" si="17"/>
        <v>13</v>
      </c>
      <c r="I56" s="1789">
        <f t="shared" si="17"/>
        <v>11</v>
      </c>
      <c r="J56" s="1789">
        <f t="shared" si="17"/>
        <v>14</v>
      </c>
      <c r="K56" s="1789">
        <f t="shared" si="17"/>
        <v>9</v>
      </c>
      <c r="L56" s="1789">
        <f t="shared" si="17"/>
        <v>9</v>
      </c>
      <c r="M56" s="1789">
        <f t="shared" si="17"/>
        <v>14</v>
      </c>
      <c r="N56" s="1789">
        <f t="shared" si="17"/>
        <v>14</v>
      </c>
      <c r="O56" s="1789">
        <f t="shared" si="17"/>
        <v>13</v>
      </c>
      <c r="P56" s="1789">
        <f t="shared" si="17"/>
        <v>13</v>
      </c>
      <c r="Q56" s="1789">
        <f t="shared" si="17"/>
        <v>14</v>
      </c>
      <c r="R56" s="1789">
        <f t="shared" si="17"/>
        <v>7</v>
      </c>
    </row>
    <row r="57" spans="1:18" ht="41.5" hidden="1" customHeight="1" x14ac:dyDescent="0.25">
      <c r="A57" s="1786"/>
      <c r="B57" s="1786"/>
      <c r="C57" s="1810" t="s">
        <v>113</v>
      </c>
      <c r="D57" s="1788"/>
      <c r="E57" s="1789">
        <f t="shared" ref="E57:R57" si="18">COUNT(E22:E25,E27:E30,E33:E34,E36:E39,E41:E42,E44:E50,E53:E54)</f>
        <v>6</v>
      </c>
      <c r="F57" s="1789">
        <f t="shared" si="18"/>
        <v>14</v>
      </c>
      <c r="G57" s="1789">
        <f t="shared" si="18"/>
        <v>13</v>
      </c>
      <c r="H57" s="1789">
        <f t="shared" si="18"/>
        <v>12</v>
      </c>
      <c r="I57" s="1789">
        <f t="shared" si="18"/>
        <v>10</v>
      </c>
      <c r="J57" s="1789">
        <f t="shared" si="18"/>
        <v>13</v>
      </c>
      <c r="K57" s="1789">
        <f t="shared" si="18"/>
        <v>8</v>
      </c>
      <c r="L57" s="1789">
        <f t="shared" si="18"/>
        <v>8</v>
      </c>
      <c r="M57" s="1789">
        <f t="shared" si="18"/>
        <v>12</v>
      </c>
      <c r="N57" s="1789">
        <f t="shared" si="18"/>
        <v>12</v>
      </c>
      <c r="O57" s="1789">
        <f t="shared" si="18"/>
        <v>12</v>
      </c>
      <c r="P57" s="1789">
        <f t="shared" si="18"/>
        <v>12</v>
      </c>
      <c r="Q57" s="1789">
        <f t="shared" si="18"/>
        <v>13</v>
      </c>
      <c r="R57" s="1789">
        <f t="shared" si="18"/>
        <v>6</v>
      </c>
    </row>
    <row r="58" spans="1:18" ht="41.5" hidden="1" customHeight="1" x14ac:dyDescent="0.25">
      <c r="A58" s="1771" t="s">
        <v>13</v>
      </c>
      <c r="B58" s="1771" t="s">
        <v>319</v>
      </c>
      <c r="C58" s="1777"/>
      <c r="D58" s="1773">
        <f t="shared" ref="D58" si="19">SUM(E58:K58,L58:R58)/2</f>
        <v>0</v>
      </c>
      <c r="E58" s="1775"/>
      <c r="F58" s="1776"/>
      <c r="G58" s="1773"/>
      <c r="H58" s="1776"/>
      <c r="I58" s="1773"/>
      <c r="J58" s="1773"/>
      <c r="K58" s="1774"/>
      <c r="L58" s="1774"/>
      <c r="M58" s="1773"/>
      <c r="N58" s="1773"/>
      <c r="O58" s="1773"/>
      <c r="P58" s="1773"/>
      <c r="Q58" s="1773"/>
      <c r="R58" s="1774"/>
    </row>
    <row r="59" spans="1:18" ht="41.5" customHeight="1" x14ac:dyDescent="0.25">
      <c r="A59" s="1786"/>
      <c r="B59" s="1786"/>
      <c r="C59" s="1810" t="s">
        <v>55</v>
      </c>
      <c r="D59" s="1788"/>
      <c r="E59" s="1789">
        <f t="shared" ref="E59:R59" si="20">COUNT(E27:E30,E33:E34,E36:E39,E41:E42,E44:E50,E52:E54,E58)</f>
        <v>5</v>
      </c>
      <c r="F59" s="1789">
        <f t="shared" si="20"/>
        <v>13</v>
      </c>
      <c r="G59" s="1789">
        <f t="shared" si="20"/>
        <v>13</v>
      </c>
      <c r="H59" s="1789">
        <f t="shared" si="20"/>
        <v>10</v>
      </c>
      <c r="I59" s="1789">
        <f t="shared" si="20"/>
        <v>10</v>
      </c>
      <c r="J59" s="1789">
        <f t="shared" si="20"/>
        <v>12</v>
      </c>
      <c r="K59" s="1789">
        <f t="shared" si="20"/>
        <v>6</v>
      </c>
      <c r="L59" s="1789">
        <f t="shared" si="20"/>
        <v>6</v>
      </c>
      <c r="M59" s="1789">
        <f t="shared" si="20"/>
        <v>11</v>
      </c>
      <c r="N59" s="1789">
        <f t="shared" si="20"/>
        <v>11</v>
      </c>
      <c r="O59" s="1789">
        <f t="shared" si="20"/>
        <v>11</v>
      </c>
      <c r="P59" s="1789">
        <f t="shared" si="20"/>
        <v>12</v>
      </c>
      <c r="Q59" s="1789">
        <f t="shared" si="20"/>
        <v>12</v>
      </c>
      <c r="R59" s="1789">
        <f t="shared" si="20"/>
        <v>6</v>
      </c>
    </row>
    <row r="60" spans="1:18" ht="41.5" customHeight="1" x14ac:dyDescent="0.25">
      <c r="A60" s="1786"/>
      <c r="B60" s="1786"/>
      <c r="C60" s="1810" t="s">
        <v>105</v>
      </c>
      <c r="D60" s="1788"/>
      <c r="E60" s="1789">
        <f t="shared" ref="E60:R60" si="21">COUNT(E27:E30,E33:E34,E36:E39,E41:E42,E44:E50,E52:E54,E58)</f>
        <v>5</v>
      </c>
      <c r="F60" s="1789">
        <f t="shared" si="21"/>
        <v>13</v>
      </c>
      <c r="G60" s="1789">
        <f t="shared" si="21"/>
        <v>13</v>
      </c>
      <c r="H60" s="1789">
        <f t="shared" si="21"/>
        <v>10</v>
      </c>
      <c r="I60" s="1789">
        <f t="shared" si="21"/>
        <v>10</v>
      </c>
      <c r="J60" s="1789">
        <f t="shared" si="21"/>
        <v>12</v>
      </c>
      <c r="K60" s="1789">
        <f t="shared" si="21"/>
        <v>6</v>
      </c>
      <c r="L60" s="1789">
        <f t="shared" si="21"/>
        <v>6</v>
      </c>
      <c r="M60" s="1789">
        <f t="shared" si="21"/>
        <v>11</v>
      </c>
      <c r="N60" s="1789">
        <f t="shared" si="21"/>
        <v>11</v>
      </c>
      <c r="O60" s="1789">
        <f t="shared" si="21"/>
        <v>11</v>
      </c>
      <c r="P60" s="1789">
        <f t="shared" si="21"/>
        <v>12</v>
      </c>
      <c r="Q60" s="1789">
        <f t="shared" si="21"/>
        <v>12</v>
      </c>
      <c r="R60" s="1789">
        <f t="shared" si="21"/>
        <v>6</v>
      </c>
    </row>
    <row r="61" spans="1:18" ht="41.5" customHeight="1" x14ac:dyDescent="0.25">
      <c r="A61" s="1786"/>
      <c r="B61" s="1786"/>
      <c r="C61" s="1810" t="s">
        <v>128</v>
      </c>
      <c r="D61" s="1788"/>
      <c r="E61" s="1789">
        <f>COUNT(#REF!,E36:E39,E42:E42,E44:E50,E52:E54,E58)</f>
        <v>2</v>
      </c>
      <c r="F61" s="1789">
        <f>COUNT(#REF!,F36:F39,F42:F42,F44:F50,F52:F54,F58)</f>
        <v>8</v>
      </c>
      <c r="G61" s="1789">
        <f>COUNT(#REF!,G36:G39,G42:G42,G44:G50,G52:G54,G58)</f>
        <v>8</v>
      </c>
      <c r="H61" s="1789">
        <f>COUNT(#REF!,H36:H39,H42:H42,H44:H50,H52:H54,H58)</f>
        <v>6</v>
      </c>
      <c r="I61" s="1789">
        <f>COUNT(#REF!,I36:I39,I42:I42,I44:I50,I52:I54,I58)</f>
        <v>6</v>
      </c>
      <c r="J61" s="1789">
        <f>COUNT(#REF!,J36:J39,J42:J42,J44:J50,J52:J54,J58)</f>
        <v>5</v>
      </c>
      <c r="K61" s="1789">
        <f>COUNT(#REF!,K36:K39,K42:K42,K44:K50,K52:K54,K58)</f>
        <v>5</v>
      </c>
      <c r="L61" s="1789">
        <f>COUNT(#REF!,L36:L39,L42:L42,L44:L50,L52:L54,L58)</f>
        <v>5</v>
      </c>
      <c r="M61" s="1789">
        <f>COUNT(#REF!,M36:M39,M42:M42,M44:M50,M52:M54,M58)</f>
        <v>6</v>
      </c>
      <c r="N61" s="1789">
        <f>COUNT(#REF!,N36:N39,N42:N42,N44:N50,N52:N54,N58)</f>
        <v>6</v>
      </c>
      <c r="O61" s="1789">
        <f>COUNT(#REF!,O36:O39,O42:O42,O44:O50,O52:O54,O58)</f>
        <v>6</v>
      </c>
      <c r="P61" s="1789">
        <f>COUNT(#REF!,P36:P39,P42:P42,P44:P50,P52:P54,P58)</f>
        <v>7</v>
      </c>
      <c r="Q61" s="1789">
        <f>COUNT(#REF!,Q36:Q39,Q42:Q42,Q44:Q50,Q52:Q54,Q58)</f>
        <v>7</v>
      </c>
      <c r="R61" s="1789">
        <f>COUNT(#REF!,R36:R39,R42:R42,R44:R50,R52:R54,R58)</f>
        <v>3</v>
      </c>
    </row>
    <row r="62" spans="1:18" ht="41.5" customHeight="1" x14ac:dyDescent="0.25">
      <c r="A62" s="1786"/>
      <c r="B62" s="1786"/>
      <c r="C62" s="1810" t="s">
        <v>161</v>
      </c>
      <c r="D62" s="1788"/>
      <c r="E62" s="1789">
        <f>COUNT(#REF!,E42:E42,E44:E50,E52:E54,E58)</f>
        <v>1</v>
      </c>
      <c r="F62" s="1789">
        <f>COUNT(#REF!,F42:F42,F44:F50,F52:F54,F58)</f>
        <v>6</v>
      </c>
      <c r="G62" s="1789">
        <f>COUNT(#REF!,G42:G42,G44:G50,G52:G54,G58)</f>
        <v>6</v>
      </c>
      <c r="H62" s="1789">
        <f>COUNT(#REF!,H42:H42,H44:H50,H52:H54,H58)</f>
        <v>5</v>
      </c>
      <c r="I62" s="1789">
        <f>COUNT(#REF!,I42:I42,I44:I50,I52:I54,I58)</f>
        <v>4</v>
      </c>
      <c r="J62" s="1789">
        <f>COUNT(#REF!,J42:J42,J44:J50,J52:J54,J58)</f>
        <v>4</v>
      </c>
      <c r="K62" s="1789">
        <f>COUNT(#REF!,K42:K42,K44:K50,K52:K54,K58)</f>
        <v>3</v>
      </c>
      <c r="L62" s="1789">
        <f>COUNT(#REF!,L42:L42,L44:L50,L52:L54,L58)</f>
        <v>3</v>
      </c>
      <c r="M62" s="1789">
        <f>COUNT(#REF!,M42:M42,M44:M50,M52:M54,M58)</f>
        <v>5</v>
      </c>
      <c r="N62" s="1789">
        <f>COUNT(#REF!,N42:N42,N44:N50,N52:N54,N58)</f>
        <v>5</v>
      </c>
      <c r="O62" s="1789">
        <f>COUNT(#REF!,O42:O42,O44:O50,O52:O54,O58)</f>
        <v>4</v>
      </c>
      <c r="P62" s="1789">
        <f>COUNT(#REF!,P42:P42,P44:P50,P52:P54,P58)</f>
        <v>5</v>
      </c>
      <c r="Q62" s="1789">
        <f>COUNT(#REF!,Q42:Q42,Q44:Q50,Q52:Q54,Q58)</f>
        <v>5</v>
      </c>
      <c r="R62" s="1789">
        <f>COUNT(#REF!,R42:R42,R44:R50,R52:R54,R58)</f>
        <v>2</v>
      </c>
    </row>
    <row r="63" spans="1:18" ht="41.5" customHeight="1" x14ac:dyDescent="0.25">
      <c r="A63" s="1786"/>
      <c r="B63" s="1786"/>
      <c r="C63" s="1810" t="s">
        <v>321</v>
      </c>
      <c r="D63" s="1788"/>
      <c r="E63" s="1789">
        <f>COUNT(#REF!,E44:E50,E52:E54,E58)</f>
        <v>1</v>
      </c>
      <c r="F63" s="1789">
        <f>COUNT(#REF!,F44:F50,F52:F54,F58)</f>
        <v>5</v>
      </c>
      <c r="G63" s="1789">
        <f>COUNT(#REF!,G44:G50,G52:G54,G58)</f>
        <v>5</v>
      </c>
      <c r="H63" s="1789">
        <f>COUNT(#REF!,H44:H50,H52:H54,H58)</f>
        <v>4</v>
      </c>
      <c r="I63" s="1789">
        <f>COUNT(#REF!,I44:I50,I52:I54,I58)</f>
        <v>4</v>
      </c>
      <c r="J63" s="1789">
        <f>COUNT(#REF!,J44:J50,J52:J54,J58)</f>
        <v>4</v>
      </c>
      <c r="K63" s="1789">
        <f>COUNT(#REF!,K44:K50,K52:K54,K58)</f>
        <v>3</v>
      </c>
      <c r="L63" s="1789">
        <f>COUNT(#REF!,L44:L50,L52:L54,L58)</f>
        <v>3</v>
      </c>
      <c r="M63" s="1789">
        <f>COUNT(#REF!,M44:M50,M52:M54,M58)</f>
        <v>4</v>
      </c>
      <c r="N63" s="1789">
        <f>COUNT(#REF!,N44:N50,N52:N54,N58)</f>
        <v>4</v>
      </c>
      <c r="O63" s="1789">
        <f>COUNT(#REF!,O44:O50,O52:O54,O58)</f>
        <v>3</v>
      </c>
      <c r="P63" s="1789">
        <f>COUNT(#REF!,P44:P50,P52:P54,P58)</f>
        <v>5</v>
      </c>
      <c r="Q63" s="1789">
        <f>COUNT(#REF!,Q44:Q50,Q52:Q54,Q58)</f>
        <v>5</v>
      </c>
      <c r="R63" s="1789">
        <f>COUNT(#REF!,R44:R50,R52:R54,R58)</f>
        <v>2</v>
      </c>
    </row>
    <row r="64" spans="1:18" ht="41.5" hidden="1" customHeight="1" x14ac:dyDescent="0.25">
      <c r="A64" s="1786"/>
      <c r="B64" s="1786"/>
      <c r="C64" s="1810" t="s">
        <v>183</v>
      </c>
      <c r="D64" s="1788"/>
      <c r="E64" s="1789">
        <f>COUNT(E58)</f>
        <v>0</v>
      </c>
      <c r="F64" s="1789">
        <f t="shared" ref="F64:R64" si="22">COUNT(F58)</f>
        <v>0</v>
      </c>
      <c r="G64" s="1789">
        <f t="shared" si="22"/>
        <v>0</v>
      </c>
      <c r="H64" s="1789">
        <f t="shared" si="22"/>
        <v>0</v>
      </c>
      <c r="I64" s="1789">
        <f t="shared" si="22"/>
        <v>0</v>
      </c>
      <c r="J64" s="1789">
        <f t="shared" si="22"/>
        <v>0</v>
      </c>
      <c r="K64" s="1789">
        <f t="shared" si="22"/>
        <v>0</v>
      </c>
      <c r="L64" s="1789">
        <f t="shared" si="22"/>
        <v>0</v>
      </c>
      <c r="M64" s="1789">
        <f t="shared" si="22"/>
        <v>0</v>
      </c>
      <c r="N64" s="1789">
        <f t="shared" si="22"/>
        <v>0</v>
      </c>
      <c r="O64" s="1789">
        <f t="shared" si="22"/>
        <v>0</v>
      </c>
      <c r="P64" s="1789">
        <f t="shared" si="22"/>
        <v>0</v>
      </c>
      <c r="Q64" s="1789">
        <f t="shared" si="22"/>
        <v>0</v>
      </c>
      <c r="R64" s="1789">
        <f t="shared" si="22"/>
        <v>0</v>
      </c>
    </row>
    <row r="65" spans="1:18" ht="41.5" customHeight="1" thickBot="1" x14ac:dyDescent="0.3">
      <c r="A65" s="1771" t="s">
        <v>102</v>
      </c>
      <c r="B65" s="1771"/>
      <c r="C65" s="1772"/>
      <c r="D65" s="1773"/>
      <c r="E65" s="1775"/>
      <c r="F65" s="1776"/>
      <c r="G65" s="1776"/>
      <c r="H65" s="1776"/>
      <c r="I65" s="1773"/>
      <c r="J65" s="1773"/>
      <c r="K65" s="1774"/>
      <c r="L65" s="1774"/>
      <c r="M65" s="1776"/>
      <c r="N65" s="1773"/>
      <c r="O65" s="1773"/>
      <c r="P65" s="1773"/>
      <c r="Q65" s="1773"/>
      <c r="R65" s="1775"/>
    </row>
    <row r="66" spans="1:18" ht="41.5" customHeight="1" thickBot="1" x14ac:dyDescent="0.3">
      <c r="A66" s="1811" t="s">
        <v>95</v>
      </c>
      <c r="B66" s="1811" t="s">
        <v>101</v>
      </c>
      <c r="C66" s="1812" t="s">
        <v>97</v>
      </c>
      <c r="D66" s="1811">
        <f>SUM(E66:K66,L66:R66)/2</f>
        <v>19</v>
      </c>
      <c r="E66" s="1813"/>
      <c r="F66" s="1814">
        <v>7.5</v>
      </c>
      <c r="G66" s="1814">
        <v>7.5</v>
      </c>
      <c r="H66" s="1814">
        <v>4</v>
      </c>
      <c r="I66" s="1811"/>
      <c r="J66" s="1811"/>
      <c r="K66" s="1813"/>
      <c r="L66" s="1813"/>
      <c r="M66" s="1814">
        <v>7.5</v>
      </c>
      <c r="N66" s="1811">
        <v>7.5</v>
      </c>
      <c r="O66" s="1811">
        <v>4</v>
      </c>
      <c r="P66" s="1811"/>
      <c r="Q66" s="1811"/>
      <c r="R66" s="1815"/>
    </row>
    <row r="67" spans="1:18" ht="41.5" customHeight="1" thickBot="1" x14ac:dyDescent="0.3">
      <c r="A67" s="1771" t="s">
        <v>96</v>
      </c>
      <c r="B67" s="1771" t="s">
        <v>100</v>
      </c>
      <c r="C67" s="1816" t="s">
        <v>99</v>
      </c>
      <c r="D67" s="1811">
        <f t="shared" ref="D67:D68" si="23">SUM(E67:K67,L67:R67)/2</f>
        <v>38</v>
      </c>
      <c r="E67" s="1817"/>
      <c r="F67" s="1818">
        <v>9.5</v>
      </c>
      <c r="G67" s="1771">
        <v>9.5</v>
      </c>
      <c r="H67" s="1771">
        <v>9.5</v>
      </c>
      <c r="I67" s="1771">
        <v>9.5</v>
      </c>
      <c r="J67" s="1771"/>
      <c r="K67" s="1817"/>
      <c r="L67" s="1819"/>
      <c r="M67" s="1820">
        <v>9.5</v>
      </c>
      <c r="N67" s="1771">
        <v>9.5</v>
      </c>
      <c r="O67" s="1771">
        <v>9.5</v>
      </c>
      <c r="P67" s="1771">
        <v>9.5</v>
      </c>
      <c r="Q67" s="1771"/>
      <c r="R67" s="1821"/>
    </row>
    <row r="68" spans="1:18" ht="41.5" customHeight="1" thickBot="1" x14ac:dyDescent="0.3">
      <c r="A68" s="1771" t="s">
        <v>96</v>
      </c>
      <c r="B68" s="1771" t="s">
        <v>100</v>
      </c>
      <c r="C68" s="1816" t="s">
        <v>137</v>
      </c>
      <c r="D68" s="1811">
        <f t="shared" si="23"/>
        <v>38</v>
      </c>
      <c r="E68" s="1817">
        <v>9.5</v>
      </c>
      <c r="F68" s="1820">
        <v>9.5</v>
      </c>
      <c r="G68" s="1771"/>
      <c r="H68" s="1771"/>
      <c r="I68" s="1771"/>
      <c r="J68" s="1771">
        <v>9.5</v>
      </c>
      <c r="K68" s="1817">
        <v>9.5</v>
      </c>
      <c r="L68" s="1817">
        <v>9.5</v>
      </c>
      <c r="M68" s="1818">
        <v>9.5</v>
      </c>
      <c r="N68" s="1771"/>
      <c r="O68" s="1771"/>
      <c r="P68" s="1771"/>
      <c r="Q68" s="1771">
        <v>9.5</v>
      </c>
      <c r="R68" s="1821">
        <v>9.5</v>
      </c>
    </row>
    <row r="69" spans="1:18" ht="41.5" customHeight="1" x14ac:dyDescent="0.8">
      <c r="A69" s="1771"/>
      <c r="B69" s="1822" t="s">
        <v>155</v>
      </c>
      <c r="C69" s="1823" t="s">
        <v>140</v>
      </c>
      <c r="D69" s="1773"/>
      <c r="E69" s="1774"/>
      <c r="F69" s="1776"/>
      <c r="G69" s="1776"/>
      <c r="H69" s="1776"/>
      <c r="I69" s="1773"/>
      <c r="J69" s="1773"/>
      <c r="K69" s="1774"/>
      <c r="L69" s="1774"/>
      <c r="M69" s="1773"/>
      <c r="N69" s="1773"/>
      <c r="O69" s="1773"/>
      <c r="P69" s="1773"/>
      <c r="Q69" s="1773"/>
      <c r="R69" s="1775"/>
    </row>
    <row r="70" spans="1:18" ht="41.5" customHeight="1" x14ac:dyDescent="0.8">
      <c r="A70" s="1771"/>
      <c r="B70" s="1824" t="s">
        <v>154</v>
      </c>
      <c r="C70" s="1825" t="s">
        <v>141</v>
      </c>
      <c r="D70" s="1773"/>
      <c r="E70" s="1774"/>
      <c r="F70" s="1776"/>
      <c r="G70" s="1776"/>
      <c r="H70" s="1776"/>
      <c r="I70" s="1773"/>
      <c r="J70" s="1773"/>
      <c r="K70" s="1774"/>
      <c r="L70" s="1774"/>
      <c r="M70" s="1773"/>
      <c r="N70" s="1773"/>
      <c r="O70" s="1773"/>
      <c r="P70" s="1773"/>
      <c r="Q70" s="1773"/>
      <c r="R70" s="1775"/>
    </row>
    <row r="71" spans="1:18" ht="41.5" customHeight="1" x14ac:dyDescent="0.8">
      <c r="A71" s="1833"/>
      <c r="B71" s="1833"/>
      <c r="C71" s="1833"/>
      <c r="D71" s="1834"/>
      <c r="E71" s="1835">
        <f t="shared" ref="E71:R71" si="24">SUM(E7:E14,E16:E18,E20:E20,E22:E25,E27:E30,E32:E34,E36:E39,E42:E42,E44:E50,E53:E54,E58,E66:E70)</f>
        <v>92.5</v>
      </c>
      <c r="F71" s="1835">
        <f t="shared" si="24"/>
        <v>193.5</v>
      </c>
      <c r="G71" s="1835">
        <f t="shared" si="24"/>
        <v>165</v>
      </c>
      <c r="H71" s="1835">
        <f t="shared" si="24"/>
        <v>164.5</v>
      </c>
      <c r="I71" s="1835">
        <f t="shared" si="24"/>
        <v>141.5</v>
      </c>
      <c r="J71" s="1835">
        <f t="shared" si="24"/>
        <v>164.5</v>
      </c>
      <c r="K71" s="1835">
        <f t="shared" si="24"/>
        <v>105.5</v>
      </c>
      <c r="L71" s="1835">
        <f t="shared" si="24"/>
        <v>100.5</v>
      </c>
      <c r="M71" s="1835">
        <f t="shared" si="24"/>
        <v>174.5</v>
      </c>
      <c r="N71" s="1835">
        <f t="shared" si="24"/>
        <v>165</v>
      </c>
      <c r="O71" s="1835">
        <f t="shared" si="24"/>
        <v>159.5</v>
      </c>
      <c r="P71" s="1835">
        <f t="shared" si="24"/>
        <v>145.5</v>
      </c>
      <c r="Q71" s="1835">
        <f t="shared" si="24"/>
        <v>164.5</v>
      </c>
      <c r="R71" s="1835">
        <f t="shared" si="24"/>
        <v>97.5</v>
      </c>
    </row>
    <row r="72" spans="1:18" ht="41.5" customHeight="1" x14ac:dyDescent="0.8">
      <c r="A72" s="1836"/>
      <c r="B72" s="1836"/>
      <c r="C72" s="1836"/>
      <c r="D72" s="1834"/>
      <c r="E72" s="1837">
        <f>E71/8</f>
        <v>11.5625</v>
      </c>
      <c r="F72" s="1837">
        <f t="shared" ref="F72:R72" si="25">F71/8</f>
        <v>24.1875</v>
      </c>
      <c r="G72" s="1837">
        <f t="shared" si="25"/>
        <v>20.625</v>
      </c>
      <c r="H72" s="1837">
        <f t="shared" si="25"/>
        <v>20.5625</v>
      </c>
      <c r="I72" s="1837">
        <f t="shared" si="25"/>
        <v>17.6875</v>
      </c>
      <c r="J72" s="1837">
        <f t="shared" si="25"/>
        <v>20.5625</v>
      </c>
      <c r="K72" s="1837">
        <f t="shared" si="25"/>
        <v>13.1875</v>
      </c>
      <c r="L72" s="1837">
        <f t="shared" si="25"/>
        <v>12.5625</v>
      </c>
      <c r="M72" s="1837">
        <f t="shared" si="25"/>
        <v>21.8125</v>
      </c>
      <c r="N72" s="1837">
        <f t="shared" si="25"/>
        <v>20.625</v>
      </c>
      <c r="O72" s="1837">
        <f t="shared" si="25"/>
        <v>19.9375</v>
      </c>
      <c r="P72" s="1837">
        <f t="shared" si="25"/>
        <v>18.1875</v>
      </c>
      <c r="Q72" s="1837">
        <f t="shared" si="25"/>
        <v>20.5625</v>
      </c>
      <c r="R72" s="1837">
        <f t="shared" si="25"/>
        <v>12.1875</v>
      </c>
    </row>
    <row r="73" spans="1:18" ht="41.5" customHeight="1" x14ac:dyDescent="0.8">
      <c r="A73" s="1838"/>
      <c r="B73" s="1838"/>
      <c r="C73" s="1838"/>
      <c r="D73" s="1839" t="s">
        <v>212</v>
      </c>
      <c r="E73" s="1840" t="s">
        <v>315</v>
      </c>
      <c r="F73" s="1841" t="s">
        <v>203</v>
      </c>
      <c r="G73" s="1546"/>
      <c r="H73" s="1839" t="s">
        <v>211</v>
      </c>
      <c r="I73" s="1842"/>
      <c r="J73" s="1843" t="s">
        <v>203</v>
      </c>
      <c r="K73" s="1546"/>
      <c r="L73" s="1839" t="s">
        <v>213</v>
      </c>
      <c r="M73" s="1840" t="s">
        <v>74</v>
      </c>
      <c r="N73" s="1841" t="s">
        <v>203</v>
      </c>
      <c r="O73" s="1546"/>
      <c r="P73" s="1839" t="s">
        <v>211</v>
      </c>
      <c r="Q73" s="1842"/>
      <c r="R73" s="1843" t="s">
        <v>203</v>
      </c>
    </row>
    <row r="74" spans="1:18" ht="41.5" customHeight="1" x14ac:dyDescent="0.8">
      <c r="A74" s="1844"/>
      <c r="B74" s="1844"/>
      <c r="C74" s="1844"/>
      <c r="D74" s="1845" t="s">
        <v>159</v>
      </c>
      <c r="E74" s="1826">
        <v>27.5</v>
      </c>
      <c r="F74" s="1846" t="str">
        <f>E74* 40 &amp; "hrs"</f>
        <v>1100hrs</v>
      </c>
      <c r="G74" s="1546"/>
      <c r="H74" s="1847" t="s">
        <v>240</v>
      </c>
      <c r="I74" s="1848">
        <v>25.93</v>
      </c>
      <c r="J74" s="1849" t="s">
        <v>247</v>
      </c>
      <c r="K74" s="1546"/>
      <c r="L74" s="1850" t="s">
        <v>159</v>
      </c>
      <c r="M74" s="1851">
        <v>27.5</v>
      </c>
      <c r="N74" s="1846" t="str">
        <f>M74* 40 &amp; "hrs"</f>
        <v>1100hrs</v>
      </c>
      <c r="O74" s="1546"/>
      <c r="P74" s="1852" t="s">
        <v>240</v>
      </c>
      <c r="Q74" s="1827">
        <v>25.93</v>
      </c>
      <c r="R74" s="1853" t="s">
        <v>247</v>
      </c>
    </row>
    <row r="75" spans="1:18" ht="41.5" customHeight="1" x14ac:dyDescent="0.8">
      <c r="A75" s="1844"/>
      <c r="B75" s="1844"/>
      <c r="C75" s="1844"/>
      <c r="D75" s="1854" t="s">
        <v>204</v>
      </c>
      <c r="E75" s="1855">
        <f>SUM(E71:K71)/40</f>
        <v>25.675000000000001</v>
      </c>
      <c r="F75" s="1856" t="str">
        <f>E75* 40 &amp; "hrs"</f>
        <v>1027hrs</v>
      </c>
      <c r="G75" s="1546"/>
      <c r="H75" s="1857" t="s">
        <v>74</v>
      </c>
      <c r="I75" s="1858">
        <f>SUM(E71:K71)/40</f>
        <v>25.675000000000001</v>
      </c>
      <c r="J75" s="1859" t="str">
        <f>I75*40 &amp; "hrs"</f>
        <v>1027hrs</v>
      </c>
      <c r="K75" s="1546"/>
      <c r="L75" s="1860" t="s">
        <v>204</v>
      </c>
      <c r="M75" s="1861">
        <f>SUM(L71:R71)/40</f>
        <v>25.175000000000001</v>
      </c>
      <c r="N75" s="1856" t="str">
        <f>M75* 40 &amp; "hrs"</f>
        <v>1007hrs</v>
      </c>
      <c r="O75" s="1546"/>
      <c r="P75" s="1857" t="s">
        <v>74</v>
      </c>
      <c r="Q75" s="1862">
        <f>SUM(L71:R71)/40</f>
        <v>25.175000000000001</v>
      </c>
      <c r="R75" s="1863" t="str">
        <f>Q75*40 &amp; "hrs"</f>
        <v>1007hrs</v>
      </c>
    </row>
    <row r="76" spans="1:18" ht="41.5" customHeight="1" x14ac:dyDescent="0.8">
      <c r="A76" s="1844"/>
      <c r="B76" s="1844"/>
      <c r="C76" s="1844"/>
      <c r="D76" s="1850" t="s">
        <v>188</v>
      </c>
      <c r="E76" s="1851">
        <f>COUNTIFS(E7:K72, "T")*8/40</f>
        <v>1</v>
      </c>
      <c r="F76" s="1864" t="str">
        <f>E76* 40 &amp; "hrs"</f>
        <v>40hrs</v>
      </c>
      <c r="G76" s="1546"/>
      <c r="H76" s="1852" t="s">
        <v>241</v>
      </c>
      <c r="I76" s="1851">
        <v>29.07</v>
      </c>
      <c r="J76" s="1853" t="s">
        <v>251</v>
      </c>
      <c r="K76" s="1546"/>
      <c r="L76" s="1865" t="s">
        <v>188</v>
      </c>
      <c r="M76" s="1827">
        <f>COUNTIFS(L7:R72, "T")*8/40</f>
        <v>0.6</v>
      </c>
      <c r="N76" s="1864" t="str">
        <f>M76* 40 &amp; "hrs"</f>
        <v>24hrs</v>
      </c>
      <c r="O76" s="1546"/>
      <c r="P76" s="1852" t="s">
        <v>241</v>
      </c>
      <c r="Q76" s="1827">
        <v>29.07</v>
      </c>
      <c r="R76" s="1853" t="s">
        <v>251</v>
      </c>
    </row>
    <row r="77" spans="1:18" ht="41.5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41.5" customHeight="1" x14ac:dyDescent="0.3">
      <c r="A78" s="897"/>
      <c r="B78" s="897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  <row r="79" spans="1:18" ht="41.5" customHeight="1" x14ac:dyDescent="0.3">
      <c r="A79" s="897"/>
      <c r="B79" s="897"/>
      <c r="C79" s="897"/>
      <c r="D79" s="897" t="s">
        <v>350</v>
      </c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</row>
  </sheetData>
  <mergeCells count="5">
    <mergeCell ref="A1:R1"/>
    <mergeCell ref="A2:R2"/>
    <mergeCell ref="A3:R3"/>
    <mergeCell ref="E4:K4"/>
    <mergeCell ref="L4:R4"/>
  </mergeCells>
  <conditionalFormatting sqref="I75">
    <cfRule type="cellIs" dxfId="669" priority="10" operator="lessThan">
      <formula>25.93</formula>
    </cfRule>
    <cfRule type="cellIs" dxfId="668" priority="11" operator="greaterThan">
      <formula>29.07</formula>
    </cfRule>
    <cfRule type="cellIs" dxfId="667" priority="12" operator="between">
      <formula>25.93</formula>
      <formula>29.07</formula>
    </cfRule>
  </conditionalFormatting>
  <conditionalFormatting sqref="J75">
    <cfRule type="cellIs" dxfId="666" priority="7" operator="lessThan">
      <formula>1037.2</formula>
    </cfRule>
    <cfRule type="cellIs" dxfId="665" priority="8" operator="greaterThan">
      <formula>1162.8</formula>
    </cfRule>
    <cfRule type="cellIs" dxfId="664" priority="9" operator="between">
      <formula>1037.2</formula>
      <formula>1162.8</formula>
    </cfRule>
  </conditionalFormatting>
  <conditionalFormatting sqref="Q75">
    <cfRule type="cellIs" dxfId="663" priority="4" operator="lessThan">
      <formula>25.93</formula>
    </cfRule>
    <cfRule type="cellIs" dxfId="662" priority="5" operator="greaterThan">
      <formula>29.07</formula>
    </cfRule>
    <cfRule type="cellIs" dxfId="661" priority="6" operator="between">
      <formula>25.93</formula>
      <formula>29.07</formula>
    </cfRule>
  </conditionalFormatting>
  <conditionalFormatting sqref="R75">
    <cfRule type="cellIs" dxfId="660" priority="1" operator="lessThan">
      <formula>1037.2</formula>
    </cfRule>
    <cfRule type="cellIs" dxfId="659" priority="2" operator="greaterThan">
      <formula>1162.8</formula>
    </cfRule>
    <cfRule type="cellIs" dxfId="658" priority="3" operator="between">
      <formula>1037.2</formula>
      <formula>1162.8</formula>
    </cfRule>
  </conditionalFormatting>
  <pageMargins left="0.7" right="0.7" top="0.75" bottom="0.75" header="0.3" footer="0.3"/>
  <pageSetup scale="22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CADE-4F44-4900-9601-C743C97D4ACA}">
  <sheetPr>
    <pageSetUpPr fitToPage="1"/>
  </sheetPr>
  <dimension ref="A1:U78"/>
  <sheetViews>
    <sheetView topLeftCell="B21" zoomScale="67" zoomScaleNormal="67" workbookViewId="0">
      <selection activeCell="G48" sqref="G48"/>
    </sheetView>
  </sheetViews>
  <sheetFormatPr defaultRowHeight="40.5" customHeight="1" x14ac:dyDescent="0.25"/>
  <cols>
    <col min="1" max="1" width="18.1796875" bestFit="1" customWidth="1"/>
    <col min="2" max="2" width="40.453125" customWidth="1"/>
    <col min="3" max="3" width="48.81640625" bestFit="1" customWidth="1"/>
    <col min="4" max="4" width="13.26953125" customWidth="1"/>
    <col min="5" max="18" width="14.453125" customWidth="1"/>
  </cols>
  <sheetData>
    <row r="1" spans="1:21" ht="40.5" customHeight="1" x14ac:dyDescent="0.8">
      <c r="A1" s="2646" t="s">
        <v>0</v>
      </c>
      <c r="B1" s="2646"/>
      <c r="C1" s="2646"/>
      <c r="D1" s="2646"/>
      <c r="E1" s="2646"/>
      <c r="F1" s="2646"/>
      <c r="G1" s="2646"/>
      <c r="H1" s="2646"/>
      <c r="I1" s="2646"/>
      <c r="J1" s="2646"/>
      <c r="K1" s="2646"/>
      <c r="L1" s="2646"/>
      <c r="M1" s="2646"/>
      <c r="N1" s="2646"/>
      <c r="O1" s="2646"/>
      <c r="P1" s="2646"/>
      <c r="Q1" s="2646"/>
      <c r="R1" s="2646"/>
    </row>
    <row r="2" spans="1:21" ht="40.5" customHeight="1" x14ac:dyDescent="0.8">
      <c r="A2" s="2646" t="s">
        <v>87</v>
      </c>
      <c r="B2" s="2646"/>
      <c r="C2" s="2646"/>
      <c r="D2" s="2646"/>
      <c r="E2" s="2646"/>
      <c r="F2" s="2646"/>
      <c r="G2" s="2646"/>
      <c r="H2" s="2646"/>
      <c r="I2" s="2646"/>
      <c r="J2" s="2646"/>
      <c r="K2" s="2646"/>
      <c r="L2" s="2646"/>
      <c r="M2" s="2646"/>
      <c r="N2" s="2646"/>
      <c r="O2" s="2646"/>
      <c r="P2" s="2646"/>
      <c r="Q2" s="2646"/>
      <c r="R2" s="2646"/>
    </row>
    <row r="3" spans="1:21" ht="40.5" customHeight="1" x14ac:dyDescent="0.8">
      <c r="A3" s="2647"/>
      <c r="B3" s="2647"/>
      <c r="C3" s="2647"/>
      <c r="D3" s="2647"/>
      <c r="E3" s="2647"/>
      <c r="F3" s="2647"/>
      <c r="G3" s="2647"/>
      <c r="H3" s="2647"/>
      <c r="I3" s="2647"/>
      <c r="J3" s="2647"/>
      <c r="K3" s="2647"/>
      <c r="L3" s="2647"/>
      <c r="M3" s="2647"/>
      <c r="N3" s="2647"/>
      <c r="O3" s="2647"/>
      <c r="P3" s="2647"/>
      <c r="Q3" s="2647"/>
      <c r="R3" s="2647"/>
    </row>
    <row r="4" spans="1:21" ht="40.5" customHeight="1" x14ac:dyDescent="0.8">
      <c r="A4" s="1764"/>
      <c r="B4" s="1764"/>
      <c r="C4" s="1764"/>
      <c r="D4" s="1764"/>
      <c r="E4" s="2643" t="s">
        <v>2</v>
      </c>
      <c r="F4" s="2644"/>
      <c r="G4" s="2644"/>
      <c r="H4" s="2644"/>
      <c r="I4" s="2644"/>
      <c r="J4" s="2644"/>
      <c r="K4" s="2645"/>
      <c r="L4" s="2643" t="s">
        <v>3</v>
      </c>
      <c r="M4" s="2644"/>
      <c r="N4" s="2644"/>
      <c r="O4" s="2644"/>
      <c r="P4" s="2644"/>
      <c r="Q4" s="2644"/>
      <c r="R4" s="2644"/>
      <c r="T4" s="1754" t="s">
        <v>355</v>
      </c>
      <c r="U4" s="1755" t="s">
        <v>354</v>
      </c>
    </row>
    <row r="5" spans="1:21" ht="40.5" customHeight="1" x14ac:dyDescent="0.8">
      <c r="A5" s="1765"/>
      <c r="B5" s="1765"/>
      <c r="C5" s="1765"/>
      <c r="D5" s="1765"/>
      <c r="E5" s="1766">
        <v>45725</v>
      </c>
      <c r="F5" s="1766">
        <v>45726</v>
      </c>
      <c r="G5" s="1766">
        <v>45727</v>
      </c>
      <c r="H5" s="1766">
        <v>45728</v>
      </c>
      <c r="I5" s="1766">
        <v>45729</v>
      </c>
      <c r="J5" s="1766">
        <v>45730</v>
      </c>
      <c r="K5" s="1766">
        <v>45731</v>
      </c>
      <c r="L5" s="1766">
        <v>45732</v>
      </c>
      <c r="M5" s="1766">
        <v>45733</v>
      </c>
      <c r="N5" s="1766">
        <v>45734</v>
      </c>
      <c r="O5" s="1766">
        <v>45735</v>
      </c>
      <c r="P5" s="1766">
        <v>45736</v>
      </c>
      <c r="Q5" s="1766">
        <v>45737</v>
      </c>
      <c r="R5" s="1766">
        <v>45738</v>
      </c>
      <c r="T5" s="1756">
        <v>0.25</v>
      </c>
      <c r="U5" s="1752">
        <f>ROUNDDOWN(AVERAGE(E15:R15),0)</f>
        <v>3</v>
      </c>
    </row>
    <row r="6" spans="1:21" ht="40.5" customHeight="1" x14ac:dyDescent="0.8">
      <c r="A6" s="1767" t="s">
        <v>4</v>
      </c>
      <c r="B6" s="1767" t="s">
        <v>5</v>
      </c>
      <c r="C6" s="1767" t="s">
        <v>6</v>
      </c>
      <c r="D6" s="1767" t="s">
        <v>7</v>
      </c>
      <c r="E6" s="1768" t="s">
        <v>8</v>
      </c>
      <c r="F6" s="1769" t="s">
        <v>9</v>
      </c>
      <c r="G6" s="1769" t="s">
        <v>10</v>
      </c>
      <c r="H6" s="1769" t="s">
        <v>11</v>
      </c>
      <c r="I6" s="1769" t="s">
        <v>10</v>
      </c>
      <c r="J6" s="1769" t="s">
        <v>264</v>
      </c>
      <c r="K6" s="1768" t="s">
        <v>8</v>
      </c>
      <c r="L6" s="1768" t="s">
        <v>8</v>
      </c>
      <c r="M6" s="1769" t="s">
        <v>9</v>
      </c>
      <c r="N6" s="1769" t="s">
        <v>10</v>
      </c>
      <c r="O6" s="1769" t="s">
        <v>11</v>
      </c>
      <c r="P6" s="1769" t="s">
        <v>10</v>
      </c>
      <c r="Q6" s="1769" t="s">
        <v>12</v>
      </c>
      <c r="R6" s="1770" t="s">
        <v>8</v>
      </c>
      <c r="T6" s="1757">
        <v>0.29166666666666669</v>
      </c>
      <c r="U6" s="1752">
        <f>ROUNDDOWN(AVERAGE(E19:R19),0)</f>
        <v>5</v>
      </c>
    </row>
    <row r="7" spans="1:21" ht="40.5" customHeight="1" x14ac:dyDescent="0.3">
      <c r="A7" s="1771" t="s">
        <v>13</v>
      </c>
      <c r="B7" s="1771" t="s">
        <v>116</v>
      </c>
      <c r="C7" s="1772" t="s">
        <v>115</v>
      </c>
      <c r="D7" s="1773">
        <f>SUM(E7:K7,L7:R7)/2</f>
        <v>35</v>
      </c>
      <c r="E7" s="1774"/>
      <c r="F7" s="1773">
        <v>7</v>
      </c>
      <c r="G7" s="1773">
        <v>7</v>
      </c>
      <c r="H7" s="1773">
        <v>7</v>
      </c>
      <c r="I7" s="1773">
        <v>7</v>
      </c>
      <c r="J7" s="1773">
        <v>7</v>
      </c>
      <c r="K7" s="1774"/>
      <c r="L7" s="1774"/>
      <c r="M7" s="1773">
        <v>7</v>
      </c>
      <c r="N7" s="1773">
        <v>7</v>
      </c>
      <c r="O7" s="1773">
        <v>7</v>
      </c>
      <c r="P7" s="1773">
        <v>7</v>
      </c>
      <c r="Q7" s="1773">
        <v>7</v>
      </c>
      <c r="R7" s="1775"/>
      <c r="T7" s="1756">
        <v>0.33333333333333298</v>
      </c>
      <c r="U7" s="1752">
        <f>ROUNDDOWN(AVERAGE(E21:R21),0)</f>
        <v>6</v>
      </c>
    </row>
    <row r="8" spans="1:21" ht="40.5" customHeight="1" x14ac:dyDescent="0.25">
      <c r="A8" s="1771" t="s">
        <v>13</v>
      </c>
      <c r="B8" s="1771" t="s">
        <v>90</v>
      </c>
      <c r="C8" s="1772" t="s">
        <v>88</v>
      </c>
      <c r="D8" s="1773">
        <f t="shared" ref="D8:D14" si="0">SUM(E8:K8,L8:R8)/2</f>
        <v>40</v>
      </c>
      <c r="E8" s="1774"/>
      <c r="F8" s="1773">
        <v>8</v>
      </c>
      <c r="G8" s="1773">
        <v>8</v>
      </c>
      <c r="H8" s="1776">
        <v>8</v>
      </c>
      <c r="I8" s="1773">
        <v>8</v>
      </c>
      <c r="J8" s="1773">
        <v>8</v>
      </c>
      <c r="K8" s="1774"/>
      <c r="L8" s="1774"/>
      <c r="M8" s="1773">
        <v>8</v>
      </c>
      <c r="N8" s="1773">
        <v>8</v>
      </c>
      <c r="O8" s="1773">
        <v>8</v>
      </c>
      <c r="P8" s="1773">
        <v>8</v>
      </c>
      <c r="Q8" s="1773">
        <v>8</v>
      </c>
      <c r="R8" s="1775"/>
      <c r="T8" s="1757">
        <v>0.375</v>
      </c>
      <c r="U8" s="1752">
        <f>ROUNDDOWN(AVERAGE(E25:R25),0)</f>
        <v>7</v>
      </c>
    </row>
    <row r="9" spans="1:21" ht="40.5" customHeight="1" x14ac:dyDescent="0.3">
      <c r="A9" s="1771" t="s">
        <v>13</v>
      </c>
      <c r="B9" s="1771" t="s">
        <v>90</v>
      </c>
      <c r="C9" s="1772" t="s">
        <v>89</v>
      </c>
      <c r="D9" s="1773">
        <f t="shared" si="0"/>
        <v>40</v>
      </c>
      <c r="E9" s="1774"/>
      <c r="F9" s="1773">
        <v>8</v>
      </c>
      <c r="G9" s="1773">
        <v>8</v>
      </c>
      <c r="H9" s="1773">
        <v>8</v>
      </c>
      <c r="I9" s="1773">
        <v>8</v>
      </c>
      <c r="J9" s="1773">
        <v>8</v>
      </c>
      <c r="K9" s="1774"/>
      <c r="L9" s="1774"/>
      <c r="M9" s="1773">
        <v>8</v>
      </c>
      <c r="N9" s="1773">
        <v>8</v>
      </c>
      <c r="O9" s="1773">
        <v>8</v>
      </c>
      <c r="P9" s="1773">
        <v>8</v>
      </c>
      <c r="Q9" s="1773">
        <v>8</v>
      </c>
      <c r="R9" s="1775"/>
      <c r="T9" s="1756">
        <v>0.41666666666666702</v>
      </c>
      <c r="U9" s="1752">
        <f>ROUNDDOWN(AVERAGE(E30:R30),0)</f>
        <v>10</v>
      </c>
    </row>
    <row r="10" spans="1:21" ht="40.5" customHeight="1" x14ac:dyDescent="0.25">
      <c r="A10" s="1771" t="s">
        <v>13</v>
      </c>
      <c r="B10" s="1771" t="s">
        <v>90</v>
      </c>
      <c r="C10" s="1777" t="s">
        <v>111</v>
      </c>
      <c r="D10" s="1773">
        <f t="shared" si="0"/>
        <v>40</v>
      </c>
      <c r="E10" s="1774">
        <v>8</v>
      </c>
      <c r="F10" s="1773">
        <v>8</v>
      </c>
      <c r="G10" s="1773">
        <v>8</v>
      </c>
      <c r="H10" s="1773"/>
      <c r="I10" s="1773">
        <v>8</v>
      </c>
      <c r="J10" s="1773">
        <v>8</v>
      </c>
      <c r="K10" s="1774"/>
      <c r="L10" s="1778"/>
      <c r="M10" s="1773">
        <v>8</v>
      </c>
      <c r="N10" s="1773">
        <v>8</v>
      </c>
      <c r="O10" s="1773">
        <v>8</v>
      </c>
      <c r="P10" s="1773">
        <v>8</v>
      </c>
      <c r="Q10" s="1773"/>
      <c r="R10" s="1774">
        <v>8</v>
      </c>
      <c r="T10" s="1757">
        <v>0.45833333333333298</v>
      </c>
      <c r="U10" s="1752">
        <f>ROUNDDOWN(AVERAGE(E35:R35),0)</f>
        <v>11</v>
      </c>
    </row>
    <row r="11" spans="1:21" ht="40.5" customHeight="1" x14ac:dyDescent="0.3">
      <c r="A11" s="1771" t="s">
        <v>13</v>
      </c>
      <c r="B11" s="1771" t="s">
        <v>90</v>
      </c>
      <c r="C11" s="1777" t="s">
        <v>133</v>
      </c>
      <c r="D11" s="1773">
        <f t="shared" si="0"/>
        <v>40</v>
      </c>
      <c r="E11" s="1774">
        <v>8</v>
      </c>
      <c r="F11" s="1773">
        <v>8</v>
      </c>
      <c r="G11" s="1773"/>
      <c r="H11" s="1773">
        <v>8</v>
      </c>
      <c r="I11" s="1773">
        <v>8</v>
      </c>
      <c r="J11" s="1773">
        <v>8</v>
      </c>
      <c r="K11" s="1774"/>
      <c r="L11" s="1778"/>
      <c r="M11" s="1773">
        <v>8</v>
      </c>
      <c r="N11" s="1773">
        <v>8</v>
      </c>
      <c r="O11" s="1773">
        <v>8</v>
      </c>
      <c r="P11" s="1773"/>
      <c r="Q11" s="1773">
        <v>8</v>
      </c>
      <c r="R11" s="1775">
        <v>8</v>
      </c>
      <c r="T11" s="1756">
        <v>0.5</v>
      </c>
      <c r="U11" s="1752">
        <f>ROUNDDOWN(AVERAGE(E39:R39),0)</f>
        <v>13</v>
      </c>
    </row>
    <row r="12" spans="1:21" ht="40.5" customHeight="1" x14ac:dyDescent="0.25">
      <c r="A12" s="1771" t="s">
        <v>13</v>
      </c>
      <c r="B12" s="1771" t="s">
        <v>90</v>
      </c>
      <c r="C12" s="1779" t="s">
        <v>344</v>
      </c>
      <c r="D12" s="1773">
        <f t="shared" si="0"/>
        <v>8</v>
      </c>
      <c r="E12" s="1774">
        <v>8</v>
      </c>
      <c r="F12" s="1773"/>
      <c r="G12" s="1773"/>
      <c r="H12" s="1773"/>
      <c r="I12" s="1773"/>
      <c r="J12" s="1773"/>
      <c r="K12" s="1774"/>
      <c r="L12" s="1778"/>
      <c r="M12" s="1773"/>
      <c r="N12" s="1773"/>
      <c r="O12" s="1773"/>
      <c r="P12" s="1773"/>
      <c r="Q12" s="1773"/>
      <c r="R12" s="1775">
        <v>8</v>
      </c>
      <c r="T12" s="1757">
        <v>0.54166666666666696</v>
      </c>
      <c r="U12" s="1752">
        <f>ROUNDDOWN(AVERAGE(E42:R42),0)</f>
        <v>13</v>
      </c>
    </row>
    <row r="13" spans="1:21" s="1743" customFormat="1" ht="40.5" customHeight="1" x14ac:dyDescent="0.3">
      <c r="A13" s="1780" t="s">
        <v>256</v>
      </c>
      <c r="B13" s="1780" t="s">
        <v>90</v>
      </c>
      <c r="C13" s="1781" t="s">
        <v>351</v>
      </c>
      <c r="D13" s="1782">
        <f>SUM(E13:K13,L13:R13)/2</f>
        <v>0</v>
      </c>
      <c r="E13" s="1783"/>
      <c r="F13" s="1782"/>
      <c r="G13" s="1782"/>
      <c r="H13" s="1782"/>
      <c r="I13" s="1782"/>
      <c r="J13" s="1782"/>
      <c r="K13" s="1783"/>
      <c r="L13" s="1784"/>
      <c r="M13" s="1782"/>
      <c r="N13" s="1782"/>
      <c r="O13" s="1782"/>
      <c r="P13" s="1782"/>
      <c r="Q13" s="1782"/>
      <c r="R13" s="1783"/>
      <c r="T13" s="1756">
        <v>0.58333333333333304</v>
      </c>
      <c r="U13" s="1752">
        <f>ROUNDDOWN(AVERAGE(E50:R50),0)</f>
        <v>15</v>
      </c>
    </row>
    <row r="14" spans="1:21" ht="40.5" customHeight="1" x14ac:dyDescent="0.25">
      <c r="A14" s="1771" t="s">
        <v>13</v>
      </c>
      <c r="B14" s="1771" t="s">
        <v>90</v>
      </c>
      <c r="C14" s="1777" t="s">
        <v>106</v>
      </c>
      <c r="D14" s="1773">
        <f t="shared" si="0"/>
        <v>8</v>
      </c>
      <c r="E14" s="1774"/>
      <c r="F14" s="1785"/>
      <c r="G14" s="1785"/>
      <c r="H14" s="1785"/>
      <c r="I14" s="1785"/>
      <c r="J14" s="1785"/>
      <c r="K14" s="1774">
        <v>8</v>
      </c>
      <c r="L14" s="1778"/>
      <c r="M14" s="1785"/>
      <c r="N14" s="1785"/>
      <c r="O14" s="1785"/>
      <c r="P14" s="1785"/>
      <c r="Q14" s="1785"/>
      <c r="R14" s="1774">
        <v>8</v>
      </c>
      <c r="T14" s="1757">
        <v>0.625</v>
      </c>
      <c r="U14" s="1752">
        <f>ROUNDDOWN(AVERAGE(E54:R54),0)</f>
        <v>12</v>
      </c>
    </row>
    <row r="15" spans="1:21" ht="40.5" customHeight="1" x14ac:dyDescent="0.3">
      <c r="A15" s="1786"/>
      <c r="B15" s="1786"/>
      <c r="C15" s="1787" t="s">
        <v>122</v>
      </c>
      <c r="D15" s="1788"/>
      <c r="E15" s="1789">
        <f>COUNT(E7:E14)</f>
        <v>3</v>
      </c>
      <c r="F15" s="1789">
        <f>COUNT(F7:F14)</f>
        <v>5</v>
      </c>
      <c r="G15" s="1789">
        <f t="shared" ref="G15:R15" si="1">COUNT(G7:G14)</f>
        <v>4</v>
      </c>
      <c r="H15" s="1789">
        <f t="shared" si="1"/>
        <v>4</v>
      </c>
      <c r="I15" s="1789">
        <f t="shared" si="1"/>
        <v>5</v>
      </c>
      <c r="J15" s="1789">
        <f t="shared" si="1"/>
        <v>5</v>
      </c>
      <c r="K15" s="1789">
        <f t="shared" si="1"/>
        <v>1</v>
      </c>
      <c r="L15" s="1789">
        <f t="shared" si="1"/>
        <v>0</v>
      </c>
      <c r="M15" s="1789">
        <f t="shared" si="1"/>
        <v>5</v>
      </c>
      <c r="N15" s="1789">
        <f t="shared" si="1"/>
        <v>5</v>
      </c>
      <c r="O15" s="1789">
        <f>COUNT(O7:O14)</f>
        <v>5</v>
      </c>
      <c r="P15" s="1789">
        <f t="shared" si="1"/>
        <v>4</v>
      </c>
      <c r="Q15" s="1789">
        <f t="shared" si="1"/>
        <v>4</v>
      </c>
      <c r="R15" s="1789">
        <f t="shared" si="1"/>
        <v>4</v>
      </c>
      <c r="T15" s="1756">
        <v>0.66666666666666696</v>
      </c>
      <c r="U15" s="1752">
        <f>ROUNDDOWN(AVERAGE(E55:R55),0)</f>
        <v>11</v>
      </c>
    </row>
    <row r="16" spans="1:21" ht="40.5" customHeight="1" x14ac:dyDescent="0.25">
      <c r="A16" s="1771" t="s">
        <v>13</v>
      </c>
      <c r="B16" s="1771" t="s">
        <v>14</v>
      </c>
      <c r="C16" s="1777" t="s">
        <v>293</v>
      </c>
      <c r="D16" s="1773">
        <f>SUM(E16:K16,L16:R16)/2</f>
        <v>40</v>
      </c>
      <c r="E16" s="1778"/>
      <c r="F16" s="1790">
        <v>8</v>
      </c>
      <c r="G16" s="1790"/>
      <c r="H16" s="1790">
        <v>8</v>
      </c>
      <c r="I16" s="1790">
        <v>8</v>
      </c>
      <c r="J16" s="1790">
        <v>8</v>
      </c>
      <c r="K16" s="1778">
        <v>8</v>
      </c>
      <c r="L16" s="1778">
        <v>8</v>
      </c>
      <c r="M16" s="1773"/>
      <c r="N16" s="1790">
        <v>8</v>
      </c>
      <c r="O16" s="1790">
        <v>8</v>
      </c>
      <c r="P16" s="1790">
        <v>8</v>
      </c>
      <c r="Q16" s="1790">
        <v>8</v>
      </c>
      <c r="R16" s="1791"/>
      <c r="T16" s="1757">
        <v>0.70833333333333404</v>
      </c>
      <c r="U16" s="1752">
        <f>ROUNDDOWN(AVERAGE(E56:R56),0)</f>
        <v>10</v>
      </c>
    </row>
    <row r="17" spans="1:21" ht="40.5" customHeight="1" x14ac:dyDescent="0.3">
      <c r="A17" s="1771" t="s">
        <v>13</v>
      </c>
      <c r="B17" s="1771" t="s">
        <v>14</v>
      </c>
      <c r="C17" s="1777" t="s">
        <v>98</v>
      </c>
      <c r="D17" s="1773">
        <f t="shared" ref="D17" si="2">SUM(E17:K17,L17:R17)/2</f>
        <v>40</v>
      </c>
      <c r="E17" s="1774"/>
      <c r="F17" s="1776">
        <v>8</v>
      </c>
      <c r="G17" s="1773">
        <v>8</v>
      </c>
      <c r="H17" s="1773">
        <v>8</v>
      </c>
      <c r="I17" s="1773">
        <v>8</v>
      </c>
      <c r="J17" s="1773">
        <v>8</v>
      </c>
      <c r="K17" s="1774"/>
      <c r="L17" s="1774"/>
      <c r="M17" s="1790">
        <v>8</v>
      </c>
      <c r="N17" s="1790">
        <v>8</v>
      </c>
      <c r="O17" s="1773">
        <v>8</v>
      </c>
      <c r="P17" s="1773">
        <v>8</v>
      </c>
      <c r="Q17" s="1773">
        <v>8</v>
      </c>
      <c r="R17" s="1775"/>
      <c r="T17" s="1756">
        <v>0.75</v>
      </c>
      <c r="U17" s="1752">
        <f>ROUNDDOWN(AVERAGE(E58:R58),0)</f>
        <v>9</v>
      </c>
    </row>
    <row r="18" spans="1:21" ht="40.5" customHeight="1" x14ac:dyDescent="0.25">
      <c r="A18" s="1771" t="s">
        <v>13</v>
      </c>
      <c r="B18" s="1771" t="s">
        <v>201</v>
      </c>
      <c r="C18" s="1777" t="s">
        <v>107</v>
      </c>
      <c r="D18" s="1773">
        <f>SUM(E18:K18,L18:R18)/2</f>
        <v>17.5</v>
      </c>
      <c r="E18" s="1774">
        <v>5</v>
      </c>
      <c r="F18" s="1773">
        <v>5</v>
      </c>
      <c r="G18" s="1792" t="s">
        <v>104</v>
      </c>
      <c r="H18" s="1773">
        <v>5</v>
      </c>
      <c r="I18" s="1773"/>
      <c r="J18" s="1773"/>
      <c r="K18" s="1774"/>
      <c r="L18" s="1778">
        <v>5</v>
      </c>
      <c r="M18" s="1773">
        <v>5</v>
      </c>
      <c r="N18" s="1773">
        <v>5</v>
      </c>
      <c r="O18" s="1773"/>
      <c r="P18" s="1773">
        <v>5</v>
      </c>
      <c r="Q18" s="1773"/>
      <c r="R18" s="1775"/>
      <c r="T18" s="1757">
        <v>0.79166666666666696</v>
      </c>
      <c r="U18" s="1752">
        <f>ROUNDDOWN(AVERAGE(E59:R59),0)</f>
        <v>9</v>
      </c>
    </row>
    <row r="19" spans="1:21" ht="40.5" customHeight="1" x14ac:dyDescent="0.3">
      <c r="A19" s="1786"/>
      <c r="B19" s="1786"/>
      <c r="C19" s="1787" t="s">
        <v>123</v>
      </c>
      <c r="D19" s="1788"/>
      <c r="E19" s="1789">
        <f t="shared" ref="E19:R19" si="3">COUNT(E7:E14,E16:E17)</f>
        <v>3</v>
      </c>
      <c r="F19" s="1789">
        <f t="shared" si="3"/>
        <v>7</v>
      </c>
      <c r="G19" s="1789">
        <f t="shared" si="3"/>
        <v>5</v>
      </c>
      <c r="H19" s="1789">
        <f t="shared" si="3"/>
        <v>6</v>
      </c>
      <c r="I19" s="1789">
        <f t="shared" si="3"/>
        <v>7</v>
      </c>
      <c r="J19" s="1789">
        <f t="shared" si="3"/>
        <v>7</v>
      </c>
      <c r="K19" s="1789">
        <f t="shared" si="3"/>
        <v>2</v>
      </c>
      <c r="L19" s="1789">
        <f t="shared" si="3"/>
        <v>1</v>
      </c>
      <c r="M19" s="1789">
        <f t="shared" si="3"/>
        <v>6</v>
      </c>
      <c r="N19" s="1789">
        <f t="shared" si="3"/>
        <v>7</v>
      </c>
      <c r="O19" s="1789">
        <f t="shared" si="3"/>
        <v>7</v>
      </c>
      <c r="P19" s="1789">
        <f t="shared" si="3"/>
        <v>6</v>
      </c>
      <c r="Q19" s="1789">
        <f t="shared" si="3"/>
        <v>6</v>
      </c>
      <c r="R19" s="1789">
        <f t="shared" si="3"/>
        <v>4</v>
      </c>
      <c r="T19" s="1756">
        <v>0.83333333333333404</v>
      </c>
      <c r="U19" s="1752">
        <f>ROUNDDOWN(AVERAGE(E60:R60),0)</f>
        <v>5</v>
      </c>
    </row>
    <row r="20" spans="1:21" ht="40.5" customHeight="1" x14ac:dyDescent="0.25">
      <c r="A20" s="1771" t="s">
        <v>13</v>
      </c>
      <c r="B20" s="1771" t="s">
        <v>26</v>
      </c>
      <c r="C20" s="1777" t="s">
        <v>285</v>
      </c>
      <c r="D20" s="1773">
        <f>SUM(E20:K20,L20:R20)/2</f>
        <v>32</v>
      </c>
      <c r="E20" s="1793"/>
      <c r="F20" s="1773">
        <v>8</v>
      </c>
      <c r="G20" s="1773">
        <v>8</v>
      </c>
      <c r="H20" s="1773"/>
      <c r="I20" s="1773">
        <v>8</v>
      </c>
      <c r="J20" s="1773">
        <v>8</v>
      </c>
      <c r="K20" s="1794">
        <v>8</v>
      </c>
      <c r="L20" s="1794">
        <v>8</v>
      </c>
      <c r="M20" s="1773">
        <v>8</v>
      </c>
      <c r="N20" s="1773">
        <v>8</v>
      </c>
      <c r="O20" s="1773"/>
      <c r="P20" s="1792" t="s">
        <v>104</v>
      </c>
      <c r="Q20" s="1792" t="s">
        <v>104</v>
      </c>
      <c r="R20" s="1794"/>
      <c r="T20" s="1757">
        <v>0.875</v>
      </c>
      <c r="U20" s="1752">
        <f>ROUNDDOWN(AVERAGE(E61:R61),0)</f>
        <v>3</v>
      </c>
    </row>
    <row r="21" spans="1:21" ht="40.5" customHeight="1" x14ac:dyDescent="0.3">
      <c r="A21" s="1786"/>
      <c r="B21" s="1786"/>
      <c r="C21" s="1787" t="s">
        <v>120</v>
      </c>
      <c r="D21" s="1788"/>
      <c r="E21" s="1789">
        <f t="shared" ref="E21:R21" si="4">COUNT(E7:E14,E16:E18,E20:E20)</f>
        <v>4</v>
      </c>
      <c r="F21" s="1789">
        <f t="shared" si="4"/>
        <v>9</v>
      </c>
      <c r="G21" s="1789">
        <f t="shared" si="4"/>
        <v>6</v>
      </c>
      <c r="H21" s="1789">
        <f t="shared" si="4"/>
        <v>7</v>
      </c>
      <c r="I21" s="1789">
        <f t="shared" si="4"/>
        <v>8</v>
      </c>
      <c r="J21" s="1789">
        <f t="shared" si="4"/>
        <v>8</v>
      </c>
      <c r="K21" s="1789">
        <f t="shared" si="4"/>
        <v>3</v>
      </c>
      <c r="L21" s="1789">
        <f t="shared" si="4"/>
        <v>3</v>
      </c>
      <c r="M21" s="1789">
        <f t="shared" si="4"/>
        <v>8</v>
      </c>
      <c r="N21" s="1789">
        <f t="shared" si="4"/>
        <v>9</v>
      </c>
      <c r="O21" s="1789">
        <f t="shared" si="4"/>
        <v>7</v>
      </c>
      <c r="P21" s="1789">
        <f t="shared" si="4"/>
        <v>7</v>
      </c>
      <c r="Q21" s="1789">
        <f t="shared" si="4"/>
        <v>6</v>
      </c>
      <c r="R21" s="1789">
        <f t="shared" si="4"/>
        <v>4</v>
      </c>
      <c r="T21" s="1758">
        <v>0.91666666666666696</v>
      </c>
      <c r="U21" s="1753">
        <f>ROUNDDOWN(AVERAGE('Master as of 2.17.25'!E61:R61), 0)</f>
        <v>4</v>
      </c>
    </row>
    <row r="22" spans="1:21" ht="40.5" customHeight="1" x14ac:dyDescent="0.25">
      <c r="A22" s="1771" t="s">
        <v>13</v>
      </c>
      <c r="B22" s="1771" t="s">
        <v>30</v>
      </c>
      <c r="C22" s="1777" t="s">
        <v>292</v>
      </c>
      <c r="D22" s="1773">
        <f>SUM(E22:K22,L22:R22)/2</f>
        <v>32</v>
      </c>
      <c r="E22" s="1795"/>
      <c r="F22" s="1773">
        <v>8</v>
      </c>
      <c r="G22" s="1773"/>
      <c r="H22" s="1773">
        <v>8</v>
      </c>
      <c r="I22" s="1773">
        <v>8</v>
      </c>
      <c r="J22" s="1773">
        <v>8</v>
      </c>
      <c r="K22" s="1783"/>
      <c r="L22" s="1783"/>
      <c r="M22" s="1773">
        <v>8</v>
      </c>
      <c r="N22" s="1773">
        <v>8</v>
      </c>
      <c r="O22" s="1773"/>
      <c r="P22" s="1790">
        <v>8</v>
      </c>
      <c r="Q22" s="1773">
        <v>8</v>
      </c>
      <c r="R22" s="1795"/>
    </row>
    <row r="23" spans="1:21" ht="40.5" customHeight="1" x14ac:dyDescent="0.25">
      <c r="A23" s="1771" t="s">
        <v>13</v>
      </c>
      <c r="B23" s="1771" t="s">
        <v>30</v>
      </c>
      <c r="C23" s="1777" t="s">
        <v>341</v>
      </c>
      <c r="D23" s="1773">
        <f>SUM(E23:K23,L23:R23)/2</f>
        <v>36</v>
      </c>
      <c r="E23" s="1783"/>
      <c r="F23" s="1773">
        <v>8</v>
      </c>
      <c r="G23" s="1773">
        <v>8</v>
      </c>
      <c r="H23" s="1773">
        <v>8</v>
      </c>
      <c r="I23" s="1773"/>
      <c r="J23" s="1773">
        <v>8</v>
      </c>
      <c r="K23" s="1783">
        <v>8</v>
      </c>
      <c r="L23" s="1783">
        <v>8</v>
      </c>
      <c r="M23" s="1773">
        <v>8</v>
      </c>
      <c r="N23" s="1773">
        <v>8</v>
      </c>
      <c r="O23" s="1773">
        <v>8</v>
      </c>
      <c r="P23" s="1790"/>
      <c r="Q23" s="1792" t="s">
        <v>104</v>
      </c>
      <c r="R23" s="1783"/>
    </row>
    <row r="24" spans="1:21" ht="40.5" customHeight="1" x14ac:dyDescent="0.25">
      <c r="A24" s="1771" t="s">
        <v>13</v>
      </c>
      <c r="B24" s="1771" t="s">
        <v>30</v>
      </c>
      <c r="C24" s="1777" t="s">
        <v>290</v>
      </c>
      <c r="D24" s="1773">
        <f t="shared" ref="D24" si="5">SUM(E24:K24,L24:R24)/2</f>
        <v>16</v>
      </c>
      <c r="E24" s="1774">
        <v>8</v>
      </c>
      <c r="F24" s="1773"/>
      <c r="G24" s="1773"/>
      <c r="H24" s="1773"/>
      <c r="I24" s="1773"/>
      <c r="J24" s="1773"/>
      <c r="K24" s="1774">
        <v>8</v>
      </c>
      <c r="L24" s="1774">
        <v>8</v>
      </c>
      <c r="M24" s="1773"/>
      <c r="N24" s="1773"/>
      <c r="O24" s="1773"/>
      <c r="P24" s="1773"/>
      <c r="Q24" s="1773"/>
      <c r="R24" s="1775">
        <v>8</v>
      </c>
    </row>
    <row r="25" spans="1:21" ht="40.5" customHeight="1" x14ac:dyDescent="0.25">
      <c r="A25" s="1786"/>
      <c r="B25" s="1786"/>
      <c r="C25" s="1787" t="s">
        <v>119</v>
      </c>
      <c r="D25" s="1788"/>
      <c r="E25" s="1789">
        <f t="shared" ref="E25:R25" si="6">COUNT(E7:E14,E16:E18,E20:E20,E22:E24)</f>
        <v>5</v>
      </c>
      <c r="F25" s="1789">
        <f t="shared" si="6"/>
        <v>11</v>
      </c>
      <c r="G25" s="1789">
        <f t="shared" si="6"/>
        <v>7</v>
      </c>
      <c r="H25" s="1789">
        <f t="shared" si="6"/>
        <v>9</v>
      </c>
      <c r="I25" s="1789">
        <f t="shared" si="6"/>
        <v>9</v>
      </c>
      <c r="J25" s="1789">
        <f t="shared" si="6"/>
        <v>10</v>
      </c>
      <c r="K25" s="1789">
        <f t="shared" si="6"/>
        <v>5</v>
      </c>
      <c r="L25" s="1789">
        <f t="shared" si="6"/>
        <v>5</v>
      </c>
      <c r="M25" s="1789">
        <f t="shared" si="6"/>
        <v>10</v>
      </c>
      <c r="N25" s="1789">
        <f t="shared" si="6"/>
        <v>11</v>
      </c>
      <c r="O25" s="1789">
        <f t="shared" si="6"/>
        <v>8</v>
      </c>
      <c r="P25" s="1789">
        <f t="shared" si="6"/>
        <v>8</v>
      </c>
      <c r="Q25" s="1789">
        <f t="shared" si="6"/>
        <v>7</v>
      </c>
      <c r="R25" s="1789">
        <f t="shared" si="6"/>
        <v>5</v>
      </c>
    </row>
    <row r="26" spans="1:21" ht="40.5" customHeight="1" x14ac:dyDescent="0.25">
      <c r="A26" s="1771" t="s">
        <v>13</v>
      </c>
      <c r="B26" s="1771" t="s">
        <v>91</v>
      </c>
      <c r="C26" s="1772" t="s">
        <v>92</v>
      </c>
      <c r="D26" s="1773">
        <f t="shared" ref="D26:D29" si="7">SUM(E26:K26,L26:R26)/2</f>
        <v>40</v>
      </c>
      <c r="E26" s="1774"/>
      <c r="F26" s="1773">
        <v>8</v>
      </c>
      <c r="G26" s="1773">
        <v>8</v>
      </c>
      <c r="H26" s="1773">
        <v>8</v>
      </c>
      <c r="I26" s="1773">
        <v>8</v>
      </c>
      <c r="J26" s="1773">
        <v>8</v>
      </c>
      <c r="K26" s="1774"/>
      <c r="L26" s="1774"/>
      <c r="M26" s="1773">
        <v>8</v>
      </c>
      <c r="N26" s="1773">
        <v>8</v>
      </c>
      <c r="O26" s="1773">
        <v>8</v>
      </c>
      <c r="P26" s="1773">
        <v>8</v>
      </c>
      <c r="Q26" s="1773">
        <v>8</v>
      </c>
      <c r="R26" s="1775"/>
    </row>
    <row r="27" spans="1:21" ht="40.5" customHeight="1" x14ac:dyDescent="0.25">
      <c r="A27" s="1796" t="s">
        <v>13</v>
      </c>
      <c r="B27" s="1796" t="s">
        <v>91</v>
      </c>
      <c r="C27" s="1797" t="s">
        <v>344</v>
      </c>
      <c r="D27" s="1773">
        <f t="shared" si="7"/>
        <v>32</v>
      </c>
      <c r="E27" s="1795"/>
      <c r="F27" s="1773">
        <v>8</v>
      </c>
      <c r="G27" s="1773">
        <v>8</v>
      </c>
      <c r="H27" s="1773"/>
      <c r="I27" s="1773">
        <v>8</v>
      </c>
      <c r="J27" s="1773">
        <v>8</v>
      </c>
      <c r="K27" s="1774"/>
      <c r="L27" s="1774"/>
      <c r="M27" s="1773">
        <v>8</v>
      </c>
      <c r="N27" s="1773">
        <v>8</v>
      </c>
      <c r="O27" s="1773">
        <v>8</v>
      </c>
      <c r="P27" s="1773">
        <v>8</v>
      </c>
      <c r="Q27" s="1773"/>
      <c r="R27" s="1795"/>
    </row>
    <row r="28" spans="1:21" ht="40.5" customHeight="1" x14ac:dyDescent="0.25">
      <c r="A28" s="1771" t="s">
        <v>13</v>
      </c>
      <c r="B28" s="1771" t="s">
        <v>91</v>
      </c>
      <c r="C28" s="1777" t="s">
        <v>331</v>
      </c>
      <c r="D28" s="1773">
        <f t="shared" si="7"/>
        <v>40</v>
      </c>
      <c r="E28" s="1774"/>
      <c r="F28" s="1773">
        <v>8</v>
      </c>
      <c r="G28" s="1773">
        <v>8</v>
      </c>
      <c r="H28" s="1773">
        <v>8</v>
      </c>
      <c r="I28" s="1773"/>
      <c r="J28" s="1773">
        <v>8</v>
      </c>
      <c r="K28" s="1774">
        <v>8</v>
      </c>
      <c r="L28" s="1774">
        <v>8</v>
      </c>
      <c r="M28" s="1773">
        <v>8</v>
      </c>
      <c r="N28" s="1773">
        <v>8</v>
      </c>
      <c r="O28" s="1773">
        <v>8</v>
      </c>
      <c r="P28" s="1773"/>
      <c r="Q28" s="1773">
        <v>8</v>
      </c>
      <c r="R28" s="1775"/>
    </row>
    <row r="29" spans="1:21" ht="40.5" customHeight="1" x14ac:dyDescent="0.25">
      <c r="A29" s="1771" t="s">
        <v>13</v>
      </c>
      <c r="B29" s="1771" t="s">
        <v>91</v>
      </c>
      <c r="C29" s="1777" t="s">
        <v>281</v>
      </c>
      <c r="D29" s="1773">
        <f t="shared" si="7"/>
        <v>32</v>
      </c>
      <c r="E29" s="1774">
        <v>8</v>
      </c>
      <c r="F29" s="1773"/>
      <c r="G29" s="1773">
        <v>8</v>
      </c>
      <c r="H29" s="1773">
        <v>8</v>
      </c>
      <c r="I29" s="1773">
        <v>8</v>
      </c>
      <c r="J29" s="1773">
        <v>8</v>
      </c>
      <c r="K29" s="1774"/>
      <c r="L29" s="1774"/>
      <c r="M29" s="1773">
        <v>8</v>
      </c>
      <c r="N29" s="1773">
        <v>8</v>
      </c>
      <c r="O29" s="1773"/>
      <c r="P29" s="1792" t="s">
        <v>104</v>
      </c>
      <c r="Q29" s="1792" t="s">
        <v>104</v>
      </c>
      <c r="R29" s="1775">
        <v>8</v>
      </c>
    </row>
    <row r="30" spans="1:21" ht="40.5" customHeight="1" x14ac:dyDescent="0.25">
      <c r="A30" s="1786"/>
      <c r="B30" s="1786"/>
      <c r="C30" s="1787" t="s">
        <v>124</v>
      </c>
      <c r="D30" s="1788"/>
      <c r="E30" s="1789">
        <f t="shared" ref="E30:R30" si="8">COUNT(E7:E14,E16:E18,E20:E20,E22:E24,E26:E29)</f>
        <v>6</v>
      </c>
      <c r="F30" s="1789">
        <f t="shared" si="8"/>
        <v>14</v>
      </c>
      <c r="G30" s="1789">
        <f t="shared" si="8"/>
        <v>11</v>
      </c>
      <c r="H30" s="1789">
        <f t="shared" si="8"/>
        <v>12</v>
      </c>
      <c r="I30" s="1789">
        <f t="shared" si="8"/>
        <v>12</v>
      </c>
      <c r="J30" s="1789">
        <f t="shared" si="8"/>
        <v>14</v>
      </c>
      <c r="K30" s="1789">
        <f t="shared" si="8"/>
        <v>6</v>
      </c>
      <c r="L30" s="1789">
        <f t="shared" si="8"/>
        <v>6</v>
      </c>
      <c r="M30" s="1789">
        <f t="shared" si="8"/>
        <v>14</v>
      </c>
      <c r="N30" s="1789">
        <f t="shared" si="8"/>
        <v>15</v>
      </c>
      <c r="O30" s="1789">
        <f t="shared" si="8"/>
        <v>11</v>
      </c>
      <c r="P30" s="1789">
        <f t="shared" si="8"/>
        <v>10</v>
      </c>
      <c r="Q30" s="1789">
        <f t="shared" si="8"/>
        <v>9</v>
      </c>
      <c r="R30" s="1789">
        <f t="shared" si="8"/>
        <v>6</v>
      </c>
    </row>
    <row r="31" spans="1:21" ht="40.5" customHeight="1" x14ac:dyDescent="0.25">
      <c r="A31" s="1771" t="s">
        <v>13</v>
      </c>
      <c r="B31" s="1771" t="s">
        <v>288</v>
      </c>
      <c r="C31" s="1777" t="s">
        <v>276</v>
      </c>
      <c r="D31" s="1773">
        <f>SUM(E31:K31,L31:R31)/2</f>
        <v>13</v>
      </c>
      <c r="E31" s="1794">
        <v>8</v>
      </c>
      <c r="F31" s="1773"/>
      <c r="G31" s="1773"/>
      <c r="H31" s="1773">
        <v>5</v>
      </c>
      <c r="I31" s="1773"/>
      <c r="J31" s="1773"/>
      <c r="K31" s="1794"/>
      <c r="L31" s="1794"/>
      <c r="M31" s="1773"/>
      <c r="N31" s="1773"/>
      <c r="O31" s="1773">
        <v>5</v>
      </c>
      <c r="P31" s="1773"/>
      <c r="Q31" s="1773"/>
      <c r="R31" s="1794">
        <v>8</v>
      </c>
    </row>
    <row r="32" spans="1:21" ht="40.5" customHeight="1" x14ac:dyDescent="0.25">
      <c r="A32" s="1771" t="s">
        <v>13</v>
      </c>
      <c r="B32" s="1771" t="s">
        <v>322</v>
      </c>
      <c r="C32" s="1777" t="s">
        <v>276</v>
      </c>
      <c r="D32" s="1773">
        <f>SUM(E32:K32,L32:R32)/2</f>
        <v>14</v>
      </c>
      <c r="E32" s="1794"/>
      <c r="F32" s="1773"/>
      <c r="G32" s="1773"/>
      <c r="H32" s="1773"/>
      <c r="I32" s="1773">
        <v>7</v>
      </c>
      <c r="J32" s="1773">
        <v>7</v>
      </c>
      <c r="K32" s="1794"/>
      <c r="L32" s="1794"/>
      <c r="M32" s="1773"/>
      <c r="N32" s="1773"/>
      <c r="O32" s="1773"/>
      <c r="P32" s="1773">
        <v>7</v>
      </c>
      <c r="Q32" s="1773">
        <v>7</v>
      </c>
      <c r="R32" s="1794"/>
    </row>
    <row r="33" spans="1:18" ht="40.5" customHeight="1" x14ac:dyDescent="0.25">
      <c r="A33" s="1798" t="s">
        <v>13</v>
      </c>
      <c r="B33" s="1798" t="s">
        <v>34</v>
      </c>
      <c r="C33" s="1799" t="s">
        <v>345</v>
      </c>
      <c r="D33" s="1773">
        <f>SUM(E33:K33,L33:R33)/2</f>
        <v>32</v>
      </c>
      <c r="E33" s="1792">
        <v>8</v>
      </c>
      <c r="F33" s="1773">
        <v>8</v>
      </c>
      <c r="G33" s="1773"/>
      <c r="H33" s="1773">
        <v>8</v>
      </c>
      <c r="I33" s="1773"/>
      <c r="J33" s="1773">
        <v>8</v>
      </c>
      <c r="K33" s="1794"/>
      <c r="L33" s="1794"/>
      <c r="M33" s="1773">
        <v>8</v>
      </c>
      <c r="N33" s="1773"/>
      <c r="O33" s="1773">
        <v>8</v>
      </c>
      <c r="P33" s="1773"/>
      <c r="Q33" s="1773">
        <v>8</v>
      </c>
      <c r="R33" s="1792">
        <v>8</v>
      </c>
    </row>
    <row r="34" spans="1:18" ht="40.5" customHeight="1" x14ac:dyDescent="0.25">
      <c r="A34" s="1771" t="s">
        <v>13</v>
      </c>
      <c r="B34" s="1771" t="s">
        <v>34</v>
      </c>
      <c r="C34" s="1800" t="s">
        <v>192</v>
      </c>
      <c r="D34" s="1773">
        <f>SUM(E34:K34,L34:R34)/2</f>
        <v>8</v>
      </c>
      <c r="E34" s="1774"/>
      <c r="F34" s="1790"/>
      <c r="G34" s="1790"/>
      <c r="H34" s="1773"/>
      <c r="I34" s="1773"/>
      <c r="J34" s="1773"/>
      <c r="K34" s="1774">
        <v>8</v>
      </c>
      <c r="L34" s="1774">
        <v>8</v>
      </c>
      <c r="M34" s="1790"/>
      <c r="N34" s="1790"/>
      <c r="O34" s="1773"/>
      <c r="P34" s="1773"/>
      <c r="Q34" s="1773"/>
      <c r="R34" s="1775"/>
    </row>
    <row r="35" spans="1:18" ht="40.5" customHeight="1" x14ac:dyDescent="0.25">
      <c r="A35" s="1786"/>
      <c r="B35" s="1786"/>
      <c r="C35" s="1787" t="s">
        <v>121</v>
      </c>
      <c r="D35" s="1788"/>
      <c r="E35" s="1789">
        <f t="shared" ref="E35:R35" si="9">COUNT(E7:E14,E16:E18,E20:E20,E22:E24,E26:E29,E31:E34)</f>
        <v>8</v>
      </c>
      <c r="F35" s="1789">
        <f t="shared" si="9"/>
        <v>15</v>
      </c>
      <c r="G35" s="1789">
        <f t="shared" si="9"/>
        <v>11</v>
      </c>
      <c r="H35" s="1789">
        <f t="shared" si="9"/>
        <v>14</v>
      </c>
      <c r="I35" s="1789">
        <f t="shared" si="9"/>
        <v>13</v>
      </c>
      <c r="J35" s="1789">
        <f t="shared" si="9"/>
        <v>16</v>
      </c>
      <c r="K35" s="1789">
        <f t="shared" si="9"/>
        <v>7</v>
      </c>
      <c r="L35" s="1789">
        <f t="shared" si="9"/>
        <v>7</v>
      </c>
      <c r="M35" s="1789">
        <f t="shared" si="9"/>
        <v>15</v>
      </c>
      <c r="N35" s="1789">
        <f t="shared" si="9"/>
        <v>15</v>
      </c>
      <c r="O35" s="1789">
        <f t="shared" si="9"/>
        <v>13</v>
      </c>
      <c r="P35" s="1789">
        <f t="shared" si="9"/>
        <v>11</v>
      </c>
      <c r="Q35" s="1789">
        <f t="shared" si="9"/>
        <v>11</v>
      </c>
      <c r="R35" s="1789">
        <f t="shared" si="9"/>
        <v>8</v>
      </c>
    </row>
    <row r="36" spans="1:18" ht="40.5" customHeight="1" x14ac:dyDescent="0.25">
      <c r="A36" s="1798" t="s">
        <v>13</v>
      </c>
      <c r="B36" s="1798" t="s">
        <v>348</v>
      </c>
      <c r="C36" s="1799" t="s">
        <v>349</v>
      </c>
      <c r="D36" s="1773">
        <f t="shared" ref="D36:D37" si="10">SUM(E36:K36,L36:R36)/2</f>
        <v>40</v>
      </c>
      <c r="E36" s="1801"/>
      <c r="F36" s="1790">
        <v>8</v>
      </c>
      <c r="G36" s="1790">
        <v>8</v>
      </c>
      <c r="H36" s="1773">
        <v>8</v>
      </c>
      <c r="I36" s="1790">
        <v>8</v>
      </c>
      <c r="J36" s="1790"/>
      <c r="K36" s="1794">
        <v>8</v>
      </c>
      <c r="L36" s="1794">
        <v>8</v>
      </c>
      <c r="M36" s="1773"/>
      <c r="N36" s="1790">
        <v>8</v>
      </c>
      <c r="O36" s="1790">
        <v>8</v>
      </c>
      <c r="P36" s="1790">
        <v>8</v>
      </c>
      <c r="Q36" s="1790">
        <v>8</v>
      </c>
      <c r="R36" s="1801"/>
    </row>
    <row r="37" spans="1:18" ht="40.5" customHeight="1" x14ac:dyDescent="0.25">
      <c r="A37" s="1771" t="s">
        <v>13</v>
      </c>
      <c r="B37" s="1771" t="s">
        <v>162</v>
      </c>
      <c r="C37" s="1777" t="s">
        <v>235</v>
      </c>
      <c r="D37" s="1773">
        <f t="shared" si="10"/>
        <v>40</v>
      </c>
      <c r="E37" s="1778"/>
      <c r="F37" s="1790">
        <v>8</v>
      </c>
      <c r="G37" s="1790">
        <v>8</v>
      </c>
      <c r="H37" s="1773"/>
      <c r="I37" s="1790">
        <v>8</v>
      </c>
      <c r="J37" s="1790">
        <v>8</v>
      </c>
      <c r="K37" s="1774">
        <v>8</v>
      </c>
      <c r="L37" s="1774">
        <v>8</v>
      </c>
      <c r="M37" s="1773">
        <v>8</v>
      </c>
      <c r="N37" s="1790"/>
      <c r="O37" s="1790">
        <v>8</v>
      </c>
      <c r="P37" s="1790">
        <v>8</v>
      </c>
      <c r="Q37" s="1790">
        <v>8</v>
      </c>
      <c r="R37" s="1791"/>
    </row>
    <row r="38" spans="1:18" ht="40.5" customHeight="1" x14ac:dyDescent="0.25">
      <c r="A38" s="1771" t="s">
        <v>13</v>
      </c>
      <c r="B38" s="1771" t="s">
        <v>162</v>
      </c>
      <c r="C38" s="1777" t="s">
        <v>292</v>
      </c>
      <c r="D38" s="1773">
        <f>SUM(E38:K38,L38:R38)/2</f>
        <v>8</v>
      </c>
      <c r="E38" s="1774">
        <v>8</v>
      </c>
      <c r="F38" s="1802"/>
      <c r="G38" s="1803"/>
      <c r="H38" s="1802"/>
      <c r="I38" s="1802"/>
      <c r="J38" s="1802"/>
      <c r="K38" s="1778"/>
      <c r="L38" s="1778"/>
      <c r="M38" s="1802"/>
      <c r="N38" s="1804"/>
      <c r="O38" s="1804"/>
      <c r="P38" s="1804"/>
      <c r="Q38" s="1802"/>
      <c r="R38" s="1775">
        <v>8</v>
      </c>
    </row>
    <row r="39" spans="1:18" ht="40.5" customHeight="1" x14ac:dyDescent="0.25">
      <c r="A39" s="1786"/>
      <c r="B39" s="1786"/>
      <c r="C39" s="1787" t="s">
        <v>139</v>
      </c>
      <c r="D39" s="1788"/>
      <c r="E39" s="1789">
        <f t="shared" ref="E39:R39" si="11">COUNT(E7:E14,E16:E18,E20:E20,E22:E24,E26:E29,E31:E34,E36:E38)</f>
        <v>9</v>
      </c>
      <c r="F39" s="1789">
        <f t="shared" si="11"/>
        <v>17</v>
      </c>
      <c r="G39" s="1789">
        <f t="shared" si="11"/>
        <v>13</v>
      </c>
      <c r="H39" s="1789">
        <f t="shared" si="11"/>
        <v>15</v>
      </c>
      <c r="I39" s="1789">
        <f t="shared" si="11"/>
        <v>15</v>
      </c>
      <c r="J39" s="1789">
        <f t="shared" si="11"/>
        <v>17</v>
      </c>
      <c r="K39" s="1789">
        <f t="shared" si="11"/>
        <v>9</v>
      </c>
      <c r="L39" s="1789">
        <f t="shared" si="11"/>
        <v>9</v>
      </c>
      <c r="M39" s="1789">
        <f t="shared" si="11"/>
        <v>16</v>
      </c>
      <c r="N39" s="1789">
        <f t="shared" si="11"/>
        <v>16</v>
      </c>
      <c r="O39" s="1789">
        <f t="shared" si="11"/>
        <v>15</v>
      </c>
      <c r="P39" s="1789">
        <f t="shared" si="11"/>
        <v>13</v>
      </c>
      <c r="Q39" s="1789">
        <f t="shared" si="11"/>
        <v>13</v>
      </c>
      <c r="R39" s="1789">
        <f t="shared" si="11"/>
        <v>9</v>
      </c>
    </row>
    <row r="40" spans="1:18" ht="40.5" customHeight="1" x14ac:dyDescent="0.25">
      <c r="A40" s="1798" t="s">
        <v>13</v>
      </c>
      <c r="B40" s="1798" t="s">
        <v>353</v>
      </c>
      <c r="C40" s="1799" t="s">
        <v>192</v>
      </c>
      <c r="D40" s="1773">
        <f>SUM(E40:K40,L40:R40)/2</f>
        <v>32</v>
      </c>
      <c r="E40" s="1794">
        <v>8</v>
      </c>
      <c r="F40" s="1773">
        <v>6</v>
      </c>
      <c r="G40" s="1773">
        <v>6</v>
      </c>
      <c r="H40" s="1773"/>
      <c r="I40" s="1773">
        <v>6</v>
      </c>
      <c r="J40" s="1773">
        <v>6</v>
      </c>
      <c r="K40" s="1794"/>
      <c r="L40" s="1794"/>
      <c r="M40" s="1773">
        <v>6</v>
      </c>
      <c r="N40" s="1773">
        <v>6</v>
      </c>
      <c r="O40" s="1773">
        <v>6</v>
      </c>
      <c r="P40" s="1773">
        <v>6</v>
      </c>
      <c r="Q40" s="1792"/>
      <c r="R40" s="1794">
        <v>8</v>
      </c>
    </row>
    <row r="41" spans="1:18" ht="40.5" customHeight="1" x14ac:dyDescent="0.25">
      <c r="A41" s="1780" t="s">
        <v>256</v>
      </c>
      <c r="B41" s="1780" t="s">
        <v>103</v>
      </c>
      <c r="C41" s="1805" t="s">
        <v>351</v>
      </c>
      <c r="D41" s="1773">
        <f>SUM(E41:K41,L41:R41)/2</f>
        <v>0</v>
      </c>
      <c r="E41" s="1785"/>
      <c r="F41" s="1773"/>
      <c r="G41" s="1773"/>
      <c r="H41" s="1773"/>
      <c r="I41" s="1773"/>
      <c r="J41" s="1773"/>
      <c r="K41" s="1785"/>
      <c r="L41" s="1785"/>
      <c r="M41" s="1773"/>
      <c r="N41" s="1773"/>
      <c r="O41" s="1773"/>
      <c r="P41" s="1773"/>
      <c r="Q41" s="1773"/>
      <c r="R41" s="1785"/>
    </row>
    <row r="42" spans="1:18" ht="40.5" customHeight="1" x14ac:dyDescent="0.25">
      <c r="A42" s="1786"/>
      <c r="B42" s="1786"/>
      <c r="C42" s="1787" t="s">
        <v>125</v>
      </c>
      <c r="D42" s="1788"/>
      <c r="E42" s="1789">
        <f t="shared" ref="E42:R42" si="12">COUNT(E7:E14,E16:E17,E20:E20,E22:E24,E26:E29,E31:E34,E36:E38,E40:E41)</f>
        <v>9</v>
      </c>
      <c r="F42" s="1789">
        <f t="shared" si="12"/>
        <v>17</v>
      </c>
      <c r="G42" s="1789">
        <f t="shared" si="12"/>
        <v>14</v>
      </c>
      <c r="H42" s="1789">
        <f t="shared" si="12"/>
        <v>14</v>
      </c>
      <c r="I42" s="1789">
        <f t="shared" si="12"/>
        <v>16</v>
      </c>
      <c r="J42" s="1789">
        <f t="shared" si="12"/>
        <v>18</v>
      </c>
      <c r="K42" s="1789">
        <f t="shared" si="12"/>
        <v>9</v>
      </c>
      <c r="L42" s="1789">
        <f t="shared" si="12"/>
        <v>8</v>
      </c>
      <c r="M42" s="1789">
        <f t="shared" si="12"/>
        <v>16</v>
      </c>
      <c r="N42" s="1789">
        <f t="shared" si="12"/>
        <v>16</v>
      </c>
      <c r="O42" s="1789">
        <f t="shared" si="12"/>
        <v>16</v>
      </c>
      <c r="P42" s="1789">
        <f t="shared" si="12"/>
        <v>13</v>
      </c>
      <c r="Q42" s="1789">
        <f t="shared" si="12"/>
        <v>13</v>
      </c>
      <c r="R42" s="1789">
        <f t="shared" si="12"/>
        <v>10</v>
      </c>
    </row>
    <row r="43" spans="1:18" ht="40.5" customHeight="1" x14ac:dyDescent="0.25">
      <c r="A43" s="1771" t="s">
        <v>13</v>
      </c>
      <c r="B43" s="1771" t="s">
        <v>39</v>
      </c>
      <c r="C43" s="1777" t="s">
        <v>318</v>
      </c>
      <c r="D43" s="1773">
        <f>SUM(E43:K43,L43:R43)/2</f>
        <v>40</v>
      </c>
      <c r="E43" s="1774"/>
      <c r="F43" s="1773">
        <v>8</v>
      </c>
      <c r="G43" s="1773">
        <v>8</v>
      </c>
      <c r="H43" s="1773">
        <v>8</v>
      </c>
      <c r="I43" s="1773">
        <v>8</v>
      </c>
      <c r="J43" s="1773"/>
      <c r="K43" s="1774">
        <v>8</v>
      </c>
      <c r="L43" s="1774">
        <v>8</v>
      </c>
      <c r="M43" s="1773"/>
      <c r="N43" s="1773">
        <v>8</v>
      </c>
      <c r="O43" s="1773">
        <v>8</v>
      </c>
      <c r="P43" s="1773">
        <v>8</v>
      </c>
      <c r="Q43" s="1773">
        <v>8</v>
      </c>
      <c r="R43" s="1775"/>
    </row>
    <row r="44" spans="1:18" ht="40.5" customHeight="1" x14ac:dyDescent="0.25">
      <c r="A44" s="1771" t="s">
        <v>13</v>
      </c>
      <c r="B44" s="1771" t="s">
        <v>39</v>
      </c>
      <c r="C44" s="1777" t="s">
        <v>329</v>
      </c>
      <c r="D44" s="1773">
        <f t="shared" ref="D44:D49" si="13">SUM(E44:K44,L44:R44)/2</f>
        <v>32</v>
      </c>
      <c r="E44" s="1774"/>
      <c r="F44" s="1773">
        <v>8</v>
      </c>
      <c r="G44" s="1773">
        <v>8</v>
      </c>
      <c r="H44" s="1773">
        <v>8</v>
      </c>
      <c r="I44" s="1773"/>
      <c r="J44" s="1792" t="s">
        <v>104</v>
      </c>
      <c r="K44" s="1806" t="s">
        <v>104</v>
      </c>
      <c r="L44" s="1774">
        <v>8</v>
      </c>
      <c r="M44" s="1773">
        <v>8</v>
      </c>
      <c r="N44" s="1773">
        <v>8</v>
      </c>
      <c r="O44" s="1773"/>
      <c r="P44" s="1773">
        <v>8</v>
      </c>
      <c r="Q44" s="1773">
        <v>8</v>
      </c>
      <c r="R44" s="1775"/>
    </row>
    <row r="45" spans="1:18" ht="40.5" customHeight="1" x14ac:dyDescent="0.25">
      <c r="A45" s="1798" t="s">
        <v>13</v>
      </c>
      <c r="B45" s="1798" t="s">
        <v>39</v>
      </c>
      <c r="C45" s="1799" t="s">
        <v>345</v>
      </c>
      <c r="D45" s="1773">
        <v>8</v>
      </c>
      <c r="E45" s="1795"/>
      <c r="F45" s="1785"/>
      <c r="G45" s="1792">
        <v>8</v>
      </c>
      <c r="H45" s="1807"/>
      <c r="I45" s="1773"/>
      <c r="J45" s="1785"/>
      <c r="K45" s="1774"/>
      <c r="L45" s="1774"/>
      <c r="M45" s="1785"/>
      <c r="N45" s="1792">
        <v>8</v>
      </c>
      <c r="O45" s="1785"/>
      <c r="P45" s="1773"/>
      <c r="Q45" s="1785"/>
      <c r="R45" s="1785"/>
    </row>
    <row r="46" spans="1:18" ht="40.5" customHeight="1" x14ac:dyDescent="0.25">
      <c r="A46" s="1771" t="s">
        <v>13</v>
      </c>
      <c r="B46" s="1771" t="s">
        <v>39</v>
      </c>
      <c r="C46" s="1777" t="s">
        <v>106</v>
      </c>
      <c r="D46" s="1773">
        <f t="shared" si="13"/>
        <v>16</v>
      </c>
      <c r="E46" s="1774"/>
      <c r="F46" s="1773">
        <v>8</v>
      </c>
      <c r="G46" s="1773">
        <v>8</v>
      </c>
      <c r="H46" s="1785"/>
      <c r="I46" s="1785"/>
      <c r="J46" s="1785"/>
      <c r="K46" s="1795"/>
      <c r="L46" s="1774"/>
      <c r="M46" s="1773">
        <v>8</v>
      </c>
      <c r="N46" s="1773">
        <v>8</v>
      </c>
      <c r="O46" s="1785"/>
      <c r="P46" s="1785"/>
      <c r="Q46" s="1785"/>
      <c r="R46" s="1795"/>
    </row>
    <row r="47" spans="1:18" ht="40.5" customHeight="1" x14ac:dyDescent="0.25">
      <c r="A47" s="1771" t="s">
        <v>13</v>
      </c>
      <c r="B47" s="1771" t="s">
        <v>39</v>
      </c>
      <c r="C47" s="1777" t="s">
        <v>334</v>
      </c>
      <c r="D47" s="1773">
        <f t="shared" si="13"/>
        <v>40</v>
      </c>
      <c r="E47" s="1794"/>
      <c r="F47" s="1773">
        <v>8</v>
      </c>
      <c r="G47" s="1773"/>
      <c r="H47" s="1773">
        <v>8</v>
      </c>
      <c r="I47" s="1773">
        <v>8</v>
      </c>
      <c r="J47" s="1773">
        <v>8</v>
      </c>
      <c r="K47" s="1794">
        <v>8</v>
      </c>
      <c r="L47" s="1794">
        <v>8</v>
      </c>
      <c r="M47" s="1773">
        <v>8</v>
      </c>
      <c r="N47" s="1773"/>
      <c r="O47" s="1773">
        <v>8</v>
      </c>
      <c r="P47" s="1773">
        <v>8</v>
      </c>
      <c r="Q47" s="1773">
        <v>8</v>
      </c>
      <c r="R47" s="1794"/>
    </row>
    <row r="48" spans="1:18" ht="40.5" customHeight="1" x14ac:dyDescent="0.25">
      <c r="A48" s="1780" t="s">
        <v>328</v>
      </c>
      <c r="B48" s="1780" t="s">
        <v>39</v>
      </c>
      <c r="C48" s="1805" t="s">
        <v>352</v>
      </c>
      <c r="D48" s="1773">
        <f t="shared" si="13"/>
        <v>0</v>
      </c>
      <c r="E48" s="1794"/>
      <c r="F48" s="1773"/>
      <c r="G48" s="1773"/>
      <c r="H48" s="1773"/>
      <c r="I48" s="1773"/>
      <c r="J48" s="1773"/>
      <c r="K48" s="1794"/>
      <c r="L48" s="1794"/>
      <c r="M48" s="1773"/>
      <c r="N48" s="1773"/>
      <c r="O48" s="1773"/>
      <c r="P48" s="1773"/>
      <c r="Q48" s="1773"/>
      <c r="R48" s="1794"/>
    </row>
    <row r="49" spans="1:18" ht="40.5" customHeight="1" x14ac:dyDescent="0.25">
      <c r="A49" s="1771" t="s">
        <v>13</v>
      </c>
      <c r="B49" s="1771" t="s">
        <v>39</v>
      </c>
      <c r="C49" s="1777" t="s">
        <v>135</v>
      </c>
      <c r="D49" s="1773">
        <f t="shared" si="13"/>
        <v>8</v>
      </c>
      <c r="E49" s="1794">
        <v>8</v>
      </c>
      <c r="F49" s="1773"/>
      <c r="G49" s="1773"/>
      <c r="H49" s="1773"/>
      <c r="I49" s="1773"/>
      <c r="J49" s="1773"/>
      <c r="K49" s="1794"/>
      <c r="L49" s="1794"/>
      <c r="M49" s="1773"/>
      <c r="N49" s="1773"/>
      <c r="O49" s="1773"/>
      <c r="P49" s="1773"/>
      <c r="Q49" s="1773"/>
      <c r="R49" s="1794">
        <v>8</v>
      </c>
    </row>
    <row r="50" spans="1:18" ht="40.5" customHeight="1" x14ac:dyDescent="0.25">
      <c r="A50" s="1786"/>
      <c r="B50" s="1786"/>
      <c r="C50" s="1787" t="s">
        <v>126</v>
      </c>
      <c r="D50" s="1788"/>
      <c r="E50" s="1789">
        <f t="shared" ref="E50:R50" si="14">COUNT(E8:E14,E16:E17,E20:E20,E22:E24,E26:E29,E31:E34,E36:E38,E40:E41,E43:E49)</f>
        <v>10</v>
      </c>
      <c r="F50" s="1789">
        <f t="shared" si="14"/>
        <v>20</v>
      </c>
      <c r="G50" s="1789">
        <f t="shared" si="14"/>
        <v>17</v>
      </c>
      <c r="H50" s="1789">
        <f t="shared" si="14"/>
        <v>16</v>
      </c>
      <c r="I50" s="1789">
        <f t="shared" si="14"/>
        <v>17</v>
      </c>
      <c r="J50" s="1789">
        <f t="shared" si="14"/>
        <v>18</v>
      </c>
      <c r="K50" s="1789">
        <f t="shared" si="14"/>
        <v>11</v>
      </c>
      <c r="L50" s="1789">
        <f t="shared" si="14"/>
        <v>11</v>
      </c>
      <c r="M50" s="1789">
        <f t="shared" si="14"/>
        <v>18</v>
      </c>
      <c r="N50" s="1789">
        <f t="shared" si="14"/>
        <v>19</v>
      </c>
      <c r="O50" s="1789">
        <f t="shared" si="14"/>
        <v>17</v>
      </c>
      <c r="P50" s="1789">
        <f t="shared" si="14"/>
        <v>15</v>
      </c>
      <c r="Q50" s="1789">
        <f t="shared" si="14"/>
        <v>15</v>
      </c>
      <c r="R50" s="1789">
        <f t="shared" si="14"/>
        <v>11</v>
      </c>
    </row>
    <row r="51" spans="1:18" ht="40.5" customHeight="1" x14ac:dyDescent="0.25">
      <c r="A51" s="1798" t="s">
        <v>13</v>
      </c>
      <c r="B51" s="1798" t="s">
        <v>301</v>
      </c>
      <c r="C51" s="1799" t="s">
        <v>135</v>
      </c>
      <c r="D51" s="1792">
        <f t="shared" ref="D51" si="15">SUM(E51:K51,L51:R51)/2</f>
        <v>24</v>
      </c>
      <c r="E51" s="1774"/>
      <c r="F51" s="1792">
        <v>6</v>
      </c>
      <c r="G51" s="1792">
        <v>6</v>
      </c>
      <c r="H51" s="1773"/>
      <c r="I51" s="1792">
        <v>6</v>
      </c>
      <c r="J51" s="1792">
        <v>6</v>
      </c>
      <c r="K51" s="1794"/>
      <c r="L51" s="1774"/>
      <c r="M51" s="1792">
        <v>6</v>
      </c>
      <c r="N51" s="1792">
        <v>6</v>
      </c>
      <c r="O51" s="1773"/>
      <c r="P51" s="1792">
        <v>6</v>
      </c>
      <c r="Q51" s="1792">
        <v>6</v>
      </c>
      <c r="R51" s="1794"/>
    </row>
    <row r="52" spans="1:18" ht="40.5" customHeight="1" x14ac:dyDescent="0.25">
      <c r="A52" s="1771" t="s">
        <v>13</v>
      </c>
      <c r="B52" s="1771" t="s">
        <v>301</v>
      </c>
      <c r="C52" s="1772" t="s">
        <v>106</v>
      </c>
      <c r="D52" s="1773">
        <f>SUM(E52:K52,L52:R52)/2</f>
        <v>6</v>
      </c>
      <c r="E52" s="1775"/>
      <c r="F52" s="1795"/>
      <c r="G52" s="1785"/>
      <c r="H52" s="1776">
        <v>6</v>
      </c>
      <c r="I52" s="1785"/>
      <c r="J52" s="1785"/>
      <c r="K52" s="1808"/>
      <c r="L52" s="1774"/>
      <c r="M52" s="1785"/>
      <c r="N52" s="1785"/>
      <c r="O52" s="1773">
        <v>6</v>
      </c>
      <c r="P52" s="1785"/>
      <c r="Q52" s="1785"/>
      <c r="R52" s="1808"/>
    </row>
    <row r="53" spans="1:18" ht="40.5" customHeight="1" x14ac:dyDescent="0.25">
      <c r="A53" s="1771" t="s">
        <v>13</v>
      </c>
      <c r="B53" s="1771" t="s">
        <v>312</v>
      </c>
      <c r="C53" s="1772" t="s">
        <v>106</v>
      </c>
      <c r="D53" s="1773">
        <f>SUM(E53:K53,L53:R53)/2</f>
        <v>10</v>
      </c>
      <c r="E53" s="1775"/>
      <c r="F53" s="1795"/>
      <c r="G53" s="1785"/>
      <c r="H53" s="1795"/>
      <c r="I53" s="1773">
        <v>5</v>
      </c>
      <c r="J53" s="1773">
        <v>5</v>
      </c>
      <c r="K53" s="1808"/>
      <c r="L53" s="1774"/>
      <c r="M53" s="1785"/>
      <c r="N53" s="1785"/>
      <c r="O53" s="1785"/>
      <c r="P53" s="1773">
        <v>5</v>
      </c>
      <c r="Q53" s="1773">
        <v>5</v>
      </c>
      <c r="R53" s="1808"/>
    </row>
    <row r="54" spans="1:18" ht="40.5" hidden="1" customHeight="1" x14ac:dyDescent="0.25">
      <c r="A54" s="1786"/>
      <c r="B54" s="1786"/>
      <c r="C54" s="1809" t="s">
        <v>300</v>
      </c>
      <c r="D54" s="1788"/>
      <c r="E54" s="1789">
        <f t="shared" ref="E54:R54" si="16">COUNT(E16:E17,E20,E22:E24,E26:E29,E31:E34,E36:E38,E40:E41,E43:E49)</f>
        <v>7</v>
      </c>
      <c r="F54" s="1789">
        <f t="shared" si="16"/>
        <v>16</v>
      </c>
      <c r="G54" s="1789">
        <f t="shared" si="16"/>
        <v>14</v>
      </c>
      <c r="H54" s="1789">
        <f t="shared" si="16"/>
        <v>13</v>
      </c>
      <c r="I54" s="1789">
        <f t="shared" si="16"/>
        <v>13</v>
      </c>
      <c r="J54" s="1789">
        <f t="shared" si="16"/>
        <v>14</v>
      </c>
      <c r="K54" s="1789">
        <f t="shared" si="16"/>
        <v>10</v>
      </c>
      <c r="L54" s="1789">
        <f t="shared" si="16"/>
        <v>11</v>
      </c>
      <c r="M54" s="1789">
        <f t="shared" si="16"/>
        <v>14</v>
      </c>
      <c r="N54" s="1789">
        <f t="shared" si="16"/>
        <v>15</v>
      </c>
      <c r="O54" s="1789">
        <f t="shared" si="16"/>
        <v>13</v>
      </c>
      <c r="P54" s="1789">
        <f t="shared" si="16"/>
        <v>12</v>
      </c>
      <c r="Q54" s="1789">
        <f t="shared" si="16"/>
        <v>12</v>
      </c>
      <c r="R54" s="1789">
        <f t="shared" si="16"/>
        <v>7</v>
      </c>
    </row>
    <row r="55" spans="1:18" ht="40.5" hidden="1" customHeight="1" x14ac:dyDescent="0.25">
      <c r="A55" s="1786"/>
      <c r="B55" s="1786"/>
      <c r="C55" s="1810" t="s">
        <v>51</v>
      </c>
      <c r="D55" s="1788"/>
      <c r="E55" s="1789">
        <f t="shared" ref="E55:R55" si="17">COUNT(E20,E22:E24,E26:E29,E31:E34,E36:E38,E40:E41,E43:E49,E51:E52)</f>
        <v>7</v>
      </c>
      <c r="F55" s="1789">
        <f t="shared" si="17"/>
        <v>15</v>
      </c>
      <c r="G55" s="1789">
        <f t="shared" si="17"/>
        <v>14</v>
      </c>
      <c r="H55" s="1789">
        <f t="shared" si="17"/>
        <v>12</v>
      </c>
      <c r="I55" s="1789">
        <f t="shared" si="17"/>
        <v>12</v>
      </c>
      <c r="J55" s="1789">
        <f t="shared" si="17"/>
        <v>13</v>
      </c>
      <c r="K55" s="1789">
        <f t="shared" si="17"/>
        <v>9</v>
      </c>
      <c r="L55" s="1789">
        <f t="shared" si="17"/>
        <v>10</v>
      </c>
      <c r="M55" s="1789">
        <f t="shared" si="17"/>
        <v>14</v>
      </c>
      <c r="N55" s="1789">
        <f t="shared" si="17"/>
        <v>14</v>
      </c>
      <c r="O55" s="1789">
        <f t="shared" si="17"/>
        <v>12</v>
      </c>
      <c r="P55" s="1789">
        <f t="shared" si="17"/>
        <v>11</v>
      </c>
      <c r="Q55" s="1789">
        <f t="shared" si="17"/>
        <v>11</v>
      </c>
      <c r="R55" s="1789">
        <f t="shared" si="17"/>
        <v>7</v>
      </c>
    </row>
    <row r="56" spans="1:18" ht="40.5" customHeight="1" x14ac:dyDescent="0.25">
      <c r="A56" s="1786"/>
      <c r="B56" s="1786"/>
      <c r="C56" s="1810" t="s">
        <v>113</v>
      </c>
      <c r="D56" s="1788"/>
      <c r="E56" s="1789">
        <f t="shared" ref="E56:R56" si="18">COUNT(E22:E24,E26:E29,E32:E34,E36:E38,E40:E41,E43:E49,E52:E53)</f>
        <v>6</v>
      </c>
      <c r="F56" s="1789">
        <f t="shared" si="18"/>
        <v>13</v>
      </c>
      <c r="G56" s="1789">
        <f t="shared" si="18"/>
        <v>12</v>
      </c>
      <c r="H56" s="1789">
        <f t="shared" si="18"/>
        <v>11</v>
      </c>
      <c r="I56" s="1789">
        <f t="shared" si="18"/>
        <v>11</v>
      </c>
      <c r="J56" s="1789">
        <f t="shared" si="18"/>
        <v>12</v>
      </c>
      <c r="K56" s="1789">
        <f t="shared" si="18"/>
        <v>8</v>
      </c>
      <c r="L56" s="1789">
        <f t="shared" si="18"/>
        <v>9</v>
      </c>
      <c r="M56" s="1789">
        <f t="shared" si="18"/>
        <v>12</v>
      </c>
      <c r="N56" s="1789">
        <f t="shared" si="18"/>
        <v>12</v>
      </c>
      <c r="O56" s="1789">
        <f t="shared" si="18"/>
        <v>11</v>
      </c>
      <c r="P56" s="1789">
        <f t="shared" si="18"/>
        <v>11</v>
      </c>
      <c r="Q56" s="1789">
        <f t="shared" si="18"/>
        <v>11</v>
      </c>
      <c r="R56" s="1789">
        <f t="shared" si="18"/>
        <v>6</v>
      </c>
    </row>
    <row r="57" spans="1:18" ht="40.5" hidden="1" customHeight="1" x14ac:dyDescent="0.25">
      <c r="A57" s="1771" t="s">
        <v>13</v>
      </c>
      <c r="B57" s="1771" t="s">
        <v>319</v>
      </c>
      <c r="C57" s="1777"/>
      <c r="D57" s="1773">
        <f t="shared" ref="D57" si="19">SUM(E57:K57,L57:R57)/2</f>
        <v>0</v>
      </c>
      <c r="E57" s="1775"/>
      <c r="F57" s="1776"/>
      <c r="G57" s="1773"/>
      <c r="H57" s="1776"/>
      <c r="I57" s="1773"/>
      <c r="J57" s="1773"/>
      <c r="K57" s="1774"/>
      <c r="L57" s="1774"/>
      <c r="M57" s="1773"/>
      <c r="N57" s="1773"/>
      <c r="O57" s="1773"/>
      <c r="P57" s="1773"/>
      <c r="Q57" s="1773"/>
      <c r="R57" s="1774"/>
    </row>
    <row r="58" spans="1:18" ht="40.5" customHeight="1" x14ac:dyDescent="0.25">
      <c r="A58" s="1786"/>
      <c r="B58" s="1786"/>
      <c r="C58" s="1810" t="s">
        <v>55</v>
      </c>
      <c r="D58" s="1788"/>
      <c r="E58" s="1789">
        <f t="shared" ref="E58:R58" si="20">COUNT(E26:E29,E32:E34,E36:E38,E40:E41,E43:E49,E51:E53,E57)</f>
        <v>5</v>
      </c>
      <c r="F58" s="1789">
        <f t="shared" si="20"/>
        <v>12</v>
      </c>
      <c r="G58" s="1789">
        <f t="shared" si="20"/>
        <v>12</v>
      </c>
      <c r="H58" s="1789">
        <f t="shared" si="20"/>
        <v>9</v>
      </c>
      <c r="I58" s="1789">
        <f t="shared" si="20"/>
        <v>11</v>
      </c>
      <c r="J58" s="1789">
        <f t="shared" si="20"/>
        <v>11</v>
      </c>
      <c r="K58" s="1789">
        <f t="shared" si="20"/>
        <v>6</v>
      </c>
      <c r="L58" s="1789">
        <f t="shared" si="20"/>
        <v>7</v>
      </c>
      <c r="M58" s="1789">
        <f t="shared" si="20"/>
        <v>11</v>
      </c>
      <c r="N58" s="1789">
        <f t="shared" si="20"/>
        <v>11</v>
      </c>
      <c r="O58" s="1789">
        <f t="shared" si="20"/>
        <v>10</v>
      </c>
      <c r="P58" s="1789">
        <f t="shared" si="20"/>
        <v>11</v>
      </c>
      <c r="Q58" s="1789">
        <f t="shared" si="20"/>
        <v>11</v>
      </c>
      <c r="R58" s="1789">
        <f t="shared" si="20"/>
        <v>5</v>
      </c>
    </row>
    <row r="59" spans="1:18" ht="40.5" hidden="1" customHeight="1" x14ac:dyDescent="0.25">
      <c r="A59" s="1786"/>
      <c r="B59" s="1786"/>
      <c r="C59" s="1810" t="s">
        <v>105</v>
      </c>
      <c r="D59" s="1788"/>
      <c r="E59" s="1789">
        <f t="shared" ref="E59:R59" si="21">COUNT(E26:E29,E32:E34,E36:E38,E40:E41,E43:E49,E51:E53,E57)</f>
        <v>5</v>
      </c>
      <c r="F59" s="1789">
        <f t="shared" si="21"/>
        <v>12</v>
      </c>
      <c r="G59" s="1789">
        <f t="shared" si="21"/>
        <v>12</v>
      </c>
      <c r="H59" s="1789">
        <f t="shared" si="21"/>
        <v>9</v>
      </c>
      <c r="I59" s="1789">
        <f t="shared" si="21"/>
        <v>11</v>
      </c>
      <c r="J59" s="1789">
        <f t="shared" si="21"/>
        <v>11</v>
      </c>
      <c r="K59" s="1789">
        <f t="shared" si="21"/>
        <v>6</v>
      </c>
      <c r="L59" s="1789">
        <f t="shared" si="21"/>
        <v>7</v>
      </c>
      <c r="M59" s="1789">
        <f t="shared" si="21"/>
        <v>11</v>
      </c>
      <c r="N59" s="1789">
        <f t="shared" si="21"/>
        <v>11</v>
      </c>
      <c r="O59" s="1789">
        <f t="shared" si="21"/>
        <v>10</v>
      </c>
      <c r="P59" s="1789">
        <f t="shared" si="21"/>
        <v>11</v>
      </c>
      <c r="Q59" s="1789">
        <f t="shared" si="21"/>
        <v>11</v>
      </c>
      <c r="R59" s="1789">
        <f t="shared" si="21"/>
        <v>5</v>
      </c>
    </row>
    <row r="60" spans="1:18" ht="40.5" hidden="1" customHeight="1" x14ac:dyDescent="0.25">
      <c r="A60" s="1786"/>
      <c r="B60" s="1786"/>
      <c r="C60" s="1810" t="s">
        <v>128</v>
      </c>
      <c r="D60" s="1788"/>
      <c r="E60" s="1789">
        <f>COUNT(#REF!,E36:E38,E41:E41,E43:E49,E51:E53,E57)</f>
        <v>2</v>
      </c>
      <c r="F60" s="1789">
        <f>COUNT(#REF!,F36:F38,F41:F41,F43:F49,F51:F53,F57)</f>
        <v>7</v>
      </c>
      <c r="G60" s="1789">
        <f>COUNT(#REF!,G36:G38,G41:G41,G43:G49,G51:G53,G57)</f>
        <v>7</v>
      </c>
      <c r="H60" s="1789">
        <f>COUNT(#REF!,H36:H38,H41:H41,H43:H49,H51:H53,H57)</f>
        <v>5</v>
      </c>
      <c r="I60" s="1789">
        <f>COUNT(#REF!,I36:I38,I41:I41,I43:I49,I51:I53,I57)</f>
        <v>6</v>
      </c>
      <c r="J60" s="1789">
        <f>COUNT(#REF!,J36:J38,J41:J41,J43:J49,J51:J53,J57)</f>
        <v>4</v>
      </c>
      <c r="K60" s="1789">
        <f>COUNT(#REF!,K36:K38,K41:K41,K43:K49,K51:K53,K57)</f>
        <v>4</v>
      </c>
      <c r="L60" s="1789">
        <f>COUNT(#REF!,L36:L38,L41:L41,L43:L49,L51:L53,L57)</f>
        <v>5</v>
      </c>
      <c r="M60" s="1789">
        <f>COUNT(#REF!,M36:M38,M41:M41,M43:M49,M51:M53,M57)</f>
        <v>5</v>
      </c>
      <c r="N60" s="1789">
        <f>COUNT(#REF!,N36:N38,N41:N41,N43:N49,N51:N53,N57)</f>
        <v>6</v>
      </c>
      <c r="O60" s="1789">
        <f>COUNT(#REF!,O36:O38,O41:O41,O43:O49,O51:O53,O57)</f>
        <v>5</v>
      </c>
      <c r="P60" s="1789">
        <f>COUNT(#REF!,P36:P38,P41:P41,P43:P49,P51:P53,P57)</f>
        <v>7</v>
      </c>
      <c r="Q60" s="1789">
        <f>COUNT(#REF!,Q36:Q38,Q41:Q41,Q43:Q49,Q51:Q53,Q57)</f>
        <v>7</v>
      </c>
      <c r="R60" s="1789">
        <f>COUNT(#REF!,R36:R38,R41:R41,R43:R49,R51:R53,R57)</f>
        <v>2</v>
      </c>
    </row>
    <row r="61" spans="1:18" ht="40.5" hidden="1" customHeight="1" x14ac:dyDescent="0.25">
      <c r="A61" s="1786"/>
      <c r="B61" s="1786"/>
      <c r="C61" s="1810" t="s">
        <v>161</v>
      </c>
      <c r="D61" s="1788"/>
      <c r="E61" s="1789">
        <f>COUNT(#REF!,E41:E41,E43:E49,E51:E53,E57)</f>
        <v>1</v>
      </c>
      <c r="F61" s="1789">
        <f>COUNT(#REF!,F41:F41,F43:F49,F51:F53,F57)</f>
        <v>5</v>
      </c>
      <c r="G61" s="1789">
        <f>COUNT(#REF!,G41:G41,G43:G49,G51:G53,G57)</f>
        <v>5</v>
      </c>
      <c r="H61" s="1789">
        <f>COUNT(#REF!,H41:H41,H43:H49,H51:H53,H57)</f>
        <v>4</v>
      </c>
      <c r="I61" s="1789">
        <f>COUNT(#REF!,I41:I41,I43:I49,I51:I53,I57)</f>
        <v>4</v>
      </c>
      <c r="J61" s="1789">
        <f>COUNT(#REF!,J41:J41,J43:J49,J51:J53,J57)</f>
        <v>3</v>
      </c>
      <c r="K61" s="1789">
        <f>COUNT(#REF!,K41:K41,K43:K49,K51:K53,K57)</f>
        <v>2</v>
      </c>
      <c r="L61" s="1789">
        <f>COUNT(#REF!,L41:L41,L43:L49,L51:L53,L57)</f>
        <v>3</v>
      </c>
      <c r="M61" s="1789">
        <f>COUNT(#REF!,M41:M41,M43:M49,M51:M53,M57)</f>
        <v>4</v>
      </c>
      <c r="N61" s="1789">
        <f>COUNT(#REF!,N41:N41,N43:N49,N51:N53,N57)</f>
        <v>5</v>
      </c>
      <c r="O61" s="1789">
        <f>COUNT(#REF!,O41:O41,O43:O49,O51:O53,O57)</f>
        <v>3</v>
      </c>
      <c r="P61" s="1789">
        <f>COUNT(#REF!,P41:P41,P43:P49,P51:P53,P57)</f>
        <v>5</v>
      </c>
      <c r="Q61" s="1789">
        <f>COUNT(#REF!,Q41:Q41,Q43:Q49,Q51:Q53,Q57)</f>
        <v>5</v>
      </c>
      <c r="R61" s="1789">
        <f>COUNT(#REF!,R41:R41,R43:R49,R51:R53,R57)</f>
        <v>1</v>
      </c>
    </row>
    <row r="62" spans="1:18" ht="40.5" customHeight="1" x14ac:dyDescent="0.25">
      <c r="A62" s="1786"/>
      <c r="B62" s="1786"/>
      <c r="C62" s="1810" t="s">
        <v>321</v>
      </c>
      <c r="D62" s="1788"/>
      <c r="E62" s="1789">
        <f>COUNT(#REF!,E43:E49,E51:E53,E57)</f>
        <v>1</v>
      </c>
      <c r="F62" s="1789">
        <f>COUNT(#REF!,F43:F49,F51:F53,F57)</f>
        <v>5</v>
      </c>
      <c r="G62" s="1789">
        <f>COUNT(#REF!,G43:G49,G51:G53,G57)</f>
        <v>5</v>
      </c>
      <c r="H62" s="1789">
        <f>COUNT(#REF!,H43:H49,H51:H53,H57)</f>
        <v>4</v>
      </c>
      <c r="I62" s="1789">
        <f>COUNT(#REF!,I43:I49,I51:I53,I57)</f>
        <v>4</v>
      </c>
      <c r="J62" s="1789">
        <f>COUNT(#REF!,J43:J49,J51:J53,J57)</f>
        <v>3</v>
      </c>
      <c r="K62" s="1789">
        <f>COUNT(#REF!,K43:K49,K51:K53,K57)</f>
        <v>2</v>
      </c>
      <c r="L62" s="1789">
        <f>COUNT(#REF!,L43:L49,L51:L53,L57)</f>
        <v>3</v>
      </c>
      <c r="M62" s="1789">
        <f>COUNT(#REF!,M43:M49,M51:M53,M57)</f>
        <v>4</v>
      </c>
      <c r="N62" s="1789">
        <f>COUNT(#REF!,N43:N49,N51:N53,N57)</f>
        <v>5</v>
      </c>
      <c r="O62" s="1789">
        <f>COUNT(#REF!,O43:O49,O51:O53,O57)</f>
        <v>3</v>
      </c>
      <c r="P62" s="1789">
        <f>COUNT(#REF!,P43:P49,P51:P53,P57)</f>
        <v>5</v>
      </c>
      <c r="Q62" s="1789">
        <f>COUNT(#REF!,Q43:Q49,Q51:Q53,Q57)</f>
        <v>5</v>
      </c>
      <c r="R62" s="1789">
        <f>COUNT(#REF!,R43:R49,R51:R53,R57)</f>
        <v>1</v>
      </c>
    </row>
    <row r="63" spans="1:18" ht="40.5" hidden="1" customHeight="1" x14ac:dyDescent="0.25">
      <c r="A63" s="1786"/>
      <c r="B63" s="1786"/>
      <c r="C63" s="1810" t="s">
        <v>183</v>
      </c>
      <c r="D63" s="1788"/>
      <c r="E63" s="1789">
        <f>COUNT(E57)</f>
        <v>0</v>
      </c>
      <c r="F63" s="1789">
        <f t="shared" ref="F63:R63" si="22">COUNT(F57)</f>
        <v>0</v>
      </c>
      <c r="G63" s="1789">
        <f t="shared" si="22"/>
        <v>0</v>
      </c>
      <c r="H63" s="1789">
        <f t="shared" si="22"/>
        <v>0</v>
      </c>
      <c r="I63" s="1789">
        <f t="shared" si="22"/>
        <v>0</v>
      </c>
      <c r="J63" s="1789">
        <f t="shared" si="22"/>
        <v>0</v>
      </c>
      <c r="K63" s="1789">
        <f t="shared" si="22"/>
        <v>0</v>
      </c>
      <c r="L63" s="1789">
        <f t="shared" si="22"/>
        <v>0</v>
      </c>
      <c r="M63" s="1789">
        <f t="shared" si="22"/>
        <v>0</v>
      </c>
      <c r="N63" s="1789">
        <f t="shared" si="22"/>
        <v>0</v>
      </c>
      <c r="O63" s="1789">
        <f t="shared" si="22"/>
        <v>0</v>
      </c>
      <c r="P63" s="1789">
        <f t="shared" si="22"/>
        <v>0</v>
      </c>
      <c r="Q63" s="1789">
        <f t="shared" si="22"/>
        <v>0</v>
      </c>
      <c r="R63" s="1789">
        <f t="shared" si="22"/>
        <v>0</v>
      </c>
    </row>
    <row r="64" spans="1:18" ht="40.5" customHeight="1" thickBot="1" x14ac:dyDescent="0.3">
      <c r="A64" s="1771" t="s">
        <v>102</v>
      </c>
      <c r="B64" s="1771"/>
      <c r="C64" s="1772"/>
      <c r="D64" s="1773"/>
      <c r="E64" s="1775"/>
      <c r="F64" s="1776"/>
      <c r="G64" s="1776"/>
      <c r="H64" s="1776"/>
      <c r="I64" s="1773"/>
      <c r="J64" s="1773"/>
      <c r="K64" s="1774"/>
      <c r="L64" s="1774"/>
      <c r="M64" s="1776"/>
      <c r="N64" s="1773"/>
      <c r="O64" s="1773"/>
      <c r="P64" s="1773"/>
      <c r="Q64" s="1773"/>
      <c r="R64" s="1775"/>
    </row>
    <row r="65" spans="1:18" ht="40.5" customHeight="1" thickBot="1" x14ac:dyDescent="0.3">
      <c r="A65" s="1811" t="s">
        <v>95</v>
      </c>
      <c r="B65" s="1811" t="s">
        <v>101</v>
      </c>
      <c r="C65" s="1812" t="s">
        <v>97</v>
      </c>
      <c r="D65" s="1811">
        <f>SUM(E65:K65,L65:R65)/2</f>
        <v>19</v>
      </c>
      <c r="E65" s="1813"/>
      <c r="F65" s="1814">
        <v>7.5</v>
      </c>
      <c r="G65" s="1814">
        <v>7.5</v>
      </c>
      <c r="H65" s="1814">
        <v>4</v>
      </c>
      <c r="I65" s="1811"/>
      <c r="J65" s="1811"/>
      <c r="K65" s="1813"/>
      <c r="L65" s="1813"/>
      <c r="M65" s="1814">
        <v>7.5</v>
      </c>
      <c r="N65" s="1811">
        <v>7.5</v>
      </c>
      <c r="O65" s="1811">
        <v>4</v>
      </c>
      <c r="P65" s="1811"/>
      <c r="Q65" s="1811"/>
      <c r="R65" s="1815"/>
    </row>
    <row r="66" spans="1:18" ht="40.5" customHeight="1" thickBot="1" x14ac:dyDescent="0.3">
      <c r="A66" s="1771" t="s">
        <v>96</v>
      </c>
      <c r="B66" s="1771" t="s">
        <v>100</v>
      </c>
      <c r="C66" s="1816" t="s">
        <v>99</v>
      </c>
      <c r="D66" s="1811">
        <f t="shared" ref="D66:D67" si="23">SUM(E66:K66,L66:R66)/2</f>
        <v>38</v>
      </c>
      <c r="E66" s="1817"/>
      <c r="F66" s="1818">
        <v>9.5</v>
      </c>
      <c r="G66" s="1771">
        <v>9.5</v>
      </c>
      <c r="H66" s="1771">
        <v>9.5</v>
      </c>
      <c r="I66" s="1771">
        <v>9.5</v>
      </c>
      <c r="J66" s="1771"/>
      <c r="K66" s="1817"/>
      <c r="L66" s="1819"/>
      <c r="M66" s="1820">
        <v>9.5</v>
      </c>
      <c r="N66" s="1771">
        <v>9.5</v>
      </c>
      <c r="O66" s="1771">
        <v>9.5</v>
      </c>
      <c r="P66" s="1771">
        <v>9.5</v>
      </c>
      <c r="Q66" s="1771"/>
      <c r="R66" s="1821"/>
    </row>
    <row r="67" spans="1:18" ht="40.5" customHeight="1" thickBot="1" x14ac:dyDescent="0.3">
      <c r="A67" s="1771" t="s">
        <v>96</v>
      </c>
      <c r="B67" s="1771" t="s">
        <v>100</v>
      </c>
      <c r="C67" s="1816" t="s">
        <v>137</v>
      </c>
      <c r="D67" s="1811">
        <f t="shared" si="23"/>
        <v>38</v>
      </c>
      <c r="E67" s="1817">
        <v>9.5</v>
      </c>
      <c r="F67" s="1820">
        <v>9.5</v>
      </c>
      <c r="G67" s="1771"/>
      <c r="H67" s="1771"/>
      <c r="I67" s="1771"/>
      <c r="J67" s="1771">
        <v>9.5</v>
      </c>
      <c r="K67" s="1817">
        <v>9.5</v>
      </c>
      <c r="L67" s="1817">
        <v>9.5</v>
      </c>
      <c r="M67" s="1818">
        <v>9.5</v>
      </c>
      <c r="N67" s="1771"/>
      <c r="O67" s="1771"/>
      <c r="P67" s="1771"/>
      <c r="Q67" s="1771">
        <v>9.5</v>
      </c>
      <c r="R67" s="1821">
        <v>9.5</v>
      </c>
    </row>
    <row r="68" spans="1:18" ht="40.5" customHeight="1" x14ac:dyDescent="0.8">
      <c r="A68" s="1771"/>
      <c r="B68" s="1822" t="s">
        <v>155</v>
      </c>
      <c r="C68" s="1823" t="s">
        <v>140</v>
      </c>
      <c r="D68" s="1773"/>
      <c r="E68" s="1774"/>
      <c r="F68" s="1776"/>
      <c r="G68" s="1776"/>
      <c r="H68" s="1776"/>
      <c r="I68" s="1773"/>
      <c r="J68" s="1773"/>
      <c r="K68" s="1774"/>
      <c r="L68" s="1774"/>
      <c r="M68" s="1773"/>
      <c r="N68" s="1773"/>
      <c r="O68" s="1773"/>
      <c r="P68" s="1773"/>
      <c r="Q68" s="1773"/>
      <c r="R68" s="1775"/>
    </row>
    <row r="69" spans="1:18" ht="40.5" customHeight="1" x14ac:dyDescent="0.8">
      <c r="A69" s="1771"/>
      <c r="B69" s="1824" t="s">
        <v>154</v>
      </c>
      <c r="C69" s="1825" t="s">
        <v>141</v>
      </c>
      <c r="D69" s="1773"/>
      <c r="E69" s="1774"/>
      <c r="F69" s="1776"/>
      <c r="G69" s="1776"/>
      <c r="H69" s="1776"/>
      <c r="I69" s="1773"/>
      <c r="J69" s="1773"/>
      <c r="K69" s="1774"/>
      <c r="L69" s="1774"/>
      <c r="M69" s="1773"/>
      <c r="N69" s="1773"/>
      <c r="O69" s="1773"/>
      <c r="P69" s="1773"/>
      <c r="Q69" s="1773"/>
      <c r="R69" s="1775"/>
    </row>
    <row r="70" spans="1:18" ht="40.5" customHeight="1" x14ac:dyDescent="0.5">
      <c r="A70" s="1759"/>
      <c r="B70" s="1759"/>
      <c r="C70" s="1759"/>
      <c r="D70" s="435"/>
      <c r="E70" s="1760">
        <f t="shared" ref="E70:R70" si="24">SUM(E7:E14,E16:E18,E20:E20,E22:E24,E26:E29,E31:E34,E36:E38,E41:E41,E43:E49,E52:E53,E57,E65:E69)</f>
        <v>86.5</v>
      </c>
      <c r="F70" s="1760">
        <f t="shared" si="24"/>
        <v>190.5</v>
      </c>
      <c r="G70" s="1760">
        <f t="shared" si="24"/>
        <v>152</v>
      </c>
      <c r="H70" s="1760">
        <f t="shared" si="24"/>
        <v>156.5</v>
      </c>
      <c r="I70" s="1760">
        <f t="shared" si="24"/>
        <v>148.5</v>
      </c>
      <c r="J70" s="1760">
        <f t="shared" si="24"/>
        <v>156.5</v>
      </c>
      <c r="K70" s="1760">
        <f t="shared" si="24"/>
        <v>97.5</v>
      </c>
      <c r="L70" s="1760">
        <f t="shared" si="24"/>
        <v>102.5</v>
      </c>
      <c r="M70" s="1760">
        <f t="shared" si="24"/>
        <v>174.5</v>
      </c>
      <c r="N70" s="1760">
        <f t="shared" si="24"/>
        <v>173</v>
      </c>
      <c r="O70" s="1760">
        <f t="shared" si="24"/>
        <v>151.5</v>
      </c>
      <c r="P70" s="1760">
        <f t="shared" si="24"/>
        <v>137.5</v>
      </c>
      <c r="Q70" s="1760">
        <f t="shared" si="24"/>
        <v>140.5</v>
      </c>
      <c r="R70" s="1760">
        <f t="shared" si="24"/>
        <v>89.5</v>
      </c>
    </row>
    <row r="71" spans="1:18" ht="40.5" customHeight="1" x14ac:dyDescent="0.5">
      <c r="A71" s="1761"/>
      <c r="B71" s="1761"/>
      <c r="C71" s="1761"/>
      <c r="D71" s="435"/>
      <c r="E71" s="1762">
        <f>E70/8</f>
        <v>10.8125</v>
      </c>
      <c r="F71" s="1762">
        <f t="shared" ref="F71:R71" si="25">F70/8</f>
        <v>23.8125</v>
      </c>
      <c r="G71" s="1762">
        <f t="shared" si="25"/>
        <v>19</v>
      </c>
      <c r="H71" s="1762">
        <f t="shared" si="25"/>
        <v>19.5625</v>
      </c>
      <c r="I71" s="1762">
        <f t="shared" si="25"/>
        <v>18.5625</v>
      </c>
      <c r="J71" s="1762">
        <f t="shared" si="25"/>
        <v>19.5625</v>
      </c>
      <c r="K71" s="1762">
        <f t="shared" si="25"/>
        <v>12.1875</v>
      </c>
      <c r="L71" s="1762">
        <f t="shared" si="25"/>
        <v>12.8125</v>
      </c>
      <c r="M71" s="1762">
        <f t="shared" si="25"/>
        <v>21.8125</v>
      </c>
      <c r="N71" s="1762">
        <f t="shared" si="25"/>
        <v>21.625</v>
      </c>
      <c r="O71" s="1762">
        <f t="shared" si="25"/>
        <v>18.9375</v>
      </c>
      <c r="P71" s="1762">
        <f t="shared" si="25"/>
        <v>17.1875</v>
      </c>
      <c r="Q71" s="1762">
        <f t="shared" si="25"/>
        <v>17.5625</v>
      </c>
      <c r="R71" s="1762">
        <f t="shared" si="25"/>
        <v>11.1875</v>
      </c>
    </row>
    <row r="72" spans="1:18" ht="40.5" customHeight="1" x14ac:dyDescent="0.5">
      <c r="A72" s="1763"/>
      <c r="B72" s="1763"/>
      <c r="C72" s="1763"/>
      <c r="D72" s="440" t="s">
        <v>212</v>
      </c>
      <c r="E72" s="441" t="s">
        <v>315</v>
      </c>
      <c r="F72" s="442" t="s">
        <v>203</v>
      </c>
      <c r="G72" s="608"/>
      <c r="H72" s="440" t="s">
        <v>211</v>
      </c>
      <c r="I72" s="1162"/>
      <c r="J72" s="444" t="s">
        <v>203</v>
      </c>
      <c r="K72" s="608"/>
      <c r="L72" s="440" t="s">
        <v>213</v>
      </c>
      <c r="M72" s="441" t="s">
        <v>74</v>
      </c>
      <c r="N72" s="442" t="s">
        <v>203</v>
      </c>
      <c r="O72" s="608"/>
      <c r="P72" s="440" t="s">
        <v>211</v>
      </c>
      <c r="Q72" s="1162"/>
      <c r="R72" s="444" t="s">
        <v>203</v>
      </c>
    </row>
    <row r="73" spans="1:18" ht="40.5" customHeight="1" x14ac:dyDescent="0.5">
      <c r="A73" s="445"/>
      <c r="B73" s="445"/>
      <c r="C73" s="445"/>
      <c r="D73" s="446" t="s">
        <v>159</v>
      </c>
      <c r="E73" s="447">
        <v>27.5</v>
      </c>
      <c r="F73" s="1163" t="str">
        <f>E73* 40 &amp; "hrs"</f>
        <v>1100hrs</v>
      </c>
      <c r="G73" s="608"/>
      <c r="H73" s="449" t="s">
        <v>240</v>
      </c>
      <c r="I73" s="450">
        <v>25.93</v>
      </c>
      <c r="J73" s="1164" t="s">
        <v>247</v>
      </c>
      <c r="K73" s="608"/>
      <c r="L73" s="452" t="s">
        <v>159</v>
      </c>
      <c r="M73" s="453">
        <v>27.5</v>
      </c>
      <c r="N73" s="1163" t="str">
        <f>M73* 40 &amp; "hrs"</f>
        <v>1100hrs</v>
      </c>
      <c r="O73" s="608"/>
      <c r="P73" s="454" t="s">
        <v>240</v>
      </c>
      <c r="Q73" s="455">
        <v>25.93</v>
      </c>
      <c r="R73" s="1165" t="s">
        <v>247</v>
      </c>
    </row>
    <row r="74" spans="1:18" ht="40.5" customHeight="1" x14ac:dyDescent="0.5">
      <c r="A74" s="445"/>
      <c r="B74" s="445"/>
      <c r="C74" s="445"/>
      <c r="D74" s="457" t="s">
        <v>204</v>
      </c>
      <c r="E74" s="458">
        <f>SUM(E70:K70)/40</f>
        <v>24.7</v>
      </c>
      <c r="F74" s="1166" t="str">
        <f>E74* 40 &amp; "hrs"</f>
        <v>988hrs</v>
      </c>
      <c r="G74" s="608"/>
      <c r="H74" s="460" t="s">
        <v>74</v>
      </c>
      <c r="I74" s="461">
        <f>SUM(E70:K70)/40</f>
        <v>24.7</v>
      </c>
      <c r="J74" s="462" t="str">
        <f>I74*40 &amp; "hrs"</f>
        <v>988hrs</v>
      </c>
      <c r="K74" s="608"/>
      <c r="L74" s="463" t="s">
        <v>204</v>
      </c>
      <c r="M74" s="464">
        <f>SUM(L70:R70)/40</f>
        <v>24.225000000000001</v>
      </c>
      <c r="N74" s="1166" t="str">
        <f>M74* 40 &amp; "hrs"</f>
        <v>969hrs</v>
      </c>
      <c r="O74" s="608"/>
      <c r="P74" s="460" t="s">
        <v>74</v>
      </c>
      <c r="Q74" s="465">
        <f>SUM(L70:R70)/40</f>
        <v>24.225000000000001</v>
      </c>
      <c r="R74" s="466" t="str">
        <f>Q74*40 &amp; "hrs"</f>
        <v>969hrs</v>
      </c>
    </row>
    <row r="75" spans="1:18" ht="40.5" customHeight="1" x14ac:dyDescent="0.5">
      <c r="A75" s="445"/>
      <c r="B75" s="445"/>
      <c r="C75" s="445"/>
      <c r="D75" s="452" t="s">
        <v>188</v>
      </c>
      <c r="E75" s="453">
        <f>COUNTIFS(E7:K71, "T")*8/40</f>
        <v>0</v>
      </c>
      <c r="F75" s="1167" t="str">
        <f>E75* 40 &amp; "hrs"</f>
        <v>0hrs</v>
      </c>
      <c r="G75" s="608"/>
      <c r="H75" s="454" t="s">
        <v>241</v>
      </c>
      <c r="I75" s="453">
        <v>29.07</v>
      </c>
      <c r="J75" s="1165" t="s">
        <v>251</v>
      </c>
      <c r="K75" s="608"/>
      <c r="L75" s="469" t="s">
        <v>188</v>
      </c>
      <c r="M75" s="455">
        <f>COUNTIFS(L7:R71, "T")*8/40</f>
        <v>0</v>
      </c>
      <c r="N75" s="1167" t="str">
        <f>M75* 40 &amp; "hrs"</f>
        <v>0hrs</v>
      </c>
      <c r="O75" s="608"/>
      <c r="P75" s="454" t="s">
        <v>241</v>
      </c>
      <c r="Q75" s="455">
        <v>29.07</v>
      </c>
      <c r="R75" s="1165" t="s">
        <v>251</v>
      </c>
    </row>
    <row r="76" spans="1:18" ht="40.5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40.5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  <row r="78" spans="1:18" ht="40.5" customHeight="1" x14ac:dyDescent="0.3">
      <c r="A78" s="897"/>
      <c r="B78" s="897"/>
      <c r="C78" s="897"/>
      <c r="D78" s="897" t="s">
        <v>350</v>
      </c>
      <c r="E78" s="897"/>
      <c r="F78" s="897"/>
      <c r="G78" s="897">
        <f>26.63*40</f>
        <v>1065.2</v>
      </c>
      <c r="H78" s="897" t="str">
        <f ca="1">_xlfn.FORMULATEXT(G78)</f>
        <v>=26.63*40</v>
      </c>
      <c r="I78" s="897"/>
      <c r="J78" s="897"/>
      <c r="K78" s="897"/>
      <c r="L78" s="897"/>
      <c r="M78" s="897"/>
      <c r="N78" s="897"/>
      <c r="O78" s="897"/>
      <c r="P78" s="897"/>
      <c r="Q78" s="897"/>
      <c r="R78" s="897"/>
    </row>
  </sheetData>
  <mergeCells count="5">
    <mergeCell ref="A1:R1"/>
    <mergeCell ref="A2:R2"/>
    <mergeCell ref="A3:R3"/>
    <mergeCell ref="E4:K4"/>
    <mergeCell ref="L4:R4"/>
  </mergeCells>
  <conditionalFormatting sqref="I74">
    <cfRule type="cellIs" dxfId="657" priority="10" operator="lessThan">
      <formula>25.93</formula>
    </cfRule>
    <cfRule type="cellIs" dxfId="656" priority="11" operator="greaterThan">
      <formula>29.07</formula>
    </cfRule>
    <cfRule type="cellIs" dxfId="655" priority="12" operator="between">
      <formula>25.93</formula>
      <formula>29.07</formula>
    </cfRule>
  </conditionalFormatting>
  <conditionalFormatting sqref="J74">
    <cfRule type="cellIs" dxfId="654" priority="7" operator="lessThan">
      <formula>1037.2</formula>
    </cfRule>
    <cfRule type="cellIs" dxfId="653" priority="8" operator="greaterThan">
      <formula>1162.8</formula>
    </cfRule>
    <cfRule type="cellIs" dxfId="652" priority="9" operator="between">
      <formula>1037.2</formula>
      <formula>1162.8</formula>
    </cfRule>
  </conditionalFormatting>
  <conditionalFormatting sqref="Q74">
    <cfRule type="cellIs" dxfId="651" priority="4" operator="lessThan">
      <formula>25.93</formula>
    </cfRule>
    <cfRule type="cellIs" dxfId="650" priority="5" operator="greaterThan">
      <formula>29.07</formula>
    </cfRule>
    <cfRule type="cellIs" dxfId="649" priority="6" operator="between">
      <formula>25.93</formula>
      <formula>29.07</formula>
    </cfRule>
  </conditionalFormatting>
  <conditionalFormatting sqref="R74">
    <cfRule type="cellIs" dxfId="648" priority="1" operator="lessThan">
      <formula>1037.2</formula>
    </cfRule>
    <cfRule type="cellIs" dxfId="647" priority="2" operator="greaterThan">
      <formula>1162.8</formula>
    </cfRule>
    <cfRule type="cellIs" dxfId="646" priority="3" operator="between">
      <formula>1037.2</formula>
      <formula>1162.8</formula>
    </cfRule>
  </conditionalFormatting>
  <pageMargins left="0.7" right="0.7" top="0.75" bottom="0.75" header="0.3" footer="0.3"/>
  <pageSetup scale="24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B43-CE26-4129-B5FC-069B295A3E26}">
  <dimension ref="A1:R77"/>
  <sheetViews>
    <sheetView topLeftCell="A4" zoomScale="40" zoomScaleNormal="40" workbookViewId="0">
      <selection activeCell="T5" sqref="T5:U22"/>
    </sheetView>
  </sheetViews>
  <sheetFormatPr defaultRowHeight="24" customHeight="1" x14ac:dyDescent="0.25"/>
  <cols>
    <col min="2" max="2" width="19.1796875" bestFit="1" customWidth="1"/>
    <col min="3" max="3" width="29.453125" bestFit="1" customWidth="1"/>
  </cols>
  <sheetData>
    <row r="1" spans="1:18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8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8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18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</row>
    <row r="5" spans="1:18" ht="24" customHeight="1" x14ac:dyDescent="0.3">
      <c r="A5" s="899"/>
      <c r="B5" s="899"/>
      <c r="C5" s="899"/>
      <c r="D5" s="899"/>
      <c r="E5" s="349">
        <v>45711</v>
      </c>
      <c r="F5" s="349">
        <v>45712</v>
      </c>
      <c r="G5" s="349">
        <v>45713</v>
      </c>
      <c r="H5" s="349">
        <v>45714</v>
      </c>
      <c r="I5" s="349">
        <v>45715</v>
      </c>
      <c r="J5" s="349">
        <v>45716</v>
      </c>
      <c r="K5" s="349">
        <v>45717</v>
      </c>
      <c r="L5" s="349">
        <v>45718</v>
      </c>
      <c r="M5" s="349">
        <v>45719</v>
      </c>
      <c r="N5" s="349">
        <v>45720</v>
      </c>
      <c r="O5" s="349">
        <v>45721</v>
      </c>
      <c r="P5" s="349">
        <v>45722</v>
      </c>
      <c r="Q5" s="349">
        <v>45723</v>
      </c>
      <c r="R5" s="349">
        <v>45724</v>
      </c>
    </row>
    <row r="6" spans="1:18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</row>
    <row r="7" spans="1:18" ht="24" customHeight="1" x14ac:dyDescent="0.25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</row>
    <row r="8" spans="1:18" ht="24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4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</row>
    <row r="9" spans="1:18" ht="24" customHeight="1" x14ac:dyDescent="0.25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901">
        <v>8</v>
      </c>
      <c r="N9" s="901">
        <v>8</v>
      </c>
      <c r="O9" s="901">
        <v>8</v>
      </c>
      <c r="P9" s="901">
        <v>8</v>
      </c>
      <c r="Q9" s="901">
        <v>8</v>
      </c>
      <c r="R9" s="962"/>
    </row>
    <row r="10" spans="1:18" ht="24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</row>
    <row r="11" spans="1:18" ht="24" customHeight="1" x14ac:dyDescent="0.25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</row>
    <row r="12" spans="1:18" ht="24" customHeight="1" x14ac:dyDescent="0.25">
      <c r="A12" s="299" t="s">
        <v>13</v>
      </c>
      <c r="B12" s="299" t="s">
        <v>90</v>
      </c>
      <c r="C12" s="1745" t="s">
        <v>344</v>
      </c>
      <c r="D12" s="901">
        <f t="shared" si="0"/>
        <v>8</v>
      </c>
      <c r="E12" s="961">
        <v>8</v>
      </c>
      <c r="F12" s="901"/>
      <c r="G12" s="901"/>
      <c r="H12" s="901"/>
      <c r="I12" s="901"/>
      <c r="J12" s="901"/>
      <c r="K12" s="961"/>
      <c r="L12" s="1072"/>
      <c r="M12" s="901"/>
      <c r="N12" s="901"/>
      <c r="O12" s="901"/>
      <c r="P12" s="901"/>
      <c r="Q12" s="901"/>
      <c r="R12" s="962">
        <v>8</v>
      </c>
    </row>
    <row r="13" spans="1:18" s="1743" customFormat="1" ht="24" customHeight="1" x14ac:dyDescent="0.25">
      <c r="A13" s="908" t="s">
        <v>328</v>
      </c>
      <c r="B13" s="908" t="s">
        <v>90</v>
      </c>
      <c r="C13" s="1746" t="s">
        <v>351</v>
      </c>
      <c r="D13" s="1742">
        <f>SUM(E13:K13,L13:R13)/2</f>
        <v>14</v>
      </c>
      <c r="E13" s="1092">
        <v>6</v>
      </c>
      <c r="F13" s="1742"/>
      <c r="G13" s="1742"/>
      <c r="H13" s="1742"/>
      <c r="I13" s="1742"/>
      <c r="J13" s="1742"/>
      <c r="K13" s="1092">
        <v>8</v>
      </c>
      <c r="L13" s="1744">
        <v>6</v>
      </c>
      <c r="M13" s="1742"/>
      <c r="N13" s="1742"/>
      <c r="O13" s="1742"/>
      <c r="P13" s="1742"/>
      <c r="Q13" s="1742"/>
      <c r="R13" s="1092">
        <v>8</v>
      </c>
    </row>
    <row r="14" spans="1:18" ht="24" customHeight="1" x14ac:dyDescent="0.25">
      <c r="A14" s="299" t="s">
        <v>13</v>
      </c>
      <c r="B14" s="299" t="s">
        <v>90</v>
      </c>
      <c r="C14" s="902" t="s">
        <v>106</v>
      </c>
      <c r="D14" s="901">
        <f t="shared" si="0"/>
        <v>8</v>
      </c>
      <c r="E14" s="961"/>
      <c r="F14" s="1079"/>
      <c r="G14" s="1079"/>
      <c r="H14" s="1079"/>
      <c r="I14" s="1079"/>
      <c r="J14" s="1079"/>
      <c r="K14" s="961">
        <v>8</v>
      </c>
      <c r="L14" s="1072"/>
      <c r="M14" s="1079"/>
      <c r="N14" s="1079"/>
      <c r="O14" s="1079"/>
      <c r="P14" s="1079"/>
      <c r="Q14" s="1079"/>
      <c r="R14" s="961">
        <v>8</v>
      </c>
    </row>
    <row r="15" spans="1:18" ht="24" customHeight="1" x14ac:dyDescent="0.25">
      <c r="A15" s="904"/>
      <c r="B15" s="904"/>
      <c r="C15" s="905" t="s">
        <v>122</v>
      </c>
      <c r="D15" s="906"/>
      <c r="E15" s="1069">
        <f>COUNT(E7:E14)</f>
        <v>4</v>
      </c>
      <c r="F15" s="1069">
        <f>COUNT(F7:F14)</f>
        <v>5</v>
      </c>
      <c r="G15" s="1069">
        <f t="shared" ref="G15:R15" si="1">COUNT(G7:G14)</f>
        <v>4</v>
      </c>
      <c r="H15" s="1069">
        <f t="shared" si="1"/>
        <v>4</v>
      </c>
      <c r="I15" s="1069">
        <f t="shared" si="1"/>
        <v>5</v>
      </c>
      <c r="J15" s="1069">
        <f t="shared" si="1"/>
        <v>5</v>
      </c>
      <c r="K15" s="1069">
        <f t="shared" si="1"/>
        <v>2</v>
      </c>
      <c r="L15" s="1069">
        <f t="shared" si="1"/>
        <v>1</v>
      </c>
      <c r="M15" s="1069">
        <f t="shared" si="1"/>
        <v>5</v>
      </c>
      <c r="N15" s="1069">
        <f t="shared" si="1"/>
        <v>5</v>
      </c>
      <c r="O15" s="1069">
        <f>COUNT(O7:O14)</f>
        <v>5</v>
      </c>
      <c r="P15" s="1069">
        <f t="shared" si="1"/>
        <v>4</v>
      </c>
      <c r="Q15" s="1069">
        <f t="shared" si="1"/>
        <v>4</v>
      </c>
      <c r="R15" s="1069">
        <f t="shared" si="1"/>
        <v>5</v>
      </c>
    </row>
    <row r="16" spans="1:18" ht="24" customHeight="1" x14ac:dyDescent="0.25">
      <c r="A16" s="299" t="s">
        <v>13</v>
      </c>
      <c r="B16" s="299" t="s">
        <v>14</v>
      </c>
      <c r="C16" s="902" t="s">
        <v>293</v>
      </c>
      <c r="D16" s="901">
        <f>SUM(E16:K16,L16:R16)/2</f>
        <v>40</v>
      </c>
      <c r="E16" s="1072"/>
      <c r="F16" s="1071">
        <v>8</v>
      </c>
      <c r="G16" s="1071"/>
      <c r="H16" s="1071">
        <v>8</v>
      </c>
      <c r="I16" s="1071">
        <v>8</v>
      </c>
      <c r="J16" s="1071">
        <v>8</v>
      </c>
      <c r="K16" s="1072">
        <v>8</v>
      </c>
      <c r="L16" s="1072">
        <v>8</v>
      </c>
      <c r="M16" s="901"/>
      <c r="N16" s="1071">
        <v>8</v>
      </c>
      <c r="O16" s="1071">
        <v>8</v>
      </c>
      <c r="P16" s="1071">
        <v>8</v>
      </c>
      <c r="Q16" s="1071">
        <v>8</v>
      </c>
      <c r="R16" s="1073"/>
    </row>
    <row r="17" spans="1:18" ht="24" customHeight="1" x14ac:dyDescent="0.25">
      <c r="A17" s="299" t="s">
        <v>13</v>
      </c>
      <c r="B17" s="299" t="s">
        <v>14</v>
      </c>
      <c r="C17" s="902" t="s">
        <v>98</v>
      </c>
      <c r="D17" s="901">
        <f t="shared" ref="D17" si="2">SUM(E17:K17,L17:R17)/2</f>
        <v>40</v>
      </c>
      <c r="E17" s="961"/>
      <c r="F17" s="963">
        <v>8</v>
      </c>
      <c r="G17" s="901">
        <v>8</v>
      </c>
      <c r="H17" s="901">
        <v>8</v>
      </c>
      <c r="I17" s="901">
        <v>8</v>
      </c>
      <c r="J17" s="901">
        <v>8</v>
      </c>
      <c r="K17" s="961"/>
      <c r="L17" s="961"/>
      <c r="M17" s="1071">
        <v>8</v>
      </c>
      <c r="N17" s="1071">
        <v>8</v>
      </c>
      <c r="O17" s="901">
        <v>8</v>
      </c>
      <c r="P17" s="901">
        <v>8</v>
      </c>
      <c r="Q17" s="901">
        <v>8</v>
      </c>
      <c r="R17" s="962"/>
    </row>
    <row r="18" spans="1:18" ht="24" customHeight="1" x14ac:dyDescent="0.25">
      <c r="A18" s="299" t="s">
        <v>13</v>
      </c>
      <c r="B18" s="299" t="s">
        <v>201</v>
      </c>
      <c r="C18" s="902" t="s">
        <v>107</v>
      </c>
      <c r="D18" s="901">
        <f>SUM(E18:K18,L18:R18)/2</f>
        <v>17.5</v>
      </c>
      <c r="E18" s="961">
        <v>5</v>
      </c>
      <c r="F18" s="901"/>
      <c r="G18" s="901">
        <v>5</v>
      </c>
      <c r="H18" s="901">
        <v>5</v>
      </c>
      <c r="I18" s="901"/>
      <c r="J18" s="901"/>
      <c r="K18" s="961"/>
      <c r="L18" s="1072">
        <v>5</v>
      </c>
      <c r="M18" s="901">
        <v>5</v>
      </c>
      <c r="N18" s="901">
        <v>5</v>
      </c>
      <c r="O18" s="901"/>
      <c r="P18" s="901">
        <v>5</v>
      </c>
      <c r="Q18" s="901"/>
      <c r="R18" s="962"/>
    </row>
    <row r="19" spans="1:18" ht="24" customHeight="1" x14ac:dyDescent="0.25">
      <c r="A19" s="904"/>
      <c r="B19" s="904"/>
      <c r="C19" s="905" t="s">
        <v>123</v>
      </c>
      <c r="D19" s="906"/>
      <c r="E19" s="1069">
        <f t="shared" ref="E19:R19" si="3">COUNT(E7:E14,E16:E17)</f>
        <v>4</v>
      </c>
      <c r="F19" s="1069">
        <f t="shared" si="3"/>
        <v>7</v>
      </c>
      <c r="G19" s="1069">
        <f t="shared" si="3"/>
        <v>5</v>
      </c>
      <c r="H19" s="1069">
        <f t="shared" si="3"/>
        <v>6</v>
      </c>
      <c r="I19" s="1069">
        <f t="shared" si="3"/>
        <v>7</v>
      </c>
      <c r="J19" s="1069">
        <f t="shared" si="3"/>
        <v>7</v>
      </c>
      <c r="K19" s="1069">
        <f t="shared" si="3"/>
        <v>3</v>
      </c>
      <c r="L19" s="1069">
        <f t="shared" si="3"/>
        <v>2</v>
      </c>
      <c r="M19" s="1069">
        <f t="shared" si="3"/>
        <v>6</v>
      </c>
      <c r="N19" s="1069">
        <f t="shared" si="3"/>
        <v>7</v>
      </c>
      <c r="O19" s="1069">
        <f t="shared" si="3"/>
        <v>7</v>
      </c>
      <c r="P19" s="1069">
        <f t="shared" si="3"/>
        <v>6</v>
      </c>
      <c r="Q19" s="1069">
        <f t="shared" si="3"/>
        <v>6</v>
      </c>
      <c r="R19" s="1069">
        <f t="shared" si="3"/>
        <v>5</v>
      </c>
    </row>
    <row r="20" spans="1:18" ht="24" customHeight="1" x14ac:dyDescent="0.25">
      <c r="A20" s="299" t="s">
        <v>13</v>
      </c>
      <c r="B20" s="299" t="s">
        <v>26</v>
      </c>
      <c r="C20" s="902" t="s">
        <v>285</v>
      </c>
      <c r="D20" s="901">
        <f>SUM(E20:K20,L20:R20)/2</f>
        <v>40</v>
      </c>
      <c r="E20" s="1090"/>
      <c r="F20" s="901">
        <v>8</v>
      </c>
      <c r="G20" s="901">
        <v>8</v>
      </c>
      <c r="H20" s="901"/>
      <c r="I20" s="901">
        <v>8</v>
      </c>
      <c r="J20" s="901">
        <v>8</v>
      </c>
      <c r="K20" s="1070">
        <v>8</v>
      </c>
      <c r="L20" s="1070">
        <v>8</v>
      </c>
      <c r="M20" s="901">
        <v>8</v>
      </c>
      <c r="N20" s="901">
        <v>8</v>
      </c>
      <c r="O20" s="901"/>
      <c r="P20" s="901">
        <v>8</v>
      </c>
      <c r="Q20" s="901">
        <v>8</v>
      </c>
      <c r="R20" s="1070"/>
    </row>
    <row r="21" spans="1:18" ht="24" customHeight="1" x14ac:dyDescent="0.25">
      <c r="A21" s="904"/>
      <c r="B21" s="904"/>
      <c r="C21" s="905" t="s">
        <v>120</v>
      </c>
      <c r="D21" s="906"/>
      <c r="E21" s="1069">
        <f t="shared" ref="E21:R21" si="4">COUNT(E7:E14,E16:E18,E20:E20)</f>
        <v>5</v>
      </c>
      <c r="F21" s="1069">
        <f t="shared" si="4"/>
        <v>8</v>
      </c>
      <c r="G21" s="1069">
        <f t="shared" si="4"/>
        <v>7</v>
      </c>
      <c r="H21" s="1069">
        <f t="shared" si="4"/>
        <v>7</v>
      </c>
      <c r="I21" s="1069">
        <f t="shared" si="4"/>
        <v>8</v>
      </c>
      <c r="J21" s="1069">
        <f t="shared" si="4"/>
        <v>8</v>
      </c>
      <c r="K21" s="1069">
        <f t="shared" si="4"/>
        <v>4</v>
      </c>
      <c r="L21" s="1069">
        <f t="shared" si="4"/>
        <v>4</v>
      </c>
      <c r="M21" s="1069">
        <f t="shared" si="4"/>
        <v>8</v>
      </c>
      <c r="N21" s="1069">
        <f t="shared" si="4"/>
        <v>9</v>
      </c>
      <c r="O21" s="1069">
        <f t="shared" si="4"/>
        <v>7</v>
      </c>
      <c r="P21" s="1069">
        <f t="shared" si="4"/>
        <v>8</v>
      </c>
      <c r="Q21" s="1069">
        <f t="shared" si="4"/>
        <v>7</v>
      </c>
      <c r="R21" s="1069">
        <f t="shared" si="4"/>
        <v>5</v>
      </c>
    </row>
    <row r="22" spans="1:18" ht="24" customHeight="1" x14ac:dyDescent="0.25">
      <c r="A22" s="299" t="s">
        <v>13</v>
      </c>
      <c r="B22" s="299" t="s">
        <v>30</v>
      </c>
      <c r="C22" s="902" t="s">
        <v>292</v>
      </c>
      <c r="D22" s="901">
        <f>SUM(E22:K22,L22:R22)/2</f>
        <v>32</v>
      </c>
      <c r="E22" s="1080"/>
      <c r="F22" s="901">
        <v>8</v>
      </c>
      <c r="G22" s="901"/>
      <c r="H22" s="901">
        <v>8</v>
      </c>
      <c r="I22" s="901">
        <v>8</v>
      </c>
      <c r="J22" s="901">
        <v>8</v>
      </c>
      <c r="K22" s="1092"/>
      <c r="L22" s="1092"/>
      <c r="M22" s="901">
        <v>8</v>
      </c>
      <c r="N22" s="901">
        <v>8</v>
      </c>
      <c r="O22" s="901"/>
      <c r="P22" s="1071">
        <v>8</v>
      </c>
      <c r="Q22" s="901">
        <v>8</v>
      </c>
      <c r="R22" s="1080"/>
    </row>
    <row r="23" spans="1:18" ht="24" customHeight="1" x14ac:dyDescent="0.25">
      <c r="A23" s="299" t="s">
        <v>13</v>
      </c>
      <c r="B23" s="299" t="s">
        <v>30</v>
      </c>
      <c r="C23" s="902" t="s">
        <v>341</v>
      </c>
      <c r="D23" s="901">
        <f>SUM(E23:K23,L23:R23)/2</f>
        <v>40</v>
      </c>
      <c r="E23" s="1092"/>
      <c r="F23" s="901">
        <v>8</v>
      </c>
      <c r="G23" s="901">
        <v>8</v>
      </c>
      <c r="H23" s="901">
        <v>8</v>
      </c>
      <c r="I23" s="901"/>
      <c r="J23" s="901">
        <v>8</v>
      </c>
      <c r="K23" s="1092">
        <v>8</v>
      </c>
      <c r="L23" s="1092">
        <v>8</v>
      </c>
      <c r="M23" s="901">
        <v>8</v>
      </c>
      <c r="N23" s="901">
        <v>8</v>
      </c>
      <c r="O23" s="901">
        <v>8</v>
      </c>
      <c r="P23" s="1071"/>
      <c r="Q23" s="901">
        <v>8</v>
      </c>
      <c r="R23" s="1092"/>
    </row>
    <row r="24" spans="1:18" ht="24" customHeight="1" x14ac:dyDescent="0.25">
      <c r="A24" s="299" t="s">
        <v>13</v>
      </c>
      <c r="B24" s="299" t="s">
        <v>30</v>
      </c>
      <c r="C24" s="902" t="s">
        <v>290</v>
      </c>
      <c r="D24" s="901">
        <f t="shared" ref="D24" si="5">SUM(E24:K24,L24:R24)/2</f>
        <v>16</v>
      </c>
      <c r="E24" s="961">
        <v>8</v>
      </c>
      <c r="F24" s="901"/>
      <c r="G24" s="901"/>
      <c r="H24" s="901"/>
      <c r="I24" s="901"/>
      <c r="J24" s="901"/>
      <c r="K24" s="961">
        <v>8</v>
      </c>
      <c r="L24" s="961">
        <v>8</v>
      </c>
      <c r="M24" s="901"/>
      <c r="N24" s="901"/>
      <c r="O24" s="901"/>
      <c r="P24" s="901"/>
      <c r="Q24" s="901"/>
      <c r="R24" s="962">
        <v>8</v>
      </c>
    </row>
    <row r="25" spans="1:18" ht="24" customHeight="1" x14ac:dyDescent="0.25">
      <c r="A25" s="904"/>
      <c r="B25" s="904"/>
      <c r="C25" s="905" t="s">
        <v>119</v>
      </c>
      <c r="D25" s="906"/>
      <c r="E25" s="1069">
        <f t="shared" ref="E25:R25" si="6">COUNT(E7:E14,E16:E18,E20:E20,E22:E24)</f>
        <v>6</v>
      </c>
      <c r="F25" s="1069">
        <f t="shared" si="6"/>
        <v>10</v>
      </c>
      <c r="G25" s="1069">
        <f t="shared" si="6"/>
        <v>8</v>
      </c>
      <c r="H25" s="1069">
        <f t="shared" si="6"/>
        <v>9</v>
      </c>
      <c r="I25" s="1069">
        <f t="shared" si="6"/>
        <v>9</v>
      </c>
      <c r="J25" s="1069">
        <f t="shared" si="6"/>
        <v>10</v>
      </c>
      <c r="K25" s="1069">
        <f t="shared" si="6"/>
        <v>6</v>
      </c>
      <c r="L25" s="1069">
        <f t="shared" si="6"/>
        <v>6</v>
      </c>
      <c r="M25" s="1069">
        <f t="shared" si="6"/>
        <v>10</v>
      </c>
      <c r="N25" s="1069">
        <f t="shared" si="6"/>
        <v>11</v>
      </c>
      <c r="O25" s="1069">
        <f t="shared" si="6"/>
        <v>8</v>
      </c>
      <c r="P25" s="1069">
        <f t="shared" si="6"/>
        <v>9</v>
      </c>
      <c r="Q25" s="1069">
        <f t="shared" si="6"/>
        <v>9</v>
      </c>
      <c r="R25" s="1069">
        <f t="shared" si="6"/>
        <v>6</v>
      </c>
    </row>
    <row r="26" spans="1:18" ht="24" customHeight="1" x14ac:dyDescent="0.25">
      <c r="A26" s="299" t="s">
        <v>13</v>
      </c>
      <c r="B26" s="299" t="s">
        <v>91</v>
      </c>
      <c r="C26" s="900" t="s">
        <v>92</v>
      </c>
      <c r="D26" s="901">
        <f t="shared" ref="D26:D30" si="7">SUM(E26:K26,L26:R26)/2</f>
        <v>40</v>
      </c>
      <c r="E26" s="961"/>
      <c r="F26" s="901">
        <v>8</v>
      </c>
      <c r="G26" s="901">
        <v>8</v>
      </c>
      <c r="H26" s="901">
        <v>8</v>
      </c>
      <c r="I26" s="901">
        <v>8</v>
      </c>
      <c r="J26" s="901">
        <v>8</v>
      </c>
      <c r="K26" s="961"/>
      <c r="L26" s="961"/>
      <c r="M26" s="901">
        <v>8</v>
      </c>
      <c r="N26" s="901">
        <v>8</v>
      </c>
      <c r="O26" s="901">
        <v>8</v>
      </c>
      <c r="P26" s="901">
        <v>8</v>
      </c>
      <c r="Q26" s="901">
        <v>8</v>
      </c>
      <c r="R26" s="962"/>
    </row>
    <row r="27" spans="1:18" ht="24" customHeight="1" x14ac:dyDescent="0.25">
      <c r="A27" s="299" t="s">
        <v>13</v>
      </c>
      <c r="B27" s="299" t="s">
        <v>91</v>
      </c>
      <c r="C27" s="900" t="s">
        <v>314</v>
      </c>
      <c r="D27" s="901">
        <f t="shared" si="7"/>
        <v>16</v>
      </c>
      <c r="E27" s="1080"/>
      <c r="F27" s="901"/>
      <c r="G27" s="901">
        <v>8</v>
      </c>
      <c r="H27" s="901">
        <v>8</v>
      </c>
      <c r="I27" s="901"/>
      <c r="J27" s="901"/>
      <c r="K27" s="961"/>
      <c r="L27" s="961"/>
      <c r="M27" s="901"/>
      <c r="N27" s="901">
        <v>8</v>
      </c>
      <c r="O27" s="901">
        <v>8</v>
      </c>
      <c r="P27" s="901"/>
      <c r="Q27" s="901"/>
      <c r="R27" s="1080"/>
    </row>
    <row r="28" spans="1:18" ht="24" customHeight="1" x14ac:dyDescent="0.25">
      <c r="A28" s="908" t="s">
        <v>256</v>
      </c>
      <c r="B28" s="908" t="s">
        <v>91</v>
      </c>
      <c r="C28" s="1445" t="s">
        <v>344</v>
      </c>
      <c r="D28" s="901">
        <f t="shared" si="7"/>
        <v>32</v>
      </c>
      <c r="E28" s="1080"/>
      <c r="F28" s="901">
        <v>8</v>
      </c>
      <c r="G28" s="901">
        <v>8</v>
      </c>
      <c r="H28" s="901"/>
      <c r="I28" s="901">
        <v>8</v>
      </c>
      <c r="J28" s="901">
        <v>8</v>
      </c>
      <c r="K28" s="961"/>
      <c r="L28" s="961"/>
      <c r="M28" s="901">
        <v>8</v>
      </c>
      <c r="N28" s="901">
        <v>8</v>
      </c>
      <c r="O28" s="901">
        <v>8</v>
      </c>
      <c r="P28" s="901">
        <v>8</v>
      </c>
      <c r="Q28" s="901"/>
      <c r="R28" s="1080"/>
    </row>
    <row r="29" spans="1:18" ht="24" customHeight="1" x14ac:dyDescent="0.25">
      <c r="A29" s="299" t="s">
        <v>13</v>
      </c>
      <c r="B29" s="299" t="s">
        <v>91</v>
      </c>
      <c r="C29" s="902" t="s">
        <v>331</v>
      </c>
      <c r="D29" s="901">
        <f t="shared" si="7"/>
        <v>40</v>
      </c>
      <c r="E29" s="961"/>
      <c r="F29" s="901">
        <v>8</v>
      </c>
      <c r="G29" s="901">
        <v>8</v>
      </c>
      <c r="H29" s="901">
        <v>8</v>
      </c>
      <c r="I29" s="901"/>
      <c r="J29" s="901">
        <v>8</v>
      </c>
      <c r="K29" s="961">
        <v>8</v>
      </c>
      <c r="L29" s="961">
        <v>8</v>
      </c>
      <c r="M29" s="901">
        <v>8</v>
      </c>
      <c r="N29" s="901">
        <v>8</v>
      </c>
      <c r="O29" s="901">
        <v>8</v>
      </c>
      <c r="P29" s="901"/>
      <c r="Q29" s="901">
        <v>8</v>
      </c>
      <c r="R29" s="962"/>
    </row>
    <row r="30" spans="1:18" ht="24" customHeight="1" x14ac:dyDescent="0.25">
      <c r="A30" s="299" t="s">
        <v>13</v>
      </c>
      <c r="B30" s="299" t="s">
        <v>91</v>
      </c>
      <c r="C30" s="902" t="s">
        <v>281</v>
      </c>
      <c r="D30" s="901">
        <f t="shared" si="7"/>
        <v>40</v>
      </c>
      <c r="E30" s="961">
        <v>8</v>
      </c>
      <c r="F30" s="901"/>
      <c r="G30" s="901">
        <v>8</v>
      </c>
      <c r="H30" s="901">
        <v>8</v>
      </c>
      <c r="I30" s="901">
        <v>8</v>
      </c>
      <c r="J30" s="901">
        <v>8</v>
      </c>
      <c r="K30" s="961"/>
      <c r="L30" s="961"/>
      <c r="M30" s="901">
        <v>8</v>
      </c>
      <c r="N30" s="901">
        <v>8</v>
      </c>
      <c r="O30" s="901"/>
      <c r="P30" s="901">
        <v>8</v>
      </c>
      <c r="Q30" s="901">
        <v>8</v>
      </c>
      <c r="R30" s="962">
        <v>8</v>
      </c>
    </row>
    <row r="31" spans="1:18" ht="24" customHeight="1" x14ac:dyDescent="0.25">
      <c r="A31" s="904"/>
      <c r="B31" s="904"/>
      <c r="C31" s="905" t="s">
        <v>124</v>
      </c>
      <c r="D31" s="906"/>
      <c r="E31" s="1069">
        <f t="shared" ref="E31:R31" si="8">COUNT(E7:E14,E16:E18,E20:E20,E22:E24,E26:E30)</f>
        <v>7</v>
      </c>
      <c r="F31" s="1069">
        <f t="shared" si="8"/>
        <v>13</v>
      </c>
      <c r="G31" s="1069">
        <f t="shared" si="8"/>
        <v>13</v>
      </c>
      <c r="H31" s="1069">
        <f t="shared" si="8"/>
        <v>13</v>
      </c>
      <c r="I31" s="1069">
        <f t="shared" si="8"/>
        <v>12</v>
      </c>
      <c r="J31" s="1069">
        <f t="shared" si="8"/>
        <v>14</v>
      </c>
      <c r="K31" s="1069">
        <f t="shared" si="8"/>
        <v>7</v>
      </c>
      <c r="L31" s="1069">
        <f t="shared" si="8"/>
        <v>7</v>
      </c>
      <c r="M31" s="1069">
        <f t="shared" si="8"/>
        <v>14</v>
      </c>
      <c r="N31" s="1069">
        <f t="shared" si="8"/>
        <v>16</v>
      </c>
      <c r="O31" s="1069">
        <f t="shared" si="8"/>
        <v>12</v>
      </c>
      <c r="P31" s="1069">
        <f t="shared" si="8"/>
        <v>12</v>
      </c>
      <c r="Q31" s="1069">
        <f t="shared" si="8"/>
        <v>12</v>
      </c>
      <c r="R31" s="1069">
        <f t="shared" si="8"/>
        <v>7</v>
      </c>
    </row>
    <row r="32" spans="1:18" ht="24" customHeight="1" x14ac:dyDescent="0.25">
      <c r="A32" s="299" t="s">
        <v>13</v>
      </c>
      <c r="B32" s="299" t="s">
        <v>288</v>
      </c>
      <c r="C32" s="902" t="s">
        <v>276</v>
      </c>
      <c r="D32" s="901">
        <f>SUM(E32:K32,L32:R32)/2</f>
        <v>13</v>
      </c>
      <c r="E32" s="1070">
        <v>8</v>
      </c>
      <c r="F32" s="901"/>
      <c r="G32" s="901"/>
      <c r="H32" s="901">
        <v>5</v>
      </c>
      <c r="I32" s="901"/>
      <c r="J32" s="901"/>
      <c r="K32" s="1070"/>
      <c r="L32" s="1070"/>
      <c r="M32" s="901"/>
      <c r="N32" s="901"/>
      <c r="O32" s="901">
        <v>5</v>
      </c>
      <c r="P32" s="901"/>
      <c r="Q32" s="901"/>
      <c r="R32" s="1070">
        <v>8</v>
      </c>
    </row>
    <row r="33" spans="1:18" ht="24" customHeight="1" x14ac:dyDescent="0.25">
      <c r="A33" s="299" t="s">
        <v>13</v>
      </c>
      <c r="B33" s="299" t="s">
        <v>322</v>
      </c>
      <c r="C33" s="902" t="s">
        <v>276</v>
      </c>
      <c r="D33" s="901">
        <f>SUM(E33:K33,L33:R33)/2</f>
        <v>14</v>
      </c>
      <c r="E33" s="1070"/>
      <c r="F33" s="901"/>
      <c r="G33" s="901"/>
      <c r="H33" s="901"/>
      <c r="I33" s="901">
        <v>7</v>
      </c>
      <c r="J33" s="901">
        <v>7</v>
      </c>
      <c r="K33" s="1070"/>
      <c r="L33" s="1070"/>
      <c r="M33" s="901"/>
      <c r="N33" s="901"/>
      <c r="O33" s="901"/>
      <c r="P33" s="901">
        <v>7</v>
      </c>
      <c r="Q33" s="901">
        <v>7</v>
      </c>
      <c r="R33" s="1070"/>
    </row>
    <row r="34" spans="1:18" ht="24" customHeight="1" x14ac:dyDescent="0.25">
      <c r="A34" s="299" t="s">
        <v>13</v>
      </c>
      <c r="B34" s="299" t="s">
        <v>34</v>
      </c>
      <c r="C34" s="902" t="s">
        <v>345</v>
      </c>
      <c r="D34" s="901">
        <f>SUM(E34:K34,L34:R34)/2</f>
        <v>32</v>
      </c>
      <c r="E34" s="1070"/>
      <c r="F34" s="901">
        <v>8</v>
      </c>
      <c r="G34" s="901"/>
      <c r="H34" s="901">
        <v>8</v>
      </c>
      <c r="I34" s="901"/>
      <c r="J34" s="901">
        <v>8</v>
      </c>
      <c r="K34" s="1070">
        <v>8</v>
      </c>
      <c r="L34" s="1070">
        <v>8</v>
      </c>
      <c r="M34" s="901">
        <v>8</v>
      </c>
      <c r="N34" s="901"/>
      <c r="O34" s="901">
        <v>8</v>
      </c>
      <c r="P34" s="901"/>
      <c r="Q34" s="901">
        <v>8</v>
      </c>
      <c r="R34" s="1070"/>
    </row>
    <row r="35" spans="1:18" ht="24" customHeight="1" x14ac:dyDescent="0.25">
      <c r="A35" s="299" t="s">
        <v>13</v>
      </c>
      <c r="B35" s="299" t="s">
        <v>34</v>
      </c>
      <c r="C35" s="910" t="s">
        <v>192</v>
      </c>
      <c r="D35" s="901">
        <f>SUM(E35:K35,L35:R35)/2</f>
        <v>40</v>
      </c>
      <c r="E35" s="961">
        <v>8</v>
      </c>
      <c r="F35" s="1071">
        <v>8</v>
      </c>
      <c r="G35" s="1071">
        <v>8</v>
      </c>
      <c r="H35" s="901"/>
      <c r="I35" s="901">
        <v>8</v>
      </c>
      <c r="J35" s="901">
        <v>8</v>
      </c>
      <c r="K35" s="961"/>
      <c r="L35" s="961"/>
      <c r="M35" s="1071">
        <v>8</v>
      </c>
      <c r="N35" s="1071">
        <v>8</v>
      </c>
      <c r="O35" s="901"/>
      <c r="P35" s="901">
        <v>8</v>
      </c>
      <c r="Q35" s="901">
        <v>8</v>
      </c>
      <c r="R35" s="962">
        <v>8</v>
      </c>
    </row>
    <row r="36" spans="1:18" ht="24" customHeight="1" x14ac:dyDescent="0.25">
      <c r="A36" s="904"/>
      <c r="B36" s="904"/>
      <c r="C36" s="905" t="s">
        <v>121</v>
      </c>
      <c r="D36" s="906"/>
      <c r="E36" s="1069">
        <f t="shared" ref="E36:R36" si="9">COUNT(E7:E14,E16:E18,E20:E20,E22:E24,E26:E30,E32:E35)</f>
        <v>9</v>
      </c>
      <c r="F36" s="1069">
        <f t="shared" si="9"/>
        <v>15</v>
      </c>
      <c r="G36" s="1069">
        <f t="shared" si="9"/>
        <v>14</v>
      </c>
      <c r="H36" s="1069">
        <f t="shared" si="9"/>
        <v>15</v>
      </c>
      <c r="I36" s="1069">
        <f t="shared" si="9"/>
        <v>14</v>
      </c>
      <c r="J36" s="1069">
        <f t="shared" si="9"/>
        <v>17</v>
      </c>
      <c r="K36" s="1069">
        <f t="shared" si="9"/>
        <v>8</v>
      </c>
      <c r="L36" s="1069">
        <f t="shared" si="9"/>
        <v>8</v>
      </c>
      <c r="M36" s="1069">
        <f t="shared" si="9"/>
        <v>16</v>
      </c>
      <c r="N36" s="1069">
        <f t="shared" si="9"/>
        <v>17</v>
      </c>
      <c r="O36" s="1069">
        <f t="shared" si="9"/>
        <v>14</v>
      </c>
      <c r="P36" s="1069">
        <f t="shared" si="9"/>
        <v>14</v>
      </c>
      <c r="Q36" s="1069">
        <f t="shared" si="9"/>
        <v>15</v>
      </c>
      <c r="R36" s="1069">
        <f t="shared" si="9"/>
        <v>9</v>
      </c>
    </row>
    <row r="37" spans="1:18" ht="24" customHeight="1" x14ac:dyDescent="0.25">
      <c r="A37" s="299" t="s">
        <v>13</v>
      </c>
      <c r="B37" s="299" t="s">
        <v>348</v>
      </c>
      <c r="C37" s="902" t="s">
        <v>349</v>
      </c>
      <c r="D37" s="901">
        <f t="shared" ref="D37" si="10">SUM(E37:K37,L37:R37)/2</f>
        <v>40</v>
      </c>
      <c r="E37" s="1741">
        <v>8</v>
      </c>
      <c r="F37" s="1071"/>
      <c r="G37" s="1071">
        <v>8</v>
      </c>
      <c r="H37" s="901">
        <v>8</v>
      </c>
      <c r="I37" s="1071">
        <v>8</v>
      </c>
      <c r="J37" s="1071">
        <v>8</v>
      </c>
      <c r="K37" s="1070"/>
      <c r="L37" s="1070"/>
      <c r="M37" s="901">
        <v>8</v>
      </c>
      <c r="N37" s="1071"/>
      <c r="O37" s="1071">
        <v>8</v>
      </c>
      <c r="P37" s="1071">
        <v>8</v>
      </c>
      <c r="Q37" s="1071">
        <v>8</v>
      </c>
      <c r="R37" s="1741">
        <v>8</v>
      </c>
    </row>
    <row r="38" spans="1:18" ht="24" customHeight="1" x14ac:dyDescent="0.25">
      <c r="A38" s="299" t="s">
        <v>13</v>
      </c>
      <c r="B38" s="299" t="s">
        <v>162</v>
      </c>
      <c r="C38" s="902" t="s">
        <v>235</v>
      </c>
      <c r="D38" s="901">
        <f t="shared" ref="D38" si="11">SUM(E38:K38,L38:R38)/2</f>
        <v>40</v>
      </c>
      <c r="E38" s="1072"/>
      <c r="F38" s="1071">
        <v>8</v>
      </c>
      <c r="G38" s="1071">
        <v>8</v>
      </c>
      <c r="H38" s="901"/>
      <c r="I38" s="1071">
        <v>8</v>
      </c>
      <c r="J38" s="1071">
        <v>8</v>
      </c>
      <c r="K38" s="961">
        <v>8</v>
      </c>
      <c r="L38" s="961">
        <v>8</v>
      </c>
      <c r="M38" s="901">
        <v>8</v>
      </c>
      <c r="N38" s="1071"/>
      <c r="O38" s="1071">
        <v>8</v>
      </c>
      <c r="P38" s="1071">
        <v>8</v>
      </c>
      <c r="Q38" s="1071">
        <v>8</v>
      </c>
      <c r="R38" s="1073"/>
    </row>
    <row r="39" spans="1:18" ht="24" customHeight="1" x14ac:dyDescent="0.25">
      <c r="A39" s="299" t="s">
        <v>13</v>
      </c>
      <c r="B39" s="299" t="s">
        <v>162</v>
      </c>
      <c r="C39" s="902" t="s">
        <v>292</v>
      </c>
      <c r="D39" s="901">
        <f>SUM(E39:K39,L39:R39)/2</f>
        <v>8</v>
      </c>
      <c r="E39" s="961">
        <v>8</v>
      </c>
      <c r="F39" s="1074"/>
      <c r="G39" s="1075"/>
      <c r="H39" s="1074"/>
      <c r="I39" s="1074"/>
      <c r="J39" s="1074"/>
      <c r="K39" s="1072"/>
      <c r="L39" s="1072"/>
      <c r="M39" s="1074"/>
      <c r="N39" s="1076"/>
      <c r="O39" s="1076"/>
      <c r="P39" s="1076"/>
      <c r="Q39" s="1074"/>
      <c r="R39" s="962">
        <v>8</v>
      </c>
    </row>
    <row r="40" spans="1:18" ht="24" customHeight="1" x14ac:dyDescent="0.25">
      <c r="A40" s="904"/>
      <c r="B40" s="904"/>
      <c r="C40" s="905" t="s">
        <v>139</v>
      </c>
      <c r="D40" s="906"/>
      <c r="E40" s="1069">
        <f t="shared" ref="E40:R40" si="12">COUNT(E7:E14,E16:E18,E20:E20,E22:E24,E26:E30,E32:E35,E37:E39)</f>
        <v>11</v>
      </c>
      <c r="F40" s="1069">
        <f t="shared" si="12"/>
        <v>16</v>
      </c>
      <c r="G40" s="1069">
        <f t="shared" si="12"/>
        <v>16</v>
      </c>
      <c r="H40" s="1069">
        <f t="shared" si="12"/>
        <v>16</v>
      </c>
      <c r="I40" s="1069">
        <f t="shared" si="12"/>
        <v>16</v>
      </c>
      <c r="J40" s="1069">
        <f t="shared" si="12"/>
        <v>19</v>
      </c>
      <c r="K40" s="1069">
        <f t="shared" si="12"/>
        <v>9</v>
      </c>
      <c r="L40" s="1069">
        <f t="shared" si="12"/>
        <v>9</v>
      </c>
      <c r="M40" s="1069">
        <f t="shared" si="12"/>
        <v>18</v>
      </c>
      <c r="N40" s="1069">
        <f t="shared" si="12"/>
        <v>17</v>
      </c>
      <c r="O40" s="1069">
        <f t="shared" si="12"/>
        <v>16</v>
      </c>
      <c r="P40" s="1069">
        <f t="shared" si="12"/>
        <v>16</v>
      </c>
      <c r="Q40" s="1069">
        <f t="shared" si="12"/>
        <v>17</v>
      </c>
      <c r="R40" s="1069">
        <f t="shared" si="12"/>
        <v>11</v>
      </c>
    </row>
    <row r="41" spans="1:18" ht="23.5" customHeight="1" x14ac:dyDescent="0.25">
      <c r="A41" s="908" t="s">
        <v>328</v>
      </c>
      <c r="B41" s="908" t="s">
        <v>103</v>
      </c>
      <c r="C41" s="909" t="s">
        <v>351</v>
      </c>
      <c r="D41" s="901">
        <f>SUM(E41:K41,L41:R41)/2</f>
        <v>24</v>
      </c>
      <c r="E41" s="1079"/>
      <c r="F41" s="901">
        <v>8</v>
      </c>
      <c r="G41" s="901">
        <v>8</v>
      </c>
      <c r="H41" s="901">
        <v>8</v>
      </c>
      <c r="I41" s="901"/>
      <c r="J41" s="901"/>
      <c r="K41" s="1079"/>
      <c r="L41" s="1079"/>
      <c r="M41" s="901">
        <v>8</v>
      </c>
      <c r="N41" s="901">
        <v>8</v>
      </c>
      <c r="O41" s="901">
        <v>8</v>
      </c>
      <c r="P41" s="901"/>
      <c r="Q41" s="901"/>
      <c r="R41" s="1079"/>
    </row>
    <row r="42" spans="1:18" ht="24" customHeight="1" x14ac:dyDescent="0.25">
      <c r="A42" s="904"/>
      <c r="B42" s="904"/>
      <c r="C42" s="905" t="s">
        <v>125</v>
      </c>
      <c r="D42" s="906"/>
      <c r="E42" s="1069">
        <f t="shared" ref="E42:R42" si="13">COUNT(E7:E14,E16:E17,E20:E20,E22:E24,E26:E30,E32:E35,E37:E39,E41:E41)</f>
        <v>10</v>
      </c>
      <c r="F42" s="1069">
        <f t="shared" si="13"/>
        <v>17</v>
      </c>
      <c r="G42" s="1069">
        <f t="shared" si="13"/>
        <v>16</v>
      </c>
      <c r="H42" s="1069">
        <f t="shared" si="13"/>
        <v>16</v>
      </c>
      <c r="I42" s="1069">
        <f t="shared" si="13"/>
        <v>16</v>
      </c>
      <c r="J42" s="1069">
        <f t="shared" si="13"/>
        <v>19</v>
      </c>
      <c r="K42" s="1069">
        <f t="shared" si="13"/>
        <v>9</v>
      </c>
      <c r="L42" s="1069">
        <f t="shared" si="13"/>
        <v>8</v>
      </c>
      <c r="M42" s="1069">
        <f t="shared" si="13"/>
        <v>18</v>
      </c>
      <c r="N42" s="1069">
        <f t="shared" si="13"/>
        <v>17</v>
      </c>
      <c r="O42" s="1069">
        <f t="shared" si="13"/>
        <v>17</v>
      </c>
      <c r="P42" s="1069">
        <f t="shared" si="13"/>
        <v>15</v>
      </c>
      <c r="Q42" s="1069">
        <f t="shared" si="13"/>
        <v>17</v>
      </c>
      <c r="R42" s="1069">
        <f t="shared" si="13"/>
        <v>11</v>
      </c>
    </row>
    <row r="43" spans="1:18" ht="24" customHeight="1" x14ac:dyDescent="0.25">
      <c r="A43" s="299" t="s">
        <v>13</v>
      </c>
      <c r="B43" s="299" t="s">
        <v>39</v>
      </c>
      <c r="C43" s="902" t="s">
        <v>318</v>
      </c>
      <c r="D43" s="901">
        <f>SUM(E43:K43,L43:R43)/2</f>
        <v>40</v>
      </c>
      <c r="E43" s="961"/>
      <c r="F43" s="901">
        <v>8</v>
      </c>
      <c r="G43" s="901">
        <v>8</v>
      </c>
      <c r="H43" s="901">
        <v>8</v>
      </c>
      <c r="I43" s="901">
        <v>8</v>
      </c>
      <c r="J43" s="901"/>
      <c r="K43" s="961">
        <v>8</v>
      </c>
      <c r="L43" s="961">
        <v>8</v>
      </c>
      <c r="M43" s="901"/>
      <c r="N43" s="901">
        <v>8</v>
      </c>
      <c r="O43" s="901">
        <v>8</v>
      </c>
      <c r="P43" s="901">
        <v>8</v>
      </c>
      <c r="Q43" s="901">
        <v>8</v>
      </c>
      <c r="R43" s="962"/>
    </row>
    <row r="44" spans="1:18" ht="24" customHeight="1" x14ac:dyDescent="0.25">
      <c r="A44" s="299" t="s">
        <v>13</v>
      </c>
      <c r="B44" s="299" t="s">
        <v>39</v>
      </c>
      <c r="C44" s="902" t="s">
        <v>329</v>
      </c>
      <c r="D44" s="901">
        <f t="shared" ref="D44:D49" si="14">SUM(E44:K44,L44:R44)/2</f>
        <v>40</v>
      </c>
      <c r="E44" s="961"/>
      <c r="F44" s="901">
        <v>8</v>
      </c>
      <c r="G44" s="901">
        <v>8</v>
      </c>
      <c r="H44" s="1094">
        <v>8</v>
      </c>
      <c r="I44" s="901"/>
      <c r="J44" s="901">
        <v>8</v>
      </c>
      <c r="K44" s="961">
        <v>8</v>
      </c>
      <c r="L44" s="961">
        <v>8</v>
      </c>
      <c r="M44" s="901">
        <v>8</v>
      </c>
      <c r="N44" s="901">
        <v>8</v>
      </c>
      <c r="O44" s="901"/>
      <c r="P44" s="901">
        <v>8</v>
      </c>
      <c r="Q44" s="901">
        <v>8</v>
      </c>
      <c r="R44" s="962"/>
    </row>
    <row r="45" spans="1:18" s="1064" customFormat="1" ht="24" customHeight="1" x14ac:dyDescent="0.25">
      <c r="A45" s="299" t="s">
        <v>13</v>
      </c>
      <c r="B45" s="299" t="s">
        <v>39</v>
      </c>
      <c r="C45" s="902" t="s">
        <v>308</v>
      </c>
      <c r="D45" s="901">
        <f t="shared" si="14"/>
        <v>8</v>
      </c>
      <c r="E45" s="961">
        <v>8</v>
      </c>
      <c r="F45" s="1074"/>
      <c r="G45" s="1074"/>
      <c r="H45" s="1074"/>
      <c r="I45" s="1074"/>
      <c r="J45" s="1074"/>
      <c r="K45" s="1077"/>
      <c r="L45" s="1077"/>
      <c r="M45" s="1074"/>
      <c r="N45" s="1074"/>
      <c r="O45" s="1074"/>
      <c r="P45" s="1074"/>
      <c r="Q45" s="1074"/>
      <c r="R45" s="962">
        <v>8</v>
      </c>
    </row>
    <row r="46" spans="1:18" ht="24" customHeight="1" x14ac:dyDescent="0.25">
      <c r="A46" s="299" t="s">
        <v>13</v>
      </c>
      <c r="B46" s="299" t="s">
        <v>39</v>
      </c>
      <c r="C46" s="902" t="s">
        <v>106</v>
      </c>
      <c r="D46" s="901">
        <f t="shared" si="14"/>
        <v>16</v>
      </c>
      <c r="E46" s="961"/>
      <c r="F46" s="901">
        <v>8</v>
      </c>
      <c r="G46" s="901">
        <v>8</v>
      </c>
      <c r="H46" s="1079"/>
      <c r="I46" s="1079"/>
      <c r="J46" s="1079"/>
      <c r="K46" s="1080"/>
      <c r="L46" s="961"/>
      <c r="M46" s="901">
        <v>8</v>
      </c>
      <c r="N46" s="901">
        <v>8</v>
      </c>
      <c r="O46" s="1079"/>
      <c r="P46" s="1079"/>
      <c r="Q46" s="1079"/>
      <c r="R46" s="1080"/>
    </row>
    <row r="47" spans="1:18" ht="24" customHeight="1" x14ac:dyDescent="0.25">
      <c r="A47" s="299" t="s">
        <v>13</v>
      </c>
      <c r="B47" s="299" t="s">
        <v>39</v>
      </c>
      <c r="C47" s="902" t="s">
        <v>334</v>
      </c>
      <c r="D47" s="901">
        <f t="shared" si="14"/>
        <v>40</v>
      </c>
      <c r="E47" s="1070"/>
      <c r="F47" s="901">
        <v>8</v>
      </c>
      <c r="G47" s="901"/>
      <c r="H47" s="901">
        <v>8</v>
      </c>
      <c r="I47" s="901">
        <v>8</v>
      </c>
      <c r="J47" s="901">
        <v>8</v>
      </c>
      <c r="K47" s="1070">
        <v>8</v>
      </c>
      <c r="L47" s="1070">
        <v>8</v>
      </c>
      <c r="M47" s="901">
        <v>8</v>
      </c>
      <c r="N47" s="901"/>
      <c r="O47" s="901">
        <v>8</v>
      </c>
      <c r="P47" s="901">
        <v>8</v>
      </c>
      <c r="Q47" s="901">
        <v>8</v>
      </c>
      <c r="R47" s="1070"/>
    </row>
    <row r="48" spans="1:18" ht="24" customHeight="1" x14ac:dyDescent="0.25">
      <c r="A48" s="908" t="s">
        <v>28</v>
      </c>
      <c r="B48" s="908" t="s">
        <v>39</v>
      </c>
      <c r="C48" s="909" t="s">
        <v>352</v>
      </c>
      <c r="D48" s="901">
        <f t="shared" si="14"/>
        <v>40</v>
      </c>
      <c r="E48" s="1070">
        <v>8</v>
      </c>
      <c r="F48" s="901">
        <v>8</v>
      </c>
      <c r="G48" s="901"/>
      <c r="H48" s="901">
        <v>8</v>
      </c>
      <c r="I48" s="901">
        <v>8</v>
      </c>
      <c r="J48" s="901">
        <v>8</v>
      </c>
      <c r="K48" s="1070"/>
      <c r="L48" s="1070"/>
      <c r="M48" s="901">
        <v>8</v>
      </c>
      <c r="N48" s="901">
        <v>8</v>
      </c>
      <c r="O48" s="901">
        <v>8</v>
      </c>
      <c r="P48" s="901">
        <v>8</v>
      </c>
      <c r="Q48" s="901"/>
      <c r="R48" s="1070">
        <v>8</v>
      </c>
    </row>
    <row r="49" spans="1:18" ht="24" customHeight="1" x14ac:dyDescent="0.25">
      <c r="A49" s="299" t="s">
        <v>13</v>
      </c>
      <c r="B49" s="299" t="s">
        <v>39</v>
      </c>
      <c r="C49" s="902" t="s">
        <v>135</v>
      </c>
      <c r="D49" s="901">
        <f t="shared" si="14"/>
        <v>40</v>
      </c>
      <c r="E49" s="961">
        <v>8</v>
      </c>
      <c r="F49" s="901"/>
      <c r="G49" s="901">
        <v>8</v>
      </c>
      <c r="H49" s="901">
        <v>8</v>
      </c>
      <c r="I49" s="901">
        <v>8</v>
      </c>
      <c r="J49" s="901">
        <v>8</v>
      </c>
      <c r="K49" s="1070"/>
      <c r="L49" s="961"/>
      <c r="M49" s="901"/>
      <c r="N49" s="901">
        <v>8</v>
      </c>
      <c r="O49" s="901">
        <v>8</v>
      </c>
      <c r="P49" s="901">
        <v>8</v>
      </c>
      <c r="Q49" s="901">
        <v>8</v>
      </c>
      <c r="R49" s="1070">
        <v>8</v>
      </c>
    </row>
    <row r="50" spans="1:18" ht="24" customHeight="1" x14ac:dyDescent="0.25">
      <c r="A50" s="904"/>
      <c r="B50" s="904"/>
      <c r="C50" s="905" t="s">
        <v>126</v>
      </c>
      <c r="D50" s="906"/>
      <c r="E50" s="1069">
        <f t="shared" ref="E50:R50" si="15">COUNT(E8:E14,E16:E17,E20:E20,E22:E24,E26:E30,E32:E35,E37:E39,E41:E41,E43:E49)</f>
        <v>13</v>
      </c>
      <c r="F50" s="1069">
        <f t="shared" si="15"/>
        <v>21</v>
      </c>
      <c r="G50" s="1069">
        <f t="shared" si="15"/>
        <v>19</v>
      </c>
      <c r="H50" s="1069">
        <f t="shared" si="15"/>
        <v>20</v>
      </c>
      <c r="I50" s="1069">
        <f t="shared" si="15"/>
        <v>19</v>
      </c>
      <c r="J50" s="1069">
        <f t="shared" si="15"/>
        <v>22</v>
      </c>
      <c r="K50" s="1069">
        <f t="shared" si="15"/>
        <v>12</v>
      </c>
      <c r="L50" s="1069">
        <f t="shared" si="15"/>
        <v>11</v>
      </c>
      <c r="M50" s="1069">
        <f t="shared" si="15"/>
        <v>21</v>
      </c>
      <c r="N50" s="1069">
        <f t="shared" si="15"/>
        <v>21</v>
      </c>
      <c r="O50" s="1069">
        <f t="shared" si="15"/>
        <v>20</v>
      </c>
      <c r="P50" s="1069">
        <f t="shared" si="15"/>
        <v>19</v>
      </c>
      <c r="Q50" s="1069">
        <f t="shared" si="15"/>
        <v>20</v>
      </c>
      <c r="R50" s="1069">
        <f t="shared" si="15"/>
        <v>14</v>
      </c>
    </row>
    <row r="51" spans="1:18" ht="24" customHeight="1" x14ac:dyDescent="0.25">
      <c r="A51" s="299" t="s">
        <v>13</v>
      </c>
      <c r="B51" s="299" t="s">
        <v>301</v>
      </c>
      <c r="C51" s="900" t="s">
        <v>106</v>
      </c>
      <c r="D51" s="901">
        <f>SUM(E51:K51,L51:R51)/2</f>
        <v>6</v>
      </c>
      <c r="E51" s="962"/>
      <c r="F51" s="1080"/>
      <c r="G51" s="1079"/>
      <c r="H51" s="963">
        <v>6</v>
      </c>
      <c r="I51" s="1079"/>
      <c r="J51" s="1079"/>
      <c r="K51" s="1081"/>
      <c r="L51" s="961"/>
      <c r="M51" s="1079"/>
      <c r="N51" s="1079"/>
      <c r="O51" s="901">
        <v>6</v>
      </c>
      <c r="P51" s="1079"/>
      <c r="Q51" s="1079"/>
      <c r="R51" s="1081"/>
    </row>
    <row r="52" spans="1:18" ht="24" customHeight="1" x14ac:dyDescent="0.25">
      <c r="A52" s="299" t="s">
        <v>13</v>
      </c>
      <c r="B52" s="299" t="s">
        <v>312</v>
      </c>
      <c r="C52" s="900" t="s">
        <v>106</v>
      </c>
      <c r="D52" s="901">
        <f>SUM(E52:K52,L52:R52)/2</f>
        <v>10</v>
      </c>
      <c r="E52" s="962"/>
      <c r="F52" s="1080"/>
      <c r="G52" s="1079"/>
      <c r="H52" s="1080"/>
      <c r="I52" s="901">
        <v>5</v>
      </c>
      <c r="J52" s="901">
        <v>5</v>
      </c>
      <c r="K52" s="1081"/>
      <c r="L52" s="961"/>
      <c r="M52" s="1079"/>
      <c r="N52" s="1079"/>
      <c r="O52" s="1079"/>
      <c r="P52" s="901">
        <v>5</v>
      </c>
      <c r="Q52" s="901">
        <v>5</v>
      </c>
      <c r="R52" s="1081"/>
    </row>
    <row r="53" spans="1:18" ht="24" customHeight="1" x14ac:dyDescent="0.25">
      <c r="A53" s="904"/>
      <c r="B53" s="904"/>
      <c r="C53" s="911" t="s">
        <v>300</v>
      </c>
      <c r="D53" s="906"/>
      <c r="E53" s="1069">
        <f t="shared" ref="E53:R53" si="16">COUNT(E16:E17,E20,E22:E24,E26:E30,E32:E35,E37:E39,E41:E41,E43:E49)</f>
        <v>9</v>
      </c>
      <c r="F53" s="1069">
        <f t="shared" si="16"/>
        <v>17</v>
      </c>
      <c r="G53" s="1069">
        <f t="shared" si="16"/>
        <v>16</v>
      </c>
      <c r="H53" s="1069">
        <f t="shared" si="16"/>
        <v>17</v>
      </c>
      <c r="I53" s="1069">
        <f t="shared" si="16"/>
        <v>15</v>
      </c>
      <c r="J53" s="1069">
        <f t="shared" si="16"/>
        <v>18</v>
      </c>
      <c r="K53" s="1069">
        <f t="shared" si="16"/>
        <v>10</v>
      </c>
      <c r="L53" s="1069">
        <f t="shared" si="16"/>
        <v>10</v>
      </c>
      <c r="M53" s="1069">
        <f t="shared" si="16"/>
        <v>17</v>
      </c>
      <c r="N53" s="1069">
        <f t="shared" si="16"/>
        <v>17</v>
      </c>
      <c r="O53" s="1069">
        <f t="shared" si="16"/>
        <v>16</v>
      </c>
      <c r="P53" s="1069">
        <f t="shared" si="16"/>
        <v>16</v>
      </c>
      <c r="Q53" s="1069">
        <f t="shared" si="16"/>
        <v>17</v>
      </c>
      <c r="R53" s="1069">
        <f t="shared" si="16"/>
        <v>9</v>
      </c>
    </row>
    <row r="54" spans="1:18" ht="24" customHeight="1" x14ac:dyDescent="0.25">
      <c r="A54" s="904"/>
      <c r="B54" s="904"/>
      <c r="C54" s="912" t="s">
        <v>51</v>
      </c>
      <c r="D54" s="906"/>
      <c r="E54" s="1069">
        <f t="shared" ref="E54:R54" si="17">COUNT(E20,E22:E24,E26:E30,E32:E35,E37:E39,E41:E41,E43:E49,E51:E51)</f>
        <v>9</v>
      </c>
      <c r="F54" s="1069">
        <f t="shared" si="17"/>
        <v>15</v>
      </c>
      <c r="G54" s="1069">
        <f t="shared" si="17"/>
        <v>15</v>
      </c>
      <c r="H54" s="1069">
        <f t="shared" si="17"/>
        <v>16</v>
      </c>
      <c r="I54" s="1069">
        <f t="shared" si="17"/>
        <v>13</v>
      </c>
      <c r="J54" s="1069">
        <f t="shared" si="17"/>
        <v>16</v>
      </c>
      <c r="K54" s="1069">
        <f t="shared" si="17"/>
        <v>9</v>
      </c>
      <c r="L54" s="1069">
        <f t="shared" si="17"/>
        <v>9</v>
      </c>
      <c r="M54" s="1069">
        <f t="shared" si="17"/>
        <v>16</v>
      </c>
      <c r="N54" s="1069">
        <f t="shared" si="17"/>
        <v>15</v>
      </c>
      <c r="O54" s="1069">
        <f t="shared" si="17"/>
        <v>15</v>
      </c>
      <c r="P54" s="1069">
        <f t="shared" si="17"/>
        <v>14</v>
      </c>
      <c r="Q54" s="1069">
        <f t="shared" si="17"/>
        <v>15</v>
      </c>
      <c r="R54" s="1069">
        <f t="shared" si="17"/>
        <v>9</v>
      </c>
    </row>
    <row r="55" spans="1:18" ht="24" customHeight="1" x14ac:dyDescent="0.25">
      <c r="A55" s="904"/>
      <c r="B55" s="904"/>
      <c r="C55" s="912" t="s">
        <v>113</v>
      </c>
      <c r="D55" s="906"/>
      <c r="E55" s="1069">
        <f t="shared" ref="E55:R55" si="18">COUNT(E22:E24,E26:E30,E33:E35,E37:E39,E41:E41,E43:E49,E51:E52)</f>
        <v>8</v>
      </c>
      <c r="F55" s="1069">
        <f t="shared" si="18"/>
        <v>14</v>
      </c>
      <c r="G55" s="1069">
        <f t="shared" si="18"/>
        <v>14</v>
      </c>
      <c r="H55" s="1069">
        <f t="shared" si="18"/>
        <v>15</v>
      </c>
      <c r="I55" s="1069">
        <f t="shared" si="18"/>
        <v>13</v>
      </c>
      <c r="J55" s="1069">
        <f t="shared" si="18"/>
        <v>16</v>
      </c>
      <c r="K55" s="1069">
        <f t="shared" si="18"/>
        <v>8</v>
      </c>
      <c r="L55" s="1069">
        <f t="shared" si="18"/>
        <v>8</v>
      </c>
      <c r="M55" s="1069">
        <f t="shared" si="18"/>
        <v>15</v>
      </c>
      <c r="N55" s="1069">
        <f t="shared" si="18"/>
        <v>14</v>
      </c>
      <c r="O55" s="1069">
        <f t="shared" si="18"/>
        <v>14</v>
      </c>
      <c r="P55" s="1069">
        <f t="shared" si="18"/>
        <v>14</v>
      </c>
      <c r="Q55" s="1069">
        <f t="shared" si="18"/>
        <v>15</v>
      </c>
      <c r="R55" s="1069">
        <f t="shared" si="18"/>
        <v>8</v>
      </c>
    </row>
    <row r="56" spans="1:18" ht="24" customHeight="1" x14ac:dyDescent="0.25">
      <c r="A56" s="299" t="s">
        <v>13</v>
      </c>
      <c r="B56" s="299" t="s">
        <v>319</v>
      </c>
      <c r="C56" s="902"/>
      <c r="D56" s="901">
        <f t="shared" ref="D56" si="19">SUM(E56:K56,L56:R56)/2</f>
        <v>0</v>
      </c>
      <c r="E56" s="962"/>
      <c r="F56" s="963"/>
      <c r="G56" s="901"/>
      <c r="H56" s="963"/>
      <c r="I56" s="901"/>
      <c r="J56" s="901"/>
      <c r="K56" s="961"/>
      <c r="L56" s="961"/>
      <c r="M56" s="901"/>
      <c r="N56" s="901"/>
      <c r="O56" s="901"/>
      <c r="P56" s="901"/>
      <c r="Q56" s="901"/>
      <c r="R56" s="961"/>
    </row>
    <row r="57" spans="1:18" ht="24" customHeight="1" x14ac:dyDescent="0.25">
      <c r="A57" s="904"/>
      <c r="B57" s="904"/>
      <c r="C57" s="912" t="s">
        <v>55</v>
      </c>
      <c r="D57" s="906"/>
      <c r="E57" s="1069">
        <f t="shared" ref="E57:R57" si="20">COUNT(E26:E30,E33:E35,E37:E39,E41:E41,E43:E49,E51:E52,E56)</f>
        <v>7</v>
      </c>
      <c r="F57" s="1069">
        <f t="shared" si="20"/>
        <v>12</v>
      </c>
      <c r="G57" s="1069">
        <f t="shared" si="20"/>
        <v>13</v>
      </c>
      <c r="H57" s="1069">
        <f t="shared" si="20"/>
        <v>13</v>
      </c>
      <c r="I57" s="1069">
        <f t="shared" si="20"/>
        <v>12</v>
      </c>
      <c r="J57" s="1069">
        <f t="shared" si="20"/>
        <v>14</v>
      </c>
      <c r="K57" s="1069">
        <f t="shared" si="20"/>
        <v>6</v>
      </c>
      <c r="L57" s="1069">
        <f t="shared" si="20"/>
        <v>6</v>
      </c>
      <c r="M57" s="1069">
        <f t="shared" si="20"/>
        <v>13</v>
      </c>
      <c r="N57" s="1069">
        <f t="shared" si="20"/>
        <v>12</v>
      </c>
      <c r="O57" s="1069">
        <f t="shared" si="20"/>
        <v>13</v>
      </c>
      <c r="P57" s="1069">
        <f t="shared" si="20"/>
        <v>13</v>
      </c>
      <c r="Q57" s="1069">
        <f t="shared" si="20"/>
        <v>13</v>
      </c>
      <c r="R57" s="1069">
        <f t="shared" si="20"/>
        <v>7</v>
      </c>
    </row>
    <row r="58" spans="1:18" ht="24" customHeight="1" x14ac:dyDescent="0.25">
      <c r="A58" s="904"/>
      <c r="B58" s="904"/>
      <c r="C58" s="912" t="s">
        <v>105</v>
      </c>
      <c r="D58" s="906"/>
      <c r="E58" s="1069">
        <f>COUNT(#REF!,E34:E35,E37:E39,E41:E41,E43:E49,E51:E52,E56)</f>
        <v>6</v>
      </c>
      <c r="F58" s="1069">
        <f>COUNT(#REF!,F34:F35,F37:F39,F41:F41,F43:F49,F51:F52,F56)</f>
        <v>9</v>
      </c>
      <c r="G58" s="1069">
        <f>COUNT(#REF!,G34:G35,G37:G39,G41:G41,G43:G49,G51:G52,G56)</f>
        <v>8</v>
      </c>
      <c r="H58" s="1069">
        <f>COUNT(#REF!,H34:H35,H37:H39,H41:H41,H43:H49,H51:H52,H56)</f>
        <v>9</v>
      </c>
      <c r="I58" s="1069">
        <f>COUNT(#REF!,I34:I35,I37:I39,I41:I41,I43:I49,I51:I52,I56)</f>
        <v>8</v>
      </c>
      <c r="J58" s="1069">
        <f>COUNT(#REF!,J34:J35,J37:J39,J41:J41,J43:J49,J51:J52,J56)</f>
        <v>9</v>
      </c>
      <c r="K58" s="1069">
        <f>COUNT(#REF!,K34:K35,K37:K39,K41:K41,K43:K49,K51:K52,K56)</f>
        <v>5</v>
      </c>
      <c r="L58" s="1069">
        <f>COUNT(#REF!,L34:L35,L37:L39,L41:L41,L43:L49,L51:L52,L56)</f>
        <v>5</v>
      </c>
      <c r="M58" s="1069">
        <f>COUNT(#REF!,M34:M35,M37:M39,M41:M41,M43:M49,M51:M52,M56)</f>
        <v>9</v>
      </c>
      <c r="N58" s="1069">
        <f>COUNT(#REF!,N34:N35,N37:N39,N41:N41,N43:N49,N51:N52,N56)</f>
        <v>7</v>
      </c>
      <c r="O58" s="1069">
        <f>COUNT(#REF!,O34:O35,O37:O39,O41:O41,O43:O49,O51:O52,O56)</f>
        <v>9</v>
      </c>
      <c r="P58" s="1069">
        <f>COUNT(#REF!,P34:P35,P37:P39,P41:P41,P43:P49,P51:P52,P56)</f>
        <v>9</v>
      </c>
      <c r="Q58" s="1069">
        <f>COUNT(#REF!,Q34:Q35,Q37:Q39,Q41:Q41,Q43:Q49,Q51:Q52,Q56)</f>
        <v>9</v>
      </c>
      <c r="R58" s="1069">
        <f>COUNT(#REF!,R34:R35,R37:R39,R41:R41,R43:R49,R51:R52,R56)</f>
        <v>6</v>
      </c>
    </row>
    <row r="59" spans="1:18" ht="24" customHeight="1" x14ac:dyDescent="0.25">
      <c r="A59" s="904"/>
      <c r="B59" s="904"/>
      <c r="C59" s="912" t="s">
        <v>128</v>
      </c>
      <c r="D59" s="906"/>
      <c r="E59" s="1069">
        <f>COUNT(#REF!,E37:E39,E41:E41,E43:E49,E51:E52,E56)</f>
        <v>5</v>
      </c>
      <c r="F59" s="1069">
        <f>COUNT(#REF!,F37:F39,F41:F41,F43:F49,F51:F52,F56)</f>
        <v>7</v>
      </c>
      <c r="G59" s="1069">
        <f>COUNT(#REF!,G37:G39,G41:G41,G43:G49,G51:G52,G56)</f>
        <v>7</v>
      </c>
      <c r="H59" s="1069">
        <f>COUNT(#REF!,H37:H39,H41:H41,H43:H49,H51:H52,H56)</f>
        <v>8</v>
      </c>
      <c r="I59" s="1069">
        <f>COUNT(#REF!,I37:I39,I41:I41,I43:I49,I51:I52,I56)</f>
        <v>7</v>
      </c>
      <c r="J59" s="1069">
        <f>COUNT(#REF!,J37:J39,J41:J41,J43:J49,J51:J52,J56)</f>
        <v>7</v>
      </c>
      <c r="K59" s="1069">
        <f>COUNT(#REF!,K37:K39,K41:K41,K43:K49,K51:K52,K56)</f>
        <v>4</v>
      </c>
      <c r="L59" s="1069">
        <f>COUNT(#REF!,L37:L39,L41:L41,L43:L49,L51:L52,L56)</f>
        <v>4</v>
      </c>
      <c r="M59" s="1069">
        <f>COUNT(#REF!,M37:M39,M41:M41,M43:M49,M51:M52,M56)</f>
        <v>7</v>
      </c>
      <c r="N59" s="1069">
        <f>COUNT(#REF!,N37:N39,N41:N41,N43:N49,N51:N52,N56)</f>
        <v>6</v>
      </c>
      <c r="O59" s="1069">
        <f>COUNT(#REF!,O37:O39,O41:O41,O43:O49,O51:O52,O56)</f>
        <v>8</v>
      </c>
      <c r="P59" s="1069">
        <f>COUNT(#REF!,P37:P39,P41:P41,P43:P49,P51:P52,P56)</f>
        <v>8</v>
      </c>
      <c r="Q59" s="1069">
        <f>COUNT(#REF!,Q37:Q39,Q41:Q41,Q43:Q49,Q51:Q52,Q56)</f>
        <v>7</v>
      </c>
      <c r="R59" s="1069">
        <f>COUNT(#REF!,R37:R39,R41:R41,R43:R49,R51:R52,R56)</f>
        <v>5</v>
      </c>
    </row>
    <row r="60" spans="1:18" ht="24" customHeight="1" x14ac:dyDescent="0.25">
      <c r="A60" s="904"/>
      <c r="B60" s="904"/>
      <c r="C60" s="912" t="s">
        <v>161</v>
      </c>
      <c r="D60" s="906"/>
      <c r="E60" s="1069">
        <f>COUNT(#REF!,E41:E41,E43:E49,E51:E52,E56)</f>
        <v>3</v>
      </c>
      <c r="F60" s="1069">
        <f>COUNT(#REF!,F41:F41,F43:F49,F51:F52,F56)</f>
        <v>6</v>
      </c>
      <c r="G60" s="1069">
        <f>COUNT(#REF!,G41:G41,G43:G49,G51:G52,G56)</f>
        <v>5</v>
      </c>
      <c r="H60" s="1069">
        <f>COUNT(#REF!,H41:H41,H43:H49,H51:H52,H56)</f>
        <v>7</v>
      </c>
      <c r="I60" s="1069">
        <f>COUNT(#REF!,I41:I41,I43:I49,I51:I52,I56)</f>
        <v>5</v>
      </c>
      <c r="J60" s="1069">
        <f>COUNT(#REF!,J41:J41,J43:J49,J51:J52,J56)</f>
        <v>5</v>
      </c>
      <c r="K60" s="1069">
        <f>COUNT(#REF!,K41:K41,K43:K49,K51:K52,K56)</f>
        <v>3</v>
      </c>
      <c r="L60" s="1069">
        <f>COUNT(#REF!,L41:L41,L43:L49,L51:L52,L56)</f>
        <v>3</v>
      </c>
      <c r="M60" s="1069">
        <f>COUNT(#REF!,M41:M41,M43:M49,M51:M52,M56)</f>
        <v>5</v>
      </c>
      <c r="N60" s="1069">
        <f>COUNT(#REF!,N41:N41,N43:N49,N51:N52,N56)</f>
        <v>6</v>
      </c>
      <c r="O60" s="1069">
        <f>COUNT(#REF!,O41:O41,O43:O49,O51:O52,O56)</f>
        <v>6</v>
      </c>
      <c r="P60" s="1069">
        <f>COUNT(#REF!,P41:P41,P43:P49,P51:P52,P56)</f>
        <v>6</v>
      </c>
      <c r="Q60" s="1069">
        <f>COUNT(#REF!,Q41:Q41,Q43:Q49,Q51:Q52,Q56)</f>
        <v>5</v>
      </c>
      <c r="R60" s="1069">
        <f>COUNT(#REF!,R41:R41,R43:R49,R51:R52,R56)</f>
        <v>3</v>
      </c>
    </row>
    <row r="61" spans="1:18" ht="24" customHeight="1" x14ac:dyDescent="0.25">
      <c r="A61" s="904"/>
      <c r="B61" s="904"/>
      <c r="C61" s="912" t="s">
        <v>321</v>
      </c>
      <c r="D61" s="906"/>
      <c r="E61" s="1069">
        <f>COUNT(#REF!,E43:E49,E51:E52,E56)</f>
        <v>3</v>
      </c>
      <c r="F61" s="1069">
        <f>COUNT(#REF!,F43:F49,F51:F52,F56)</f>
        <v>5</v>
      </c>
      <c r="G61" s="1069">
        <f>COUNT(#REF!,G43:G49,G51:G52,G56)</f>
        <v>4</v>
      </c>
      <c r="H61" s="1069">
        <f>COUNT(#REF!,H43:H49,H51:H52,H56)</f>
        <v>6</v>
      </c>
      <c r="I61" s="1069">
        <f>COUNT(#REF!,I43:I49,I51:I52,I56)</f>
        <v>5</v>
      </c>
      <c r="J61" s="1069">
        <f>COUNT(#REF!,J43:J49,J51:J52,J56)</f>
        <v>5</v>
      </c>
      <c r="K61" s="1069">
        <f>COUNT(#REF!,K43:K49,K51:K52,K56)</f>
        <v>3</v>
      </c>
      <c r="L61" s="1069">
        <f>COUNT(#REF!,L43:L49,L51:L52,L56)</f>
        <v>3</v>
      </c>
      <c r="M61" s="1069">
        <f>COUNT(#REF!,M43:M49,M51:M52,M56)</f>
        <v>4</v>
      </c>
      <c r="N61" s="1069">
        <f>COUNT(#REF!,N43:N49,N51:N52,N56)</f>
        <v>5</v>
      </c>
      <c r="O61" s="1069">
        <f>COUNT(#REF!,O43:O49,O51:O52,O56)</f>
        <v>5</v>
      </c>
      <c r="P61" s="1069">
        <f>COUNT(#REF!,P43:P49,P51:P52,P56)</f>
        <v>6</v>
      </c>
      <c r="Q61" s="1069">
        <f>COUNT(#REF!,Q43:Q49,Q51:Q52,Q56)</f>
        <v>5</v>
      </c>
      <c r="R61" s="1069">
        <f>COUNT(#REF!,R43:R49,R51:R52,R56)</f>
        <v>3</v>
      </c>
    </row>
    <row r="62" spans="1:18" ht="24" customHeight="1" x14ac:dyDescent="0.25">
      <c r="A62" s="904"/>
      <c r="B62" s="904"/>
      <c r="C62" s="912" t="s">
        <v>183</v>
      </c>
      <c r="D62" s="906"/>
      <c r="E62" s="1069">
        <f>COUNT(E56)</f>
        <v>0</v>
      </c>
      <c r="F62" s="1069">
        <f t="shared" ref="F62:R62" si="21">COUNT(F56)</f>
        <v>0</v>
      </c>
      <c r="G62" s="1069">
        <f t="shared" si="21"/>
        <v>0</v>
      </c>
      <c r="H62" s="1069">
        <f t="shared" si="21"/>
        <v>0</v>
      </c>
      <c r="I62" s="1069">
        <f t="shared" si="21"/>
        <v>0</v>
      </c>
      <c r="J62" s="1069">
        <f t="shared" si="21"/>
        <v>0</v>
      </c>
      <c r="K62" s="1069">
        <f t="shared" si="21"/>
        <v>0</v>
      </c>
      <c r="L62" s="1069">
        <f t="shared" si="21"/>
        <v>0</v>
      </c>
      <c r="M62" s="1069">
        <f t="shared" si="21"/>
        <v>0</v>
      </c>
      <c r="N62" s="1069">
        <f t="shared" si="21"/>
        <v>0</v>
      </c>
      <c r="O62" s="1069">
        <f t="shared" si="21"/>
        <v>0</v>
      </c>
      <c r="P62" s="1069">
        <f t="shared" si="21"/>
        <v>0</v>
      </c>
      <c r="Q62" s="1069">
        <f t="shared" si="21"/>
        <v>0</v>
      </c>
      <c r="R62" s="1069">
        <f t="shared" si="21"/>
        <v>0</v>
      </c>
    </row>
    <row r="63" spans="1:18" ht="24" customHeight="1" thickBot="1" x14ac:dyDescent="0.3">
      <c r="A63" s="299" t="s">
        <v>102</v>
      </c>
      <c r="B63" s="299"/>
      <c r="C63" s="900"/>
      <c r="D63" s="901"/>
      <c r="E63" s="962"/>
      <c r="F63" s="963"/>
      <c r="G63" s="963"/>
      <c r="H63" s="963"/>
      <c r="I63" s="901"/>
      <c r="J63" s="901"/>
      <c r="K63" s="961"/>
      <c r="L63" s="961"/>
      <c r="M63" s="963"/>
      <c r="N63" s="901"/>
      <c r="O63" s="901"/>
      <c r="P63" s="901"/>
      <c r="Q63" s="901"/>
      <c r="R63" s="962"/>
    </row>
    <row r="64" spans="1:18" ht="18.649999999999999" customHeight="1" thickBot="1" x14ac:dyDescent="0.3">
      <c r="A64" s="913" t="s">
        <v>95</v>
      </c>
      <c r="B64" s="913" t="s">
        <v>101</v>
      </c>
      <c r="C64" s="914" t="s">
        <v>97</v>
      </c>
      <c r="D64" s="913">
        <f>SUM(E64:K64,L64:R64)/2</f>
        <v>19</v>
      </c>
      <c r="E64" s="1082"/>
      <c r="F64" s="1083">
        <v>7.5</v>
      </c>
      <c r="G64" s="1083">
        <v>7.5</v>
      </c>
      <c r="H64" s="1083">
        <v>4</v>
      </c>
      <c r="I64" s="913"/>
      <c r="J64" s="913"/>
      <c r="K64" s="1082"/>
      <c r="L64" s="1082"/>
      <c r="M64" s="1083">
        <v>7.5</v>
      </c>
      <c r="N64" s="913">
        <v>7.5</v>
      </c>
      <c r="O64" s="913">
        <v>4</v>
      </c>
      <c r="P64" s="913"/>
      <c r="Q64" s="913"/>
      <c r="R64" s="1084"/>
    </row>
    <row r="65" spans="1:18" ht="24" customHeight="1" thickBot="1" x14ac:dyDescent="0.3">
      <c r="A65" s="299" t="s">
        <v>96</v>
      </c>
      <c r="B65" s="299" t="s">
        <v>100</v>
      </c>
      <c r="C65" s="915" t="s">
        <v>99</v>
      </c>
      <c r="D65" s="913">
        <f t="shared" ref="D65:D66" si="22">SUM(E65:K65,L65:R65)/2</f>
        <v>38</v>
      </c>
      <c r="E65" s="1085"/>
      <c r="F65" s="1086">
        <v>9.5</v>
      </c>
      <c r="G65" s="299">
        <v>9.5</v>
      </c>
      <c r="H65" s="299">
        <v>9.5</v>
      </c>
      <c r="I65" s="299">
        <v>9.5</v>
      </c>
      <c r="J65" s="299"/>
      <c r="K65" s="1085"/>
      <c r="L65" s="1087"/>
      <c r="M65" s="1088">
        <v>9.5</v>
      </c>
      <c r="N65" s="299">
        <v>9.5</v>
      </c>
      <c r="O65" s="299">
        <v>9.5</v>
      </c>
      <c r="P65" s="299">
        <v>9.5</v>
      </c>
      <c r="Q65" s="299"/>
      <c r="R65" s="1089"/>
    </row>
    <row r="66" spans="1:18" ht="24" customHeight="1" thickBot="1" x14ac:dyDescent="0.3">
      <c r="A66" s="299" t="s">
        <v>96</v>
      </c>
      <c r="B66" s="299" t="s">
        <v>100</v>
      </c>
      <c r="C66" s="915" t="s">
        <v>137</v>
      </c>
      <c r="D66" s="913">
        <f t="shared" si="22"/>
        <v>38</v>
      </c>
      <c r="E66" s="1085">
        <v>9.5</v>
      </c>
      <c r="F66" s="1088">
        <v>9.5</v>
      </c>
      <c r="G66" s="299"/>
      <c r="H66" s="299"/>
      <c r="I66" s="299"/>
      <c r="J66" s="299">
        <v>9.5</v>
      </c>
      <c r="K66" s="1085">
        <v>9.5</v>
      </c>
      <c r="L66" s="1085">
        <v>9.5</v>
      </c>
      <c r="M66" s="1086">
        <v>9.5</v>
      </c>
      <c r="N66" s="299"/>
      <c r="O66" s="299"/>
      <c r="P66" s="299"/>
      <c r="Q66" s="299">
        <v>9.5</v>
      </c>
      <c r="R66" s="1089">
        <v>9.5</v>
      </c>
    </row>
    <row r="67" spans="1:18" ht="24" customHeight="1" x14ac:dyDescent="0.3">
      <c r="A67" s="299"/>
      <c r="B67" s="916" t="s">
        <v>155</v>
      </c>
      <c r="C67" s="917" t="s">
        <v>140</v>
      </c>
      <c r="D67" s="901"/>
      <c r="E67" s="961"/>
      <c r="F67" s="963"/>
      <c r="G67" s="963"/>
      <c r="H67" s="963"/>
      <c r="I67" s="901"/>
      <c r="J67" s="901"/>
      <c r="K67" s="961"/>
      <c r="L67" s="961"/>
      <c r="M67" s="901"/>
      <c r="N67" s="901"/>
      <c r="O67" s="901"/>
      <c r="P67" s="901"/>
      <c r="Q67" s="901"/>
      <c r="R67" s="962"/>
    </row>
    <row r="68" spans="1:18" ht="24" customHeight="1" x14ac:dyDescent="0.3">
      <c r="A68" s="299"/>
      <c r="B68" s="918" t="s">
        <v>154</v>
      </c>
      <c r="C68" s="919" t="s">
        <v>141</v>
      </c>
      <c r="D68" s="901"/>
      <c r="E68" s="961"/>
      <c r="F68" s="963"/>
      <c r="G68" s="963"/>
      <c r="H68" s="963"/>
      <c r="I68" s="901"/>
      <c r="J68" s="901"/>
      <c r="K68" s="961"/>
      <c r="L68" s="961"/>
      <c r="M68" s="901"/>
      <c r="N68" s="901"/>
      <c r="O68" s="901"/>
      <c r="P68" s="901"/>
      <c r="Q68" s="901"/>
      <c r="R68" s="962"/>
    </row>
    <row r="69" spans="1:18" ht="24" customHeight="1" x14ac:dyDescent="0.3">
      <c r="A69" s="920"/>
      <c r="B69" s="920"/>
      <c r="C69" s="920"/>
      <c r="D69" s="317"/>
      <c r="E69" s="968">
        <f t="shared" ref="E69:R69" si="23">SUM(E7:E14,E16:E18,E20:E20,E22:E24,E26:E30,E32:E35,E37:E39,E41:E41,E43:E49,E51:E52,E56,E64:E68)</f>
        <v>116.5</v>
      </c>
      <c r="F69" s="968">
        <f t="shared" si="23"/>
        <v>201.5</v>
      </c>
      <c r="G69" s="968">
        <f t="shared" si="23"/>
        <v>181</v>
      </c>
      <c r="H69" s="968">
        <f t="shared" si="23"/>
        <v>188.5</v>
      </c>
      <c r="I69" s="968">
        <f t="shared" si="23"/>
        <v>172.5</v>
      </c>
      <c r="J69" s="968">
        <f t="shared" si="23"/>
        <v>196.5</v>
      </c>
      <c r="K69" s="968">
        <f t="shared" si="23"/>
        <v>105.5</v>
      </c>
      <c r="L69" s="968">
        <f t="shared" si="23"/>
        <v>100.5</v>
      </c>
      <c r="M69" s="968">
        <f t="shared" si="23"/>
        <v>206.5</v>
      </c>
      <c r="N69" s="968">
        <f t="shared" si="23"/>
        <v>197</v>
      </c>
      <c r="O69" s="968">
        <f t="shared" si="23"/>
        <v>183.5</v>
      </c>
      <c r="P69" s="968">
        <f t="shared" si="23"/>
        <v>177.5</v>
      </c>
      <c r="Q69" s="968">
        <f t="shared" si="23"/>
        <v>180.5</v>
      </c>
      <c r="R69" s="968">
        <f t="shared" si="23"/>
        <v>121.5</v>
      </c>
    </row>
    <row r="70" spans="1:18" ht="24" customHeight="1" x14ac:dyDescent="0.3">
      <c r="A70" s="921"/>
      <c r="B70" s="921"/>
      <c r="C70" s="921"/>
      <c r="D70" s="317"/>
      <c r="E70" s="969">
        <f>E69/8</f>
        <v>14.5625</v>
      </c>
      <c r="F70" s="969">
        <f t="shared" ref="F70:R70" si="24">F69/8</f>
        <v>25.1875</v>
      </c>
      <c r="G70" s="969">
        <f t="shared" si="24"/>
        <v>22.625</v>
      </c>
      <c r="H70" s="969">
        <f t="shared" si="24"/>
        <v>23.5625</v>
      </c>
      <c r="I70" s="969">
        <f t="shared" si="24"/>
        <v>21.5625</v>
      </c>
      <c r="J70" s="969">
        <f t="shared" si="24"/>
        <v>24.5625</v>
      </c>
      <c r="K70" s="969">
        <f t="shared" si="24"/>
        <v>13.1875</v>
      </c>
      <c r="L70" s="969">
        <f t="shared" si="24"/>
        <v>12.5625</v>
      </c>
      <c r="M70" s="969">
        <f t="shared" si="24"/>
        <v>25.8125</v>
      </c>
      <c r="N70" s="969">
        <f t="shared" si="24"/>
        <v>24.625</v>
      </c>
      <c r="O70" s="969">
        <f t="shared" si="24"/>
        <v>22.9375</v>
      </c>
      <c r="P70" s="969">
        <f t="shared" si="24"/>
        <v>22.1875</v>
      </c>
      <c r="Q70" s="969">
        <f t="shared" si="24"/>
        <v>22.5625</v>
      </c>
      <c r="R70" s="969">
        <f t="shared" si="24"/>
        <v>15.1875</v>
      </c>
    </row>
    <row r="71" spans="1:18" ht="13" x14ac:dyDescent="0.3">
      <c r="A71" s="922"/>
      <c r="B71" s="922"/>
      <c r="C71" s="922"/>
      <c r="D71" s="321" t="s">
        <v>212</v>
      </c>
      <c r="E71" s="322" t="s">
        <v>315</v>
      </c>
      <c r="F71" s="323" t="s">
        <v>203</v>
      </c>
      <c r="G71" s="897"/>
      <c r="H71" s="321" t="s">
        <v>211</v>
      </c>
      <c r="I71" s="970"/>
      <c r="J71" s="325" t="s">
        <v>203</v>
      </c>
      <c r="K71" s="897"/>
      <c r="L71" s="321" t="s">
        <v>213</v>
      </c>
      <c r="M71" s="322" t="s">
        <v>74</v>
      </c>
      <c r="N71" s="323" t="s">
        <v>203</v>
      </c>
      <c r="O71" s="897"/>
      <c r="P71" s="321" t="s">
        <v>211</v>
      </c>
      <c r="Q71" s="970"/>
      <c r="R71" s="325" t="s">
        <v>203</v>
      </c>
    </row>
    <row r="72" spans="1:18" ht="13" x14ac:dyDescent="0.3">
      <c r="A72" s="316"/>
      <c r="B72" s="316"/>
      <c r="C72" s="316"/>
      <c r="D72" s="326" t="s">
        <v>159</v>
      </c>
      <c r="E72" s="256">
        <v>27.5</v>
      </c>
      <c r="F72" s="347" t="str">
        <f>E72* 40 &amp; "hrs"</f>
        <v>1100hrs</v>
      </c>
      <c r="G72" s="897"/>
      <c r="H72" s="328" t="s">
        <v>240</v>
      </c>
      <c r="I72" s="329">
        <v>25.93</v>
      </c>
      <c r="J72" s="971" t="s">
        <v>247</v>
      </c>
      <c r="K72" s="897"/>
      <c r="L72" s="331" t="s">
        <v>159</v>
      </c>
      <c r="M72" s="332">
        <v>27.5</v>
      </c>
      <c r="N72" s="347" t="str">
        <f>M72* 40 &amp; "hrs"</f>
        <v>1100hrs</v>
      </c>
      <c r="O72" s="897"/>
      <c r="P72" s="334" t="s">
        <v>240</v>
      </c>
      <c r="Q72" s="335">
        <v>25.93</v>
      </c>
      <c r="R72" s="972" t="s">
        <v>247</v>
      </c>
    </row>
    <row r="73" spans="1:18" ht="13" x14ac:dyDescent="0.3">
      <c r="A73" s="316"/>
      <c r="B73" s="316"/>
      <c r="C73" s="316"/>
      <c r="D73" s="337" t="s">
        <v>204</v>
      </c>
      <c r="E73" s="338">
        <f>SUM(E69:K69)/40</f>
        <v>29.05</v>
      </c>
      <c r="F73" s="973" t="str">
        <f>E73* 40 &amp; "hrs"</f>
        <v>1162hrs</v>
      </c>
      <c r="G73" s="897"/>
      <c r="H73" s="340" t="s">
        <v>74</v>
      </c>
      <c r="I73" s="341">
        <f>SUM(E69:K69)/40</f>
        <v>29.05</v>
      </c>
      <c r="J73" s="342" t="str">
        <f>I73*40 &amp; "hrs"</f>
        <v>1162hrs</v>
      </c>
      <c r="K73" s="897"/>
      <c r="L73" s="343" t="s">
        <v>204</v>
      </c>
      <c r="M73" s="354">
        <f>SUM(L69:R69)/40</f>
        <v>29.175000000000001</v>
      </c>
      <c r="N73" s="973" t="str">
        <f>M73* 40 &amp; "hrs"</f>
        <v>1167hrs</v>
      </c>
      <c r="O73" s="897"/>
      <c r="P73" s="340" t="s">
        <v>74</v>
      </c>
      <c r="Q73" s="352">
        <f>SUM(L69:R69)/40</f>
        <v>29.175000000000001</v>
      </c>
      <c r="R73" s="353" t="str">
        <f>Q73*40 &amp; "hrs"</f>
        <v>1167hrs</v>
      </c>
    </row>
    <row r="74" spans="1:18" ht="13" x14ac:dyDescent="0.3">
      <c r="A74" s="316"/>
      <c r="B74" s="316"/>
      <c r="C74" s="316"/>
      <c r="D74" s="331" t="s">
        <v>188</v>
      </c>
      <c r="E74" s="332">
        <f>COUNTIFS(E7:K70, "T")*8/40</f>
        <v>0</v>
      </c>
      <c r="F74" s="974" t="str">
        <f>E74* 40 &amp; "hrs"</f>
        <v>0hrs</v>
      </c>
      <c r="G74" s="897"/>
      <c r="H74" s="334" t="s">
        <v>241</v>
      </c>
      <c r="I74" s="332">
        <v>29.07</v>
      </c>
      <c r="J74" s="972" t="s">
        <v>251</v>
      </c>
      <c r="K74" s="897"/>
      <c r="L74" s="348" t="s">
        <v>188</v>
      </c>
      <c r="M74" s="335">
        <f>COUNTIFS(L7:R70, "T")*8/40</f>
        <v>0</v>
      </c>
      <c r="N74" s="974" t="str">
        <f>M74* 40 &amp; "hrs"</f>
        <v>0hrs</v>
      </c>
      <c r="O74" s="897"/>
      <c r="P74" s="334" t="s">
        <v>241</v>
      </c>
      <c r="Q74" s="335">
        <v>29.07</v>
      </c>
      <c r="R74" s="972" t="s">
        <v>251</v>
      </c>
    </row>
    <row r="75" spans="1:18" ht="24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</row>
    <row r="76" spans="1:18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</row>
    <row r="77" spans="1:18" ht="24" customHeight="1" x14ac:dyDescent="0.3">
      <c r="A77" s="897"/>
      <c r="B77" s="897"/>
      <c r="C77" s="897"/>
      <c r="D77" s="897" t="s">
        <v>350</v>
      </c>
      <c r="E77" s="897"/>
      <c r="F77" s="897"/>
      <c r="G77" s="897">
        <f>26.63*40</f>
        <v>1065.2</v>
      </c>
      <c r="H77" s="897" t="str">
        <f ca="1">_xlfn.FORMULATEXT(G77)</f>
        <v>=26.63*40</v>
      </c>
      <c r="I77" s="897"/>
      <c r="J77" s="897"/>
      <c r="K77" s="897"/>
      <c r="L77" s="897"/>
      <c r="M77" s="897"/>
      <c r="N77" s="897"/>
      <c r="O77" s="897"/>
      <c r="P77" s="897"/>
      <c r="Q77" s="897"/>
      <c r="R77" s="897"/>
    </row>
  </sheetData>
  <mergeCells count="5">
    <mergeCell ref="A1:R1"/>
    <mergeCell ref="A2:R2"/>
    <mergeCell ref="A3:R3"/>
    <mergeCell ref="E4:K4"/>
    <mergeCell ref="L4:R4"/>
  </mergeCells>
  <conditionalFormatting sqref="I73">
    <cfRule type="cellIs" dxfId="645" priority="10" operator="lessThan">
      <formula>25.93</formula>
    </cfRule>
    <cfRule type="cellIs" dxfId="644" priority="11" operator="greaterThan">
      <formula>29.07</formula>
    </cfRule>
    <cfRule type="cellIs" dxfId="643" priority="12" operator="between">
      <formula>25.93</formula>
      <formula>29.07</formula>
    </cfRule>
  </conditionalFormatting>
  <conditionalFormatting sqref="J73">
    <cfRule type="cellIs" dxfId="642" priority="7" operator="lessThan">
      <formula>1037.2</formula>
    </cfRule>
    <cfRule type="cellIs" dxfId="641" priority="8" operator="greaterThan">
      <formula>1162.8</formula>
    </cfRule>
    <cfRule type="cellIs" dxfId="640" priority="9" operator="between">
      <formula>1037.2</formula>
      <formula>1162.8</formula>
    </cfRule>
  </conditionalFormatting>
  <conditionalFormatting sqref="Q73">
    <cfRule type="cellIs" dxfId="639" priority="4" operator="lessThan">
      <formula>25.93</formula>
    </cfRule>
    <cfRule type="cellIs" dxfId="638" priority="5" operator="greaterThan">
      <formula>29.07</formula>
    </cfRule>
    <cfRule type="cellIs" dxfId="637" priority="6" operator="between">
      <formula>25.93</formula>
      <formula>29.07</formula>
    </cfRule>
  </conditionalFormatting>
  <conditionalFormatting sqref="R73">
    <cfRule type="cellIs" dxfId="636" priority="1" operator="lessThan">
      <formula>1037.2</formula>
    </cfRule>
    <cfRule type="cellIs" dxfId="635" priority="2" operator="greaterThan">
      <formula>1162.8</formula>
    </cfRule>
    <cfRule type="cellIs" dxfId="634" priority="3" operator="between">
      <formula>1037.2</formula>
      <formula>1162.8</formula>
    </cfRule>
  </conditionalFormatting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F12B-6F9D-4850-A286-B28E6C8DF247}">
  <sheetPr>
    <pageSetUpPr fitToPage="1"/>
  </sheetPr>
  <dimension ref="A1:S78"/>
  <sheetViews>
    <sheetView topLeftCell="A42" zoomScale="75" zoomScaleNormal="75" workbookViewId="0">
      <selection activeCell="S75" sqref="S75"/>
    </sheetView>
  </sheetViews>
  <sheetFormatPr defaultRowHeight="52" customHeight="1" x14ac:dyDescent="0.25"/>
  <cols>
    <col min="1" max="1" width="35.81640625" customWidth="1"/>
    <col min="2" max="2" width="52.453125" customWidth="1"/>
    <col min="3" max="3" width="61.54296875" customWidth="1"/>
    <col min="4" max="4" width="18.453125" customWidth="1"/>
    <col min="5" max="5" width="24.453125" customWidth="1"/>
    <col min="6" max="10" width="18.1796875" customWidth="1"/>
    <col min="11" max="11" width="21.453125" customWidth="1"/>
    <col min="12" max="12" width="21.81640625" customWidth="1"/>
    <col min="13" max="17" width="18.1796875" customWidth="1"/>
    <col min="18" max="18" width="23" customWidth="1"/>
  </cols>
  <sheetData>
    <row r="1" spans="1:19" ht="52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  <c r="S1" s="897"/>
    </row>
    <row r="2" spans="1:19" ht="52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  <c r="S2" s="897"/>
    </row>
    <row r="3" spans="1:19" ht="52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  <c r="S3" s="897"/>
    </row>
    <row r="4" spans="1:19" ht="52" customHeight="1" x14ac:dyDescent="1">
      <c r="A4" s="1645"/>
      <c r="B4" s="1645"/>
      <c r="C4" s="1645"/>
      <c r="D4" s="1645"/>
      <c r="E4" s="2631" t="s">
        <v>2</v>
      </c>
      <c r="F4" s="2632"/>
      <c r="G4" s="2632"/>
      <c r="H4" s="2632"/>
      <c r="I4" s="2632"/>
      <c r="J4" s="2632"/>
      <c r="K4" s="2633"/>
      <c r="L4" s="2631" t="s">
        <v>3</v>
      </c>
      <c r="M4" s="2632"/>
      <c r="N4" s="2632"/>
      <c r="O4" s="2632"/>
      <c r="P4" s="2632"/>
      <c r="Q4" s="2632"/>
      <c r="R4" s="2632"/>
      <c r="S4" s="897"/>
    </row>
    <row r="5" spans="1:19" ht="52" customHeight="1" x14ac:dyDescent="1">
      <c r="A5" s="1647"/>
      <c r="B5" s="1647"/>
      <c r="C5" s="1647"/>
      <c r="D5" s="1647"/>
      <c r="E5" s="1648">
        <v>45711</v>
      </c>
      <c r="F5" s="1648">
        <v>45712</v>
      </c>
      <c r="G5" s="1648">
        <v>45713</v>
      </c>
      <c r="H5" s="1648">
        <v>45714</v>
      </c>
      <c r="I5" s="1648">
        <v>45715</v>
      </c>
      <c r="J5" s="1648">
        <v>45716</v>
      </c>
      <c r="K5" s="1648">
        <v>45717</v>
      </c>
      <c r="L5" s="1648">
        <v>45718</v>
      </c>
      <c r="M5" s="1648">
        <v>45719</v>
      </c>
      <c r="N5" s="1648">
        <v>45720</v>
      </c>
      <c r="O5" s="1648">
        <v>45721</v>
      </c>
      <c r="P5" s="1648">
        <v>45722</v>
      </c>
      <c r="Q5" s="1648">
        <v>45723</v>
      </c>
      <c r="R5" s="1648">
        <v>45724</v>
      </c>
      <c r="S5" s="897"/>
    </row>
    <row r="6" spans="1:19" ht="52" customHeight="1" x14ac:dyDescent="1">
      <c r="A6" s="1649" t="s">
        <v>4</v>
      </c>
      <c r="B6" s="1649" t="s">
        <v>5</v>
      </c>
      <c r="C6" s="1649" t="s">
        <v>6</v>
      </c>
      <c r="D6" s="1649" t="s">
        <v>7</v>
      </c>
      <c r="E6" s="1650" t="s">
        <v>8</v>
      </c>
      <c r="F6" s="1651" t="s">
        <v>9</v>
      </c>
      <c r="G6" s="1651" t="s">
        <v>10</v>
      </c>
      <c r="H6" s="1651" t="s">
        <v>11</v>
      </c>
      <c r="I6" s="1651" t="s">
        <v>10</v>
      </c>
      <c r="J6" s="1651" t="s">
        <v>264</v>
      </c>
      <c r="K6" s="1650" t="s">
        <v>8</v>
      </c>
      <c r="L6" s="1650" t="s">
        <v>8</v>
      </c>
      <c r="M6" s="1651" t="s">
        <v>9</v>
      </c>
      <c r="N6" s="1651" t="s">
        <v>10</v>
      </c>
      <c r="O6" s="1651" t="s">
        <v>11</v>
      </c>
      <c r="P6" s="1651" t="s">
        <v>10</v>
      </c>
      <c r="Q6" s="1651" t="s">
        <v>12</v>
      </c>
      <c r="R6" s="1652" t="s">
        <v>8</v>
      </c>
      <c r="S6" s="897"/>
    </row>
    <row r="7" spans="1:19" ht="52" customHeight="1" x14ac:dyDescent="0.3">
      <c r="A7" s="1653" t="s">
        <v>13</v>
      </c>
      <c r="B7" s="1653" t="s">
        <v>116</v>
      </c>
      <c r="C7" s="1654" t="s">
        <v>115</v>
      </c>
      <c r="D7" s="1655">
        <f>SUM(E7:K7,L7:R7)/2</f>
        <v>35</v>
      </c>
      <c r="E7" s="1656"/>
      <c r="F7" s="1655">
        <v>7</v>
      </c>
      <c r="G7" s="1655">
        <v>7</v>
      </c>
      <c r="H7" s="1655">
        <v>7</v>
      </c>
      <c r="I7" s="1655">
        <v>7</v>
      </c>
      <c r="J7" s="1655">
        <v>7</v>
      </c>
      <c r="K7" s="1656"/>
      <c r="L7" s="1656"/>
      <c r="M7" s="1655">
        <v>7</v>
      </c>
      <c r="N7" s="1655">
        <v>7</v>
      </c>
      <c r="O7" s="1655">
        <v>7</v>
      </c>
      <c r="P7" s="1655">
        <v>7</v>
      </c>
      <c r="Q7" s="1655">
        <v>7</v>
      </c>
      <c r="R7" s="1657"/>
      <c r="S7" s="897"/>
    </row>
    <row r="8" spans="1:19" ht="52" customHeight="1" x14ac:dyDescent="0.3">
      <c r="A8" s="1653" t="s">
        <v>13</v>
      </c>
      <c r="B8" s="1653" t="s">
        <v>90</v>
      </c>
      <c r="C8" s="1654" t="s">
        <v>88</v>
      </c>
      <c r="D8" s="1655">
        <f t="shared" ref="D8:D14" si="0">SUM(E8:K8,L8:R8)/2</f>
        <v>40</v>
      </c>
      <c r="E8" s="1656"/>
      <c r="F8" s="1655">
        <v>8</v>
      </c>
      <c r="G8" s="1655">
        <v>8</v>
      </c>
      <c r="H8" s="1658">
        <v>8</v>
      </c>
      <c r="I8" s="1655">
        <v>8</v>
      </c>
      <c r="J8" s="1655">
        <v>8</v>
      </c>
      <c r="K8" s="1656"/>
      <c r="L8" s="1656"/>
      <c r="M8" s="1655">
        <v>8</v>
      </c>
      <c r="N8" s="1655">
        <v>8</v>
      </c>
      <c r="O8" s="1655">
        <v>8</v>
      </c>
      <c r="P8" s="1655">
        <v>8</v>
      </c>
      <c r="Q8" s="1655">
        <v>8</v>
      </c>
      <c r="R8" s="1657"/>
      <c r="S8" s="897"/>
    </row>
    <row r="9" spans="1:19" ht="52" customHeight="1" x14ac:dyDescent="0.3">
      <c r="A9" s="1653" t="s">
        <v>13</v>
      </c>
      <c r="B9" s="1653" t="s">
        <v>90</v>
      </c>
      <c r="C9" s="1654" t="s">
        <v>89</v>
      </c>
      <c r="D9" s="1655">
        <f t="shared" si="0"/>
        <v>40</v>
      </c>
      <c r="E9" s="1656"/>
      <c r="F9" s="1655">
        <v>8</v>
      </c>
      <c r="G9" s="1655">
        <v>8</v>
      </c>
      <c r="H9" s="1655">
        <v>8</v>
      </c>
      <c r="I9" s="1655">
        <v>8</v>
      </c>
      <c r="J9" s="1655">
        <v>8</v>
      </c>
      <c r="K9" s="1656"/>
      <c r="L9" s="1656"/>
      <c r="M9" s="1655">
        <v>8</v>
      </c>
      <c r="N9" s="1655">
        <v>8</v>
      </c>
      <c r="O9" s="1655">
        <v>8</v>
      </c>
      <c r="P9" s="1655">
        <v>8</v>
      </c>
      <c r="Q9" s="1655">
        <v>8</v>
      </c>
      <c r="R9" s="1657"/>
      <c r="S9" s="897"/>
    </row>
    <row r="10" spans="1:19" ht="52" customHeight="1" x14ac:dyDescent="0.3">
      <c r="A10" s="1653" t="s">
        <v>13</v>
      </c>
      <c r="B10" s="1653" t="s">
        <v>90</v>
      </c>
      <c r="C10" s="1660" t="s">
        <v>111</v>
      </c>
      <c r="D10" s="1655">
        <f t="shared" si="0"/>
        <v>40</v>
      </c>
      <c r="E10" s="1656">
        <v>8</v>
      </c>
      <c r="F10" s="1655">
        <v>8</v>
      </c>
      <c r="G10" s="1655">
        <v>8</v>
      </c>
      <c r="H10" s="1655"/>
      <c r="I10" s="1655">
        <v>8</v>
      </c>
      <c r="J10" s="1655">
        <v>8</v>
      </c>
      <c r="K10" s="1656"/>
      <c r="L10" s="1661"/>
      <c r="M10" s="1655">
        <v>8</v>
      </c>
      <c r="N10" s="1655">
        <v>8</v>
      </c>
      <c r="O10" s="1655">
        <v>8</v>
      </c>
      <c r="P10" s="1655">
        <v>8</v>
      </c>
      <c r="Q10" s="1655"/>
      <c r="R10" s="1656">
        <v>8</v>
      </c>
      <c r="S10" s="897"/>
    </row>
    <row r="11" spans="1:19" ht="52" customHeight="1" x14ac:dyDescent="0.3">
      <c r="A11" s="1653" t="s">
        <v>13</v>
      </c>
      <c r="B11" s="1653" t="s">
        <v>90</v>
      </c>
      <c r="C11" s="1660" t="s">
        <v>133</v>
      </c>
      <c r="D11" s="1655">
        <f t="shared" si="0"/>
        <v>40</v>
      </c>
      <c r="E11" s="1656">
        <v>8</v>
      </c>
      <c r="F11" s="1655">
        <v>8</v>
      </c>
      <c r="G11" s="1655"/>
      <c r="H11" s="1655">
        <v>8</v>
      </c>
      <c r="I11" s="1655">
        <v>8</v>
      </c>
      <c r="J11" s="1655">
        <v>8</v>
      </c>
      <c r="K11" s="1656"/>
      <c r="L11" s="1661"/>
      <c r="M11" s="1655">
        <v>8</v>
      </c>
      <c r="N11" s="1655">
        <v>8</v>
      </c>
      <c r="O11" s="1655">
        <v>8</v>
      </c>
      <c r="P11" s="1655"/>
      <c r="Q11" s="1655">
        <v>8</v>
      </c>
      <c r="R11" s="1657">
        <v>8</v>
      </c>
      <c r="S11" s="897"/>
    </row>
    <row r="12" spans="1:19" ht="52" customHeight="1" x14ac:dyDescent="0.3">
      <c r="A12" s="1747" t="s">
        <v>13</v>
      </c>
      <c r="B12" s="1747" t="s">
        <v>90</v>
      </c>
      <c r="C12" s="1748" t="s">
        <v>344</v>
      </c>
      <c r="D12" s="1655">
        <f t="shared" si="0"/>
        <v>4</v>
      </c>
      <c r="E12" s="1680" t="s">
        <v>10</v>
      </c>
      <c r="F12" s="1655"/>
      <c r="G12" s="1655"/>
      <c r="H12" s="1655"/>
      <c r="I12" s="1655"/>
      <c r="J12" s="1655"/>
      <c r="K12" s="1656"/>
      <c r="L12" s="1661"/>
      <c r="M12" s="1655"/>
      <c r="N12" s="1655"/>
      <c r="O12" s="1655"/>
      <c r="P12" s="1655"/>
      <c r="Q12" s="1655"/>
      <c r="R12" s="1657">
        <v>8</v>
      </c>
      <c r="S12" s="897"/>
    </row>
    <row r="13" spans="1:19" ht="52" customHeight="1" x14ac:dyDescent="0.3">
      <c r="A13" s="1653" t="s">
        <v>13</v>
      </c>
      <c r="B13" s="1653" t="s">
        <v>90</v>
      </c>
      <c r="C13" s="1603" t="s">
        <v>309</v>
      </c>
      <c r="D13" s="1655">
        <f>SUM(E13:K13,L13:R13)/2</f>
        <v>4</v>
      </c>
      <c r="E13" s="1665">
        <v>8</v>
      </c>
      <c r="F13" s="1655"/>
      <c r="G13" s="1655"/>
      <c r="H13" s="1655"/>
      <c r="I13" s="1655"/>
      <c r="J13" s="1655"/>
      <c r="K13" s="1665"/>
      <c r="L13" s="1749"/>
      <c r="M13" s="1655"/>
      <c r="N13" s="1655"/>
      <c r="O13" s="1655"/>
      <c r="P13" s="1655"/>
      <c r="Q13" s="1655"/>
      <c r="R13" s="1665"/>
      <c r="S13" s="897"/>
    </row>
    <row r="14" spans="1:19" ht="52" customHeight="1" x14ac:dyDescent="0.3">
      <c r="A14" s="1653" t="s">
        <v>13</v>
      </c>
      <c r="B14" s="1653" t="s">
        <v>90</v>
      </c>
      <c r="C14" s="1660" t="s">
        <v>106</v>
      </c>
      <c r="D14" s="1655">
        <f t="shared" si="0"/>
        <v>8</v>
      </c>
      <c r="E14" s="1656"/>
      <c r="F14" s="1666"/>
      <c r="G14" s="1666"/>
      <c r="H14" s="1666"/>
      <c r="I14" s="1666"/>
      <c r="J14" s="1666"/>
      <c r="K14" s="1656">
        <v>8</v>
      </c>
      <c r="L14" s="1661"/>
      <c r="M14" s="1666"/>
      <c r="N14" s="1666"/>
      <c r="O14" s="1666"/>
      <c r="P14" s="1666"/>
      <c r="Q14" s="1666"/>
      <c r="R14" s="1656">
        <v>8</v>
      </c>
      <c r="S14" s="897"/>
    </row>
    <row r="15" spans="1:19" ht="52" customHeight="1" x14ac:dyDescent="0.25">
      <c r="A15" s="1667"/>
      <c r="B15" s="1667"/>
      <c r="C15" s="1668" t="s">
        <v>122</v>
      </c>
      <c r="D15" s="1669"/>
      <c r="E15" s="1670">
        <f>COUNT(E7:E14)</f>
        <v>3</v>
      </c>
      <c r="F15" s="1670">
        <f>COUNT(F7:F14)</f>
        <v>5</v>
      </c>
      <c r="G15" s="1670">
        <f t="shared" ref="G15:R15" si="1">COUNT(G7:G14)</f>
        <v>4</v>
      </c>
      <c r="H15" s="1670">
        <f t="shared" si="1"/>
        <v>4</v>
      </c>
      <c r="I15" s="1670">
        <f t="shared" si="1"/>
        <v>5</v>
      </c>
      <c r="J15" s="1670">
        <f t="shared" si="1"/>
        <v>5</v>
      </c>
      <c r="K15" s="1670">
        <f t="shared" si="1"/>
        <v>1</v>
      </c>
      <c r="L15" s="1670">
        <f t="shared" si="1"/>
        <v>0</v>
      </c>
      <c r="M15" s="1670">
        <f t="shared" si="1"/>
        <v>5</v>
      </c>
      <c r="N15" s="1670">
        <f t="shared" si="1"/>
        <v>5</v>
      </c>
      <c r="O15" s="1670">
        <f>COUNT(O7:O14)</f>
        <v>5</v>
      </c>
      <c r="P15" s="1670">
        <f t="shared" si="1"/>
        <v>4</v>
      </c>
      <c r="Q15" s="1670">
        <f t="shared" si="1"/>
        <v>4</v>
      </c>
      <c r="R15" s="1670">
        <f t="shared" si="1"/>
        <v>4</v>
      </c>
      <c r="S15" s="907">
        <f>AVERAGE(E15:R15)</f>
        <v>3.8571428571428572</v>
      </c>
    </row>
    <row r="16" spans="1:19" ht="52" customHeight="1" x14ac:dyDescent="0.25">
      <c r="A16" s="1653" t="s">
        <v>13</v>
      </c>
      <c r="B16" s="1653" t="s">
        <v>14</v>
      </c>
      <c r="C16" s="1660" t="s">
        <v>293</v>
      </c>
      <c r="D16" s="1655">
        <f>SUM(E16:K16,L16:R16)/2</f>
        <v>40</v>
      </c>
      <c r="E16" s="1661"/>
      <c r="F16" s="1671">
        <v>8</v>
      </c>
      <c r="G16" s="1671"/>
      <c r="H16" s="1671">
        <v>8</v>
      </c>
      <c r="I16" s="1671">
        <v>8</v>
      </c>
      <c r="J16" s="1671">
        <v>8</v>
      </c>
      <c r="K16" s="1661">
        <v>8</v>
      </c>
      <c r="L16" s="1661">
        <v>8</v>
      </c>
      <c r="M16" s="1655"/>
      <c r="N16" s="1671">
        <v>8</v>
      </c>
      <c r="O16" s="1671">
        <v>8</v>
      </c>
      <c r="P16" s="1671">
        <v>8</v>
      </c>
      <c r="Q16" s="1671">
        <v>8</v>
      </c>
      <c r="R16" s="1672"/>
      <c r="S16" s="907"/>
    </row>
    <row r="17" spans="1:19" ht="52" customHeight="1" x14ac:dyDescent="0.25">
      <c r="A17" s="1653" t="s">
        <v>13</v>
      </c>
      <c r="B17" s="1653" t="s">
        <v>14</v>
      </c>
      <c r="C17" s="1660" t="s">
        <v>98</v>
      </c>
      <c r="D17" s="1655">
        <f t="shared" ref="D17" si="2">SUM(E17:K17,L17:R17)/2</f>
        <v>40</v>
      </c>
      <c r="E17" s="1656"/>
      <c r="F17" s="1658">
        <v>8</v>
      </c>
      <c r="G17" s="1655">
        <v>8</v>
      </c>
      <c r="H17" s="1655">
        <v>8</v>
      </c>
      <c r="I17" s="1655">
        <v>8</v>
      </c>
      <c r="J17" s="1655">
        <v>8</v>
      </c>
      <c r="K17" s="1656"/>
      <c r="L17" s="1656"/>
      <c r="M17" s="1671">
        <v>8</v>
      </c>
      <c r="N17" s="1671">
        <v>8</v>
      </c>
      <c r="O17" s="1655">
        <v>8</v>
      </c>
      <c r="P17" s="1655">
        <v>8</v>
      </c>
      <c r="Q17" s="1655">
        <v>8</v>
      </c>
      <c r="R17" s="1657"/>
      <c r="S17" s="907"/>
    </row>
    <row r="18" spans="1:19" ht="52" customHeight="1" x14ac:dyDescent="0.25">
      <c r="A18" s="1653" t="s">
        <v>13</v>
      </c>
      <c r="B18" s="1653" t="s">
        <v>201</v>
      </c>
      <c r="C18" s="1660" t="s">
        <v>107</v>
      </c>
      <c r="D18" s="1655">
        <f>SUM(E18:K18,L18:R18)/2</f>
        <v>17.5</v>
      </c>
      <c r="E18" s="1656">
        <v>5</v>
      </c>
      <c r="F18" s="1655"/>
      <c r="G18" s="1655">
        <v>5</v>
      </c>
      <c r="H18" s="1655">
        <v>5</v>
      </c>
      <c r="I18" s="1655"/>
      <c r="J18" s="1655"/>
      <c r="K18" s="1656"/>
      <c r="L18" s="1661">
        <v>5</v>
      </c>
      <c r="M18" s="1655">
        <v>5</v>
      </c>
      <c r="N18" s="1655">
        <v>5</v>
      </c>
      <c r="O18" s="1659">
        <v>5</v>
      </c>
      <c r="P18" s="1659" t="s">
        <v>104</v>
      </c>
      <c r="Q18" s="1655"/>
      <c r="R18" s="1657"/>
      <c r="S18" s="907"/>
    </row>
    <row r="19" spans="1:19" ht="52" customHeight="1" x14ac:dyDescent="0.25">
      <c r="A19" s="1667"/>
      <c r="B19" s="1667"/>
      <c r="C19" s="1668" t="s">
        <v>123</v>
      </c>
      <c r="D19" s="1669"/>
      <c r="E19" s="1670">
        <f t="shared" ref="E19:R19" si="3">COUNT(E7:E14,E16:E17)</f>
        <v>3</v>
      </c>
      <c r="F19" s="1670">
        <f t="shared" si="3"/>
        <v>7</v>
      </c>
      <c r="G19" s="1670">
        <f t="shared" si="3"/>
        <v>5</v>
      </c>
      <c r="H19" s="1670">
        <f t="shared" si="3"/>
        <v>6</v>
      </c>
      <c r="I19" s="1670">
        <f t="shared" si="3"/>
        <v>7</v>
      </c>
      <c r="J19" s="1670">
        <f t="shared" si="3"/>
        <v>7</v>
      </c>
      <c r="K19" s="1670">
        <f t="shared" si="3"/>
        <v>2</v>
      </c>
      <c r="L19" s="1670">
        <f t="shared" si="3"/>
        <v>1</v>
      </c>
      <c r="M19" s="1670">
        <f t="shared" si="3"/>
        <v>6</v>
      </c>
      <c r="N19" s="1670">
        <f t="shared" si="3"/>
        <v>7</v>
      </c>
      <c r="O19" s="1670">
        <f t="shared" si="3"/>
        <v>7</v>
      </c>
      <c r="P19" s="1670">
        <f t="shared" si="3"/>
        <v>6</v>
      </c>
      <c r="Q19" s="1670">
        <f t="shared" si="3"/>
        <v>6</v>
      </c>
      <c r="R19" s="1670">
        <f t="shared" si="3"/>
        <v>4</v>
      </c>
      <c r="S19" s="907">
        <f>AVERAGE(E19:R19)</f>
        <v>5.2857142857142856</v>
      </c>
    </row>
    <row r="20" spans="1:19" ht="52" customHeight="1" x14ac:dyDescent="0.25">
      <c r="A20" s="1653" t="s">
        <v>13</v>
      </c>
      <c r="B20" s="1653" t="s">
        <v>26</v>
      </c>
      <c r="C20" s="1660" t="s">
        <v>285</v>
      </c>
      <c r="D20" s="1655">
        <f>SUM(E20:K20,L20:R20)/2</f>
        <v>40</v>
      </c>
      <c r="E20" s="1674"/>
      <c r="F20" s="1655">
        <v>8</v>
      </c>
      <c r="G20" s="1655">
        <v>8</v>
      </c>
      <c r="H20" s="1655"/>
      <c r="I20" s="1655">
        <v>8</v>
      </c>
      <c r="J20" s="1655">
        <v>8</v>
      </c>
      <c r="K20" s="1665">
        <v>8</v>
      </c>
      <c r="L20" s="1665">
        <v>8</v>
      </c>
      <c r="M20" s="1655">
        <v>8</v>
      </c>
      <c r="N20" s="1655">
        <v>8</v>
      </c>
      <c r="O20" s="1655"/>
      <c r="P20" s="1655">
        <v>8</v>
      </c>
      <c r="Q20" s="1655">
        <v>8</v>
      </c>
      <c r="R20" s="1665"/>
      <c r="S20" s="907"/>
    </row>
    <row r="21" spans="1:19" ht="52" customHeight="1" x14ac:dyDescent="0.25">
      <c r="A21" s="1667"/>
      <c r="B21" s="1667"/>
      <c r="C21" s="1668" t="s">
        <v>120</v>
      </c>
      <c r="D21" s="1669"/>
      <c r="E21" s="1670">
        <f t="shared" ref="E21:R21" si="4">COUNT(E7:E14,E16:E18,E20:E20)</f>
        <v>4</v>
      </c>
      <c r="F21" s="1670">
        <f t="shared" si="4"/>
        <v>8</v>
      </c>
      <c r="G21" s="1670">
        <f t="shared" si="4"/>
        <v>7</v>
      </c>
      <c r="H21" s="1670">
        <f t="shared" si="4"/>
        <v>7</v>
      </c>
      <c r="I21" s="1670">
        <f t="shared" si="4"/>
        <v>8</v>
      </c>
      <c r="J21" s="1670">
        <f t="shared" si="4"/>
        <v>8</v>
      </c>
      <c r="K21" s="1670">
        <f t="shared" si="4"/>
        <v>3</v>
      </c>
      <c r="L21" s="1670">
        <f t="shared" si="4"/>
        <v>3</v>
      </c>
      <c r="M21" s="1670">
        <f t="shared" si="4"/>
        <v>8</v>
      </c>
      <c r="N21" s="1670">
        <f t="shared" si="4"/>
        <v>9</v>
      </c>
      <c r="O21" s="1670">
        <f t="shared" si="4"/>
        <v>8</v>
      </c>
      <c r="P21" s="1670">
        <f t="shared" si="4"/>
        <v>7</v>
      </c>
      <c r="Q21" s="1670">
        <f t="shared" si="4"/>
        <v>7</v>
      </c>
      <c r="R21" s="1670">
        <f t="shared" si="4"/>
        <v>4</v>
      </c>
      <c r="S21" s="907">
        <f t="shared" ref="S21:S63" si="5">AVERAGE(E21:R21)</f>
        <v>6.5</v>
      </c>
    </row>
    <row r="22" spans="1:19" ht="52" customHeight="1" x14ac:dyDescent="0.25">
      <c r="A22" s="1653" t="s">
        <v>13</v>
      </c>
      <c r="B22" s="1653" t="s">
        <v>30</v>
      </c>
      <c r="C22" s="1660" t="s">
        <v>292</v>
      </c>
      <c r="D22" s="1655">
        <f>SUM(E22:K22,L22:R22)/2</f>
        <v>32</v>
      </c>
      <c r="E22" s="1675"/>
      <c r="F22" s="1655">
        <v>8</v>
      </c>
      <c r="G22" s="1655"/>
      <c r="H22" s="1655">
        <v>8</v>
      </c>
      <c r="I22" s="1655">
        <v>8</v>
      </c>
      <c r="J22" s="1655">
        <v>8</v>
      </c>
      <c r="K22" s="1676"/>
      <c r="L22" s="1676"/>
      <c r="M22" s="1655">
        <v>8</v>
      </c>
      <c r="N22" s="1655">
        <v>8</v>
      </c>
      <c r="O22" s="1655"/>
      <c r="P22" s="1671">
        <v>8</v>
      </c>
      <c r="Q22" s="1655">
        <v>8</v>
      </c>
      <c r="R22" s="1675"/>
      <c r="S22" s="907"/>
    </row>
    <row r="23" spans="1:19" ht="52" customHeight="1" x14ac:dyDescent="0.25">
      <c r="A23" s="1653" t="s">
        <v>13</v>
      </c>
      <c r="B23" s="1653" t="s">
        <v>30</v>
      </c>
      <c r="C23" s="1660" t="s">
        <v>341</v>
      </c>
      <c r="D23" s="1655">
        <f>SUM(E23:K23,L23:R23)/2</f>
        <v>40</v>
      </c>
      <c r="E23" s="1676"/>
      <c r="F23" s="1655">
        <v>8</v>
      </c>
      <c r="G23" s="1655">
        <v>8</v>
      </c>
      <c r="H23" s="1655">
        <v>8</v>
      </c>
      <c r="I23" s="1655"/>
      <c r="J23" s="1655">
        <v>8</v>
      </c>
      <c r="K23" s="1676">
        <v>8</v>
      </c>
      <c r="L23" s="1676">
        <v>8</v>
      </c>
      <c r="M23" s="1655">
        <v>8</v>
      </c>
      <c r="N23" s="1655">
        <v>8</v>
      </c>
      <c r="O23" s="1655">
        <v>8</v>
      </c>
      <c r="P23" s="1671"/>
      <c r="Q23" s="1655">
        <v>8</v>
      </c>
      <c r="R23" s="1676"/>
      <c r="S23" s="907"/>
    </row>
    <row r="24" spans="1:19" ht="52" customHeight="1" x14ac:dyDescent="0.25">
      <c r="A24" s="1653" t="s">
        <v>13</v>
      </c>
      <c r="B24" s="1653" t="s">
        <v>30</v>
      </c>
      <c r="C24" s="1660" t="s">
        <v>290</v>
      </c>
      <c r="D24" s="1655">
        <f t="shared" ref="D24" si="6">SUM(E24:K24,L24:R24)/2</f>
        <v>16</v>
      </c>
      <c r="E24" s="1656">
        <v>8</v>
      </c>
      <c r="F24" s="1655"/>
      <c r="G24" s="1655"/>
      <c r="H24" s="1655"/>
      <c r="I24" s="1655"/>
      <c r="J24" s="1655"/>
      <c r="K24" s="1656">
        <v>8</v>
      </c>
      <c r="L24" s="1656">
        <v>8</v>
      </c>
      <c r="M24" s="1655"/>
      <c r="N24" s="1655"/>
      <c r="O24" s="1655"/>
      <c r="P24" s="1655"/>
      <c r="Q24" s="1655"/>
      <c r="R24" s="1657">
        <v>8</v>
      </c>
      <c r="S24" s="907"/>
    </row>
    <row r="25" spans="1:19" ht="52" customHeight="1" x14ac:dyDescent="0.25">
      <c r="A25" s="1667"/>
      <c r="B25" s="1667"/>
      <c r="C25" s="1668" t="s">
        <v>119</v>
      </c>
      <c r="D25" s="1669"/>
      <c r="E25" s="1670">
        <f t="shared" ref="E25:R25" si="7">COUNT(E7:E14,E16:E18,E20:E20,E22:E24)</f>
        <v>5</v>
      </c>
      <c r="F25" s="1670">
        <f t="shared" si="7"/>
        <v>10</v>
      </c>
      <c r="G25" s="1670">
        <f t="shared" si="7"/>
        <v>8</v>
      </c>
      <c r="H25" s="1670">
        <f t="shared" si="7"/>
        <v>9</v>
      </c>
      <c r="I25" s="1670">
        <f t="shared" si="7"/>
        <v>9</v>
      </c>
      <c r="J25" s="1670">
        <f t="shared" si="7"/>
        <v>10</v>
      </c>
      <c r="K25" s="1670">
        <f t="shared" si="7"/>
        <v>5</v>
      </c>
      <c r="L25" s="1670">
        <f t="shared" si="7"/>
        <v>5</v>
      </c>
      <c r="M25" s="1670">
        <f t="shared" si="7"/>
        <v>10</v>
      </c>
      <c r="N25" s="1670">
        <f t="shared" si="7"/>
        <v>11</v>
      </c>
      <c r="O25" s="1670">
        <f t="shared" si="7"/>
        <v>9</v>
      </c>
      <c r="P25" s="1670">
        <f t="shared" si="7"/>
        <v>8</v>
      </c>
      <c r="Q25" s="1670">
        <f t="shared" si="7"/>
        <v>9</v>
      </c>
      <c r="R25" s="1670">
        <f t="shared" si="7"/>
        <v>5</v>
      </c>
      <c r="S25" s="907">
        <f t="shared" si="5"/>
        <v>8.0714285714285712</v>
      </c>
    </row>
    <row r="26" spans="1:19" ht="52" customHeight="1" x14ac:dyDescent="0.25">
      <c r="A26" s="1653" t="s">
        <v>13</v>
      </c>
      <c r="B26" s="1653" t="s">
        <v>91</v>
      </c>
      <c r="C26" s="1654" t="s">
        <v>92</v>
      </c>
      <c r="D26" s="1655">
        <f t="shared" ref="D26:D30" si="8">SUM(E26:K26,L26:R26)/2</f>
        <v>40</v>
      </c>
      <c r="E26" s="1656"/>
      <c r="F26" s="1655">
        <v>8</v>
      </c>
      <c r="G26" s="1655">
        <v>8</v>
      </c>
      <c r="H26" s="1655">
        <v>8</v>
      </c>
      <c r="I26" s="1655">
        <v>8</v>
      </c>
      <c r="J26" s="1655">
        <v>8</v>
      </c>
      <c r="K26" s="1656"/>
      <c r="L26" s="1656"/>
      <c r="M26" s="1655">
        <v>8</v>
      </c>
      <c r="N26" s="1655">
        <v>8</v>
      </c>
      <c r="O26" s="1655">
        <v>8</v>
      </c>
      <c r="P26" s="1655">
        <v>8</v>
      </c>
      <c r="Q26" s="1655">
        <v>8</v>
      </c>
      <c r="R26" s="1657"/>
      <c r="S26" s="907"/>
    </row>
    <row r="27" spans="1:19" ht="52" customHeight="1" x14ac:dyDescent="0.25">
      <c r="A27" s="1653" t="s">
        <v>13</v>
      </c>
      <c r="B27" s="1653" t="s">
        <v>91</v>
      </c>
      <c r="C27" s="1654" t="s">
        <v>314</v>
      </c>
      <c r="D27" s="1655">
        <f t="shared" si="8"/>
        <v>16</v>
      </c>
      <c r="E27" s="1675"/>
      <c r="F27" s="1655"/>
      <c r="G27" s="1655">
        <v>8</v>
      </c>
      <c r="H27" s="1655">
        <v>8</v>
      </c>
      <c r="I27" s="1655"/>
      <c r="J27" s="1655"/>
      <c r="K27" s="1656"/>
      <c r="L27" s="1656"/>
      <c r="M27" s="1655"/>
      <c r="N27" s="1655">
        <v>8</v>
      </c>
      <c r="O27" s="1655">
        <v>8</v>
      </c>
      <c r="P27" s="1655"/>
      <c r="Q27" s="1655"/>
      <c r="R27" s="1675"/>
      <c r="S27" s="907"/>
    </row>
    <row r="28" spans="1:19" ht="52" customHeight="1" x14ac:dyDescent="0.25">
      <c r="A28" s="1747" t="s">
        <v>13</v>
      </c>
      <c r="B28" s="1747" t="s">
        <v>91</v>
      </c>
      <c r="C28" s="1750" t="s">
        <v>344</v>
      </c>
      <c r="D28" s="1655">
        <f t="shared" si="8"/>
        <v>28</v>
      </c>
      <c r="E28" s="1675"/>
      <c r="F28" s="1683" t="s">
        <v>273</v>
      </c>
      <c r="G28" s="1655">
        <v>8</v>
      </c>
      <c r="H28" s="1655"/>
      <c r="I28" s="1655">
        <v>8</v>
      </c>
      <c r="J28" s="1655">
        <v>8</v>
      </c>
      <c r="K28" s="1656"/>
      <c r="L28" s="1656"/>
      <c r="M28" s="1655">
        <v>8</v>
      </c>
      <c r="N28" s="1655">
        <v>8</v>
      </c>
      <c r="O28" s="1655">
        <v>8</v>
      </c>
      <c r="P28" s="1655">
        <v>8</v>
      </c>
      <c r="Q28" s="1655"/>
      <c r="R28" s="1675"/>
      <c r="S28" s="907"/>
    </row>
    <row r="29" spans="1:19" ht="52" customHeight="1" x14ac:dyDescent="0.25">
      <c r="A29" s="1653" t="s">
        <v>13</v>
      </c>
      <c r="B29" s="1653" t="s">
        <v>91</v>
      </c>
      <c r="C29" s="1660" t="s">
        <v>331</v>
      </c>
      <c r="D29" s="1655">
        <f t="shared" si="8"/>
        <v>24</v>
      </c>
      <c r="E29" s="1656"/>
      <c r="F29" s="1659" t="s">
        <v>104</v>
      </c>
      <c r="G29" s="1659" t="s">
        <v>104</v>
      </c>
      <c r="H29" s="1659" t="s">
        <v>104</v>
      </c>
      <c r="I29" s="1655"/>
      <c r="J29" s="1655">
        <v>8</v>
      </c>
      <c r="K29" s="1656">
        <v>8</v>
      </c>
      <c r="L29" s="1656">
        <v>8</v>
      </c>
      <c r="M29" s="1655">
        <v>8</v>
      </c>
      <c r="N29" s="1655">
        <v>8</v>
      </c>
      <c r="O29" s="1655">
        <v>8</v>
      </c>
      <c r="P29" s="1655"/>
      <c r="Q29" s="1659" t="s">
        <v>117</v>
      </c>
      <c r="R29" s="1657"/>
      <c r="S29" s="907"/>
    </row>
    <row r="30" spans="1:19" ht="52" customHeight="1" x14ac:dyDescent="0.25">
      <c r="A30" s="1653" t="s">
        <v>13</v>
      </c>
      <c r="B30" s="1653" t="s">
        <v>91</v>
      </c>
      <c r="C30" s="1660" t="s">
        <v>281</v>
      </c>
      <c r="D30" s="1655">
        <f t="shared" si="8"/>
        <v>40</v>
      </c>
      <c r="E30" s="1656">
        <v>8</v>
      </c>
      <c r="F30" s="1655"/>
      <c r="G30" s="1655">
        <v>8</v>
      </c>
      <c r="H30" s="1655">
        <v>8</v>
      </c>
      <c r="I30" s="1655">
        <v>8</v>
      </c>
      <c r="J30" s="1655">
        <v>8</v>
      </c>
      <c r="K30" s="1656"/>
      <c r="L30" s="1656"/>
      <c r="M30" s="1655">
        <v>8</v>
      </c>
      <c r="N30" s="1655">
        <v>8</v>
      </c>
      <c r="O30" s="1655"/>
      <c r="P30" s="1655">
        <v>8</v>
      </c>
      <c r="Q30" s="1655">
        <v>8</v>
      </c>
      <c r="R30" s="1657">
        <v>8</v>
      </c>
      <c r="S30" s="907"/>
    </row>
    <row r="31" spans="1:19" ht="52" customHeight="1" x14ac:dyDescent="0.25">
      <c r="A31" s="1667"/>
      <c r="B31" s="1667"/>
      <c r="C31" s="1668" t="s">
        <v>124</v>
      </c>
      <c r="D31" s="1669"/>
      <c r="E31" s="1670">
        <f t="shared" ref="E31:R31" si="9">COUNT(E7:E14,E16:E18,E20:E20,E22:E24,E26:E30)</f>
        <v>6</v>
      </c>
      <c r="F31" s="1670">
        <f t="shared" si="9"/>
        <v>11</v>
      </c>
      <c r="G31" s="1670">
        <f t="shared" si="9"/>
        <v>12</v>
      </c>
      <c r="H31" s="1670">
        <f t="shared" si="9"/>
        <v>12</v>
      </c>
      <c r="I31" s="1670">
        <f t="shared" si="9"/>
        <v>12</v>
      </c>
      <c r="J31" s="1670">
        <f t="shared" si="9"/>
        <v>14</v>
      </c>
      <c r="K31" s="1670">
        <f t="shared" si="9"/>
        <v>6</v>
      </c>
      <c r="L31" s="1670">
        <f t="shared" si="9"/>
        <v>6</v>
      </c>
      <c r="M31" s="1670">
        <f t="shared" si="9"/>
        <v>14</v>
      </c>
      <c r="N31" s="1670">
        <f t="shared" si="9"/>
        <v>16</v>
      </c>
      <c r="O31" s="1670">
        <f t="shared" si="9"/>
        <v>13</v>
      </c>
      <c r="P31" s="1670">
        <f t="shared" si="9"/>
        <v>11</v>
      </c>
      <c r="Q31" s="1670">
        <f t="shared" si="9"/>
        <v>11</v>
      </c>
      <c r="R31" s="1670">
        <f t="shared" si="9"/>
        <v>6</v>
      </c>
      <c r="S31" s="907">
        <f t="shared" si="5"/>
        <v>10.714285714285714</v>
      </c>
    </row>
    <row r="32" spans="1:19" ht="52" customHeight="1" x14ac:dyDescent="0.25">
      <c r="A32" s="1653" t="s">
        <v>13</v>
      </c>
      <c r="B32" s="1653" t="s">
        <v>288</v>
      </c>
      <c r="C32" s="1660" t="s">
        <v>276</v>
      </c>
      <c r="D32" s="1655">
        <f>SUM(E32:K32,L32:R32)/2</f>
        <v>13</v>
      </c>
      <c r="E32" s="1665">
        <v>8</v>
      </c>
      <c r="F32" s="1655"/>
      <c r="G32" s="1655"/>
      <c r="H32" s="1655">
        <v>5</v>
      </c>
      <c r="I32" s="1655"/>
      <c r="J32" s="1655"/>
      <c r="K32" s="1665"/>
      <c r="L32" s="1665"/>
      <c r="M32" s="1655"/>
      <c r="N32" s="1655"/>
      <c r="O32" s="1655">
        <v>5</v>
      </c>
      <c r="P32" s="1655"/>
      <c r="Q32" s="1655"/>
      <c r="R32" s="1665">
        <v>8</v>
      </c>
      <c r="S32" s="907"/>
    </row>
    <row r="33" spans="1:19" ht="52" customHeight="1" x14ac:dyDescent="0.25">
      <c r="A33" s="1653" t="s">
        <v>13</v>
      </c>
      <c r="B33" s="1653" t="s">
        <v>322</v>
      </c>
      <c r="C33" s="1660" t="s">
        <v>276</v>
      </c>
      <c r="D33" s="1655">
        <f>SUM(E33:K33,L33:R33)/2</f>
        <v>14</v>
      </c>
      <c r="E33" s="1665"/>
      <c r="F33" s="1655"/>
      <c r="G33" s="1655"/>
      <c r="H33" s="1655"/>
      <c r="I33" s="1655">
        <v>7</v>
      </c>
      <c r="J33" s="1655">
        <v>7</v>
      </c>
      <c r="K33" s="1665"/>
      <c r="L33" s="1665"/>
      <c r="M33" s="1655"/>
      <c r="N33" s="1655"/>
      <c r="O33" s="1655"/>
      <c r="P33" s="1655">
        <v>7</v>
      </c>
      <c r="Q33" s="1655">
        <v>7</v>
      </c>
      <c r="R33" s="1665"/>
      <c r="S33" s="907"/>
    </row>
    <row r="34" spans="1:19" ht="52" customHeight="1" x14ac:dyDescent="0.25">
      <c r="A34" s="1747" t="s">
        <v>13</v>
      </c>
      <c r="B34" s="1747" t="s">
        <v>34</v>
      </c>
      <c r="C34" s="1751" t="s">
        <v>345</v>
      </c>
      <c r="D34" s="1655">
        <f>SUM(E34:K34,L34:R34)/2</f>
        <v>32</v>
      </c>
      <c r="E34" s="1665"/>
      <c r="F34" s="1655">
        <v>8</v>
      </c>
      <c r="G34" s="1655"/>
      <c r="H34" s="1655">
        <v>8</v>
      </c>
      <c r="I34" s="1655"/>
      <c r="J34" s="1655">
        <v>8</v>
      </c>
      <c r="K34" s="1665">
        <v>8</v>
      </c>
      <c r="L34" s="1665">
        <v>8</v>
      </c>
      <c r="M34" s="1655">
        <v>8</v>
      </c>
      <c r="N34" s="1655"/>
      <c r="O34" s="1655">
        <v>8</v>
      </c>
      <c r="P34" s="1655"/>
      <c r="Q34" s="1655">
        <v>8</v>
      </c>
      <c r="R34" s="1665"/>
      <c r="S34" s="907"/>
    </row>
    <row r="35" spans="1:19" ht="52" customHeight="1" x14ac:dyDescent="0.25">
      <c r="A35" s="1653" t="s">
        <v>13</v>
      </c>
      <c r="B35" s="1653" t="s">
        <v>34</v>
      </c>
      <c r="C35" s="1684" t="s">
        <v>192</v>
      </c>
      <c r="D35" s="1655">
        <f>SUM(E35:K35,L35:R35)/2</f>
        <v>40</v>
      </c>
      <c r="E35" s="1656">
        <v>8</v>
      </c>
      <c r="F35" s="1671">
        <v>8</v>
      </c>
      <c r="G35" s="1671">
        <v>8</v>
      </c>
      <c r="H35" s="1655"/>
      <c r="I35" s="1655">
        <v>8</v>
      </c>
      <c r="J35" s="1655">
        <v>8</v>
      </c>
      <c r="K35" s="1656"/>
      <c r="L35" s="1656"/>
      <c r="M35" s="1671">
        <v>8</v>
      </c>
      <c r="N35" s="1671">
        <v>8</v>
      </c>
      <c r="O35" s="1655"/>
      <c r="P35" s="1655">
        <v>8</v>
      </c>
      <c r="Q35" s="1655">
        <v>8</v>
      </c>
      <c r="R35" s="1657">
        <v>8</v>
      </c>
      <c r="S35" s="907"/>
    </row>
    <row r="36" spans="1:19" ht="52" customHeight="1" x14ac:dyDescent="0.25">
      <c r="A36" s="1667"/>
      <c r="B36" s="1667"/>
      <c r="C36" s="1668" t="s">
        <v>121</v>
      </c>
      <c r="D36" s="1669"/>
      <c r="E36" s="1670">
        <f t="shared" ref="E36:R36" si="10">COUNT(E7:E14,E16:E18,E20:E20,E22:E24,E26:E30,E32:E35)</f>
        <v>8</v>
      </c>
      <c r="F36" s="1670">
        <f t="shared" si="10"/>
        <v>13</v>
      </c>
      <c r="G36" s="1670">
        <f t="shared" si="10"/>
        <v>13</v>
      </c>
      <c r="H36" s="1670">
        <f t="shared" si="10"/>
        <v>14</v>
      </c>
      <c r="I36" s="1670">
        <f t="shared" si="10"/>
        <v>14</v>
      </c>
      <c r="J36" s="1670">
        <f t="shared" si="10"/>
        <v>17</v>
      </c>
      <c r="K36" s="1670">
        <f t="shared" si="10"/>
        <v>7</v>
      </c>
      <c r="L36" s="1670">
        <f t="shared" si="10"/>
        <v>7</v>
      </c>
      <c r="M36" s="1670">
        <f t="shared" si="10"/>
        <v>16</v>
      </c>
      <c r="N36" s="1670">
        <f t="shared" si="10"/>
        <v>17</v>
      </c>
      <c r="O36" s="1670">
        <f t="shared" si="10"/>
        <v>15</v>
      </c>
      <c r="P36" s="1670">
        <f t="shared" si="10"/>
        <v>13</v>
      </c>
      <c r="Q36" s="1670">
        <f t="shared" si="10"/>
        <v>14</v>
      </c>
      <c r="R36" s="1670">
        <f t="shared" si="10"/>
        <v>8</v>
      </c>
      <c r="S36" s="907">
        <f t="shared" si="5"/>
        <v>12.571428571428571</v>
      </c>
    </row>
    <row r="37" spans="1:19" ht="52" customHeight="1" x14ac:dyDescent="0.25">
      <c r="A37" s="1747" t="s">
        <v>13</v>
      </c>
      <c r="B37" s="1747" t="s">
        <v>348</v>
      </c>
      <c r="C37" s="1751" t="s">
        <v>349</v>
      </c>
      <c r="D37" s="1655">
        <f t="shared" ref="D37:D38" si="11">SUM(E37:K37,L37:R37)/2</f>
        <v>40</v>
      </c>
      <c r="E37" s="1749"/>
      <c r="F37" s="1671">
        <v>8</v>
      </c>
      <c r="G37" s="1671">
        <v>8</v>
      </c>
      <c r="H37" s="1655">
        <v>8</v>
      </c>
      <c r="I37" s="1671">
        <v>8</v>
      </c>
      <c r="J37" s="1671"/>
      <c r="K37" s="1665">
        <v>8</v>
      </c>
      <c r="L37" s="1665">
        <v>8</v>
      </c>
      <c r="M37" s="1655">
        <v>8</v>
      </c>
      <c r="N37" s="1671"/>
      <c r="O37" s="1671">
        <v>8</v>
      </c>
      <c r="P37" s="1671">
        <v>8</v>
      </c>
      <c r="Q37" s="1671">
        <v>8</v>
      </c>
      <c r="R37" s="1749"/>
      <c r="S37" s="907"/>
    </row>
    <row r="38" spans="1:19" ht="52" customHeight="1" x14ac:dyDescent="0.25">
      <c r="A38" s="1653" t="s">
        <v>13</v>
      </c>
      <c r="B38" s="1653" t="s">
        <v>162</v>
      </c>
      <c r="C38" s="1660" t="s">
        <v>235</v>
      </c>
      <c r="D38" s="1655">
        <f t="shared" si="11"/>
        <v>40</v>
      </c>
      <c r="E38" s="1661"/>
      <c r="F38" s="1671">
        <v>8</v>
      </c>
      <c r="G38" s="1671">
        <v>8</v>
      </c>
      <c r="H38" s="1655"/>
      <c r="I38" s="1671">
        <v>8</v>
      </c>
      <c r="J38" s="1671">
        <v>8</v>
      </c>
      <c r="K38" s="1656">
        <v>8</v>
      </c>
      <c r="L38" s="1656">
        <v>8</v>
      </c>
      <c r="M38" s="1655">
        <v>8</v>
      </c>
      <c r="N38" s="1671"/>
      <c r="O38" s="1671">
        <v>8</v>
      </c>
      <c r="P38" s="1671">
        <v>8</v>
      </c>
      <c r="Q38" s="1671">
        <v>8</v>
      </c>
      <c r="R38" s="1672"/>
      <c r="S38" s="907"/>
    </row>
    <row r="39" spans="1:19" ht="52" customHeight="1" x14ac:dyDescent="0.25">
      <c r="A39" s="1653" t="s">
        <v>13</v>
      </c>
      <c r="B39" s="1653" t="s">
        <v>162</v>
      </c>
      <c r="C39" s="1660" t="s">
        <v>292</v>
      </c>
      <c r="D39" s="1655">
        <f>SUM(E39:K39,L39:R39)/2</f>
        <v>8</v>
      </c>
      <c r="E39" s="1656">
        <v>8</v>
      </c>
      <c r="F39" s="1679"/>
      <c r="G39" s="1685"/>
      <c r="H39" s="1679"/>
      <c r="I39" s="1679"/>
      <c r="J39" s="1679"/>
      <c r="K39" s="1661"/>
      <c r="L39" s="1661"/>
      <c r="M39" s="1679"/>
      <c r="N39" s="1686"/>
      <c r="O39" s="1686"/>
      <c r="P39" s="1686"/>
      <c r="Q39" s="1679"/>
      <c r="R39" s="1657">
        <v>8</v>
      </c>
      <c r="S39" s="907"/>
    </row>
    <row r="40" spans="1:19" ht="52" customHeight="1" x14ac:dyDescent="0.25">
      <c r="A40" s="1667"/>
      <c r="B40" s="1667"/>
      <c r="C40" s="1668" t="s">
        <v>139</v>
      </c>
      <c r="D40" s="1669"/>
      <c r="E40" s="1670">
        <f t="shared" ref="E40:R40" si="12">COUNT(E7:E14,E16:E18,E20:E20,E22:E24,E26:E30,E32:E35,E37:E39)</f>
        <v>9</v>
      </c>
      <c r="F40" s="1670">
        <f t="shared" si="12"/>
        <v>15</v>
      </c>
      <c r="G40" s="1670">
        <f t="shared" si="12"/>
        <v>15</v>
      </c>
      <c r="H40" s="1670">
        <f t="shared" si="12"/>
        <v>15</v>
      </c>
      <c r="I40" s="1670">
        <f t="shared" si="12"/>
        <v>16</v>
      </c>
      <c r="J40" s="1670">
        <f t="shared" si="12"/>
        <v>18</v>
      </c>
      <c r="K40" s="1670">
        <f t="shared" si="12"/>
        <v>9</v>
      </c>
      <c r="L40" s="1670">
        <f t="shared" si="12"/>
        <v>9</v>
      </c>
      <c r="M40" s="1670">
        <f t="shared" si="12"/>
        <v>18</v>
      </c>
      <c r="N40" s="1670">
        <f t="shared" si="12"/>
        <v>17</v>
      </c>
      <c r="O40" s="1670">
        <f t="shared" si="12"/>
        <v>17</v>
      </c>
      <c r="P40" s="1670">
        <f t="shared" si="12"/>
        <v>15</v>
      </c>
      <c r="Q40" s="1670">
        <f t="shared" si="12"/>
        <v>16</v>
      </c>
      <c r="R40" s="1670">
        <f t="shared" si="12"/>
        <v>9</v>
      </c>
      <c r="S40" s="907">
        <f t="shared" si="5"/>
        <v>14.142857142857142</v>
      </c>
    </row>
    <row r="41" spans="1:19" ht="52" customHeight="1" x14ac:dyDescent="0.25">
      <c r="A41" s="1677" t="s">
        <v>231</v>
      </c>
      <c r="B41" s="1677" t="s">
        <v>103</v>
      </c>
      <c r="C41" s="1682" t="s">
        <v>351</v>
      </c>
      <c r="D41" s="1655">
        <f>SUM(E41:K41,L41:R41)/2</f>
        <v>0</v>
      </c>
      <c r="E41" s="1665"/>
      <c r="F41" s="1655"/>
      <c r="G41" s="1655"/>
      <c r="H41" s="1655"/>
      <c r="I41" s="1655"/>
      <c r="J41" s="1655"/>
      <c r="K41" s="1665"/>
      <c r="L41" s="1665"/>
      <c r="M41" s="1655"/>
      <c r="N41" s="1655"/>
      <c r="O41" s="1655"/>
      <c r="P41" s="1655"/>
      <c r="Q41" s="1655"/>
      <c r="R41" s="1665"/>
      <c r="S41" s="1326"/>
    </row>
    <row r="42" spans="1:19" ht="52" customHeight="1" x14ac:dyDescent="0.25">
      <c r="A42" s="1653" t="s">
        <v>13</v>
      </c>
      <c r="B42" s="1653" t="s">
        <v>103</v>
      </c>
      <c r="C42" s="1660" t="s">
        <v>309</v>
      </c>
      <c r="D42" s="1655">
        <f>SUM(E42:K42,L42:R42)/2</f>
        <v>0</v>
      </c>
      <c r="E42" s="1665"/>
      <c r="F42" s="1655"/>
      <c r="G42" s="1659" t="s">
        <v>219</v>
      </c>
      <c r="H42" s="1655"/>
      <c r="I42" s="1655"/>
      <c r="J42" s="1655"/>
      <c r="K42" s="1665"/>
      <c r="L42" s="1665"/>
      <c r="M42" s="1655"/>
      <c r="N42" s="1655"/>
      <c r="O42" s="1655"/>
      <c r="P42" s="1655"/>
      <c r="Q42" s="1655"/>
      <c r="R42" s="1665"/>
      <c r="S42" s="1326"/>
    </row>
    <row r="43" spans="1:19" ht="52" customHeight="1" x14ac:dyDescent="0.25">
      <c r="A43" s="1667"/>
      <c r="B43" s="1667"/>
      <c r="C43" s="1668" t="s">
        <v>125</v>
      </c>
      <c r="D43" s="1669"/>
      <c r="E43" s="1670">
        <f t="shared" ref="E43:R43" si="13">COUNT(E7:E14,E16:E17,E20:E20,E22:E24,E26:E30,E32:E35,E37:E39,E42:E42)</f>
        <v>8</v>
      </c>
      <c r="F43" s="1670">
        <f>COUNT(F7:F14,F16:F17,F20:F20,F22:F24,F26:F30,F32:F35,F37:F39,F42:F42)</f>
        <v>15</v>
      </c>
      <c r="G43" s="1670">
        <f t="shared" si="13"/>
        <v>14</v>
      </c>
      <c r="H43" s="1670">
        <f t="shared" si="13"/>
        <v>14</v>
      </c>
      <c r="I43" s="1670">
        <f t="shared" si="13"/>
        <v>16</v>
      </c>
      <c r="J43" s="1670">
        <f t="shared" si="13"/>
        <v>18</v>
      </c>
      <c r="K43" s="1670">
        <f t="shared" si="13"/>
        <v>9</v>
      </c>
      <c r="L43" s="1670">
        <f t="shared" si="13"/>
        <v>8</v>
      </c>
      <c r="M43" s="1670">
        <f t="shared" si="13"/>
        <v>17</v>
      </c>
      <c r="N43" s="1670">
        <f t="shared" si="13"/>
        <v>16</v>
      </c>
      <c r="O43" s="1670">
        <f t="shared" si="13"/>
        <v>16</v>
      </c>
      <c r="P43" s="1670">
        <f t="shared" si="13"/>
        <v>15</v>
      </c>
      <c r="Q43" s="1670">
        <f t="shared" si="13"/>
        <v>16</v>
      </c>
      <c r="R43" s="1670">
        <f t="shared" si="13"/>
        <v>9</v>
      </c>
      <c r="S43" s="907">
        <f t="shared" si="5"/>
        <v>13.642857142857142</v>
      </c>
    </row>
    <row r="44" spans="1:19" ht="52" customHeight="1" x14ac:dyDescent="0.25">
      <c r="A44" s="1653" t="s">
        <v>13</v>
      </c>
      <c r="B44" s="1653" t="s">
        <v>39</v>
      </c>
      <c r="C44" s="1660" t="s">
        <v>318</v>
      </c>
      <c r="D44" s="1655">
        <f>SUM(E44:K44,L44:R44)/2</f>
        <v>40</v>
      </c>
      <c r="E44" s="1656"/>
      <c r="F44" s="1655">
        <v>8</v>
      </c>
      <c r="G44" s="1655">
        <v>8</v>
      </c>
      <c r="H44" s="1655">
        <v>8</v>
      </c>
      <c r="I44" s="1655">
        <v>8</v>
      </c>
      <c r="J44" s="1655"/>
      <c r="K44" s="1656">
        <v>8</v>
      </c>
      <c r="L44" s="1656">
        <v>8</v>
      </c>
      <c r="M44" s="1655"/>
      <c r="N44" s="1655">
        <v>8</v>
      </c>
      <c r="O44" s="1655">
        <v>8</v>
      </c>
      <c r="P44" s="1655">
        <v>8</v>
      </c>
      <c r="Q44" s="1655">
        <v>8</v>
      </c>
      <c r="R44" s="1657"/>
      <c r="S44" s="907"/>
    </row>
    <row r="45" spans="1:19" ht="52" customHeight="1" x14ac:dyDescent="0.25">
      <c r="A45" s="1653" t="s">
        <v>13</v>
      </c>
      <c r="B45" s="1653" t="s">
        <v>39</v>
      </c>
      <c r="C45" s="1660" t="s">
        <v>329</v>
      </c>
      <c r="D45" s="1655">
        <f t="shared" ref="D45:D50" si="14">SUM(E45:K45,L45:R45)/2</f>
        <v>40</v>
      </c>
      <c r="E45" s="1656"/>
      <c r="F45" s="1655">
        <v>8</v>
      </c>
      <c r="G45" s="1655">
        <v>8</v>
      </c>
      <c r="H45" s="1687">
        <v>8</v>
      </c>
      <c r="I45" s="1655"/>
      <c r="J45" s="1655">
        <v>8</v>
      </c>
      <c r="K45" s="1656">
        <v>8</v>
      </c>
      <c r="L45" s="1656">
        <v>8</v>
      </c>
      <c r="M45" s="1655">
        <v>8</v>
      </c>
      <c r="N45" s="1655">
        <v>8</v>
      </c>
      <c r="O45" s="1655"/>
      <c r="P45" s="1655">
        <v>8</v>
      </c>
      <c r="Q45" s="1655">
        <v>8</v>
      </c>
      <c r="R45" s="1657"/>
      <c r="S45" s="907"/>
    </row>
    <row r="46" spans="1:19" s="1064" customFormat="1" ht="52" customHeight="1" x14ac:dyDescent="0.25">
      <c r="A46" s="1653" t="s">
        <v>13</v>
      </c>
      <c r="B46" s="1653" t="s">
        <v>39</v>
      </c>
      <c r="C46" s="1660" t="s">
        <v>308</v>
      </c>
      <c r="D46" s="1655">
        <f t="shared" si="14"/>
        <v>8</v>
      </c>
      <c r="E46" s="1656">
        <v>8</v>
      </c>
      <c r="F46" s="1679"/>
      <c r="G46" s="1679"/>
      <c r="H46" s="1679"/>
      <c r="I46" s="1679"/>
      <c r="J46" s="1679"/>
      <c r="K46" s="1680"/>
      <c r="L46" s="1680"/>
      <c r="M46" s="1679"/>
      <c r="N46" s="1679"/>
      <c r="O46" s="1679"/>
      <c r="P46" s="1679"/>
      <c r="Q46" s="1679"/>
      <c r="R46" s="1657">
        <v>8</v>
      </c>
      <c r="S46" s="1078"/>
    </row>
    <row r="47" spans="1:19" ht="52" customHeight="1" x14ac:dyDescent="0.25">
      <c r="A47" s="1653" t="s">
        <v>13</v>
      </c>
      <c r="B47" s="1653" t="s">
        <v>39</v>
      </c>
      <c r="C47" s="1660" t="s">
        <v>106</v>
      </c>
      <c r="D47" s="1655">
        <f t="shared" si="14"/>
        <v>16</v>
      </c>
      <c r="E47" s="1656"/>
      <c r="F47" s="1655">
        <v>8</v>
      </c>
      <c r="G47" s="1655">
        <v>8</v>
      </c>
      <c r="H47" s="1666"/>
      <c r="I47" s="1666"/>
      <c r="J47" s="1666"/>
      <c r="K47" s="1675"/>
      <c r="L47" s="1656"/>
      <c r="M47" s="1655">
        <v>8</v>
      </c>
      <c r="N47" s="1655">
        <v>8</v>
      </c>
      <c r="O47" s="1666"/>
      <c r="P47" s="1666"/>
      <c r="Q47" s="1666"/>
      <c r="R47" s="1675"/>
      <c r="S47" s="907"/>
    </row>
    <row r="48" spans="1:19" ht="52" customHeight="1" x14ac:dyDescent="0.25">
      <c r="A48" s="1653" t="s">
        <v>13</v>
      </c>
      <c r="B48" s="1653" t="s">
        <v>39</v>
      </c>
      <c r="C48" s="1660" t="s">
        <v>334</v>
      </c>
      <c r="D48" s="1655">
        <f t="shared" si="14"/>
        <v>40</v>
      </c>
      <c r="E48" s="1665"/>
      <c r="F48" s="1655">
        <v>8</v>
      </c>
      <c r="G48" s="1655"/>
      <c r="H48" s="1655">
        <v>8</v>
      </c>
      <c r="I48" s="1655">
        <v>8</v>
      </c>
      <c r="J48" s="1655">
        <v>8</v>
      </c>
      <c r="K48" s="1665">
        <v>8</v>
      </c>
      <c r="L48" s="1665">
        <v>8</v>
      </c>
      <c r="M48" s="1655">
        <v>8</v>
      </c>
      <c r="N48" s="1655"/>
      <c r="O48" s="1655">
        <v>8</v>
      </c>
      <c r="P48" s="1655">
        <v>8</v>
      </c>
      <c r="Q48" s="1655">
        <v>8</v>
      </c>
      <c r="R48" s="1665"/>
      <c r="S48" s="1377"/>
    </row>
    <row r="49" spans="1:19" ht="52" customHeight="1" x14ac:dyDescent="0.25">
      <c r="A49" s="1653" t="s">
        <v>13</v>
      </c>
      <c r="B49" s="1653" t="s">
        <v>39</v>
      </c>
      <c r="C49" s="1660" t="s">
        <v>306</v>
      </c>
      <c r="D49" s="1655">
        <f t="shared" si="14"/>
        <v>8</v>
      </c>
      <c r="E49" s="1665">
        <v>8</v>
      </c>
      <c r="F49" s="1655">
        <v>8</v>
      </c>
      <c r="G49" s="1655"/>
      <c r="H49" s="1659" t="s">
        <v>219</v>
      </c>
      <c r="I49" s="1655"/>
      <c r="J49" s="1655"/>
      <c r="K49" s="1665"/>
      <c r="L49" s="1665"/>
      <c r="M49" s="1655"/>
      <c r="N49" s="1655"/>
      <c r="O49" s="1655"/>
      <c r="P49" s="1655"/>
      <c r="Q49" s="1655"/>
      <c r="R49" s="1665"/>
      <c r="S49" s="1377"/>
    </row>
    <row r="50" spans="1:19" ht="52" customHeight="1" x14ac:dyDescent="0.25">
      <c r="A50" s="1653" t="s">
        <v>13</v>
      </c>
      <c r="B50" s="1653" t="s">
        <v>39</v>
      </c>
      <c r="C50" s="1660" t="s">
        <v>135</v>
      </c>
      <c r="D50" s="1655">
        <f t="shared" si="14"/>
        <v>40</v>
      </c>
      <c r="E50" s="1656">
        <v>8</v>
      </c>
      <c r="F50" s="1655"/>
      <c r="G50" s="1655">
        <v>8</v>
      </c>
      <c r="H50" s="1655">
        <v>8</v>
      </c>
      <c r="I50" s="1655">
        <v>8</v>
      </c>
      <c r="J50" s="1655">
        <v>8</v>
      </c>
      <c r="K50" s="1665"/>
      <c r="L50" s="1656"/>
      <c r="M50" s="1655"/>
      <c r="N50" s="1655">
        <v>8</v>
      </c>
      <c r="O50" s="1655">
        <v>8</v>
      </c>
      <c r="P50" s="1655">
        <v>8</v>
      </c>
      <c r="Q50" s="1655">
        <v>8</v>
      </c>
      <c r="R50" s="1665">
        <v>8</v>
      </c>
      <c r="S50" s="907"/>
    </row>
    <row r="51" spans="1:19" ht="52" customHeight="1" x14ac:dyDescent="0.25">
      <c r="A51" s="1667"/>
      <c r="B51" s="1667"/>
      <c r="C51" s="1668" t="s">
        <v>126</v>
      </c>
      <c r="D51" s="1669"/>
      <c r="E51" s="1670">
        <f t="shared" ref="E51:R51" si="15">COUNT(E8:E14,E16:E17,E20:E20,E22:E24,E26:E30,E32:E35,E37:E39,E42:E42,E44:E50)</f>
        <v>11</v>
      </c>
      <c r="F51" s="1670">
        <f t="shared" si="15"/>
        <v>19</v>
      </c>
      <c r="G51" s="1670">
        <f t="shared" si="15"/>
        <v>17</v>
      </c>
      <c r="H51" s="1670">
        <f t="shared" si="15"/>
        <v>17</v>
      </c>
      <c r="I51" s="1670">
        <f t="shared" si="15"/>
        <v>18</v>
      </c>
      <c r="J51" s="1670">
        <f t="shared" si="15"/>
        <v>20</v>
      </c>
      <c r="K51" s="1670">
        <f t="shared" si="15"/>
        <v>12</v>
      </c>
      <c r="L51" s="1670">
        <f t="shared" si="15"/>
        <v>11</v>
      </c>
      <c r="M51" s="1670">
        <f t="shared" si="15"/>
        <v>19</v>
      </c>
      <c r="N51" s="1670">
        <f t="shared" si="15"/>
        <v>19</v>
      </c>
      <c r="O51" s="1670">
        <f t="shared" si="15"/>
        <v>18</v>
      </c>
      <c r="P51" s="1670">
        <f t="shared" si="15"/>
        <v>18</v>
      </c>
      <c r="Q51" s="1670">
        <f t="shared" si="15"/>
        <v>19</v>
      </c>
      <c r="R51" s="1670">
        <f t="shared" si="15"/>
        <v>11</v>
      </c>
      <c r="S51" s="907">
        <f>AVERAGE(E51:R51)</f>
        <v>16.357142857142858</v>
      </c>
    </row>
    <row r="52" spans="1:19" ht="52" customHeight="1" x14ac:dyDescent="0.25">
      <c r="A52" s="1653" t="s">
        <v>13</v>
      </c>
      <c r="B52" s="1653" t="s">
        <v>301</v>
      </c>
      <c r="C52" s="1654" t="s">
        <v>106</v>
      </c>
      <c r="D52" s="1655">
        <f>SUM(E52:K52,L52:R52)/2</f>
        <v>6</v>
      </c>
      <c r="E52" s="1657"/>
      <c r="F52" s="1675"/>
      <c r="G52" s="1666"/>
      <c r="H52" s="1658">
        <v>6</v>
      </c>
      <c r="I52" s="1666"/>
      <c r="J52" s="1666"/>
      <c r="K52" s="1688"/>
      <c r="L52" s="1656"/>
      <c r="M52" s="1666"/>
      <c r="N52" s="1666"/>
      <c r="O52" s="1655">
        <v>6</v>
      </c>
      <c r="P52" s="1666"/>
      <c r="Q52" s="1666"/>
      <c r="R52" s="1688"/>
      <c r="S52" s="907"/>
    </row>
    <row r="53" spans="1:19" ht="52" customHeight="1" x14ac:dyDescent="0.25">
      <c r="A53" s="1653" t="s">
        <v>13</v>
      </c>
      <c r="B53" s="1653" t="s">
        <v>312</v>
      </c>
      <c r="C53" s="1654" t="s">
        <v>106</v>
      </c>
      <c r="D53" s="1655">
        <f>SUM(E53:K53,L53:R53)/2</f>
        <v>10</v>
      </c>
      <c r="E53" s="1657"/>
      <c r="F53" s="1675"/>
      <c r="G53" s="1666"/>
      <c r="H53" s="1675"/>
      <c r="I53" s="1655">
        <v>5</v>
      </c>
      <c r="J53" s="1655">
        <v>5</v>
      </c>
      <c r="K53" s="1688"/>
      <c r="L53" s="1656"/>
      <c r="M53" s="1666"/>
      <c r="N53" s="1666"/>
      <c r="O53" s="1666"/>
      <c r="P53" s="1655">
        <v>5</v>
      </c>
      <c r="Q53" s="1655">
        <v>5</v>
      </c>
      <c r="R53" s="1688"/>
      <c r="S53" s="907"/>
    </row>
    <row r="54" spans="1:19" ht="52" hidden="1" customHeight="1" x14ac:dyDescent="0.25">
      <c r="A54" s="1667"/>
      <c r="B54" s="1667"/>
      <c r="C54" s="1689" t="s">
        <v>300</v>
      </c>
      <c r="D54" s="1669"/>
      <c r="E54" s="1670">
        <f t="shared" ref="E54:R54" si="16">COUNT(E16:E17,E20,E22:E24,E26:E30,E32:E35,E37:E39,E42:E42,E44:E50)</f>
        <v>8</v>
      </c>
      <c r="F54" s="1670">
        <f t="shared" si="16"/>
        <v>15</v>
      </c>
      <c r="G54" s="1670">
        <f t="shared" si="16"/>
        <v>14</v>
      </c>
      <c r="H54" s="1670">
        <f t="shared" si="16"/>
        <v>14</v>
      </c>
      <c r="I54" s="1670">
        <f t="shared" si="16"/>
        <v>14</v>
      </c>
      <c r="J54" s="1670">
        <f t="shared" si="16"/>
        <v>16</v>
      </c>
      <c r="K54" s="1670">
        <f t="shared" si="16"/>
        <v>11</v>
      </c>
      <c r="L54" s="1670">
        <f t="shared" si="16"/>
        <v>11</v>
      </c>
      <c r="M54" s="1670">
        <f t="shared" si="16"/>
        <v>15</v>
      </c>
      <c r="N54" s="1670">
        <f t="shared" si="16"/>
        <v>15</v>
      </c>
      <c r="O54" s="1670">
        <f t="shared" si="16"/>
        <v>14</v>
      </c>
      <c r="P54" s="1670">
        <f t="shared" si="16"/>
        <v>15</v>
      </c>
      <c r="Q54" s="1670">
        <f t="shared" si="16"/>
        <v>16</v>
      </c>
      <c r="R54" s="1670">
        <f t="shared" si="16"/>
        <v>7</v>
      </c>
      <c r="S54" s="907">
        <f>AVERAGE(E54:R54)</f>
        <v>13.214285714285714</v>
      </c>
    </row>
    <row r="55" spans="1:19" ht="52" customHeight="1" x14ac:dyDescent="0.25">
      <c r="A55" s="1667"/>
      <c r="B55" s="1667"/>
      <c r="C55" s="1690" t="s">
        <v>51</v>
      </c>
      <c r="D55" s="1669"/>
      <c r="E55" s="1670">
        <f t="shared" ref="E55:R55" si="17">COUNT(E20,E22:E24,E26:E30,E32:E35,E37:E39,E42:E42,E44:E50,E52:E52)</f>
        <v>8</v>
      </c>
      <c r="F55" s="1670">
        <f t="shared" si="17"/>
        <v>13</v>
      </c>
      <c r="G55" s="1670">
        <f t="shared" si="17"/>
        <v>13</v>
      </c>
      <c r="H55" s="1670">
        <f t="shared" si="17"/>
        <v>13</v>
      </c>
      <c r="I55" s="1670">
        <f t="shared" si="17"/>
        <v>12</v>
      </c>
      <c r="J55" s="1670">
        <f t="shared" si="17"/>
        <v>14</v>
      </c>
      <c r="K55" s="1670">
        <f t="shared" si="17"/>
        <v>10</v>
      </c>
      <c r="L55" s="1670">
        <f t="shared" si="17"/>
        <v>10</v>
      </c>
      <c r="M55" s="1670">
        <f t="shared" si="17"/>
        <v>14</v>
      </c>
      <c r="N55" s="1670">
        <f t="shared" si="17"/>
        <v>13</v>
      </c>
      <c r="O55" s="1670">
        <f t="shared" si="17"/>
        <v>13</v>
      </c>
      <c r="P55" s="1670">
        <f t="shared" si="17"/>
        <v>13</v>
      </c>
      <c r="Q55" s="1670">
        <f t="shared" si="17"/>
        <v>14</v>
      </c>
      <c r="R55" s="1670">
        <f t="shared" si="17"/>
        <v>7</v>
      </c>
      <c r="S55" s="907">
        <f t="shared" si="5"/>
        <v>11.928571428571429</v>
      </c>
    </row>
    <row r="56" spans="1:19" ht="52" hidden="1" customHeight="1" x14ac:dyDescent="0.25">
      <c r="A56" s="1667"/>
      <c r="B56" s="1667"/>
      <c r="C56" s="1690" t="s">
        <v>113</v>
      </c>
      <c r="D56" s="1669"/>
      <c r="E56" s="1670">
        <f t="shared" ref="E56:R56" si="18">COUNT(E22:E24,E26:E30,E33:E35,E37:E39,E42:E42,E44:E50,E52:E53)</f>
        <v>7</v>
      </c>
      <c r="F56" s="1670">
        <f t="shared" si="18"/>
        <v>12</v>
      </c>
      <c r="G56" s="1670">
        <f t="shared" si="18"/>
        <v>12</v>
      </c>
      <c r="H56" s="1670">
        <f t="shared" si="18"/>
        <v>12</v>
      </c>
      <c r="I56" s="1670">
        <f t="shared" si="18"/>
        <v>12</v>
      </c>
      <c r="J56" s="1670">
        <f t="shared" si="18"/>
        <v>14</v>
      </c>
      <c r="K56" s="1670">
        <f t="shared" si="18"/>
        <v>9</v>
      </c>
      <c r="L56" s="1670">
        <f t="shared" si="18"/>
        <v>9</v>
      </c>
      <c r="M56" s="1670">
        <f t="shared" si="18"/>
        <v>13</v>
      </c>
      <c r="N56" s="1670">
        <f t="shared" si="18"/>
        <v>12</v>
      </c>
      <c r="O56" s="1670">
        <f t="shared" si="18"/>
        <v>12</v>
      </c>
      <c r="P56" s="1670">
        <f t="shared" si="18"/>
        <v>13</v>
      </c>
      <c r="Q56" s="1670">
        <f t="shared" si="18"/>
        <v>14</v>
      </c>
      <c r="R56" s="1670">
        <f t="shared" si="18"/>
        <v>6</v>
      </c>
      <c r="S56" s="907">
        <f t="shared" si="5"/>
        <v>11.214285714285714</v>
      </c>
    </row>
    <row r="57" spans="1:19" ht="52" hidden="1" customHeight="1" x14ac:dyDescent="0.25">
      <c r="A57" s="1653" t="s">
        <v>13</v>
      </c>
      <c r="B57" s="1653" t="s">
        <v>319</v>
      </c>
      <c r="C57" s="1660"/>
      <c r="D57" s="1655">
        <f t="shared" ref="D57" si="19">SUM(E57:K57,L57:R57)/2</f>
        <v>0</v>
      </c>
      <c r="E57" s="1657"/>
      <c r="F57" s="1658"/>
      <c r="G57" s="1655"/>
      <c r="H57" s="1658"/>
      <c r="I57" s="1655"/>
      <c r="J57" s="1655"/>
      <c r="K57" s="1656"/>
      <c r="L57" s="1656"/>
      <c r="M57" s="1655"/>
      <c r="N57" s="1655"/>
      <c r="O57" s="1655"/>
      <c r="P57" s="1655"/>
      <c r="Q57" s="1655"/>
      <c r="R57" s="1656"/>
      <c r="S57" s="907"/>
    </row>
    <row r="58" spans="1:19" ht="52" hidden="1" customHeight="1" x14ac:dyDescent="0.25">
      <c r="A58" s="1667"/>
      <c r="B58" s="1667"/>
      <c r="C58" s="1690" t="s">
        <v>55</v>
      </c>
      <c r="D58" s="1669"/>
      <c r="E58" s="1670">
        <f t="shared" ref="E58:R58" si="20">COUNT(E26:E30,E33:E35,E37:E39,E42:E42,E44:E50,E52:E53,E57)</f>
        <v>6</v>
      </c>
      <c r="F58" s="1670">
        <f t="shared" si="20"/>
        <v>10</v>
      </c>
      <c r="G58" s="1670">
        <f t="shared" si="20"/>
        <v>11</v>
      </c>
      <c r="H58" s="1670">
        <f t="shared" si="20"/>
        <v>10</v>
      </c>
      <c r="I58" s="1670">
        <f t="shared" si="20"/>
        <v>11</v>
      </c>
      <c r="J58" s="1670">
        <f t="shared" si="20"/>
        <v>12</v>
      </c>
      <c r="K58" s="1670">
        <f t="shared" si="20"/>
        <v>7</v>
      </c>
      <c r="L58" s="1670">
        <f t="shared" si="20"/>
        <v>7</v>
      </c>
      <c r="M58" s="1670">
        <f t="shared" si="20"/>
        <v>11</v>
      </c>
      <c r="N58" s="1670">
        <f t="shared" si="20"/>
        <v>10</v>
      </c>
      <c r="O58" s="1670">
        <f t="shared" si="20"/>
        <v>11</v>
      </c>
      <c r="P58" s="1670">
        <f t="shared" si="20"/>
        <v>12</v>
      </c>
      <c r="Q58" s="1670">
        <f t="shared" si="20"/>
        <v>12</v>
      </c>
      <c r="R58" s="1670">
        <f t="shared" si="20"/>
        <v>5</v>
      </c>
      <c r="S58" s="907">
        <f t="shared" si="5"/>
        <v>9.6428571428571423</v>
      </c>
    </row>
    <row r="59" spans="1:19" ht="52" hidden="1" customHeight="1" x14ac:dyDescent="0.25">
      <c r="A59" s="1667"/>
      <c r="B59" s="1667"/>
      <c r="C59" s="1690" t="s">
        <v>105</v>
      </c>
      <c r="D59" s="1669"/>
      <c r="E59" s="1670">
        <f>COUNT(#REF!,E34:E35,E37:E39,E42:E42,E44:E50,E52:E53,E57)</f>
        <v>5</v>
      </c>
      <c r="F59" s="1670">
        <f>COUNT(#REF!,F34:F35,F37:F39,F42:F42,F44:F50,F52:F53,F57)</f>
        <v>9</v>
      </c>
      <c r="G59" s="1670">
        <f>COUNT(#REF!,G34:G35,G37:G39,G42:G42,G44:G50,G52:G53,G57)</f>
        <v>7</v>
      </c>
      <c r="H59" s="1670">
        <f>COUNT(#REF!,H34:H35,H37:H39,H42:H42,H44:H50,H52:H53,H57)</f>
        <v>7</v>
      </c>
      <c r="I59" s="1670">
        <f>COUNT(#REF!,I34:I35,I37:I39,I42:I42,I44:I50,I52:I53,I57)</f>
        <v>7</v>
      </c>
      <c r="J59" s="1670">
        <f>COUNT(#REF!,J34:J35,J37:J39,J42:J42,J44:J50,J52:J53,J57)</f>
        <v>7</v>
      </c>
      <c r="K59" s="1670">
        <f>COUNT(#REF!,K34:K35,K37:K39,K42:K42,K44:K50,K52:K53,K57)</f>
        <v>6</v>
      </c>
      <c r="L59" s="1670">
        <f>COUNT(#REF!,L34:L35,L37:L39,L42:L42,L44:L50,L52:L53,L57)</f>
        <v>6</v>
      </c>
      <c r="M59" s="1670">
        <f>COUNT(#REF!,M34:M35,M37:M39,M42:M42,M44:M50,M52:M53,M57)</f>
        <v>7</v>
      </c>
      <c r="N59" s="1670">
        <f>COUNT(#REF!,N34:N35,N37:N39,N42:N42,N44:N50,N52:N53,N57)</f>
        <v>5</v>
      </c>
      <c r="O59" s="1670">
        <f>COUNT(#REF!,O34:O35,O37:O39,O42:O42,O44:O50,O52:O53,O57)</f>
        <v>7</v>
      </c>
      <c r="P59" s="1670">
        <f>COUNT(#REF!,P34:P35,P37:P39,P42:P42,P44:P50,P52:P53,P57)</f>
        <v>8</v>
      </c>
      <c r="Q59" s="1670">
        <f>COUNT(#REF!,Q34:Q35,Q37:Q39,Q42:Q42,Q44:Q50,Q52:Q53,Q57)</f>
        <v>9</v>
      </c>
      <c r="R59" s="1670">
        <f>COUNT(#REF!,R34:R35,R37:R39,R42:R42,R44:R50,R52:R53,R57)</f>
        <v>4</v>
      </c>
      <c r="S59" s="907">
        <f t="shared" si="5"/>
        <v>6.7142857142857144</v>
      </c>
    </row>
    <row r="60" spans="1:19" ht="52" hidden="1" customHeight="1" x14ac:dyDescent="0.25">
      <c r="A60" s="1667"/>
      <c r="B60" s="1667"/>
      <c r="C60" s="1690" t="s">
        <v>128</v>
      </c>
      <c r="D60" s="1669"/>
      <c r="E60" s="1670">
        <f>COUNT(#REF!,E37:E39,E42:E42,E44:E50,E52:E53,E57)</f>
        <v>4</v>
      </c>
      <c r="F60" s="1670">
        <f>COUNT(#REF!,F37:F39,F42:F42,F44:F50,F52:F53,F57)</f>
        <v>7</v>
      </c>
      <c r="G60" s="1670">
        <f>COUNT(#REF!,G37:G39,G42:G42,G44:G50,G52:G53,G57)</f>
        <v>6</v>
      </c>
      <c r="H60" s="1670">
        <f>COUNT(#REF!,H37:H39,H42:H42,H44:H50,H52:H53,H57)</f>
        <v>6</v>
      </c>
      <c r="I60" s="1670">
        <f>COUNT(#REF!,I37:I39,I42:I42,I44:I50,I52:I53,I57)</f>
        <v>6</v>
      </c>
      <c r="J60" s="1670">
        <f>COUNT(#REF!,J37:J39,J42:J42,J44:J50,J52:J53,J57)</f>
        <v>5</v>
      </c>
      <c r="K60" s="1670">
        <f>COUNT(#REF!,K37:K39,K42:K42,K44:K50,K52:K53,K57)</f>
        <v>5</v>
      </c>
      <c r="L60" s="1670">
        <f>COUNT(#REF!,L37:L39,L42:L42,L44:L50,L52:L53,L57)</f>
        <v>5</v>
      </c>
      <c r="M60" s="1670">
        <f>COUNT(#REF!,M37:M39,M42:M42,M44:M50,M52:M53,M57)</f>
        <v>5</v>
      </c>
      <c r="N60" s="1670">
        <f>COUNT(#REF!,N37:N39,N42:N42,N44:N50,N52:N53,N57)</f>
        <v>4</v>
      </c>
      <c r="O60" s="1670">
        <f>COUNT(#REF!,O37:O39,O42:O42,O44:O50,O52:O53,O57)</f>
        <v>6</v>
      </c>
      <c r="P60" s="1670">
        <f>COUNT(#REF!,P37:P39,P42:P42,P44:P50,P52:P53,P57)</f>
        <v>7</v>
      </c>
      <c r="Q60" s="1670">
        <f>COUNT(#REF!,Q37:Q39,Q42:Q42,Q44:Q50,Q52:Q53,Q57)</f>
        <v>7</v>
      </c>
      <c r="R60" s="1670">
        <f>COUNT(#REF!,R37:R39,R42:R42,R44:R50,R52:R53,R57)</f>
        <v>3</v>
      </c>
      <c r="S60" s="907">
        <f t="shared" si="5"/>
        <v>5.4285714285714288</v>
      </c>
    </row>
    <row r="61" spans="1:19" ht="52" customHeight="1" x14ac:dyDescent="0.25">
      <c r="A61" s="1667"/>
      <c r="B61" s="1667"/>
      <c r="C61" s="1690" t="s">
        <v>161</v>
      </c>
      <c r="D61" s="1669"/>
      <c r="E61" s="1670">
        <f>COUNT(#REF!,E42:E42,E44:E50,E52:E53,E57)</f>
        <v>3</v>
      </c>
      <c r="F61" s="1670">
        <f>COUNT(#REF!,F42:F42,F44:F50,F52:F53,F57)</f>
        <v>5</v>
      </c>
      <c r="G61" s="1670">
        <f>COUNT(#REF!,G42:G42,G44:G50,G52:G53,G57)</f>
        <v>4</v>
      </c>
      <c r="H61" s="1670">
        <f>COUNT(#REF!,H42:H42,H44:H50,H52:H53,H57)</f>
        <v>5</v>
      </c>
      <c r="I61" s="1670">
        <f>COUNT(#REF!,I42:I42,I44:I50,I52:I53,I57)</f>
        <v>4</v>
      </c>
      <c r="J61" s="1670">
        <f>COUNT(#REF!,J42:J42,J44:J50,J52:J53,J57)</f>
        <v>4</v>
      </c>
      <c r="K61" s="1670">
        <f>COUNT(#REF!,K42:K42,K44:K50,K52:K53,K57)</f>
        <v>3</v>
      </c>
      <c r="L61" s="1670">
        <f>COUNT(#REF!,L42:L42,L44:L50,L52:L53,L57)</f>
        <v>3</v>
      </c>
      <c r="M61" s="1670">
        <f>COUNT(#REF!,M42:M42,M44:M50,M52:M53,M57)</f>
        <v>3</v>
      </c>
      <c r="N61" s="1670">
        <f>COUNT(#REF!,N42:N42,N44:N50,N52:N53,N57)</f>
        <v>4</v>
      </c>
      <c r="O61" s="1670">
        <f>COUNT(#REF!,O42:O42,O44:O50,O52:O53,O57)</f>
        <v>4</v>
      </c>
      <c r="P61" s="1670">
        <f>COUNT(#REF!,P42:P42,P44:P50,P52:P53,P57)</f>
        <v>5</v>
      </c>
      <c r="Q61" s="1670">
        <f>COUNT(#REF!,Q42:Q42,Q44:Q50,Q52:Q53,Q57)</f>
        <v>5</v>
      </c>
      <c r="R61" s="1670">
        <f>COUNT(#REF!,R42:R42,R44:R50,R52:R53,R57)</f>
        <v>2</v>
      </c>
      <c r="S61" s="907">
        <f t="shared" si="5"/>
        <v>3.8571428571428572</v>
      </c>
    </row>
    <row r="62" spans="1:19" ht="52" customHeight="1" x14ac:dyDescent="0.25">
      <c r="A62" s="1667"/>
      <c r="B62" s="1667"/>
      <c r="C62" s="1690" t="s">
        <v>321</v>
      </c>
      <c r="D62" s="1669"/>
      <c r="E62" s="1670">
        <f>COUNT(#REF!,E44:E50,E52:E53,E57)</f>
        <v>3</v>
      </c>
      <c r="F62" s="1670">
        <f>COUNT(#REF!,F44:F50,F52:F53,F57)</f>
        <v>5</v>
      </c>
      <c r="G62" s="1670">
        <f>COUNT(#REF!,G44:G50,G52:G53,G57)</f>
        <v>4</v>
      </c>
      <c r="H62" s="1670">
        <f>COUNT(#REF!,H44:H50,H52:H53,H57)</f>
        <v>5</v>
      </c>
      <c r="I62" s="1670">
        <f>COUNT(#REF!,I44:I50,I52:I53,I57)</f>
        <v>4</v>
      </c>
      <c r="J62" s="1670">
        <f>COUNT(#REF!,J44:J50,J52:J53,J57)</f>
        <v>4</v>
      </c>
      <c r="K62" s="1670">
        <f>COUNT(#REF!,K44:K50,K52:K53,K57)</f>
        <v>3</v>
      </c>
      <c r="L62" s="1670">
        <f>COUNT(#REF!,L44:L50,L52:L53,L57)</f>
        <v>3</v>
      </c>
      <c r="M62" s="1670">
        <f>COUNT(#REF!,M44:M50,M52:M53,M57)</f>
        <v>3</v>
      </c>
      <c r="N62" s="1670">
        <f>COUNT(#REF!,N44:N50,N52:N53,N57)</f>
        <v>4</v>
      </c>
      <c r="O62" s="1670">
        <f>COUNT(#REF!,O44:O50,O52:O53,O57)</f>
        <v>4</v>
      </c>
      <c r="P62" s="1670">
        <f>COUNT(#REF!,P44:P50,P52:P53,P57)</f>
        <v>5</v>
      </c>
      <c r="Q62" s="1670">
        <f>COUNT(#REF!,Q44:Q50,Q52:Q53,Q57)</f>
        <v>5</v>
      </c>
      <c r="R62" s="1670">
        <f>COUNT(#REF!,R44:R50,R52:R53,R57)</f>
        <v>2</v>
      </c>
      <c r="S62" s="907">
        <f t="shared" si="5"/>
        <v>3.8571428571428572</v>
      </c>
    </row>
    <row r="63" spans="1:19" ht="52" hidden="1" customHeight="1" x14ac:dyDescent="0.25">
      <c r="A63" s="1667"/>
      <c r="B63" s="1667"/>
      <c r="C63" s="1690" t="s">
        <v>183</v>
      </c>
      <c r="D63" s="1669"/>
      <c r="E63" s="1670">
        <f>COUNT(E57)</f>
        <v>0</v>
      </c>
      <c r="F63" s="1670">
        <f t="shared" ref="F63:R63" si="21">COUNT(F57)</f>
        <v>0</v>
      </c>
      <c r="G63" s="1670">
        <f t="shared" si="21"/>
        <v>0</v>
      </c>
      <c r="H63" s="1670">
        <f t="shared" si="21"/>
        <v>0</v>
      </c>
      <c r="I63" s="1670">
        <f t="shared" si="21"/>
        <v>0</v>
      </c>
      <c r="J63" s="1670">
        <f t="shared" si="21"/>
        <v>0</v>
      </c>
      <c r="K63" s="1670">
        <f t="shared" si="21"/>
        <v>0</v>
      </c>
      <c r="L63" s="1670">
        <f t="shared" si="21"/>
        <v>0</v>
      </c>
      <c r="M63" s="1670">
        <f t="shared" si="21"/>
        <v>0</v>
      </c>
      <c r="N63" s="1670">
        <f t="shared" si="21"/>
        <v>0</v>
      </c>
      <c r="O63" s="1670">
        <f t="shared" si="21"/>
        <v>0</v>
      </c>
      <c r="P63" s="1670">
        <f t="shared" si="21"/>
        <v>0</v>
      </c>
      <c r="Q63" s="1670">
        <f t="shared" si="21"/>
        <v>0</v>
      </c>
      <c r="R63" s="1670">
        <f t="shared" si="21"/>
        <v>0</v>
      </c>
      <c r="S63" s="907">
        <f t="shared" si="5"/>
        <v>0</v>
      </c>
    </row>
    <row r="64" spans="1:19" ht="52" customHeight="1" thickBot="1" x14ac:dyDescent="0.35">
      <c r="A64" s="1653" t="s">
        <v>102</v>
      </c>
      <c r="B64" s="1653"/>
      <c r="C64" s="1654"/>
      <c r="D64" s="1655"/>
      <c r="E64" s="1657"/>
      <c r="F64" s="1658"/>
      <c r="G64" s="1658"/>
      <c r="H64" s="1658"/>
      <c r="I64" s="1655"/>
      <c r="J64" s="1655"/>
      <c r="K64" s="1656"/>
      <c r="L64" s="1656"/>
      <c r="M64" s="1658"/>
      <c r="N64" s="1655"/>
      <c r="O64" s="1655"/>
      <c r="P64" s="1655"/>
      <c r="Q64" s="1655"/>
      <c r="R64" s="1657"/>
      <c r="S64" s="897"/>
    </row>
    <row r="65" spans="1:19" ht="52" customHeight="1" thickBot="1" x14ac:dyDescent="0.35">
      <c r="A65" s="1691" t="s">
        <v>95</v>
      </c>
      <c r="B65" s="1691" t="s">
        <v>101</v>
      </c>
      <c r="C65" s="1692" t="s">
        <v>97</v>
      </c>
      <c r="D65" s="1691">
        <f>SUM(E65:K65,L65:R65)/2</f>
        <v>19</v>
      </c>
      <c r="E65" s="1693"/>
      <c r="F65" s="1694">
        <v>7.5</v>
      </c>
      <c r="G65" s="1694">
        <v>7.5</v>
      </c>
      <c r="H65" s="1694">
        <v>4</v>
      </c>
      <c r="I65" s="1691"/>
      <c r="J65" s="1691"/>
      <c r="K65" s="1693"/>
      <c r="L65" s="1693"/>
      <c r="M65" s="1694">
        <v>7.5</v>
      </c>
      <c r="N65" s="1691">
        <v>7.5</v>
      </c>
      <c r="O65" s="1691">
        <v>4</v>
      </c>
      <c r="P65" s="1691"/>
      <c r="Q65" s="1691"/>
      <c r="R65" s="1695"/>
      <c r="S65" s="897"/>
    </row>
    <row r="66" spans="1:19" ht="52" customHeight="1" thickBot="1" x14ac:dyDescent="0.35">
      <c r="A66" s="1653" t="s">
        <v>96</v>
      </c>
      <c r="B66" s="1653" t="s">
        <v>100</v>
      </c>
      <c r="C66" s="1696" t="s">
        <v>99</v>
      </c>
      <c r="D66" s="1691">
        <f t="shared" ref="D66:D67" si="22">SUM(E66:K66,L66:R66)/2</f>
        <v>38</v>
      </c>
      <c r="E66" s="1697"/>
      <c r="F66" s="1698">
        <v>9.5</v>
      </c>
      <c r="G66" s="1653">
        <v>9.5</v>
      </c>
      <c r="H66" s="1653">
        <v>9.5</v>
      </c>
      <c r="I66" s="1653">
        <v>9.5</v>
      </c>
      <c r="J66" s="1653"/>
      <c r="K66" s="1697"/>
      <c r="L66" s="1699"/>
      <c r="M66" s="1700">
        <v>9.5</v>
      </c>
      <c r="N66" s="1653">
        <v>9.5</v>
      </c>
      <c r="O66" s="1653">
        <v>9.5</v>
      </c>
      <c r="P66" s="1653">
        <v>9.5</v>
      </c>
      <c r="Q66" s="1653"/>
      <c r="R66" s="1701"/>
      <c r="S66" s="897"/>
    </row>
    <row r="67" spans="1:19" ht="52" customHeight="1" thickBot="1" x14ac:dyDescent="0.35">
      <c r="A67" s="1653" t="s">
        <v>96</v>
      </c>
      <c r="B67" s="1653" t="s">
        <v>100</v>
      </c>
      <c r="C67" s="1696" t="s">
        <v>137</v>
      </c>
      <c r="D67" s="1691">
        <f t="shared" si="22"/>
        <v>38</v>
      </c>
      <c r="E67" s="1697">
        <v>9.5</v>
      </c>
      <c r="F67" s="1700">
        <v>9.5</v>
      </c>
      <c r="G67" s="1653"/>
      <c r="H67" s="1653"/>
      <c r="I67" s="1653"/>
      <c r="J67" s="1653">
        <v>9.5</v>
      </c>
      <c r="K67" s="1697">
        <v>9.5</v>
      </c>
      <c r="L67" s="1697">
        <v>9.5</v>
      </c>
      <c r="M67" s="1698">
        <v>9.5</v>
      </c>
      <c r="N67" s="1653"/>
      <c r="O67" s="1653"/>
      <c r="P67" s="1653"/>
      <c r="Q67" s="1653">
        <v>9.5</v>
      </c>
      <c r="R67" s="1701">
        <v>9.5</v>
      </c>
      <c r="S67" s="897"/>
    </row>
    <row r="68" spans="1:19" ht="52" customHeight="1" x14ac:dyDescent="1">
      <c r="A68" s="1653"/>
      <c r="B68" s="1702" t="s">
        <v>155</v>
      </c>
      <c r="C68" s="1703" t="s">
        <v>140</v>
      </c>
      <c r="D68" s="1655"/>
      <c r="E68" s="1656"/>
      <c r="F68" s="1658"/>
      <c r="G68" s="1658"/>
      <c r="H68" s="1658"/>
      <c r="I68" s="1655"/>
      <c r="J68" s="1655"/>
      <c r="K68" s="1656"/>
      <c r="L68" s="1656"/>
      <c r="M68" s="1655"/>
      <c r="N68" s="1655"/>
      <c r="O68" s="1655"/>
      <c r="P68" s="1655"/>
      <c r="Q68" s="1655"/>
      <c r="R68" s="1657"/>
      <c r="S68" s="897"/>
    </row>
    <row r="69" spans="1:19" ht="52" customHeight="1" x14ac:dyDescent="1">
      <c r="A69" s="1653"/>
      <c r="B69" s="1704" t="s">
        <v>154</v>
      </c>
      <c r="C69" s="1705" t="s">
        <v>141</v>
      </c>
      <c r="D69" s="1655"/>
      <c r="E69" s="1656"/>
      <c r="F69" s="1658"/>
      <c r="G69" s="1658"/>
      <c r="H69" s="1658"/>
      <c r="I69" s="1655"/>
      <c r="J69" s="1655"/>
      <c r="K69" s="1656"/>
      <c r="L69" s="1656"/>
      <c r="M69" s="1655"/>
      <c r="N69" s="1655"/>
      <c r="O69" s="1655"/>
      <c r="P69" s="1655"/>
      <c r="Q69" s="1655"/>
      <c r="R69" s="1657"/>
      <c r="S69" s="897"/>
    </row>
    <row r="70" spans="1:19" ht="52" customHeight="1" x14ac:dyDescent="1">
      <c r="A70" s="1706"/>
      <c r="B70" s="1706"/>
      <c r="C70" s="1706"/>
      <c r="D70" s="1707"/>
      <c r="E70" s="1708">
        <f t="shared" ref="E70:R70" si="23">SUM(E7:E14,E16:E18,E20:E20,E22:E24,E26:E30,E32:E35,E37:E39,E42:E42,E44:E50,E52:E53,E57,E65:E69)</f>
        <v>102.5</v>
      </c>
      <c r="F70" s="1708">
        <f t="shared" si="23"/>
        <v>185.5</v>
      </c>
      <c r="G70" s="1708">
        <f t="shared" si="23"/>
        <v>165</v>
      </c>
      <c r="H70" s="1708">
        <f t="shared" si="23"/>
        <v>164.5</v>
      </c>
      <c r="I70" s="1708">
        <f t="shared" si="23"/>
        <v>164.5</v>
      </c>
      <c r="J70" s="1708">
        <f t="shared" si="23"/>
        <v>180.5</v>
      </c>
      <c r="K70" s="1708">
        <f t="shared" si="23"/>
        <v>105.5</v>
      </c>
      <c r="L70" s="1708">
        <f t="shared" si="23"/>
        <v>102.5</v>
      </c>
      <c r="M70" s="1708">
        <f t="shared" si="23"/>
        <v>190.5</v>
      </c>
      <c r="N70" s="1708">
        <f t="shared" si="23"/>
        <v>181</v>
      </c>
      <c r="O70" s="1708">
        <f t="shared" si="23"/>
        <v>172.5</v>
      </c>
      <c r="P70" s="1708">
        <f t="shared" si="23"/>
        <v>164.5</v>
      </c>
      <c r="Q70" s="1708">
        <f t="shared" si="23"/>
        <v>172.5</v>
      </c>
      <c r="R70" s="1708">
        <f t="shared" si="23"/>
        <v>97.5</v>
      </c>
      <c r="S70" s="897"/>
    </row>
    <row r="71" spans="1:19" ht="52" customHeight="1" x14ac:dyDescent="1">
      <c r="A71" s="1709"/>
      <c r="B71" s="1709"/>
      <c r="C71" s="1709"/>
      <c r="D71" s="1707"/>
      <c r="E71" s="1710">
        <f>E70/8</f>
        <v>12.8125</v>
      </c>
      <c r="F71" s="1710">
        <f t="shared" ref="F71:R71" si="24">F70/8</f>
        <v>23.1875</v>
      </c>
      <c r="G71" s="1710">
        <f t="shared" si="24"/>
        <v>20.625</v>
      </c>
      <c r="H71" s="1710">
        <f t="shared" si="24"/>
        <v>20.5625</v>
      </c>
      <c r="I71" s="1710">
        <f t="shared" si="24"/>
        <v>20.5625</v>
      </c>
      <c r="J71" s="1710">
        <f t="shared" si="24"/>
        <v>22.5625</v>
      </c>
      <c r="K71" s="1710">
        <f t="shared" si="24"/>
        <v>13.1875</v>
      </c>
      <c r="L71" s="1710">
        <f t="shared" si="24"/>
        <v>12.8125</v>
      </c>
      <c r="M71" s="1710">
        <f t="shared" si="24"/>
        <v>23.8125</v>
      </c>
      <c r="N71" s="1710">
        <f t="shared" si="24"/>
        <v>22.625</v>
      </c>
      <c r="O71" s="1710">
        <f t="shared" si="24"/>
        <v>21.5625</v>
      </c>
      <c r="P71" s="1710">
        <f t="shared" si="24"/>
        <v>20.5625</v>
      </c>
      <c r="Q71" s="1710">
        <f t="shared" si="24"/>
        <v>21.5625</v>
      </c>
      <c r="R71" s="1710">
        <f t="shared" si="24"/>
        <v>12.1875</v>
      </c>
      <c r="S71" s="897"/>
    </row>
    <row r="72" spans="1:19" ht="46" x14ac:dyDescent="1">
      <c r="A72" s="1711"/>
      <c r="B72" s="1711"/>
      <c r="C72" s="1711"/>
      <c r="D72" s="1712" t="s">
        <v>212</v>
      </c>
      <c r="E72" s="1713" t="s">
        <v>315</v>
      </c>
      <c r="F72" s="1714" t="s">
        <v>203</v>
      </c>
      <c r="G72" s="1715"/>
      <c r="H72" s="1712" t="s">
        <v>211</v>
      </c>
      <c r="I72" s="1716"/>
      <c r="J72" s="1717" t="s">
        <v>203</v>
      </c>
      <c r="K72" s="1715"/>
      <c r="L72" s="1712" t="s">
        <v>213</v>
      </c>
      <c r="M72" s="1713" t="s">
        <v>74</v>
      </c>
      <c r="N72" s="1714" t="s">
        <v>203</v>
      </c>
      <c r="O72" s="1715"/>
      <c r="P72" s="1712" t="s">
        <v>211</v>
      </c>
      <c r="Q72" s="1716"/>
      <c r="R72" s="1717" t="s">
        <v>203</v>
      </c>
      <c r="S72" s="897"/>
    </row>
    <row r="73" spans="1:19" ht="46" x14ac:dyDescent="1">
      <c r="A73" s="1718"/>
      <c r="B73" s="1718"/>
      <c r="C73" s="1718"/>
      <c r="D73" s="1719" t="s">
        <v>159</v>
      </c>
      <c r="E73" s="1720">
        <v>27.5</v>
      </c>
      <c r="F73" s="1721" t="str">
        <f>E73* 40 &amp; "hrs"</f>
        <v>1100hrs</v>
      </c>
      <c r="G73" s="1715"/>
      <c r="H73" s="1722" t="s">
        <v>240</v>
      </c>
      <c r="I73" s="1723">
        <v>25.93</v>
      </c>
      <c r="J73" s="1724" t="s">
        <v>247</v>
      </c>
      <c r="K73" s="1715"/>
      <c r="L73" s="1725" t="s">
        <v>159</v>
      </c>
      <c r="M73" s="1726">
        <v>27.5</v>
      </c>
      <c r="N73" s="1721" t="str">
        <f>M73* 40 &amp; "hrs"</f>
        <v>1100hrs</v>
      </c>
      <c r="O73" s="1715"/>
      <c r="P73" s="1727" t="s">
        <v>240</v>
      </c>
      <c r="Q73" s="1646">
        <v>25.93</v>
      </c>
      <c r="R73" s="1728" t="s">
        <v>247</v>
      </c>
      <c r="S73" s="897"/>
    </row>
    <row r="74" spans="1:19" ht="46" x14ac:dyDescent="1">
      <c r="A74" s="1718"/>
      <c r="B74" s="1718"/>
      <c r="C74" s="1718"/>
      <c r="D74" s="1729" t="s">
        <v>204</v>
      </c>
      <c r="E74" s="1730">
        <f>SUM(E70:K70)/40</f>
        <v>26.7</v>
      </c>
      <c r="F74" s="1731" t="str">
        <f>E74* 40 &amp; "hrs"</f>
        <v>1068hrs</v>
      </c>
      <c r="G74" s="1715"/>
      <c r="H74" s="1732" t="s">
        <v>74</v>
      </c>
      <c r="I74" s="1733">
        <f>SUM(E70:K70)/40</f>
        <v>26.7</v>
      </c>
      <c r="J74" s="1734" t="str">
        <f>I74*40 &amp; "hrs"</f>
        <v>1068hrs</v>
      </c>
      <c r="K74" s="1715"/>
      <c r="L74" s="1735" t="s">
        <v>204</v>
      </c>
      <c r="M74" s="1736">
        <f>SUM(L70:R70)/40</f>
        <v>27.024999999999999</v>
      </c>
      <c r="N74" s="1731" t="str">
        <f>M74* 40 &amp; "hrs"</f>
        <v>1081hrs</v>
      </c>
      <c r="O74" s="1715"/>
      <c r="P74" s="1732" t="s">
        <v>74</v>
      </c>
      <c r="Q74" s="1737">
        <f>SUM(L70:R70)/40</f>
        <v>27.024999999999999</v>
      </c>
      <c r="R74" s="1738" t="str">
        <f>Q74*40 &amp; "hrs"</f>
        <v>1081hrs</v>
      </c>
      <c r="S74" s="897"/>
    </row>
    <row r="75" spans="1:19" ht="46" x14ac:dyDescent="1">
      <c r="A75" s="1718"/>
      <c r="B75" s="1718"/>
      <c r="C75" s="1718"/>
      <c r="D75" s="1725" t="s">
        <v>188</v>
      </c>
      <c r="E75" s="1726">
        <f>COUNTIFS(E7:K71, "T")*8/40</f>
        <v>0.2</v>
      </c>
      <c r="F75" s="1739" t="str">
        <f>E75* 40 &amp; "hrs"</f>
        <v>8hrs</v>
      </c>
      <c r="G75" s="1715"/>
      <c r="H75" s="1727" t="s">
        <v>241</v>
      </c>
      <c r="I75" s="1726">
        <v>29.07</v>
      </c>
      <c r="J75" s="1728" t="s">
        <v>251</v>
      </c>
      <c r="K75" s="1715"/>
      <c r="L75" s="1740" t="s">
        <v>188</v>
      </c>
      <c r="M75" s="1646">
        <f>COUNTIFS(L7:R71, "T")*8/40</f>
        <v>0</v>
      </c>
      <c r="N75" s="1739" t="str">
        <f>M75* 40 &amp; "hrs"</f>
        <v>0hrs</v>
      </c>
      <c r="O75" s="1715"/>
      <c r="P75" s="1727" t="s">
        <v>241</v>
      </c>
      <c r="Q75" s="1646">
        <v>29.07</v>
      </c>
      <c r="R75" s="1728" t="s">
        <v>251</v>
      </c>
      <c r="S75" s="897"/>
    </row>
    <row r="76" spans="1:19" ht="52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  <c r="S76" s="897"/>
    </row>
    <row r="77" spans="1:19" ht="52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  <c r="S77" s="897"/>
    </row>
    <row r="78" spans="1:19" ht="52" customHeight="1" x14ac:dyDescent="0.3">
      <c r="A78" s="897"/>
      <c r="B78" s="897"/>
      <c r="C78" s="897"/>
      <c r="D78" s="897" t="s">
        <v>280</v>
      </c>
      <c r="E78" s="897"/>
      <c r="F78" s="897"/>
      <c r="G78" s="897">
        <f>26.63*40</f>
        <v>1065.2</v>
      </c>
      <c r="H78" s="897" t="str">
        <f ca="1">_xlfn.FORMULATEXT(G78)</f>
        <v>=26.63*40</v>
      </c>
      <c r="I78" s="897"/>
      <c r="J78" s="897"/>
      <c r="K78" s="897"/>
      <c r="L78" s="897"/>
      <c r="M78" s="897"/>
      <c r="N78" s="897"/>
      <c r="O78" s="897"/>
      <c r="P78" s="897"/>
      <c r="Q78" s="897"/>
      <c r="R78" s="897"/>
      <c r="S78" s="897"/>
    </row>
  </sheetData>
  <mergeCells count="5">
    <mergeCell ref="A1:R1"/>
    <mergeCell ref="A2:R2"/>
    <mergeCell ref="A3:R3"/>
    <mergeCell ref="E4:K4"/>
    <mergeCell ref="L4:R4"/>
  </mergeCells>
  <conditionalFormatting sqref="I74">
    <cfRule type="cellIs" dxfId="633" priority="10" operator="lessThan">
      <formula>25.93</formula>
    </cfRule>
    <cfRule type="cellIs" dxfId="632" priority="11" operator="greaterThan">
      <formula>29.07</formula>
    </cfRule>
    <cfRule type="cellIs" dxfId="631" priority="12" operator="between">
      <formula>25.93</formula>
      <formula>29.07</formula>
    </cfRule>
  </conditionalFormatting>
  <conditionalFormatting sqref="J74">
    <cfRule type="cellIs" dxfId="630" priority="7" operator="lessThan">
      <formula>1037.2</formula>
    </cfRule>
    <cfRule type="cellIs" dxfId="629" priority="8" operator="greaterThan">
      <formula>1162.8</formula>
    </cfRule>
    <cfRule type="cellIs" dxfId="628" priority="9" operator="between">
      <formula>1037.2</formula>
      <formula>1162.8</formula>
    </cfRule>
  </conditionalFormatting>
  <conditionalFormatting sqref="Q74">
    <cfRule type="cellIs" dxfId="627" priority="4" operator="lessThan">
      <formula>25.93</formula>
    </cfRule>
    <cfRule type="cellIs" dxfId="626" priority="5" operator="greaterThan">
      <formula>29.07</formula>
    </cfRule>
    <cfRule type="cellIs" dxfId="625" priority="6" operator="between">
      <formula>25.93</formula>
      <formula>29.07</formula>
    </cfRule>
  </conditionalFormatting>
  <conditionalFormatting sqref="R74">
    <cfRule type="cellIs" dxfId="624" priority="1" operator="lessThan">
      <formula>1037.2</formula>
    </cfRule>
    <cfRule type="cellIs" dxfId="623" priority="2" operator="greaterThan">
      <formula>1162.8</formula>
    </cfRule>
    <cfRule type="cellIs" dxfId="622" priority="3" operator="between">
      <formula>1037.2</formula>
      <formula>1162.8</formula>
    </cfRule>
  </conditionalFormatting>
  <pageMargins left="0.7" right="0.7" top="0.75" bottom="0.75" header="0.3" footer="0.3"/>
  <pageSetup scale="1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7458-21E0-4BB1-B9AC-C5B058730A8A}">
  <sheetPr>
    <pageSetUpPr fitToPage="1"/>
  </sheetPr>
  <dimension ref="A1:S79"/>
  <sheetViews>
    <sheetView topLeftCell="A52" zoomScale="75" zoomScaleNormal="75" workbookViewId="0">
      <selection activeCell="A4" sqref="A4:R76"/>
    </sheetView>
  </sheetViews>
  <sheetFormatPr defaultColWidth="8.7265625" defaultRowHeight="54.65" customHeight="1" x14ac:dyDescent="0.5"/>
  <cols>
    <col min="1" max="1" width="21.453125" style="1643" customWidth="1"/>
    <col min="2" max="2" width="50.453125" style="1643" customWidth="1"/>
    <col min="3" max="3" width="60.54296875" style="1643" customWidth="1"/>
    <col min="4" max="4" width="42.7265625" style="1643" customWidth="1"/>
    <col min="5" max="17" width="22.1796875" style="1643" customWidth="1"/>
    <col min="18" max="18" width="22" style="1643" customWidth="1"/>
    <col min="19" max="19" width="21.54296875" style="1643" bestFit="1" customWidth="1"/>
    <col min="20" max="16384" width="8.7265625" style="1643"/>
  </cols>
  <sheetData>
    <row r="1" spans="1:19" ht="54.65" customHeight="1" x14ac:dyDescent="0.75">
      <c r="A1" s="2648" t="s">
        <v>0</v>
      </c>
      <c r="B1" s="2648"/>
      <c r="C1" s="2648"/>
      <c r="D1" s="2648"/>
      <c r="E1" s="2648"/>
      <c r="F1" s="2648"/>
      <c r="G1" s="2648"/>
      <c r="H1" s="2648"/>
      <c r="I1" s="2648"/>
      <c r="J1" s="2648"/>
      <c r="K1" s="2648"/>
      <c r="L1" s="2648"/>
      <c r="M1" s="2648"/>
      <c r="N1" s="2648"/>
      <c r="O1" s="2648"/>
      <c r="P1" s="2648"/>
      <c r="Q1" s="2648"/>
      <c r="R1" s="2648"/>
      <c r="S1" s="1240"/>
    </row>
    <row r="2" spans="1:19" ht="54.65" customHeight="1" x14ac:dyDescent="0.75">
      <c r="A2" s="2648" t="s">
        <v>87</v>
      </c>
      <c r="B2" s="2648"/>
      <c r="C2" s="2648"/>
      <c r="D2" s="2648"/>
      <c r="E2" s="2648"/>
      <c r="F2" s="2648"/>
      <c r="G2" s="2648"/>
      <c r="H2" s="2648"/>
      <c r="I2" s="2648"/>
      <c r="J2" s="2648"/>
      <c r="K2" s="2648"/>
      <c r="L2" s="2648"/>
      <c r="M2" s="2648"/>
      <c r="N2" s="2648"/>
      <c r="O2" s="2648"/>
      <c r="P2" s="2648"/>
      <c r="Q2" s="2648"/>
      <c r="R2" s="2648"/>
      <c r="S2" s="1240"/>
    </row>
    <row r="3" spans="1:19" ht="54.65" customHeight="1" x14ac:dyDescent="0.75">
      <c r="A3" s="2649"/>
      <c r="B3" s="2649"/>
      <c r="C3" s="2649"/>
      <c r="D3" s="2649"/>
      <c r="E3" s="2649"/>
      <c r="F3" s="2649"/>
      <c r="G3" s="2649"/>
      <c r="H3" s="2649"/>
      <c r="I3" s="2649"/>
      <c r="J3" s="2649"/>
      <c r="K3" s="2649"/>
      <c r="L3" s="2649"/>
      <c r="M3" s="2649"/>
      <c r="N3" s="2649"/>
      <c r="O3" s="2649"/>
      <c r="P3" s="2649"/>
      <c r="Q3" s="2649"/>
      <c r="R3" s="2649"/>
      <c r="S3" s="1240"/>
    </row>
    <row r="4" spans="1:19" ht="54.65" customHeight="1" x14ac:dyDescent="1">
      <c r="A4" s="1645"/>
      <c r="B4" s="1645"/>
      <c r="C4" s="1645"/>
      <c r="D4" s="1645"/>
      <c r="E4" s="2631" t="s">
        <v>2</v>
      </c>
      <c r="F4" s="2632"/>
      <c r="G4" s="2632"/>
      <c r="H4" s="2632"/>
      <c r="I4" s="2632"/>
      <c r="J4" s="2632"/>
      <c r="K4" s="2633"/>
      <c r="L4" s="2631" t="s">
        <v>3</v>
      </c>
      <c r="M4" s="2632"/>
      <c r="N4" s="2632"/>
      <c r="O4" s="2632"/>
      <c r="P4" s="2632"/>
      <c r="Q4" s="2632"/>
      <c r="R4" s="2632"/>
      <c r="S4" s="1240"/>
    </row>
    <row r="5" spans="1:19" ht="54.65" customHeight="1" x14ac:dyDescent="1">
      <c r="A5" s="1647"/>
      <c r="B5" s="1647"/>
      <c r="C5" s="1647"/>
      <c r="D5" s="1647"/>
      <c r="E5" s="1648">
        <v>45697</v>
      </c>
      <c r="F5" s="1648">
        <v>45698</v>
      </c>
      <c r="G5" s="1648">
        <v>45699</v>
      </c>
      <c r="H5" s="1648">
        <v>45700</v>
      </c>
      <c r="I5" s="1648">
        <v>45701</v>
      </c>
      <c r="J5" s="1648">
        <v>45702</v>
      </c>
      <c r="K5" s="1648">
        <v>45703</v>
      </c>
      <c r="L5" s="1648">
        <v>45704</v>
      </c>
      <c r="M5" s="1648">
        <v>45705</v>
      </c>
      <c r="N5" s="1648">
        <v>45706</v>
      </c>
      <c r="O5" s="1648">
        <v>45707</v>
      </c>
      <c r="P5" s="1648">
        <v>45708</v>
      </c>
      <c r="Q5" s="1648">
        <v>45709</v>
      </c>
      <c r="R5" s="1648">
        <v>45710</v>
      </c>
      <c r="S5" s="1240"/>
    </row>
    <row r="6" spans="1:19" ht="54.65" customHeight="1" x14ac:dyDescent="1">
      <c r="A6" s="1649" t="s">
        <v>4</v>
      </c>
      <c r="B6" s="1649" t="s">
        <v>5</v>
      </c>
      <c r="C6" s="1649" t="s">
        <v>6</v>
      </c>
      <c r="D6" s="1649" t="s">
        <v>7</v>
      </c>
      <c r="E6" s="1650" t="s">
        <v>8</v>
      </c>
      <c r="F6" s="1651" t="s">
        <v>9</v>
      </c>
      <c r="G6" s="1651" t="s">
        <v>10</v>
      </c>
      <c r="H6" s="1651" t="s">
        <v>11</v>
      </c>
      <c r="I6" s="1651" t="s">
        <v>10</v>
      </c>
      <c r="J6" s="1651" t="s">
        <v>264</v>
      </c>
      <c r="K6" s="1650" t="s">
        <v>8</v>
      </c>
      <c r="L6" s="1650" t="s">
        <v>8</v>
      </c>
      <c r="M6" s="1651" t="s">
        <v>9</v>
      </c>
      <c r="N6" s="1651" t="s">
        <v>10</v>
      </c>
      <c r="O6" s="1651" t="s">
        <v>11</v>
      </c>
      <c r="P6" s="1651" t="s">
        <v>10</v>
      </c>
      <c r="Q6" s="1651" t="s">
        <v>12</v>
      </c>
      <c r="R6" s="1652" t="s">
        <v>8</v>
      </c>
      <c r="S6" s="1240"/>
    </row>
    <row r="7" spans="1:19" ht="54.65" customHeight="1" x14ac:dyDescent="0.5">
      <c r="A7" s="1653" t="s">
        <v>13</v>
      </c>
      <c r="B7" s="1653" t="s">
        <v>116</v>
      </c>
      <c r="C7" s="1654" t="s">
        <v>115</v>
      </c>
      <c r="D7" s="1655">
        <f>SUM(E7:K7,L7:R7)/2</f>
        <v>35</v>
      </c>
      <c r="E7" s="1656"/>
      <c r="F7" s="1655">
        <v>7</v>
      </c>
      <c r="G7" s="1655">
        <v>7</v>
      </c>
      <c r="H7" s="1655">
        <v>7</v>
      </c>
      <c r="I7" s="1655">
        <v>7</v>
      </c>
      <c r="J7" s="1655">
        <v>7</v>
      </c>
      <c r="K7" s="1656"/>
      <c r="L7" s="1656"/>
      <c r="M7" s="1655">
        <v>7</v>
      </c>
      <c r="N7" s="1655">
        <v>7</v>
      </c>
      <c r="O7" s="1655">
        <v>7</v>
      </c>
      <c r="P7" s="1655">
        <v>7</v>
      </c>
      <c r="Q7" s="1655">
        <v>7</v>
      </c>
      <c r="R7" s="1657"/>
      <c r="S7" s="1240"/>
    </row>
    <row r="8" spans="1:19" ht="54.65" customHeight="1" x14ac:dyDescent="0.5">
      <c r="A8" s="1653" t="s">
        <v>13</v>
      </c>
      <c r="B8" s="1653" t="s">
        <v>90</v>
      </c>
      <c r="C8" s="1654" t="s">
        <v>88</v>
      </c>
      <c r="D8" s="1655">
        <f t="shared" ref="D8:D15" si="0">SUM(E8:K8,L8:R8)/2</f>
        <v>28</v>
      </c>
      <c r="E8" s="1656"/>
      <c r="F8" s="1655">
        <v>8</v>
      </c>
      <c r="G8" s="1655">
        <v>8</v>
      </c>
      <c r="H8" s="1658">
        <v>8</v>
      </c>
      <c r="I8" s="1659" t="s">
        <v>104</v>
      </c>
      <c r="J8" s="1659" t="s">
        <v>104</v>
      </c>
      <c r="K8" s="1656"/>
      <c r="L8" s="1656"/>
      <c r="M8" s="1659" t="s">
        <v>104</v>
      </c>
      <c r="N8" s="1655">
        <v>8</v>
      </c>
      <c r="O8" s="1655">
        <v>8</v>
      </c>
      <c r="P8" s="1655">
        <v>8</v>
      </c>
      <c r="Q8" s="1655">
        <v>8</v>
      </c>
      <c r="R8" s="1657"/>
      <c r="S8" s="1240"/>
    </row>
    <row r="9" spans="1:19" ht="54.65" customHeight="1" x14ac:dyDescent="0.5">
      <c r="A9" s="1653" t="s">
        <v>13</v>
      </c>
      <c r="B9" s="1653" t="s">
        <v>90</v>
      </c>
      <c r="C9" s="1654" t="s">
        <v>89</v>
      </c>
      <c r="D9" s="1655">
        <f t="shared" si="0"/>
        <v>40</v>
      </c>
      <c r="E9" s="1656"/>
      <c r="F9" s="1655">
        <v>8</v>
      </c>
      <c r="G9" s="1655">
        <v>8</v>
      </c>
      <c r="H9" s="1655">
        <v>8</v>
      </c>
      <c r="I9" s="1655">
        <v>8</v>
      </c>
      <c r="J9" s="1655">
        <v>8</v>
      </c>
      <c r="K9" s="1656"/>
      <c r="L9" s="1656"/>
      <c r="M9" s="1655">
        <v>8</v>
      </c>
      <c r="N9" s="1655">
        <v>8</v>
      </c>
      <c r="O9" s="1655">
        <v>8</v>
      </c>
      <c r="P9" s="1655">
        <v>8</v>
      </c>
      <c r="Q9" s="1655">
        <v>8</v>
      </c>
      <c r="R9" s="1657"/>
      <c r="S9" s="1240"/>
    </row>
    <row r="10" spans="1:19" ht="54.65" customHeight="1" x14ac:dyDescent="0.5">
      <c r="A10" s="1653" t="s">
        <v>13</v>
      </c>
      <c r="B10" s="1653" t="s">
        <v>90</v>
      </c>
      <c r="C10" s="1660" t="s">
        <v>111</v>
      </c>
      <c r="D10" s="1655">
        <f t="shared" si="0"/>
        <v>40</v>
      </c>
      <c r="E10" s="1656">
        <v>8</v>
      </c>
      <c r="F10" s="1655">
        <v>8</v>
      </c>
      <c r="G10" s="1655">
        <v>8</v>
      </c>
      <c r="H10" s="1655"/>
      <c r="I10" s="1655">
        <v>8</v>
      </c>
      <c r="J10" s="1655">
        <v>8</v>
      </c>
      <c r="K10" s="1656"/>
      <c r="L10" s="1661"/>
      <c r="M10" s="1655">
        <v>8</v>
      </c>
      <c r="N10" s="1655">
        <v>8</v>
      </c>
      <c r="O10" s="1655">
        <v>8</v>
      </c>
      <c r="P10" s="1655">
        <v>8</v>
      </c>
      <c r="Q10" s="1655"/>
      <c r="R10" s="1656">
        <v>8</v>
      </c>
      <c r="S10" s="1240"/>
    </row>
    <row r="11" spans="1:19" ht="54.65" customHeight="1" x14ac:dyDescent="0.5">
      <c r="A11" s="1653" t="s">
        <v>13</v>
      </c>
      <c r="B11" s="1653" t="s">
        <v>90</v>
      </c>
      <c r="C11" s="1660" t="s">
        <v>133</v>
      </c>
      <c r="D11" s="1655">
        <f t="shared" si="0"/>
        <v>12</v>
      </c>
      <c r="E11" s="1662" t="s">
        <v>104</v>
      </c>
      <c r="F11" s="1659" t="s">
        <v>104</v>
      </c>
      <c r="G11" s="1655"/>
      <c r="H11" s="1659" t="s">
        <v>104</v>
      </c>
      <c r="I11" s="1659" t="s">
        <v>104</v>
      </c>
      <c r="J11" s="1659" t="s">
        <v>104</v>
      </c>
      <c r="K11" s="1656"/>
      <c r="L11" s="1661"/>
      <c r="M11" s="1659" t="s">
        <v>104</v>
      </c>
      <c r="N11" s="1659" t="s">
        <v>104</v>
      </c>
      <c r="O11" s="1655">
        <v>8</v>
      </c>
      <c r="P11" s="1655"/>
      <c r="Q11" s="1655">
        <v>8</v>
      </c>
      <c r="R11" s="1657">
        <v>8</v>
      </c>
      <c r="S11" s="1240"/>
    </row>
    <row r="12" spans="1:19" ht="54.65" customHeight="1" x14ac:dyDescent="0.5">
      <c r="A12" s="1663" t="s">
        <v>13</v>
      </c>
      <c r="B12" s="1663" t="s">
        <v>90</v>
      </c>
      <c r="C12" s="1664" t="s">
        <v>308</v>
      </c>
      <c r="D12" s="1655"/>
      <c r="E12" s="1665"/>
      <c r="F12" s="1655"/>
      <c r="G12" s="1655"/>
      <c r="H12" s="1655"/>
      <c r="I12" s="1655"/>
      <c r="J12" s="1659">
        <v>8</v>
      </c>
      <c r="K12" s="1656"/>
      <c r="L12" s="1661"/>
      <c r="M12" s="1659">
        <v>8</v>
      </c>
      <c r="N12" s="1655"/>
      <c r="O12" s="1655"/>
      <c r="P12" s="1655"/>
      <c r="Q12" s="1655"/>
      <c r="R12" s="1657"/>
      <c r="S12" s="1240"/>
    </row>
    <row r="13" spans="1:19" ht="54.65" customHeight="1" x14ac:dyDescent="0.5">
      <c r="A13" s="1663" t="s">
        <v>13</v>
      </c>
      <c r="B13" s="1663" t="s">
        <v>90</v>
      </c>
      <c r="C13" s="1664" t="s">
        <v>278</v>
      </c>
      <c r="D13" s="1655"/>
      <c r="E13" s="1665"/>
      <c r="F13" s="1655"/>
      <c r="G13" s="1655"/>
      <c r="H13" s="1655"/>
      <c r="I13" s="1659">
        <v>8</v>
      </c>
      <c r="J13" s="1655"/>
      <c r="K13" s="1656"/>
      <c r="L13" s="1661"/>
      <c r="M13" s="1655"/>
      <c r="N13" s="1655"/>
      <c r="O13" s="1655"/>
      <c r="P13" s="1655"/>
      <c r="Q13" s="1655"/>
      <c r="R13" s="1657"/>
      <c r="S13" s="1240"/>
    </row>
    <row r="14" spans="1:19" ht="54.65" customHeight="1" x14ac:dyDescent="0.5">
      <c r="A14" s="1653" t="s">
        <v>13</v>
      </c>
      <c r="B14" s="1653" t="s">
        <v>90</v>
      </c>
      <c r="C14" s="1603" t="s">
        <v>309</v>
      </c>
      <c r="D14" s="1655">
        <f>SUM(E14:K14,L14:R14)/2</f>
        <v>16</v>
      </c>
      <c r="E14" s="1656">
        <v>8</v>
      </c>
      <c r="F14" s="1655"/>
      <c r="G14" s="1655"/>
      <c r="H14" s="1655"/>
      <c r="I14" s="1655"/>
      <c r="J14" s="1655"/>
      <c r="K14" s="1656">
        <v>8</v>
      </c>
      <c r="L14" s="1661">
        <v>8</v>
      </c>
      <c r="M14" s="1655"/>
      <c r="N14" s="1655"/>
      <c r="O14" s="1655"/>
      <c r="P14" s="1655"/>
      <c r="Q14" s="1655"/>
      <c r="R14" s="1657">
        <v>8</v>
      </c>
      <c r="S14" s="1240"/>
    </row>
    <row r="15" spans="1:19" ht="54.65" customHeight="1" x14ac:dyDescent="0.5">
      <c r="A15" s="1653" t="s">
        <v>13</v>
      </c>
      <c r="B15" s="1653" t="s">
        <v>90</v>
      </c>
      <c r="C15" s="1660" t="s">
        <v>106</v>
      </c>
      <c r="D15" s="1655">
        <f t="shared" si="0"/>
        <v>8</v>
      </c>
      <c r="E15" s="1656"/>
      <c r="F15" s="1666"/>
      <c r="G15" s="1666"/>
      <c r="H15" s="1666"/>
      <c r="I15" s="1666"/>
      <c r="J15" s="1666"/>
      <c r="K15" s="1656">
        <v>8</v>
      </c>
      <c r="L15" s="1661"/>
      <c r="M15" s="1666"/>
      <c r="N15" s="1666"/>
      <c r="O15" s="1666"/>
      <c r="P15" s="1666"/>
      <c r="Q15" s="1666"/>
      <c r="R15" s="1656">
        <v>8</v>
      </c>
      <c r="S15" s="1240"/>
    </row>
    <row r="16" spans="1:19" ht="54.65" customHeight="1" x14ac:dyDescent="0.5">
      <c r="A16" s="1667"/>
      <c r="B16" s="1667"/>
      <c r="C16" s="1668" t="s">
        <v>122</v>
      </c>
      <c r="D16" s="1669"/>
      <c r="E16" s="1670">
        <f t="shared" ref="E16:R16" si="1">COUNT(E7:E15)</f>
        <v>2</v>
      </c>
      <c r="F16" s="1670">
        <f t="shared" si="1"/>
        <v>4</v>
      </c>
      <c r="G16" s="1670">
        <f t="shared" si="1"/>
        <v>4</v>
      </c>
      <c r="H16" s="1670">
        <f t="shared" si="1"/>
        <v>3</v>
      </c>
      <c r="I16" s="1670">
        <f t="shared" si="1"/>
        <v>4</v>
      </c>
      <c r="J16" s="1670">
        <f t="shared" si="1"/>
        <v>4</v>
      </c>
      <c r="K16" s="1670">
        <f t="shared" si="1"/>
        <v>2</v>
      </c>
      <c r="L16" s="1670">
        <f t="shared" si="1"/>
        <v>1</v>
      </c>
      <c r="M16" s="1670">
        <f t="shared" si="1"/>
        <v>4</v>
      </c>
      <c r="N16" s="1670">
        <f t="shared" si="1"/>
        <v>4</v>
      </c>
      <c r="O16" s="1670">
        <f t="shared" si="1"/>
        <v>5</v>
      </c>
      <c r="P16" s="1670">
        <f t="shared" si="1"/>
        <v>4</v>
      </c>
      <c r="Q16" s="1670">
        <f t="shared" si="1"/>
        <v>4</v>
      </c>
      <c r="R16" s="1670">
        <f t="shared" si="1"/>
        <v>4</v>
      </c>
      <c r="S16" s="1380">
        <f>AVERAGE(E16:R16)</f>
        <v>3.5</v>
      </c>
    </row>
    <row r="17" spans="1:19" ht="54.65" customHeight="1" x14ac:dyDescent="0.5">
      <c r="A17" s="1653" t="s">
        <v>13</v>
      </c>
      <c r="B17" s="1653" t="s">
        <v>14</v>
      </c>
      <c r="C17" s="1660" t="s">
        <v>293</v>
      </c>
      <c r="D17" s="1655">
        <f>SUM(E17:K17,L17:R17)/2</f>
        <v>40</v>
      </c>
      <c r="E17" s="1661"/>
      <c r="F17" s="1671">
        <v>8</v>
      </c>
      <c r="G17" s="1671"/>
      <c r="H17" s="1671">
        <v>8</v>
      </c>
      <c r="I17" s="1671">
        <v>8</v>
      </c>
      <c r="J17" s="1671">
        <v>8</v>
      </c>
      <c r="K17" s="1661">
        <v>8</v>
      </c>
      <c r="L17" s="1661">
        <v>8</v>
      </c>
      <c r="M17" s="1655"/>
      <c r="N17" s="1671">
        <v>8</v>
      </c>
      <c r="O17" s="1671">
        <v>8</v>
      </c>
      <c r="P17" s="1671">
        <v>8</v>
      </c>
      <c r="Q17" s="1671">
        <v>8</v>
      </c>
      <c r="R17" s="1672"/>
      <c r="S17" s="1380"/>
    </row>
    <row r="18" spans="1:19" ht="54.65" customHeight="1" x14ac:dyDescent="0.5">
      <c r="A18" s="1653" t="s">
        <v>13</v>
      </c>
      <c r="B18" s="1653" t="s">
        <v>14</v>
      </c>
      <c r="C18" s="1660" t="s">
        <v>98</v>
      </c>
      <c r="D18" s="1655">
        <f t="shared" ref="D18:D19" si="2">SUM(E18:K18,L18:R18)/2</f>
        <v>36</v>
      </c>
      <c r="E18" s="1656"/>
      <c r="F18" s="1658">
        <v>8</v>
      </c>
      <c r="G18" s="1655">
        <v>8</v>
      </c>
      <c r="H18" s="1655">
        <v>8</v>
      </c>
      <c r="I18" s="1655">
        <v>8</v>
      </c>
      <c r="J18" s="1655">
        <v>8</v>
      </c>
      <c r="K18" s="1656"/>
      <c r="L18" s="1656"/>
      <c r="M18" s="1673" t="s">
        <v>104</v>
      </c>
      <c r="N18" s="1671">
        <v>8</v>
      </c>
      <c r="O18" s="1655">
        <v>8</v>
      </c>
      <c r="P18" s="1655">
        <v>8</v>
      </c>
      <c r="Q18" s="1655">
        <v>8</v>
      </c>
      <c r="R18" s="1657"/>
      <c r="S18" s="1380"/>
    </row>
    <row r="19" spans="1:19" ht="54.65" customHeight="1" x14ac:dyDescent="0.5">
      <c r="A19" s="1653" t="s">
        <v>13</v>
      </c>
      <c r="B19" s="1653" t="s">
        <v>14</v>
      </c>
      <c r="C19" s="1660" t="s">
        <v>342</v>
      </c>
      <c r="D19" s="1655">
        <f t="shared" si="2"/>
        <v>40</v>
      </c>
      <c r="E19" s="1656"/>
      <c r="F19" s="1658">
        <v>8</v>
      </c>
      <c r="G19" s="1655">
        <v>8</v>
      </c>
      <c r="H19" s="1655"/>
      <c r="I19" s="1655">
        <v>8</v>
      </c>
      <c r="J19" s="1655">
        <v>8</v>
      </c>
      <c r="K19" s="1661">
        <v>8</v>
      </c>
      <c r="L19" s="1661">
        <v>8</v>
      </c>
      <c r="M19" s="1655">
        <v>8</v>
      </c>
      <c r="N19" s="1655"/>
      <c r="O19" s="1655">
        <v>8</v>
      </c>
      <c r="P19" s="1655">
        <v>8</v>
      </c>
      <c r="Q19" s="1655">
        <v>8</v>
      </c>
      <c r="R19" s="1657"/>
      <c r="S19" s="1380"/>
    </row>
    <row r="20" spans="1:19" ht="54.65" customHeight="1" x14ac:dyDescent="0.5">
      <c r="A20" s="1653" t="s">
        <v>13</v>
      </c>
      <c r="B20" s="1653" t="s">
        <v>201</v>
      </c>
      <c r="C20" s="1660" t="s">
        <v>107</v>
      </c>
      <c r="D20" s="1655">
        <f>SUM(E20:K20,L20:R20)/2</f>
        <v>17.5</v>
      </c>
      <c r="E20" s="1656">
        <v>5</v>
      </c>
      <c r="F20" s="1655"/>
      <c r="G20" s="1655">
        <v>5</v>
      </c>
      <c r="H20" s="1655">
        <v>5</v>
      </c>
      <c r="I20" s="1655"/>
      <c r="J20" s="1655"/>
      <c r="K20" s="1656"/>
      <c r="L20" s="1661">
        <v>5</v>
      </c>
      <c r="M20" s="1655">
        <v>5</v>
      </c>
      <c r="N20" s="1655">
        <v>5</v>
      </c>
      <c r="O20" s="1655"/>
      <c r="P20" s="1655">
        <v>5</v>
      </c>
      <c r="Q20" s="1655"/>
      <c r="R20" s="1657"/>
      <c r="S20" s="1380"/>
    </row>
    <row r="21" spans="1:19" ht="54.65" customHeight="1" x14ac:dyDescent="0.5">
      <c r="A21" s="1667"/>
      <c r="B21" s="1667"/>
      <c r="C21" s="1668" t="s">
        <v>123</v>
      </c>
      <c r="D21" s="1669"/>
      <c r="E21" s="1670">
        <f t="shared" ref="E21:R21" si="3">COUNT(E7:E15,E17:E19)</f>
        <v>2</v>
      </c>
      <c r="F21" s="1670">
        <f t="shared" si="3"/>
        <v>7</v>
      </c>
      <c r="G21" s="1670">
        <f t="shared" si="3"/>
        <v>6</v>
      </c>
      <c r="H21" s="1670">
        <f t="shared" si="3"/>
        <v>5</v>
      </c>
      <c r="I21" s="1670">
        <f t="shared" si="3"/>
        <v>7</v>
      </c>
      <c r="J21" s="1670">
        <f t="shared" si="3"/>
        <v>7</v>
      </c>
      <c r="K21" s="1670">
        <f t="shared" si="3"/>
        <v>4</v>
      </c>
      <c r="L21" s="1670">
        <f t="shared" si="3"/>
        <v>3</v>
      </c>
      <c r="M21" s="1670">
        <f t="shared" si="3"/>
        <v>5</v>
      </c>
      <c r="N21" s="1670">
        <f t="shared" si="3"/>
        <v>6</v>
      </c>
      <c r="O21" s="1670">
        <f t="shared" si="3"/>
        <v>8</v>
      </c>
      <c r="P21" s="1670">
        <f t="shared" si="3"/>
        <v>7</v>
      </c>
      <c r="Q21" s="1670">
        <f t="shared" si="3"/>
        <v>7</v>
      </c>
      <c r="R21" s="1670">
        <f t="shared" si="3"/>
        <v>4</v>
      </c>
      <c r="S21" s="1380">
        <f>AVERAGE(E21:R21)</f>
        <v>5.5714285714285712</v>
      </c>
    </row>
    <row r="22" spans="1:19" ht="54.65" customHeight="1" x14ac:dyDescent="0.5">
      <c r="A22" s="1653" t="s">
        <v>13</v>
      </c>
      <c r="B22" s="1653" t="s">
        <v>26</v>
      </c>
      <c r="C22" s="1660" t="s">
        <v>285</v>
      </c>
      <c r="D22" s="1655">
        <f>SUM(E22:K22,L22:R22)/2</f>
        <v>40</v>
      </c>
      <c r="E22" s="1674"/>
      <c r="F22" s="1655">
        <v>8</v>
      </c>
      <c r="G22" s="1655">
        <v>8</v>
      </c>
      <c r="H22" s="1655"/>
      <c r="I22" s="1655">
        <v>8</v>
      </c>
      <c r="J22" s="1655">
        <v>8</v>
      </c>
      <c r="K22" s="1665">
        <v>8</v>
      </c>
      <c r="L22" s="1665">
        <v>8</v>
      </c>
      <c r="M22" s="1655">
        <v>8</v>
      </c>
      <c r="N22" s="1655">
        <v>8</v>
      </c>
      <c r="O22" s="1655"/>
      <c r="P22" s="1655">
        <v>8</v>
      </c>
      <c r="Q22" s="1655">
        <v>8</v>
      </c>
      <c r="R22" s="1665"/>
      <c r="S22" s="1380"/>
    </row>
    <row r="23" spans="1:19" ht="54.65" customHeight="1" x14ac:dyDescent="0.5">
      <c r="A23" s="1667"/>
      <c r="B23" s="1667"/>
      <c r="C23" s="1668" t="s">
        <v>120</v>
      </c>
      <c r="D23" s="1669"/>
      <c r="E23" s="1670">
        <f t="shared" ref="E23:R23" si="4">COUNT(E7:E15,E17:E20,E22:E22)</f>
        <v>3</v>
      </c>
      <c r="F23" s="1670">
        <f t="shared" si="4"/>
        <v>8</v>
      </c>
      <c r="G23" s="1670">
        <f t="shared" si="4"/>
        <v>8</v>
      </c>
      <c r="H23" s="1670">
        <f t="shared" si="4"/>
        <v>6</v>
      </c>
      <c r="I23" s="1670">
        <f t="shared" si="4"/>
        <v>8</v>
      </c>
      <c r="J23" s="1670">
        <f t="shared" si="4"/>
        <v>8</v>
      </c>
      <c r="K23" s="1670">
        <f t="shared" si="4"/>
        <v>5</v>
      </c>
      <c r="L23" s="1670">
        <f t="shared" si="4"/>
        <v>5</v>
      </c>
      <c r="M23" s="1670">
        <f t="shared" si="4"/>
        <v>7</v>
      </c>
      <c r="N23" s="1670">
        <f t="shared" si="4"/>
        <v>8</v>
      </c>
      <c r="O23" s="1670">
        <f t="shared" si="4"/>
        <v>8</v>
      </c>
      <c r="P23" s="1670">
        <f t="shared" si="4"/>
        <v>9</v>
      </c>
      <c r="Q23" s="1670">
        <f t="shared" si="4"/>
        <v>8</v>
      </c>
      <c r="R23" s="1670">
        <f t="shared" si="4"/>
        <v>4</v>
      </c>
      <c r="S23" s="1380">
        <f t="shared" ref="S23:S64" si="5">AVERAGE(E23:R23)</f>
        <v>6.7857142857142856</v>
      </c>
    </row>
    <row r="24" spans="1:19" ht="54.65" customHeight="1" x14ac:dyDescent="0.5">
      <c r="A24" s="1653" t="s">
        <v>13</v>
      </c>
      <c r="B24" s="1653" t="s">
        <v>30</v>
      </c>
      <c r="C24" s="1660" t="s">
        <v>292</v>
      </c>
      <c r="D24" s="1655">
        <f>SUM(E24:K24,L24:R24)/2</f>
        <v>32</v>
      </c>
      <c r="E24" s="1675"/>
      <c r="F24" s="1655">
        <v>8</v>
      </c>
      <c r="G24" s="1655"/>
      <c r="H24" s="1655">
        <v>8</v>
      </c>
      <c r="I24" s="1655">
        <v>8</v>
      </c>
      <c r="J24" s="1655">
        <v>8</v>
      </c>
      <c r="K24" s="1676"/>
      <c r="L24" s="1676"/>
      <c r="M24" s="1655">
        <v>8</v>
      </c>
      <c r="N24" s="1655">
        <v>8</v>
      </c>
      <c r="O24" s="1655"/>
      <c r="P24" s="1671">
        <v>8</v>
      </c>
      <c r="Q24" s="1655">
        <v>8</v>
      </c>
      <c r="R24" s="1675"/>
      <c r="S24" s="1380"/>
    </row>
    <row r="25" spans="1:19" ht="54.65" customHeight="1" x14ac:dyDescent="0.5">
      <c r="A25" s="1653" t="s">
        <v>13</v>
      </c>
      <c r="B25" s="1653" t="s">
        <v>30</v>
      </c>
      <c r="C25" s="1660" t="s">
        <v>341</v>
      </c>
      <c r="D25" s="1655">
        <f>SUM(E25:K25,L25:R25)/2</f>
        <v>36</v>
      </c>
      <c r="E25" s="1676"/>
      <c r="F25" s="1659" t="s">
        <v>104</v>
      </c>
      <c r="G25" s="1655">
        <v>8</v>
      </c>
      <c r="H25" s="1655">
        <v>8</v>
      </c>
      <c r="I25" s="1655"/>
      <c r="J25" s="1655">
        <v>8</v>
      </c>
      <c r="K25" s="1676">
        <v>8</v>
      </c>
      <c r="L25" s="1676">
        <v>8</v>
      </c>
      <c r="M25" s="1655">
        <v>8</v>
      </c>
      <c r="N25" s="1655">
        <v>8</v>
      </c>
      <c r="O25" s="1655">
        <v>8</v>
      </c>
      <c r="P25" s="1671"/>
      <c r="Q25" s="1655">
        <v>8</v>
      </c>
      <c r="R25" s="1676"/>
      <c r="S25" s="1380"/>
    </row>
    <row r="26" spans="1:19" ht="54.65" customHeight="1" x14ac:dyDescent="0.5">
      <c r="A26" s="1653" t="s">
        <v>13</v>
      </c>
      <c r="B26" s="1653" t="s">
        <v>30</v>
      </c>
      <c r="C26" s="1660" t="s">
        <v>290</v>
      </c>
      <c r="D26" s="1655">
        <f t="shared" ref="D26" si="6">SUM(E26:K26,L26:R26)/2</f>
        <v>8</v>
      </c>
      <c r="E26" s="1656">
        <v>8</v>
      </c>
      <c r="F26" s="1655"/>
      <c r="G26" s="1655"/>
      <c r="H26" s="1655"/>
      <c r="I26" s="1655"/>
      <c r="J26" s="1655"/>
      <c r="K26" s="1662" t="s">
        <v>104</v>
      </c>
      <c r="L26" s="1662" t="s">
        <v>104</v>
      </c>
      <c r="M26" s="1655"/>
      <c r="N26" s="1655"/>
      <c r="O26" s="1655"/>
      <c r="P26" s="1655"/>
      <c r="Q26" s="1655"/>
      <c r="R26" s="1657">
        <v>8</v>
      </c>
      <c r="S26" s="1380"/>
    </row>
    <row r="27" spans="1:19" ht="54.65" customHeight="1" x14ac:dyDescent="0.5">
      <c r="A27" s="1667"/>
      <c r="B27" s="1667"/>
      <c r="C27" s="1668" t="s">
        <v>119</v>
      </c>
      <c r="D27" s="1669"/>
      <c r="E27" s="1670">
        <f t="shared" ref="E27:R27" si="7">COUNT(E7:E15,E17:E20,E22:E22,E24:E26)</f>
        <v>4</v>
      </c>
      <c r="F27" s="1670">
        <f t="shared" si="7"/>
        <v>9</v>
      </c>
      <c r="G27" s="1670">
        <f t="shared" si="7"/>
        <v>9</v>
      </c>
      <c r="H27" s="1670">
        <f t="shared" si="7"/>
        <v>8</v>
      </c>
      <c r="I27" s="1670">
        <f t="shared" si="7"/>
        <v>9</v>
      </c>
      <c r="J27" s="1670">
        <f t="shared" si="7"/>
        <v>10</v>
      </c>
      <c r="K27" s="1670">
        <f t="shared" si="7"/>
        <v>6</v>
      </c>
      <c r="L27" s="1670">
        <f t="shared" si="7"/>
        <v>6</v>
      </c>
      <c r="M27" s="1670">
        <f t="shared" si="7"/>
        <v>9</v>
      </c>
      <c r="N27" s="1670">
        <f t="shared" si="7"/>
        <v>10</v>
      </c>
      <c r="O27" s="1670">
        <f t="shared" si="7"/>
        <v>9</v>
      </c>
      <c r="P27" s="1670">
        <f t="shared" si="7"/>
        <v>10</v>
      </c>
      <c r="Q27" s="1670">
        <f t="shared" si="7"/>
        <v>10</v>
      </c>
      <c r="R27" s="1670">
        <f t="shared" si="7"/>
        <v>5</v>
      </c>
      <c r="S27" s="1380">
        <f t="shared" si="5"/>
        <v>8.1428571428571423</v>
      </c>
    </row>
    <row r="28" spans="1:19" ht="54.65" customHeight="1" x14ac:dyDescent="0.5">
      <c r="A28" s="1653" t="s">
        <v>13</v>
      </c>
      <c r="B28" s="1653" t="s">
        <v>91</v>
      </c>
      <c r="C28" s="1654" t="s">
        <v>92</v>
      </c>
      <c r="D28" s="1655">
        <f t="shared" ref="D28:D32" si="8">SUM(E28:K28,L28:R28)/2</f>
        <v>40</v>
      </c>
      <c r="E28" s="1656"/>
      <c r="F28" s="1655">
        <v>8</v>
      </c>
      <c r="G28" s="1655">
        <v>8</v>
      </c>
      <c r="H28" s="1655">
        <v>8</v>
      </c>
      <c r="I28" s="1655">
        <v>8</v>
      </c>
      <c r="J28" s="1655">
        <v>8</v>
      </c>
      <c r="K28" s="1656"/>
      <c r="L28" s="1656"/>
      <c r="M28" s="1655">
        <v>8</v>
      </c>
      <c r="N28" s="1655">
        <v>8</v>
      </c>
      <c r="O28" s="1655">
        <v>8</v>
      </c>
      <c r="P28" s="1655">
        <v>8</v>
      </c>
      <c r="Q28" s="1655">
        <v>8</v>
      </c>
      <c r="R28" s="1657"/>
      <c r="S28" s="1380"/>
    </row>
    <row r="29" spans="1:19" ht="54.65" customHeight="1" x14ac:dyDescent="0.5">
      <c r="A29" s="1653" t="s">
        <v>13</v>
      </c>
      <c r="B29" s="1653" t="s">
        <v>91</v>
      </c>
      <c r="C29" s="1654" t="s">
        <v>314</v>
      </c>
      <c r="D29" s="1655">
        <f t="shared" si="8"/>
        <v>16</v>
      </c>
      <c r="E29" s="1675"/>
      <c r="F29" s="1655"/>
      <c r="G29" s="1655">
        <v>8</v>
      </c>
      <c r="H29" s="1655">
        <v>8</v>
      </c>
      <c r="I29" s="1655"/>
      <c r="J29" s="1655"/>
      <c r="K29" s="1656"/>
      <c r="L29" s="1656"/>
      <c r="M29" s="1655"/>
      <c r="N29" s="1655">
        <v>8</v>
      </c>
      <c r="O29" s="1655">
        <v>8</v>
      </c>
      <c r="P29" s="1655"/>
      <c r="Q29" s="1655"/>
      <c r="R29" s="1675"/>
      <c r="S29" s="1380"/>
    </row>
    <row r="30" spans="1:19" ht="54.65" customHeight="1" x14ac:dyDescent="0.5">
      <c r="A30" s="1677" t="s">
        <v>256</v>
      </c>
      <c r="B30" s="1677" t="s">
        <v>91</v>
      </c>
      <c r="C30" s="1678" t="s">
        <v>344</v>
      </c>
      <c r="D30" s="1655">
        <f t="shared" si="8"/>
        <v>0</v>
      </c>
      <c r="E30" s="1675"/>
      <c r="F30" s="1679" t="s">
        <v>10</v>
      </c>
      <c r="G30" s="1679" t="s">
        <v>10</v>
      </c>
      <c r="H30" s="1679" t="s">
        <v>10</v>
      </c>
      <c r="I30" s="1679"/>
      <c r="J30" s="1679" t="s">
        <v>10</v>
      </c>
      <c r="K30" s="1680" t="s">
        <v>10</v>
      </c>
      <c r="L30" s="1680"/>
      <c r="M30" s="1679" t="s">
        <v>10</v>
      </c>
      <c r="N30" s="1679" t="s">
        <v>10</v>
      </c>
      <c r="O30" s="1679" t="s">
        <v>10</v>
      </c>
      <c r="P30" s="1679"/>
      <c r="Q30" s="1679" t="s">
        <v>10</v>
      </c>
      <c r="R30" s="1681" t="s">
        <v>10</v>
      </c>
      <c r="S30" s="1380"/>
    </row>
    <row r="31" spans="1:19" ht="54.65" customHeight="1" x14ac:dyDescent="0.5">
      <c r="A31" s="1653" t="s">
        <v>13</v>
      </c>
      <c r="B31" s="1653" t="s">
        <v>91</v>
      </c>
      <c r="C31" s="1660" t="s">
        <v>331</v>
      </c>
      <c r="D31" s="1655">
        <f t="shared" si="8"/>
        <v>36</v>
      </c>
      <c r="E31" s="1656"/>
      <c r="F31" s="1655">
        <v>8</v>
      </c>
      <c r="G31" s="1655">
        <v>8</v>
      </c>
      <c r="H31" s="1655">
        <v>8</v>
      </c>
      <c r="I31" s="1655"/>
      <c r="J31" s="1655">
        <v>8</v>
      </c>
      <c r="K31" s="1656">
        <v>8</v>
      </c>
      <c r="L31" s="1656">
        <v>8</v>
      </c>
      <c r="M31" s="1655">
        <v>8</v>
      </c>
      <c r="N31" s="1655">
        <v>8</v>
      </c>
      <c r="O31" s="1655">
        <v>8</v>
      </c>
      <c r="P31" s="1655"/>
      <c r="Q31" s="1659" t="s">
        <v>104</v>
      </c>
      <c r="R31" s="1657"/>
      <c r="S31" s="1380"/>
    </row>
    <row r="32" spans="1:19" ht="54.65" customHeight="1" x14ac:dyDescent="0.5">
      <c r="A32" s="1653" t="s">
        <v>13</v>
      </c>
      <c r="B32" s="1653" t="s">
        <v>91</v>
      </c>
      <c r="C32" s="1660" t="s">
        <v>281</v>
      </c>
      <c r="D32" s="1655">
        <f t="shared" si="8"/>
        <v>40</v>
      </c>
      <c r="E32" s="1656">
        <v>8</v>
      </c>
      <c r="F32" s="1655"/>
      <c r="G32" s="1655">
        <v>8</v>
      </c>
      <c r="H32" s="1655">
        <v>8</v>
      </c>
      <c r="I32" s="1655">
        <v>8</v>
      </c>
      <c r="J32" s="1655">
        <v>8</v>
      </c>
      <c r="K32" s="1656"/>
      <c r="L32" s="1656"/>
      <c r="M32" s="1655">
        <v>8</v>
      </c>
      <c r="N32" s="1655">
        <v>8</v>
      </c>
      <c r="O32" s="1655"/>
      <c r="P32" s="1655">
        <v>8</v>
      </c>
      <c r="Q32" s="1655">
        <v>8</v>
      </c>
      <c r="R32" s="1657">
        <v>8</v>
      </c>
      <c r="S32" s="1380"/>
    </row>
    <row r="33" spans="1:19" ht="54.65" customHeight="1" x14ac:dyDescent="0.5">
      <c r="A33" s="1667"/>
      <c r="B33" s="1667"/>
      <c r="C33" s="1668" t="s">
        <v>124</v>
      </c>
      <c r="D33" s="1669"/>
      <c r="E33" s="1670">
        <f t="shared" ref="E33:R33" si="9">COUNT(E7:E15,E17:E20,E22:E22,E24:E26,E28:E32)</f>
        <v>5</v>
      </c>
      <c r="F33" s="1670">
        <f t="shared" si="9"/>
        <v>11</v>
      </c>
      <c r="G33" s="1670">
        <f t="shared" si="9"/>
        <v>13</v>
      </c>
      <c r="H33" s="1670">
        <f t="shared" si="9"/>
        <v>12</v>
      </c>
      <c r="I33" s="1670">
        <f t="shared" si="9"/>
        <v>11</v>
      </c>
      <c r="J33" s="1670">
        <f t="shared" si="9"/>
        <v>13</v>
      </c>
      <c r="K33" s="1670">
        <f t="shared" si="9"/>
        <v>7</v>
      </c>
      <c r="L33" s="1670">
        <f t="shared" si="9"/>
        <v>7</v>
      </c>
      <c r="M33" s="1670">
        <f t="shared" si="9"/>
        <v>12</v>
      </c>
      <c r="N33" s="1670">
        <f t="shared" si="9"/>
        <v>14</v>
      </c>
      <c r="O33" s="1670">
        <f t="shared" si="9"/>
        <v>12</v>
      </c>
      <c r="P33" s="1670">
        <f t="shared" si="9"/>
        <v>12</v>
      </c>
      <c r="Q33" s="1670">
        <f t="shared" si="9"/>
        <v>12</v>
      </c>
      <c r="R33" s="1670">
        <f t="shared" si="9"/>
        <v>6</v>
      </c>
      <c r="S33" s="1380">
        <f t="shared" si="5"/>
        <v>10.5</v>
      </c>
    </row>
    <row r="34" spans="1:19" ht="54.65" customHeight="1" x14ac:dyDescent="0.5">
      <c r="A34" s="1653" t="s">
        <v>13</v>
      </c>
      <c r="B34" s="1653" t="s">
        <v>288</v>
      </c>
      <c r="C34" s="1660" t="s">
        <v>276</v>
      </c>
      <c r="D34" s="1655">
        <f>SUM(E34:K34,L34:R34)/2</f>
        <v>13</v>
      </c>
      <c r="E34" s="1665">
        <v>8</v>
      </c>
      <c r="F34" s="1655"/>
      <c r="G34" s="1655"/>
      <c r="H34" s="1655">
        <v>5</v>
      </c>
      <c r="I34" s="1655"/>
      <c r="J34" s="1655"/>
      <c r="K34" s="1665"/>
      <c r="L34" s="1665"/>
      <c r="M34" s="1655"/>
      <c r="N34" s="1655"/>
      <c r="O34" s="1655">
        <v>5</v>
      </c>
      <c r="P34" s="1655"/>
      <c r="Q34" s="1655"/>
      <c r="R34" s="1665">
        <v>8</v>
      </c>
      <c r="S34" s="1380"/>
    </row>
    <row r="35" spans="1:19" ht="54.65" customHeight="1" x14ac:dyDescent="0.5">
      <c r="A35" s="1653" t="s">
        <v>13</v>
      </c>
      <c r="B35" s="1653" t="s">
        <v>322</v>
      </c>
      <c r="C35" s="1660" t="s">
        <v>276</v>
      </c>
      <c r="D35" s="1655">
        <f>SUM(E35:K35,L35:R35)/2</f>
        <v>14</v>
      </c>
      <c r="E35" s="1665"/>
      <c r="F35" s="1655"/>
      <c r="G35" s="1655"/>
      <c r="H35" s="1655"/>
      <c r="I35" s="1655">
        <v>7</v>
      </c>
      <c r="J35" s="1655">
        <v>7</v>
      </c>
      <c r="K35" s="1665"/>
      <c r="L35" s="1665"/>
      <c r="M35" s="1655"/>
      <c r="N35" s="1655"/>
      <c r="O35" s="1655"/>
      <c r="P35" s="1655">
        <v>7</v>
      </c>
      <c r="Q35" s="1655">
        <v>7</v>
      </c>
      <c r="R35" s="1665"/>
      <c r="S35" s="1380"/>
    </row>
    <row r="36" spans="1:19" ht="54.65" customHeight="1" x14ac:dyDescent="0.5">
      <c r="A36" s="1677" t="s">
        <v>256</v>
      </c>
      <c r="B36" s="1677" t="s">
        <v>34</v>
      </c>
      <c r="C36" s="1682" t="s">
        <v>345</v>
      </c>
      <c r="D36" s="1655">
        <f>SUM(E36:K36,L36:R36)/2</f>
        <v>20</v>
      </c>
      <c r="E36" s="1665"/>
      <c r="F36" s="1679" t="s">
        <v>10</v>
      </c>
      <c r="G36" s="1679"/>
      <c r="H36" s="1679" t="s">
        <v>10</v>
      </c>
      <c r="I36" s="1679"/>
      <c r="J36" s="1683" t="s">
        <v>273</v>
      </c>
      <c r="K36" s="1665">
        <v>8</v>
      </c>
      <c r="L36" s="1665">
        <v>8</v>
      </c>
      <c r="M36" s="1655">
        <v>8</v>
      </c>
      <c r="N36" s="1655"/>
      <c r="O36" s="1655">
        <v>8</v>
      </c>
      <c r="P36" s="1655"/>
      <c r="Q36" s="1655">
        <v>8</v>
      </c>
      <c r="R36" s="1665"/>
      <c r="S36" s="1380"/>
    </row>
    <row r="37" spans="1:19" ht="54.65" customHeight="1" x14ac:dyDescent="0.5">
      <c r="A37" s="1653" t="s">
        <v>13</v>
      </c>
      <c r="B37" s="1653" t="s">
        <v>34</v>
      </c>
      <c r="C37" s="1684" t="s">
        <v>192</v>
      </c>
      <c r="D37" s="1655">
        <f>SUM(E37:K37,L37:R37)/2</f>
        <v>40</v>
      </c>
      <c r="E37" s="1656">
        <v>8</v>
      </c>
      <c r="F37" s="1671">
        <v>8</v>
      </c>
      <c r="G37" s="1671">
        <v>8</v>
      </c>
      <c r="H37" s="1655"/>
      <c r="I37" s="1655">
        <v>8</v>
      </c>
      <c r="J37" s="1655">
        <v>8</v>
      </c>
      <c r="K37" s="1656"/>
      <c r="L37" s="1656"/>
      <c r="M37" s="1671">
        <v>8</v>
      </c>
      <c r="N37" s="1671">
        <v>8</v>
      </c>
      <c r="O37" s="1655"/>
      <c r="P37" s="1655">
        <v>8</v>
      </c>
      <c r="Q37" s="1655">
        <v>8</v>
      </c>
      <c r="R37" s="1657">
        <v>8</v>
      </c>
      <c r="S37" s="1380"/>
    </row>
    <row r="38" spans="1:19" ht="54.65" customHeight="1" x14ac:dyDescent="0.5">
      <c r="A38" s="1667"/>
      <c r="B38" s="1667"/>
      <c r="C38" s="1668" t="s">
        <v>121</v>
      </c>
      <c r="D38" s="1669"/>
      <c r="E38" s="1670">
        <f t="shared" ref="E38:R38" si="10">COUNT(E7:E15,E17:E20,E22:E22,E24:E26,E28:E32,E34:E37)</f>
        <v>7</v>
      </c>
      <c r="F38" s="1670">
        <f t="shared" si="10"/>
        <v>12</v>
      </c>
      <c r="G38" s="1670">
        <f t="shared" si="10"/>
        <v>14</v>
      </c>
      <c r="H38" s="1670">
        <f t="shared" si="10"/>
        <v>13</v>
      </c>
      <c r="I38" s="1670">
        <f t="shared" si="10"/>
        <v>13</v>
      </c>
      <c r="J38" s="1670">
        <f t="shared" si="10"/>
        <v>15</v>
      </c>
      <c r="K38" s="1670">
        <f t="shared" si="10"/>
        <v>8</v>
      </c>
      <c r="L38" s="1670">
        <f t="shared" si="10"/>
        <v>8</v>
      </c>
      <c r="M38" s="1670">
        <f t="shared" si="10"/>
        <v>14</v>
      </c>
      <c r="N38" s="1670">
        <f t="shared" si="10"/>
        <v>15</v>
      </c>
      <c r="O38" s="1670">
        <f t="shared" si="10"/>
        <v>14</v>
      </c>
      <c r="P38" s="1670">
        <f t="shared" si="10"/>
        <v>14</v>
      </c>
      <c r="Q38" s="1670">
        <f t="shared" si="10"/>
        <v>15</v>
      </c>
      <c r="R38" s="1670">
        <f t="shared" si="10"/>
        <v>8</v>
      </c>
      <c r="S38" s="1380">
        <f t="shared" si="5"/>
        <v>12.142857142857142</v>
      </c>
    </row>
    <row r="39" spans="1:19" ht="54.65" customHeight="1" x14ac:dyDescent="0.5">
      <c r="A39" s="1653" t="s">
        <v>13</v>
      </c>
      <c r="B39" s="1653" t="s">
        <v>162</v>
      </c>
      <c r="C39" s="1660" t="s">
        <v>235</v>
      </c>
      <c r="D39" s="1655">
        <f t="shared" ref="D39" si="11">SUM(E39:K39,L39:R39)/2</f>
        <v>40</v>
      </c>
      <c r="E39" s="1661"/>
      <c r="F39" s="1671">
        <v>8</v>
      </c>
      <c r="G39" s="1671">
        <v>8</v>
      </c>
      <c r="H39" s="1655"/>
      <c r="I39" s="1671">
        <v>8</v>
      </c>
      <c r="J39" s="1671">
        <v>8</v>
      </c>
      <c r="K39" s="1656">
        <v>8</v>
      </c>
      <c r="L39" s="1656">
        <v>8</v>
      </c>
      <c r="M39" s="1655">
        <v>8</v>
      </c>
      <c r="N39" s="1671"/>
      <c r="O39" s="1671">
        <v>8</v>
      </c>
      <c r="P39" s="1671">
        <v>8</v>
      </c>
      <c r="Q39" s="1671">
        <v>8</v>
      </c>
      <c r="R39" s="1672"/>
      <c r="S39" s="1380"/>
    </row>
    <row r="40" spans="1:19" ht="54.65" customHeight="1" x14ac:dyDescent="0.5">
      <c r="A40" s="1653" t="s">
        <v>13</v>
      </c>
      <c r="B40" s="1653" t="s">
        <v>162</v>
      </c>
      <c r="C40" s="1660" t="s">
        <v>292</v>
      </c>
      <c r="D40" s="1655">
        <f>SUM(E40:K40,L40:R40)/2</f>
        <v>8</v>
      </c>
      <c r="E40" s="1656">
        <v>8</v>
      </c>
      <c r="F40" s="1679"/>
      <c r="G40" s="1685"/>
      <c r="H40" s="1679"/>
      <c r="I40" s="1679"/>
      <c r="J40" s="1679"/>
      <c r="K40" s="1661"/>
      <c r="L40" s="1661"/>
      <c r="M40" s="1679"/>
      <c r="N40" s="1686"/>
      <c r="O40" s="1686"/>
      <c r="P40" s="1686"/>
      <c r="Q40" s="1679"/>
      <c r="R40" s="1657">
        <v>8</v>
      </c>
      <c r="S40" s="1380"/>
    </row>
    <row r="41" spans="1:19" ht="54.65" customHeight="1" x14ac:dyDescent="0.5">
      <c r="A41" s="1667"/>
      <c r="B41" s="1667"/>
      <c r="C41" s="1668" t="s">
        <v>139</v>
      </c>
      <c r="D41" s="1669"/>
      <c r="E41" s="1670">
        <f t="shared" ref="E41:R41" si="12">COUNT(E7:E15,E17:E20,E22:E22,E24:E26,E28:E32,E34:E37,E39:E40)</f>
        <v>8</v>
      </c>
      <c r="F41" s="1670">
        <f t="shared" si="12"/>
        <v>13</v>
      </c>
      <c r="G41" s="1670">
        <f t="shared" si="12"/>
        <v>15</v>
      </c>
      <c r="H41" s="1670">
        <f t="shared" si="12"/>
        <v>13</v>
      </c>
      <c r="I41" s="1670">
        <f t="shared" si="12"/>
        <v>14</v>
      </c>
      <c r="J41" s="1670">
        <f t="shared" si="12"/>
        <v>16</v>
      </c>
      <c r="K41" s="1670">
        <f t="shared" si="12"/>
        <v>9</v>
      </c>
      <c r="L41" s="1670">
        <f t="shared" si="12"/>
        <v>9</v>
      </c>
      <c r="M41" s="1670">
        <f t="shared" si="12"/>
        <v>15</v>
      </c>
      <c r="N41" s="1670">
        <f t="shared" si="12"/>
        <v>15</v>
      </c>
      <c r="O41" s="1670">
        <f t="shared" si="12"/>
        <v>15</v>
      </c>
      <c r="P41" s="1670">
        <f t="shared" si="12"/>
        <v>15</v>
      </c>
      <c r="Q41" s="1670">
        <f t="shared" si="12"/>
        <v>16</v>
      </c>
      <c r="R41" s="1670">
        <f t="shared" si="12"/>
        <v>9</v>
      </c>
      <c r="S41" s="1380">
        <f t="shared" si="5"/>
        <v>13</v>
      </c>
    </row>
    <row r="42" spans="1:19" ht="54.65" customHeight="1" x14ac:dyDescent="0.5">
      <c r="A42" s="1653" t="s">
        <v>13</v>
      </c>
      <c r="B42" s="1653" t="s">
        <v>103</v>
      </c>
      <c r="C42" s="1660" t="s">
        <v>309</v>
      </c>
      <c r="D42" s="1655">
        <f>SUM(E42:K42,L42:R42)/2</f>
        <v>8</v>
      </c>
      <c r="E42" s="1665"/>
      <c r="F42" s="1655"/>
      <c r="G42" s="1655">
        <v>8</v>
      </c>
      <c r="H42" s="1655"/>
      <c r="I42" s="1655"/>
      <c r="J42" s="1655"/>
      <c r="K42" s="1665"/>
      <c r="L42" s="1665"/>
      <c r="M42" s="1655"/>
      <c r="N42" s="1655">
        <v>8</v>
      </c>
      <c r="O42" s="1655"/>
      <c r="P42" s="1655"/>
      <c r="Q42" s="1655"/>
      <c r="R42" s="1665"/>
      <c r="S42" s="1380"/>
    </row>
    <row r="43" spans="1:19" ht="54.65" customHeight="1" x14ac:dyDescent="0.5">
      <c r="A43" s="1653" t="s">
        <v>13</v>
      </c>
      <c r="B43" s="1653" t="s">
        <v>103</v>
      </c>
      <c r="C43" s="1660" t="s">
        <v>332</v>
      </c>
      <c r="D43" s="1655">
        <f>SUM(E43:K43,L43:R43)/2</f>
        <v>24</v>
      </c>
      <c r="E43" s="1656">
        <v>8</v>
      </c>
      <c r="F43" s="1655"/>
      <c r="G43" s="1655"/>
      <c r="H43" s="1655"/>
      <c r="I43" s="1655"/>
      <c r="J43" s="1655">
        <v>8</v>
      </c>
      <c r="K43" s="1656">
        <v>8</v>
      </c>
      <c r="L43" s="1656">
        <v>8</v>
      </c>
      <c r="M43" s="1655"/>
      <c r="N43" s="1655"/>
      <c r="O43" s="1655"/>
      <c r="P43" s="1655"/>
      <c r="Q43" s="1655">
        <v>8</v>
      </c>
      <c r="R43" s="1657">
        <v>8</v>
      </c>
      <c r="S43" s="1380"/>
    </row>
    <row r="44" spans="1:19" ht="54.65" customHeight="1" x14ac:dyDescent="0.5">
      <c r="A44" s="1667"/>
      <c r="B44" s="1667"/>
      <c r="C44" s="1668" t="s">
        <v>125</v>
      </c>
      <c r="D44" s="1669"/>
      <c r="E44" s="1670">
        <f t="shared" ref="E44:R44" si="13">COUNT(E7:E15,E17:E19,E22:E22,E24:E26,E28:E32,E34:E37,E39:E40,E42:E43)</f>
        <v>8</v>
      </c>
      <c r="F44" s="1670">
        <f t="shared" si="13"/>
        <v>13</v>
      </c>
      <c r="G44" s="1670">
        <f t="shared" si="13"/>
        <v>15</v>
      </c>
      <c r="H44" s="1670">
        <f t="shared" si="13"/>
        <v>12</v>
      </c>
      <c r="I44" s="1670">
        <f t="shared" si="13"/>
        <v>14</v>
      </c>
      <c r="J44" s="1670">
        <f t="shared" si="13"/>
        <v>17</v>
      </c>
      <c r="K44" s="1670">
        <f t="shared" si="13"/>
        <v>10</v>
      </c>
      <c r="L44" s="1670">
        <f t="shared" si="13"/>
        <v>9</v>
      </c>
      <c r="M44" s="1670">
        <f t="shared" si="13"/>
        <v>14</v>
      </c>
      <c r="N44" s="1670">
        <f t="shared" si="13"/>
        <v>15</v>
      </c>
      <c r="O44" s="1670">
        <f t="shared" si="13"/>
        <v>15</v>
      </c>
      <c r="P44" s="1670">
        <f t="shared" si="13"/>
        <v>14</v>
      </c>
      <c r="Q44" s="1670">
        <f t="shared" si="13"/>
        <v>17</v>
      </c>
      <c r="R44" s="1670">
        <f t="shared" si="13"/>
        <v>10</v>
      </c>
      <c r="S44" s="1380">
        <f t="shared" si="5"/>
        <v>13.071428571428571</v>
      </c>
    </row>
    <row r="45" spans="1:19" ht="54.65" customHeight="1" x14ac:dyDescent="0.5">
      <c r="A45" s="1653" t="s">
        <v>13</v>
      </c>
      <c r="B45" s="1653" t="s">
        <v>39</v>
      </c>
      <c r="C45" s="1660" t="s">
        <v>318</v>
      </c>
      <c r="D45" s="1655">
        <f>SUM(E45:K45,L45:R45)/2</f>
        <v>40</v>
      </c>
      <c r="E45" s="1656"/>
      <c r="F45" s="1655">
        <v>8</v>
      </c>
      <c r="G45" s="1655">
        <v>8</v>
      </c>
      <c r="H45" s="1655">
        <v>8</v>
      </c>
      <c r="I45" s="1655">
        <v>8</v>
      </c>
      <c r="J45" s="1655"/>
      <c r="K45" s="1656">
        <v>8</v>
      </c>
      <c r="L45" s="1656">
        <v>8</v>
      </c>
      <c r="M45" s="1655"/>
      <c r="N45" s="1655">
        <v>8</v>
      </c>
      <c r="O45" s="1655">
        <v>8</v>
      </c>
      <c r="P45" s="1655">
        <v>8</v>
      </c>
      <c r="Q45" s="1655">
        <v>8</v>
      </c>
      <c r="R45" s="1657"/>
      <c r="S45" s="1380"/>
    </row>
    <row r="46" spans="1:19" ht="54.65" customHeight="1" x14ac:dyDescent="0.5">
      <c r="A46" s="1653" t="s">
        <v>13</v>
      </c>
      <c r="B46" s="1653" t="s">
        <v>39</v>
      </c>
      <c r="C46" s="1660" t="s">
        <v>329</v>
      </c>
      <c r="D46" s="1655">
        <f t="shared" ref="D46:D51" si="14">SUM(E46:K46,L46:R46)/2</f>
        <v>40</v>
      </c>
      <c r="E46" s="1656"/>
      <c r="F46" s="1655">
        <v>8</v>
      </c>
      <c r="G46" s="1655">
        <v>8</v>
      </c>
      <c r="H46" s="1687">
        <v>8</v>
      </c>
      <c r="I46" s="1655"/>
      <c r="J46" s="1655">
        <v>8</v>
      </c>
      <c r="K46" s="1656">
        <v>8</v>
      </c>
      <c r="L46" s="1656">
        <v>8</v>
      </c>
      <c r="M46" s="1655">
        <v>8</v>
      </c>
      <c r="N46" s="1655">
        <v>8</v>
      </c>
      <c r="O46" s="1655"/>
      <c r="P46" s="1655">
        <v>8</v>
      </c>
      <c r="Q46" s="1655">
        <v>8</v>
      </c>
      <c r="R46" s="1657"/>
      <c r="S46" s="1380"/>
    </row>
    <row r="47" spans="1:19" s="1644" customFormat="1" ht="54.65" customHeight="1" x14ac:dyDescent="0.5">
      <c r="A47" s="1653" t="s">
        <v>13</v>
      </c>
      <c r="B47" s="1653" t="s">
        <v>39</v>
      </c>
      <c r="C47" s="1660" t="s">
        <v>308</v>
      </c>
      <c r="D47" s="1655">
        <f t="shared" si="14"/>
        <v>8</v>
      </c>
      <c r="E47" s="1656">
        <v>8</v>
      </c>
      <c r="F47" s="1679"/>
      <c r="G47" s="1679"/>
      <c r="H47" s="1679"/>
      <c r="I47" s="1679"/>
      <c r="J47" s="1679"/>
      <c r="K47" s="1680"/>
      <c r="L47" s="1680"/>
      <c r="M47" s="1679"/>
      <c r="N47" s="1679"/>
      <c r="O47" s="1679"/>
      <c r="P47" s="1679"/>
      <c r="Q47" s="1679"/>
      <c r="R47" s="1657">
        <v>8</v>
      </c>
      <c r="S47" s="1381"/>
    </row>
    <row r="48" spans="1:19" ht="54.65" customHeight="1" x14ac:dyDescent="0.5">
      <c r="A48" s="1653" t="s">
        <v>13</v>
      </c>
      <c r="B48" s="1653" t="s">
        <v>39</v>
      </c>
      <c r="C48" s="1660" t="s">
        <v>106</v>
      </c>
      <c r="D48" s="1655">
        <f t="shared" si="14"/>
        <v>16</v>
      </c>
      <c r="E48" s="1656"/>
      <c r="F48" s="1655">
        <v>8</v>
      </c>
      <c r="G48" s="1655">
        <v>8</v>
      </c>
      <c r="H48" s="1666"/>
      <c r="I48" s="1666"/>
      <c r="J48" s="1666"/>
      <c r="K48" s="1675"/>
      <c r="L48" s="1656"/>
      <c r="M48" s="1655">
        <v>8</v>
      </c>
      <c r="N48" s="1655">
        <v>8</v>
      </c>
      <c r="O48" s="1666"/>
      <c r="P48" s="1666"/>
      <c r="Q48" s="1666"/>
      <c r="R48" s="1675"/>
      <c r="S48" s="1380"/>
    </row>
    <row r="49" spans="1:19" ht="54.65" customHeight="1" x14ac:dyDescent="0.5">
      <c r="A49" s="1653" t="s">
        <v>13</v>
      </c>
      <c r="B49" s="1653" t="s">
        <v>39</v>
      </c>
      <c r="C49" s="1660" t="s">
        <v>334</v>
      </c>
      <c r="D49" s="1655">
        <f t="shared" si="14"/>
        <v>36</v>
      </c>
      <c r="E49" s="1665"/>
      <c r="F49" s="1655">
        <v>8</v>
      </c>
      <c r="G49" s="1655"/>
      <c r="H49" s="1655">
        <v>8</v>
      </c>
      <c r="I49" s="1659"/>
      <c r="J49" s="1655">
        <v>8</v>
      </c>
      <c r="K49" s="1665">
        <v>8</v>
      </c>
      <c r="L49" s="1665">
        <v>8</v>
      </c>
      <c r="M49" s="1655">
        <v>8</v>
      </c>
      <c r="N49" s="1655"/>
      <c r="O49" s="1655">
        <v>8</v>
      </c>
      <c r="P49" s="1655">
        <v>8</v>
      </c>
      <c r="Q49" s="1655">
        <v>8</v>
      </c>
      <c r="R49" s="1665"/>
      <c r="S49" s="1382"/>
    </row>
    <row r="50" spans="1:19" ht="54.65" customHeight="1" x14ac:dyDescent="0.5">
      <c r="A50" s="1653" t="s">
        <v>13</v>
      </c>
      <c r="B50" s="1653" t="s">
        <v>39</v>
      </c>
      <c r="C50" s="1660" t="s">
        <v>306</v>
      </c>
      <c r="D50" s="1655">
        <f t="shared" si="14"/>
        <v>36</v>
      </c>
      <c r="E50" s="1665">
        <v>8</v>
      </c>
      <c r="F50" s="1655">
        <v>8</v>
      </c>
      <c r="G50" s="1655"/>
      <c r="H50" s="1655">
        <v>8</v>
      </c>
      <c r="I50" s="1655">
        <v>8</v>
      </c>
      <c r="J50" s="1659" t="s">
        <v>104</v>
      </c>
      <c r="K50" s="1665"/>
      <c r="L50" s="1665"/>
      <c r="M50" s="1655">
        <v>8</v>
      </c>
      <c r="N50" s="1655">
        <v>8</v>
      </c>
      <c r="O50" s="1655">
        <v>8</v>
      </c>
      <c r="P50" s="1655">
        <v>8</v>
      </c>
      <c r="Q50" s="1655"/>
      <c r="R50" s="1665">
        <v>8</v>
      </c>
      <c r="S50" s="1382"/>
    </row>
    <row r="51" spans="1:19" ht="54.65" customHeight="1" x14ac:dyDescent="0.5">
      <c r="A51" s="1653" t="s">
        <v>13</v>
      </c>
      <c r="B51" s="1653" t="s">
        <v>39</v>
      </c>
      <c r="C51" s="1660" t="s">
        <v>135</v>
      </c>
      <c r="D51" s="1655">
        <f t="shared" si="14"/>
        <v>40</v>
      </c>
      <c r="E51" s="1656">
        <v>8</v>
      </c>
      <c r="F51" s="1655"/>
      <c r="G51" s="1655">
        <v>8</v>
      </c>
      <c r="H51" s="1655">
        <v>8</v>
      </c>
      <c r="I51" s="1655">
        <v>8</v>
      </c>
      <c r="J51" s="1655">
        <v>8</v>
      </c>
      <c r="K51" s="1665"/>
      <c r="L51" s="1656"/>
      <c r="M51" s="1655"/>
      <c r="N51" s="1655">
        <v>8</v>
      </c>
      <c r="O51" s="1655">
        <v>8</v>
      </c>
      <c r="P51" s="1655">
        <v>8</v>
      </c>
      <c r="Q51" s="1655">
        <v>8</v>
      </c>
      <c r="R51" s="1665">
        <v>8</v>
      </c>
      <c r="S51" s="1380"/>
    </row>
    <row r="52" spans="1:19" ht="54.65" customHeight="1" x14ac:dyDescent="0.5">
      <c r="A52" s="1667"/>
      <c r="B52" s="1667"/>
      <c r="C52" s="1668" t="s">
        <v>126</v>
      </c>
      <c r="D52" s="1669"/>
      <c r="E52" s="1670">
        <f t="shared" ref="E52:R52" si="15">COUNT(E8:E15,E17:E19,E22:E22,E24:E26,E28:E32,E34:E37,E39:E40,E42:E43,E45:E51)</f>
        <v>11</v>
      </c>
      <c r="F52" s="1670">
        <f t="shared" si="15"/>
        <v>17</v>
      </c>
      <c r="G52" s="1670">
        <f t="shared" si="15"/>
        <v>18</v>
      </c>
      <c r="H52" s="1670">
        <f t="shared" si="15"/>
        <v>16</v>
      </c>
      <c r="I52" s="1670">
        <f t="shared" si="15"/>
        <v>16</v>
      </c>
      <c r="J52" s="1670">
        <f t="shared" si="15"/>
        <v>19</v>
      </c>
      <c r="K52" s="1670">
        <f t="shared" si="15"/>
        <v>13</v>
      </c>
      <c r="L52" s="1670">
        <f t="shared" si="15"/>
        <v>12</v>
      </c>
      <c r="M52" s="1670">
        <f t="shared" si="15"/>
        <v>17</v>
      </c>
      <c r="N52" s="1670">
        <f t="shared" si="15"/>
        <v>19</v>
      </c>
      <c r="O52" s="1670">
        <f t="shared" si="15"/>
        <v>18</v>
      </c>
      <c r="P52" s="1670">
        <f t="shared" si="15"/>
        <v>18</v>
      </c>
      <c r="Q52" s="1670">
        <f t="shared" si="15"/>
        <v>20</v>
      </c>
      <c r="R52" s="1670">
        <f t="shared" si="15"/>
        <v>13</v>
      </c>
      <c r="S52" s="1380">
        <f>AVERAGE(E52:R52)</f>
        <v>16.214285714285715</v>
      </c>
    </row>
    <row r="53" spans="1:19" ht="54.65" customHeight="1" x14ac:dyDescent="0.5">
      <c r="A53" s="1653" t="s">
        <v>13</v>
      </c>
      <c r="B53" s="1653" t="s">
        <v>301</v>
      </c>
      <c r="C53" s="1654" t="s">
        <v>106</v>
      </c>
      <c r="D53" s="1655">
        <f>SUM(E53:K53,L53:R53)/2</f>
        <v>6</v>
      </c>
      <c r="E53" s="1657"/>
      <c r="F53" s="1675"/>
      <c r="G53" s="1666"/>
      <c r="H53" s="1658">
        <v>6</v>
      </c>
      <c r="I53" s="1666"/>
      <c r="J53" s="1666"/>
      <c r="K53" s="1688"/>
      <c r="L53" s="1656"/>
      <c r="M53" s="1666"/>
      <c r="N53" s="1666"/>
      <c r="O53" s="1655">
        <v>6</v>
      </c>
      <c r="P53" s="1666"/>
      <c r="Q53" s="1666"/>
      <c r="R53" s="1688"/>
      <c r="S53" s="1380"/>
    </row>
    <row r="54" spans="1:19" ht="54.65" customHeight="1" x14ac:dyDescent="0.5">
      <c r="A54" s="1653" t="s">
        <v>13</v>
      </c>
      <c r="B54" s="1653" t="s">
        <v>312</v>
      </c>
      <c r="C54" s="1654" t="s">
        <v>106</v>
      </c>
      <c r="D54" s="1655">
        <f>SUM(E54:K54,L54:R54)/2</f>
        <v>10</v>
      </c>
      <c r="E54" s="1657"/>
      <c r="F54" s="1675"/>
      <c r="G54" s="1666"/>
      <c r="H54" s="1675"/>
      <c r="I54" s="1655">
        <v>5</v>
      </c>
      <c r="J54" s="1655">
        <v>5</v>
      </c>
      <c r="K54" s="1688"/>
      <c r="L54" s="1656"/>
      <c r="M54" s="1666"/>
      <c r="N54" s="1666"/>
      <c r="O54" s="1666"/>
      <c r="P54" s="1655">
        <v>5</v>
      </c>
      <c r="Q54" s="1655">
        <v>5</v>
      </c>
      <c r="R54" s="1688"/>
      <c r="S54" s="1380"/>
    </row>
    <row r="55" spans="1:19" ht="54.65" customHeight="1" x14ac:dyDescent="0.5">
      <c r="A55" s="1667"/>
      <c r="B55" s="1667"/>
      <c r="C55" s="1689" t="s">
        <v>300</v>
      </c>
      <c r="D55" s="1669"/>
      <c r="E55" s="1670">
        <f t="shared" ref="E55:R55" si="16">COUNT(E17:E19,E22,E24:E26,E28:E32,E34:E37,E39:E40,E42:E43,E45:E51)</f>
        <v>9</v>
      </c>
      <c r="F55" s="1670">
        <f t="shared" si="16"/>
        <v>14</v>
      </c>
      <c r="G55" s="1670">
        <f t="shared" si="16"/>
        <v>15</v>
      </c>
      <c r="H55" s="1670">
        <f t="shared" si="16"/>
        <v>14</v>
      </c>
      <c r="I55" s="1670">
        <f t="shared" si="16"/>
        <v>13</v>
      </c>
      <c r="J55" s="1670">
        <f t="shared" si="16"/>
        <v>16</v>
      </c>
      <c r="K55" s="1670">
        <f t="shared" si="16"/>
        <v>11</v>
      </c>
      <c r="L55" s="1670">
        <f t="shared" si="16"/>
        <v>11</v>
      </c>
      <c r="M55" s="1670">
        <f t="shared" si="16"/>
        <v>14</v>
      </c>
      <c r="N55" s="1670">
        <f t="shared" si="16"/>
        <v>16</v>
      </c>
      <c r="O55" s="1670">
        <f t="shared" si="16"/>
        <v>14</v>
      </c>
      <c r="P55" s="1670">
        <f t="shared" si="16"/>
        <v>15</v>
      </c>
      <c r="Q55" s="1670">
        <f t="shared" si="16"/>
        <v>17</v>
      </c>
      <c r="R55" s="1670">
        <f t="shared" si="16"/>
        <v>9</v>
      </c>
      <c r="S55" s="1380">
        <f>AVERAGE(E55:R55)</f>
        <v>13.428571428571429</v>
      </c>
    </row>
    <row r="56" spans="1:19" ht="54.65" hidden="1" customHeight="1" x14ac:dyDescent="0.5">
      <c r="A56" s="1667"/>
      <c r="B56" s="1667"/>
      <c r="C56" s="1690" t="s">
        <v>51</v>
      </c>
      <c r="D56" s="1669"/>
      <c r="E56" s="1670">
        <f t="shared" ref="E56:R56" si="17">COUNT(E22,E24:E26,E28:E32,E34:E37,E39:E40,E42:E43,E45:E51,E53:E53)</f>
        <v>9</v>
      </c>
      <c r="F56" s="1670">
        <f t="shared" si="17"/>
        <v>11</v>
      </c>
      <c r="G56" s="1670">
        <f t="shared" si="17"/>
        <v>13</v>
      </c>
      <c r="H56" s="1670">
        <f t="shared" si="17"/>
        <v>13</v>
      </c>
      <c r="I56" s="1670">
        <f t="shared" si="17"/>
        <v>10</v>
      </c>
      <c r="J56" s="1670">
        <f t="shared" si="17"/>
        <v>13</v>
      </c>
      <c r="K56" s="1670">
        <f t="shared" si="17"/>
        <v>9</v>
      </c>
      <c r="L56" s="1670">
        <f t="shared" si="17"/>
        <v>9</v>
      </c>
      <c r="M56" s="1670">
        <f t="shared" si="17"/>
        <v>13</v>
      </c>
      <c r="N56" s="1670">
        <f t="shared" si="17"/>
        <v>14</v>
      </c>
      <c r="O56" s="1670">
        <f t="shared" si="17"/>
        <v>12</v>
      </c>
      <c r="P56" s="1670">
        <f t="shared" si="17"/>
        <v>12</v>
      </c>
      <c r="Q56" s="1670">
        <f t="shared" si="17"/>
        <v>14</v>
      </c>
      <c r="R56" s="1670">
        <f t="shared" si="17"/>
        <v>9</v>
      </c>
      <c r="S56" s="1380">
        <f t="shared" si="5"/>
        <v>11.5</v>
      </c>
    </row>
    <row r="57" spans="1:19" ht="54.65" hidden="1" customHeight="1" x14ac:dyDescent="0.5">
      <c r="A57" s="1667"/>
      <c r="B57" s="1667"/>
      <c r="C57" s="1690" t="s">
        <v>113</v>
      </c>
      <c r="D57" s="1669"/>
      <c r="E57" s="1670">
        <f t="shared" ref="E57:R57" si="18">COUNT(E24:E26,E28:E32,E35:E37,E39:E40,E42:E43,E45:E51,E53:E54)</f>
        <v>8</v>
      </c>
      <c r="F57" s="1670">
        <f t="shared" si="18"/>
        <v>10</v>
      </c>
      <c r="G57" s="1670">
        <f t="shared" si="18"/>
        <v>12</v>
      </c>
      <c r="H57" s="1670">
        <f t="shared" si="18"/>
        <v>12</v>
      </c>
      <c r="I57" s="1670">
        <f t="shared" si="18"/>
        <v>10</v>
      </c>
      <c r="J57" s="1670">
        <f t="shared" si="18"/>
        <v>13</v>
      </c>
      <c r="K57" s="1670">
        <f t="shared" si="18"/>
        <v>8</v>
      </c>
      <c r="L57" s="1670">
        <f t="shared" si="18"/>
        <v>8</v>
      </c>
      <c r="M57" s="1670">
        <f t="shared" si="18"/>
        <v>12</v>
      </c>
      <c r="N57" s="1670">
        <f t="shared" si="18"/>
        <v>13</v>
      </c>
      <c r="O57" s="1670">
        <f t="shared" si="18"/>
        <v>11</v>
      </c>
      <c r="P57" s="1670">
        <f t="shared" si="18"/>
        <v>12</v>
      </c>
      <c r="Q57" s="1670">
        <f t="shared" si="18"/>
        <v>14</v>
      </c>
      <c r="R57" s="1670">
        <f t="shared" si="18"/>
        <v>8</v>
      </c>
      <c r="S57" s="1380">
        <f t="shared" si="5"/>
        <v>10.785714285714286</v>
      </c>
    </row>
    <row r="58" spans="1:19" ht="54.65" customHeight="1" x14ac:dyDescent="0.5">
      <c r="A58" s="1653" t="s">
        <v>13</v>
      </c>
      <c r="B58" s="1653" t="s">
        <v>52</v>
      </c>
      <c r="C58" s="1660" t="s">
        <v>334</v>
      </c>
      <c r="D58" s="1655">
        <f t="shared" ref="D58" si="19">SUM(E58:K58,L58:R58)/2</f>
        <v>2.5</v>
      </c>
      <c r="E58" s="1657"/>
      <c r="F58" s="1658"/>
      <c r="G58" s="1655"/>
      <c r="H58" s="1658"/>
      <c r="I58" s="1659">
        <v>5</v>
      </c>
      <c r="J58" s="1655"/>
      <c r="K58" s="1656"/>
      <c r="L58" s="1656"/>
      <c r="M58" s="1655"/>
      <c r="N58" s="1655"/>
      <c r="O58" s="1655"/>
      <c r="P58" s="1655"/>
      <c r="Q58" s="1655"/>
      <c r="R58" s="1656"/>
      <c r="S58" s="1380"/>
    </row>
    <row r="59" spans="1:19" ht="54.65" customHeight="1" x14ac:dyDescent="0.5">
      <c r="A59" s="1667"/>
      <c r="B59" s="1667"/>
      <c r="C59" s="1690" t="s">
        <v>55</v>
      </c>
      <c r="D59" s="1669"/>
      <c r="E59" s="1670">
        <f t="shared" ref="E59:R59" si="20">COUNT(E28:E32,E35:E37,E39:E40,E42:E43,E45:E51,E53:E54,E58)</f>
        <v>7</v>
      </c>
      <c r="F59" s="1670">
        <f t="shared" si="20"/>
        <v>9</v>
      </c>
      <c r="G59" s="1670">
        <f t="shared" si="20"/>
        <v>11</v>
      </c>
      <c r="H59" s="1670">
        <f t="shared" si="20"/>
        <v>10</v>
      </c>
      <c r="I59" s="1670">
        <f t="shared" si="20"/>
        <v>10</v>
      </c>
      <c r="J59" s="1670">
        <f t="shared" si="20"/>
        <v>11</v>
      </c>
      <c r="K59" s="1670">
        <f t="shared" si="20"/>
        <v>7</v>
      </c>
      <c r="L59" s="1670">
        <f t="shared" si="20"/>
        <v>7</v>
      </c>
      <c r="M59" s="1670">
        <f t="shared" si="20"/>
        <v>10</v>
      </c>
      <c r="N59" s="1670">
        <f t="shared" si="20"/>
        <v>11</v>
      </c>
      <c r="O59" s="1670">
        <f t="shared" si="20"/>
        <v>10</v>
      </c>
      <c r="P59" s="1670">
        <f t="shared" si="20"/>
        <v>11</v>
      </c>
      <c r="Q59" s="1670">
        <f t="shared" si="20"/>
        <v>12</v>
      </c>
      <c r="R59" s="1670">
        <f t="shared" si="20"/>
        <v>7</v>
      </c>
      <c r="S59" s="1380">
        <f t="shared" si="5"/>
        <v>9.5</v>
      </c>
    </row>
    <row r="60" spans="1:19" ht="54.65" hidden="1" customHeight="1" x14ac:dyDescent="0.5">
      <c r="A60" s="1667"/>
      <c r="B60" s="1667"/>
      <c r="C60" s="1690" t="s">
        <v>105</v>
      </c>
      <c r="D60" s="1669"/>
      <c r="E60" s="1670">
        <f>COUNT(#REF!,E36:E37,E39:E40,E42:E43,E45:E51,E53:E54,E58)</f>
        <v>6</v>
      </c>
      <c r="F60" s="1670">
        <f>COUNT(#REF!,F36:F37,F39:F40,F42:F43,F45:F51,F53:F54,F58)</f>
        <v>7</v>
      </c>
      <c r="G60" s="1670">
        <f>COUNT(#REF!,G36:G37,G39:G40,G42:G43,G45:G51,G53:G54,G58)</f>
        <v>7</v>
      </c>
      <c r="H60" s="1670">
        <f>COUNT(#REF!,H36:H37,H39:H40,H42:H43,H45:H51,H53:H54,H58)</f>
        <v>6</v>
      </c>
      <c r="I60" s="1670">
        <f>COUNT(#REF!,I36:I37,I39:I40,I42:I43,I45:I51,I53:I54,I58)</f>
        <v>7</v>
      </c>
      <c r="J60" s="1670">
        <f>COUNT(#REF!,J36:J37,J39:J40,J42:J43,J45:J51,J53:J54,J58)</f>
        <v>7</v>
      </c>
      <c r="K60" s="1670">
        <f>COUNT(#REF!,K36:K37,K39:K40,K42:K43,K45:K51,K53:K54,K58)</f>
        <v>6</v>
      </c>
      <c r="L60" s="1670">
        <f>COUNT(#REF!,L36:L37,L39:L40,L42:L43,L45:L51,L53:L54,L58)</f>
        <v>6</v>
      </c>
      <c r="M60" s="1670">
        <f>COUNT(#REF!,M36:M37,M39:M40,M42:M43,M45:M51,M53:M54,M58)</f>
        <v>7</v>
      </c>
      <c r="N60" s="1670">
        <f>COUNT(#REF!,N36:N37,N39:N40,N42:N43,N45:N51,N53:N54,N58)</f>
        <v>7</v>
      </c>
      <c r="O60" s="1670">
        <f>COUNT(#REF!,O36:O37,O39:O40,O42:O43,O45:O51,O53:O54,O58)</f>
        <v>7</v>
      </c>
      <c r="P60" s="1670">
        <f>COUNT(#REF!,P36:P37,P39:P40,P42:P43,P45:P51,P53:P54,P58)</f>
        <v>8</v>
      </c>
      <c r="Q60" s="1670">
        <f>COUNT(#REF!,Q36:Q37,Q39:Q40,Q42:Q43,Q45:Q51,Q53:Q54,Q58)</f>
        <v>9</v>
      </c>
      <c r="R60" s="1670">
        <f>COUNT(#REF!,R36:R37,R39:R40,R42:R43,R45:R51,R53:R54,R58)</f>
        <v>6</v>
      </c>
      <c r="S60" s="1380">
        <f t="shared" si="5"/>
        <v>6.8571428571428568</v>
      </c>
    </row>
    <row r="61" spans="1:19" ht="54.65" hidden="1" customHeight="1" x14ac:dyDescent="0.5">
      <c r="A61" s="1667"/>
      <c r="B61" s="1667"/>
      <c r="C61" s="1690" t="s">
        <v>128</v>
      </c>
      <c r="D61" s="1669"/>
      <c r="E61" s="1670">
        <f>COUNT(#REF!,E39:E40,E42:E43,E45:E51,E53:E54,E58)</f>
        <v>5</v>
      </c>
      <c r="F61" s="1670">
        <f>COUNT(#REF!,F39:F40,F42:F43,F45:F51,F53:F54,F58)</f>
        <v>6</v>
      </c>
      <c r="G61" s="1670">
        <f>COUNT(#REF!,G39:G40,G42:G43,G45:G51,G53:G54,G58)</f>
        <v>6</v>
      </c>
      <c r="H61" s="1670">
        <f>COUNT(#REF!,H39:H40,H42:H43,H45:H51,H53:H54,H58)</f>
        <v>6</v>
      </c>
      <c r="I61" s="1670">
        <f>COUNT(#REF!,I39:I40,I42:I43,I45:I51,I53:I54,I58)</f>
        <v>6</v>
      </c>
      <c r="J61" s="1670">
        <f>COUNT(#REF!,J39:J40,J42:J43,J45:J51,J53:J54,J58)</f>
        <v>6</v>
      </c>
      <c r="K61" s="1670">
        <f>COUNT(#REF!,K39:K40,K42:K43,K45:K51,K53:K54,K58)</f>
        <v>5</v>
      </c>
      <c r="L61" s="1670">
        <f>COUNT(#REF!,L39:L40,L42:L43,L45:L51,L53:L54,L58)</f>
        <v>5</v>
      </c>
      <c r="M61" s="1670">
        <f>COUNT(#REF!,M39:M40,M42:M43,M45:M51,M53:M54,M58)</f>
        <v>5</v>
      </c>
      <c r="N61" s="1670">
        <f>COUNT(#REF!,N39:N40,N42:N43,N45:N51,N53:N54,N58)</f>
        <v>6</v>
      </c>
      <c r="O61" s="1670">
        <f>COUNT(#REF!,O39:O40,O42:O43,O45:O51,O53:O54,O58)</f>
        <v>6</v>
      </c>
      <c r="P61" s="1670">
        <f>COUNT(#REF!,P39:P40,P42:P43,P45:P51,P53:P54,P58)</f>
        <v>7</v>
      </c>
      <c r="Q61" s="1670">
        <f>COUNT(#REF!,Q39:Q40,Q42:Q43,Q45:Q51,Q53:Q54,Q58)</f>
        <v>7</v>
      </c>
      <c r="R61" s="1670">
        <f>COUNT(#REF!,R39:R40,R42:R43,R45:R51,R53:R54,R58)</f>
        <v>5</v>
      </c>
      <c r="S61" s="1380">
        <f t="shared" si="5"/>
        <v>5.7857142857142856</v>
      </c>
    </row>
    <row r="62" spans="1:19" ht="54.65" hidden="1" customHeight="1" x14ac:dyDescent="0.5">
      <c r="A62" s="1667"/>
      <c r="B62" s="1667"/>
      <c r="C62" s="1690" t="s">
        <v>161</v>
      </c>
      <c r="D62" s="1669"/>
      <c r="E62" s="1670">
        <f>COUNT(#REF!,E42:E43,E45:E51,E53:E54,E58)</f>
        <v>4</v>
      </c>
      <c r="F62" s="1670">
        <f>COUNT(#REF!,F42:F43,F45:F51,F53:F54,F58)</f>
        <v>5</v>
      </c>
      <c r="G62" s="1670">
        <f>COUNT(#REF!,G42:G43,G45:G51,G53:G54,G58)</f>
        <v>5</v>
      </c>
      <c r="H62" s="1670">
        <f>COUNT(#REF!,H42:H43,H45:H51,H53:H54,H58)</f>
        <v>6</v>
      </c>
      <c r="I62" s="1670">
        <f>COUNT(#REF!,I42:I43,I45:I51,I53:I54,I58)</f>
        <v>5</v>
      </c>
      <c r="J62" s="1670">
        <f>COUNT(#REF!,J42:J43,J45:J51,J53:J54,J58)</f>
        <v>5</v>
      </c>
      <c r="K62" s="1670">
        <f>COUNT(#REF!,K42:K43,K45:K51,K53:K54,K58)</f>
        <v>4</v>
      </c>
      <c r="L62" s="1670">
        <f>COUNT(#REF!,L42:L43,L45:L51,L53:L54,L58)</f>
        <v>4</v>
      </c>
      <c r="M62" s="1670">
        <f>COUNT(#REF!,M42:M43,M45:M51,M53:M54,M58)</f>
        <v>4</v>
      </c>
      <c r="N62" s="1670">
        <f>COUNT(#REF!,N42:N43,N45:N51,N53:N54,N58)</f>
        <v>6</v>
      </c>
      <c r="O62" s="1670">
        <f>COUNT(#REF!,O42:O43,O45:O51,O53:O54,O58)</f>
        <v>5</v>
      </c>
      <c r="P62" s="1670">
        <f>COUNT(#REF!,P42:P43,P45:P51,P53:P54,P58)</f>
        <v>6</v>
      </c>
      <c r="Q62" s="1670">
        <f>COUNT(#REF!,Q42:Q43,Q45:Q51,Q53:Q54,Q58)</f>
        <v>6</v>
      </c>
      <c r="R62" s="1670">
        <f>COUNT(#REF!,R42:R43,R45:R51,R53:R54,R58)</f>
        <v>4</v>
      </c>
      <c r="S62" s="1380">
        <f t="shared" si="5"/>
        <v>4.9285714285714288</v>
      </c>
    </row>
    <row r="63" spans="1:19" ht="54.65" customHeight="1" x14ac:dyDescent="0.5">
      <c r="A63" s="1667"/>
      <c r="B63" s="1667"/>
      <c r="C63" s="1690" t="s">
        <v>321</v>
      </c>
      <c r="D63" s="1669"/>
      <c r="E63" s="1670">
        <f>COUNT(#REF!,E45:E51,E53:E54,E58)</f>
        <v>3</v>
      </c>
      <c r="F63" s="1670">
        <f>COUNT(#REF!,F45:F51,F53:F54,F58)</f>
        <v>5</v>
      </c>
      <c r="G63" s="1670">
        <f>COUNT(#REF!,G45:G51,G53:G54,G58)</f>
        <v>4</v>
      </c>
      <c r="H63" s="1670">
        <f>COUNT(#REF!,H45:H51,H53:H54,H58)</f>
        <v>6</v>
      </c>
      <c r="I63" s="1670">
        <f>COUNT(#REF!,I45:I51,I53:I54,I58)</f>
        <v>5</v>
      </c>
      <c r="J63" s="1670">
        <f>COUNT(#REF!,J45:J51,J53:J54,J58)</f>
        <v>4</v>
      </c>
      <c r="K63" s="1670">
        <f>COUNT(#REF!,K45:K51,K53:K54,K58)</f>
        <v>3</v>
      </c>
      <c r="L63" s="1670">
        <f>COUNT(#REF!,L45:L51,L53:L54,L58)</f>
        <v>3</v>
      </c>
      <c r="M63" s="1670">
        <f>COUNT(#REF!,M45:M51,M53:M54,M58)</f>
        <v>4</v>
      </c>
      <c r="N63" s="1670">
        <f>COUNT(#REF!,N45:N51,N53:N54,N58)</f>
        <v>5</v>
      </c>
      <c r="O63" s="1670">
        <f>COUNT(#REF!,O45:O51,O53:O54,O58)</f>
        <v>5</v>
      </c>
      <c r="P63" s="1670">
        <f>COUNT(#REF!,P45:P51,P53:P54,P58)</f>
        <v>6</v>
      </c>
      <c r="Q63" s="1670">
        <f>COUNT(#REF!,Q45:Q51,Q53:Q54,Q58)</f>
        <v>5</v>
      </c>
      <c r="R63" s="1670">
        <f>COUNT(#REF!,R45:R51,R53:R54,R58)</f>
        <v>3</v>
      </c>
      <c r="S63" s="1380">
        <f t="shared" si="5"/>
        <v>4.3571428571428568</v>
      </c>
    </row>
    <row r="64" spans="1:19" ht="54.65" hidden="1" customHeight="1" x14ac:dyDescent="0.5">
      <c r="A64" s="1667"/>
      <c r="B64" s="1667"/>
      <c r="C64" s="1690" t="s">
        <v>183</v>
      </c>
      <c r="D64" s="1669"/>
      <c r="E64" s="1670">
        <f>COUNT(E58)</f>
        <v>0</v>
      </c>
      <c r="F64" s="1670">
        <f t="shared" ref="F64:R64" si="21">COUNT(F58)</f>
        <v>0</v>
      </c>
      <c r="G64" s="1670">
        <f t="shared" si="21"/>
        <v>0</v>
      </c>
      <c r="H64" s="1670">
        <f t="shared" si="21"/>
        <v>0</v>
      </c>
      <c r="I64" s="1670">
        <f t="shared" si="21"/>
        <v>1</v>
      </c>
      <c r="J64" s="1670">
        <f t="shared" si="21"/>
        <v>0</v>
      </c>
      <c r="K64" s="1670">
        <f t="shared" si="21"/>
        <v>0</v>
      </c>
      <c r="L64" s="1670">
        <f t="shared" si="21"/>
        <v>0</v>
      </c>
      <c r="M64" s="1670">
        <f t="shared" si="21"/>
        <v>0</v>
      </c>
      <c r="N64" s="1670">
        <f t="shared" si="21"/>
        <v>0</v>
      </c>
      <c r="O64" s="1670">
        <f t="shared" si="21"/>
        <v>0</v>
      </c>
      <c r="P64" s="1670">
        <f t="shared" si="21"/>
        <v>0</v>
      </c>
      <c r="Q64" s="1670">
        <f t="shared" si="21"/>
        <v>0</v>
      </c>
      <c r="R64" s="1670">
        <f t="shared" si="21"/>
        <v>0</v>
      </c>
      <c r="S64" s="1380">
        <f t="shared" si="5"/>
        <v>7.1428571428571425E-2</v>
      </c>
    </row>
    <row r="65" spans="1:19" ht="54.65" customHeight="1" thickBot="1" x14ac:dyDescent="0.55000000000000004">
      <c r="A65" s="1653" t="s">
        <v>102</v>
      </c>
      <c r="B65" s="1653"/>
      <c r="C65" s="1654"/>
      <c r="D65" s="1655"/>
      <c r="E65" s="1657"/>
      <c r="F65" s="1658"/>
      <c r="G65" s="1658"/>
      <c r="H65" s="1658"/>
      <c r="I65" s="1655"/>
      <c r="J65" s="1655"/>
      <c r="K65" s="1656"/>
      <c r="L65" s="1656"/>
      <c r="M65" s="1658"/>
      <c r="N65" s="1655"/>
      <c r="O65" s="1655"/>
      <c r="P65" s="1655"/>
      <c r="Q65" s="1655"/>
      <c r="R65" s="1657"/>
      <c r="S65" s="1240"/>
    </row>
    <row r="66" spans="1:19" ht="54.65" customHeight="1" thickBot="1" x14ac:dyDescent="0.55000000000000004">
      <c r="A66" s="1691" t="s">
        <v>95</v>
      </c>
      <c r="B66" s="1691" t="s">
        <v>101</v>
      </c>
      <c r="C66" s="1692" t="s">
        <v>97</v>
      </c>
      <c r="D66" s="1691">
        <f>SUM(E66:K66,L66:R66)/2</f>
        <v>19</v>
      </c>
      <c r="E66" s="1693"/>
      <c r="F66" s="1694">
        <v>7.5</v>
      </c>
      <c r="G66" s="1694">
        <v>7.5</v>
      </c>
      <c r="H66" s="1694">
        <v>4</v>
      </c>
      <c r="I66" s="1691"/>
      <c r="J66" s="1691"/>
      <c r="K66" s="1693"/>
      <c r="L66" s="1693"/>
      <c r="M66" s="1694">
        <v>7.5</v>
      </c>
      <c r="N66" s="1691">
        <v>7.5</v>
      </c>
      <c r="O66" s="1691">
        <v>4</v>
      </c>
      <c r="P66" s="1691"/>
      <c r="Q66" s="1691"/>
      <c r="R66" s="1695"/>
      <c r="S66" s="1240"/>
    </row>
    <row r="67" spans="1:19" ht="54.65" customHeight="1" thickBot="1" x14ac:dyDescent="0.55000000000000004">
      <c r="A67" s="1653" t="s">
        <v>96</v>
      </c>
      <c r="B67" s="1653" t="s">
        <v>100</v>
      </c>
      <c r="C67" s="1696" t="s">
        <v>99</v>
      </c>
      <c r="D67" s="1691">
        <f t="shared" ref="D67:D68" si="22">SUM(E67:K67,L67:R67)/2</f>
        <v>38</v>
      </c>
      <c r="E67" s="1697"/>
      <c r="F67" s="1698">
        <v>9.5</v>
      </c>
      <c r="G67" s="1653">
        <v>9.5</v>
      </c>
      <c r="H67" s="1653">
        <v>9.5</v>
      </c>
      <c r="I67" s="1653">
        <v>9.5</v>
      </c>
      <c r="J67" s="1653"/>
      <c r="K67" s="1697"/>
      <c r="L67" s="1699"/>
      <c r="M67" s="1700">
        <v>9.5</v>
      </c>
      <c r="N67" s="1653">
        <v>9.5</v>
      </c>
      <c r="O67" s="1653">
        <v>9.5</v>
      </c>
      <c r="P67" s="1653">
        <v>9.5</v>
      </c>
      <c r="Q67" s="1653"/>
      <c r="R67" s="1701"/>
      <c r="S67" s="1240"/>
    </row>
    <row r="68" spans="1:19" ht="54.65" customHeight="1" thickBot="1" x14ac:dyDescent="0.55000000000000004">
      <c r="A68" s="1653" t="s">
        <v>96</v>
      </c>
      <c r="B68" s="1653" t="s">
        <v>100</v>
      </c>
      <c r="C68" s="1696" t="s">
        <v>137</v>
      </c>
      <c r="D68" s="1691">
        <f t="shared" si="22"/>
        <v>38</v>
      </c>
      <c r="E68" s="1697">
        <v>9.5</v>
      </c>
      <c r="F68" s="1700">
        <v>9.5</v>
      </c>
      <c r="G68" s="1653"/>
      <c r="H68" s="1653"/>
      <c r="I68" s="1653"/>
      <c r="J68" s="1653">
        <v>9.5</v>
      </c>
      <c r="K68" s="1697">
        <v>9.5</v>
      </c>
      <c r="L68" s="1697">
        <v>9.5</v>
      </c>
      <c r="M68" s="1698">
        <v>9.5</v>
      </c>
      <c r="N68" s="1653"/>
      <c r="O68" s="1653"/>
      <c r="P68" s="1653"/>
      <c r="Q68" s="1653">
        <v>9.5</v>
      </c>
      <c r="R68" s="1701">
        <v>9.5</v>
      </c>
      <c r="S68" s="1240"/>
    </row>
    <row r="69" spans="1:19" ht="54.65" customHeight="1" x14ac:dyDescent="1">
      <c r="A69" s="1653"/>
      <c r="B69" s="1702" t="s">
        <v>155</v>
      </c>
      <c r="C69" s="1703" t="s">
        <v>140</v>
      </c>
      <c r="D69" s="1655"/>
      <c r="E69" s="1656"/>
      <c r="F69" s="1658"/>
      <c r="G69" s="1658"/>
      <c r="H69" s="1658"/>
      <c r="I69" s="1655"/>
      <c r="J69" s="1655"/>
      <c r="K69" s="1656"/>
      <c r="L69" s="1656"/>
      <c r="M69" s="1655"/>
      <c r="N69" s="1655"/>
      <c r="O69" s="1655"/>
      <c r="P69" s="1655"/>
      <c r="Q69" s="1655"/>
      <c r="R69" s="1657"/>
      <c r="S69" s="1240"/>
    </row>
    <row r="70" spans="1:19" ht="54.65" customHeight="1" x14ac:dyDescent="1">
      <c r="A70" s="1653"/>
      <c r="B70" s="1704" t="s">
        <v>154</v>
      </c>
      <c r="C70" s="1705" t="s">
        <v>141</v>
      </c>
      <c r="D70" s="1655"/>
      <c r="E70" s="1656"/>
      <c r="F70" s="1658"/>
      <c r="G70" s="1658"/>
      <c r="H70" s="1658"/>
      <c r="I70" s="1655"/>
      <c r="J70" s="1655"/>
      <c r="K70" s="1656"/>
      <c r="L70" s="1656"/>
      <c r="M70" s="1655"/>
      <c r="N70" s="1655"/>
      <c r="O70" s="1655"/>
      <c r="P70" s="1655"/>
      <c r="Q70" s="1655"/>
      <c r="R70" s="1657"/>
      <c r="S70" s="1240"/>
    </row>
    <row r="71" spans="1:19" ht="54.65" customHeight="1" x14ac:dyDescent="1">
      <c r="A71" s="1706"/>
      <c r="B71" s="1706"/>
      <c r="C71" s="1706"/>
      <c r="D71" s="1707"/>
      <c r="E71" s="1708">
        <f t="shared" ref="E71:R71" si="23">SUM(E7:E15,E17:E20,E22:E22,E24:E26,E28:E32,E34:E37,E39:E40,E42:E43,E45:E51,E53:E54,E58,E66:E70)</f>
        <v>102.5</v>
      </c>
      <c r="F71" s="1708">
        <f t="shared" si="23"/>
        <v>169.5</v>
      </c>
      <c r="G71" s="1708">
        <f t="shared" si="23"/>
        <v>173</v>
      </c>
      <c r="H71" s="1708">
        <f t="shared" si="23"/>
        <v>156.5</v>
      </c>
      <c r="I71" s="1708">
        <f t="shared" si="23"/>
        <v>153.5</v>
      </c>
      <c r="J71" s="1708">
        <f t="shared" si="23"/>
        <v>172.5</v>
      </c>
      <c r="K71" s="1708">
        <f t="shared" si="23"/>
        <v>113.5</v>
      </c>
      <c r="L71" s="1708">
        <f t="shared" si="23"/>
        <v>110.5</v>
      </c>
      <c r="M71" s="1708">
        <f t="shared" si="23"/>
        <v>174.5</v>
      </c>
      <c r="N71" s="1708">
        <f t="shared" si="23"/>
        <v>181</v>
      </c>
      <c r="O71" s="1708">
        <f t="shared" si="23"/>
        <v>167.5</v>
      </c>
      <c r="P71" s="1708">
        <f t="shared" si="23"/>
        <v>169.5</v>
      </c>
      <c r="Q71" s="1708">
        <f t="shared" si="23"/>
        <v>180.5</v>
      </c>
      <c r="R71" s="1708">
        <f t="shared" si="23"/>
        <v>113.5</v>
      </c>
      <c r="S71" s="1240"/>
    </row>
    <row r="72" spans="1:19" ht="54.65" customHeight="1" x14ac:dyDescent="1">
      <c r="A72" s="1709"/>
      <c r="B72" s="1709"/>
      <c r="C72" s="1709"/>
      <c r="D72" s="1707"/>
      <c r="E72" s="1710">
        <f>E71/8</f>
        <v>12.8125</v>
      </c>
      <c r="F72" s="1710">
        <f t="shared" ref="F72:R72" si="24">F71/8</f>
        <v>21.1875</v>
      </c>
      <c r="G72" s="1710">
        <f t="shared" si="24"/>
        <v>21.625</v>
      </c>
      <c r="H72" s="1710">
        <f t="shared" si="24"/>
        <v>19.5625</v>
      </c>
      <c r="I72" s="1710">
        <f t="shared" si="24"/>
        <v>19.1875</v>
      </c>
      <c r="J72" s="1710">
        <f t="shared" si="24"/>
        <v>21.5625</v>
      </c>
      <c r="K72" s="1710">
        <f t="shared" si="24"/>
        <v>14.1875</v>
      </c>
      <c r="L72" s="1710">
        <f t="shared" si="24"/>
        <v>13.8125</v>
      </c>
      <c r="M72" s="1710">
        <f t="shared" si="24"/>
        <v>21.8125</v>
      </c>
      <c r="N72" s="1710">
        <f t="shared" si="24"/>
        <v>22.625</v>
      </c>
      <c r="O72" s="1710">
        <f t="shared" si="24"/>
        <v>20.9375</v>
      </c>
      <c r="P72" s="1710">
        <f t="shared" si="24"/>
        <v>21.1875</v>
      </c>
      <c r="Q72" s="1710">
        <f t="shared" si="24"/>
        <v>22.5625</v>
      </c>
      <c r="R72" s="1710">
        <f t="shared" si="24"/>
        <v>14.1875</v>
      </c>
      <c r="S72" s="1240"/>
    </row>
    <row r="73" spans="1:19" ht="46" x14ac:dyDescent="1">
      <c r="A73" s="1711"/>
      <c r="B73" s="1711"/>
      <c r="C73" s="1711"/>
      <c r="D73" s="1712" t="s">
        <v>212</v>
      </c>
      <c r="E73" s="1713" t="s">
        <v>315</v>
      </c>
      <c r="F73" s="1714" t="s">
        <v>203</v>
      </c>
      <c r="G73" s="1715"/>
      <c r="H73" s="1712" t="s">
        <v>211</v>
      </c>
      <c r="I73" s="1716"/>
      <c r="J73" s="1717" t="s">
        <v>203</v>
      </c>
      <c r="K73" s="1715"/>
      <c r="L73" s="1712" t="s">
        <v>213</v>
      </c>
      <c r="M73" s="1713" t="s">
        <v>74</v>
      </c>
      <c r="N73" s="1714" t="s">
        <v>203</v>
      </c>
      <c r="O73" s="1715"/>
      <c r="P73" s="1712" t="s">
        <v>211</v>
      </c>
      <c r="Q73" s="1716"/>
      <c r="R73" s="1717" t="s">
        <v>203</v>
      </c>
      <c r="S73" s="1240"/>
    </row>
    <row r="74" spans="1:19" ht="46" x14ac:dyDescent="1">
      <c r="A74" s="1718"/>
      <c r="B74" s="1718"/>
      <c r="C74" s="1718"/>
      <c r="D74" s="1719" t="s">
        <v>159</v>
      </c>
      <c r="E74" s="1720">
        <v>27.5</v>
      </c>
      <c r="F74" s="1721" t="str">
        <f>E74* 40 &amp; "hrs"</f>
        <v>1100hrs</v>
      </c>
      <c r="G74" s="1715"/>
      <c r="H74" s="1722" t="s">
        <v>240</v>
      </c>
      <c r="I74" s="1723">
        <v>25.93</v>
      </c>
      <c r="J74" s="1724" t="s">
        <v>247</v>
      </c>
      <c r="K74" s="1715"/>
      <c r="L74" s="1725" t="s">
        <v>159</v>
      </c>
      <c r="M74" s="1726">
        <v>27.5</v>
      </c>
      <c r="N74" s="1721" t="str">
        <f>M74* 40 &amp; "hrs"</f>
        <v>1100hrs</v>
      </c>
      <c r="O74" s="1715"/>
      <c r="P74" s="1727" t="s">
        <v>240</v>
      </c>
      <c r="Q74" s="1646">
        <v>25.93</v>
      </c>
      <c r="R74" s="1728" t="s">
        <v>247</v>
      </c>
      <c r="S74" s="1240"/>
    </row>
    <row r="75" spans="1:19" ht="46" x14ac:dyDescent="1">
      <c r="A75" s="1718"/>
      <c r="B75" s="1718"/>
      <c r="C75" s="1718"/>
      <c r="D75" s="1729" t="s">
        <v>204</v>
      </c>
      <c r="E75" s="1730">
        <f>SUM(E71:K71)/40</f>
        <v>26.024999999999999</v>
      </c>
      <c r="F75" s="1731" t="str">
        <f>E75* 40 &amp; "hrs"</f>
        <v>1041hrs</v>
      </c>
      <c r="G75" s="1715"/>
      <c r="H75" s="1732" t="s">
        <v>74</v>
      </c>
      <c r="I75" s="1733">
        <f>SUM(E71:K71)/40</f>
        <v>26.024999999999999</v>
      </c>
      <c r="J75" s="1734" t="str">
        <f>I75*40 &amp; "hrs"</f>
        <v>1041hrs</v>
      </c>
      <c r="K75" s="1715"/>
      <c r="L75" s="1735" t="s">
        <v>204</v>
      </c>
      <c r="M75" s="1736">
        <f>SUM(L71:R71)/40</f>
        <v>27.425000000000001</v>
      </c>
      <c r="N75" s="1731" t="str">
        <f>M75* 40 &amp; "hrs"</f>
        <v>1097hrs</v>
      </c>
      <c r="O75" s="1715"/>
      <c r="P75" s="1732" t="s">
        <v>74</v>
      </c>
      <c r="Q75" s="1737">
        <f>SUM(L71:R71)/40</f>
        <v>27.425000000000001</v>
      </c>
      <c r="R75" s="1738" t="str">
        <f>Q75*40 &amp; "hrs"</f>
        <v>1097hrs</v>
      </c>
      <c r="S75" s="1240"/>
    </row>
    <row r="76" spans="1:19" ht="46" x14ac:dyDescent="1">
      <c r="A76" s="1718"/>
      <c r="B76" s="1718"/>
      <c r="C76" s="1718"/>
      <c r="D76" s="1725" t="s">
        <v>188</v>
      </c>
      <c r="E76" s="1726">
        <f>COUNTIFS(E7:K72, "T")*8/40</f>
        <v>1.4</v>
      </c>
      <c r="F76" s="1739" t="str">
        <f>E76* 40 &amp; "hrs"</f>
        <v>56hrs</v>
      </c>
      <c r="G76" s="1715"/>
      <c r="H76" s="1727" t="s">
        <v>241</v>
      </c>
      <c r="I76" s="1726">
        <v>29.07</v>
      </c>
      <c r="J76" s="1728" t="s">
        <v>251</v>
      </c>
      <c r="K76" s="1715"/>
      <c r="L76" s="1740" t="s">
        <v>188</v>
      </c>
      <c r="M76" s="1646">
        <f>COUNTIFS(L7:R72, "T")*8/40</f>
        <v>1</v>
      </c>
      <c r="N76" s="1739" t="str">
        <f>M76* 40 &amp; "hrs"</f>
        <v>40hrs</v>
      </c>
      <c r="O76" s="1715"/>
      <c r="P76" s="1727" t="s">
        <v>241</v>
      </c>
      <c r="Q76" s="1646">
        <v>29.07</v>
      </c>
      <c r="R76" s="1728" t="s">
        <v>251</v>
      </c>
      <c r="S76" s="1240"/>
    </row>
    <row r="77" spans="1:19" ht="54.65" customHeight="1" x14ac:dyDescent="0.5">
      <c r="A77" s="1240"/>
      <c r="B77" s="1240"/>
      <c r="C77" s="1240"/>
      <c r="D77" s="1240"/>
      <c r="E77" s="1240"/>
      <c r="F77" s="1240"/>
      <c r="G77" s="1240"/>
      <c r="H77" s="1240"/>
      <c r="I77" s="1240"/>
      <c r="J77" s="1240"/>
      <c r="K77" s="1240"/>
      <c r="L77" s="1240"/>
      <c r="M77" s="1240"/>
      <c r="N77" s="1240"/>
      <c r="O77" s="1240"/>
      <c r="P77" s="1240"/>
      <c r="Q77" s="1240"/>
      <c r="R77" s="1240"/>
      <c r="S77" s="1240"/>
    </row>
    <row r="78" spans="1:19" ht="54.65" customHeight="1" x14ac:dyDescent="0.5">
      <c r="A78" s="1240"/>
      <c r="B78" s="1240"/>
      <c r="C78" s="1240"/>
      <c r="D78" s="1240"/>
      <c r="E78" s="1240"/>
      <c r="F78" s="1240"/>
      <c r="G78" s="1240"/>
      <c r="H78" s="1240"/>
      <c r="I78" s="1240"/>
      <c r="J78" s="1240"/>
      <c r="K78" s="1240"/>
      <c r="L78" s="1240"/>
      <c r="M78" s="1240"/>
      <c r="N78" s="1240"/>
      <c r="O78" s="1240"/>
      <c r="P78" s="1240"/>
      <c r="Q78" s="1240"/>
      <c r="R78" s="1240"/>
      <c r="S78" s="1240"/>
    </row>
    <row r="79" spans="1:19" ht="54.65" customHeight="1" x14ac:dyDescent="0.5">
      <c r="A79" s="1240"/>
      <c r="B79" s="1240"/>
      <c r="C79" s="1240"/>
      <c r="D79" s="1240" t="s">
        <v>280</v>
      </c>
      <c r="E79" s="1240"/>
      <c r="F79" s="1240"/>
      <c r="G79" s="1240">
        <f>26.63*40</f>
        <v>1065.2</v>
      </c>
      <c r="H79" s="1240" t="str">
        <f ca="1">_xlfn.FORMULATEXT(G79)</f>
        <v>=26.63*40</v>
      </c>
      <c r="I79" s="1240"/>
      <c r="J79" s="1240"/>
      <c r="K79" s="1240"/>
      <c r="L79" s="1240"/>
      <c r="M79" s="1240"/>
      <c r="N79" s="1240"/>
      <c r="O79" s="1240"/>
      <c r="P79" s="1240"/>
      <c r="Q79" s="1240"/>
      <c r="R79" s="1240"/>
      <c r="S79" s="1240"/>
    </row>
  </sheetData>
  <mergeCells count="5">
    <mergeCell ref="A1:R1"/>
    <mergeCell ref="A2:R2"/>
    <mergeCell ref="A3:R3"/>
    <mergeCell ref="E4:K4"/>
    <mergeCell ref="L4:R4"/>
  </mergeCells>
  <conditionalFormatting sqref="I75">
    <cfRule type="cellIs" dxfId="621" priority="10" operator="lessThan">
      <formula>25.93</formula>
    </cfRule>
    <cfRule type="cellIs" dxfId="620" priority="11" operator="greaterThan">
      <formula>29.07</formula>
    </cfRule>
    <cfRule type="cellIs" dxfId="619" priority="12" operator="between">
      <formula>25.93</formula>
      <formula>29.07</formula>
    </cfRule>
  </conditionalFormatting>
  <conditionalFormatting sqref="J75">
    <cfRule type="cellIs" dxfId="618" priority="7" operator="lessThan">
      <formula>1037.2</formula>
    </cfRule>
    <cfRule type="cellIs" dxfId="617" priority="8" operator="greaterThan">
      <formula>1162.8</formula>
    </cfRule>
    <cfRule type="cellIs" dxfId="616" priority="9" operator="between">
      <formula>1037.2</formula>
      <formula>1162.8</formula>
    </cfRule>
  </conditionalFormatting>
  <conditionalFormatting sqref="Q75">
    <cfRule type="cellIs" dxfId="615" priority="4" operator="lessThan">
      <formula>25.93</formula>
    </cfRule>
    <cfRule type="cellIs" dxfId="614" priority="5" operator="greaterThan">
      <formula>29.07</formula>
    </cfRule>
    <cfRule type="cellIs" dxfId="613" priority="6" operator="between">
      <formula>25.93</formula>
      <formula>29.07</formula>
    </cfRule>
  </conditionalFormatting>
  <conditionalFormatting sqref="R75">
    <cfRule type="cellIs" dxfId="612" priority="1" operator="lessThan">
      <formula>1037.2</formula>
    </cfRule>
    <cfRule type="cellIs" dxfId="611" priority="2" operator="greaterThan">
      <formula>1162.8</formula>
    </cfRule>
    <cfRule type="cellIs" dxfId="610" priority="3" operator="between">
      <formula>1037.2</formula>
      <formula>1162.8</formula>
    </cfRule>
  </conditionalFormatting>
  <pageMargins left="0.7" right="0.7" top="0.75" bottom="0.75" header="0.3" footer="0.3"/>
  <pageSetup scale="17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A9F6-2113-4241-986B-B2829F8EBAC3}">
  <sheetPr>
    <pageSetUpPr fitToPage="1"/>
  </sheetPr>
  <dimension ref="A1:S79"/>
  <sheetViews>
    <sheetView topLeftCell="A29" zoomScale="75" zoomScaleNormal="75" workbookViewId="0">
      <selection activeCell="A4" sqref="A4:R70"/>
    </sheetView>
  </sheetViews>
  <sheetFormatPr defaultColWidth="8.7265625" defaultRowHeight="24" customHeight="1" x14ac:dyDescent="0.7"/>
  <cols>
    <col min="1" max="1" width="31.26953125" style="1446" customWidth="1"/>
    <col min="2" max="2" width="50.453125" style="1446" customWidth="1"/>
    <col min="3" max="3" width="61.26953125" style="1446" customWidth="1"/>
    <col min="4" max="4" width="17" style="1446" customWidth="1"/>
    <col min="5" max="5" width="26.1796875" style="1446" customWidth="1"/>
    <col min="6" max="10" width="21.453125" style="1446" customWidth="1"/>
    <col min="11" max="11" width="28.54296875" style="1446" customWidth="1"/>
    <col min="12" max="12" width="26.1796875" style="1446" customWidth="1"/>
    <col min="13" max="17" width="21.453125" style="1446" customWidth="1"/>
    <col min="18" max="18" width="25.81640625" style="1446" customWidth="1"/>
    <col min="19" max="16384" width="8.7265625" style="1446"/>
  </cols>
  <sheetData>
    <row r="1" spans="1:19" ht="24" customHeight="1" x14ac:dyDescent="0.7">
      <c r="A1" s="2650" t="s">
        <v>0</v>
      </c>
      <c r="B1" s="2650"/>
      <c r="C1" s="2650"/>
      <c r="D1" s="2650"/>
      <c r="E1" s="2650"/>
      <c r="F1" s="2650"/>
      <c r="G1" s="2650"/>
      <c r="H1" s="2650"/>
      <c r="I1" s="2650"/>
      <c r="J1" s="2650"/>
      <c r="K1" s="2650"/>
      <c r="L1" s="2650"/>
      <c r="M1" s="2650"/>
      <c r="N1" s="2650"/>
      <c r="O1" s="2650"/>
      <c r="P1" s="2650"/>
      <c r="Q1" s="2650"/>
      <c r="R1" s="2650"/>
      <c r="S1" s="1546"/>
    </row>
    <row r="2" spans="1:19" ht="24" customHeight="1" x14ac:dyDescent="0.7">
      <c r="A2" s="2650" t="s">
        <v>87</v>
      </c>
      <c r="B2" s="2650"/>
      <c r="C2" s="2650"/>
      <c r="D2" s="2650"/>
      <c r="E2" s="2650"/>
      <c r="F2" s="2650"/>
      <c r="G2" s="2650"/>
      <c r="H2" s="2650"/>
      <c r="I2" s="2650"/>
      <c r="J2" s="2650"/>
      <c r="K2" s="2650"/>
      <c r="L2" s="2650"/>
      <c r="M2" s="2650"/>
      <c r="N2" s="2650"/>
      <c r="O2" s="2650"/>
      <c r="P2" s="2650"/>
      <c r="Q2" s="2650"/>
      <c r="R2" s="2650"/>
      <c r="S2" s="1546"/>
    </row>
    <row r="3" spans="1:19" ht="24" customHeight="1" x14ac:dyDescent="0.7">
      <c r="A3" s="2651"/>
      <c r="B3" s="2651"/>
      <c r="C3" s="2651"/>
      <c r="D3" s="2651"/>
      <c r="E3" s="2651"/>
      <c r="F3" s="2651"/>
      <c r="G3" s="2651"/>
      <c r="H3" s="2651"/>
      <c r="I3" s="2651"/>
      <c r="J3" s="2651"/>
      <c r="K3" s="2651"/>
      <c r="L3" s="2651"/>
      <c r="M3" s="2651"/>
      <c r="N3" s="2651"/>
      <c r="O3" s="2651"/>
      <c r="P3" s="2651"/>
      <c r="Q3" s="2651"/>
      <c r="R3" s="2651"/>
      <c r="S3" s="1546"/>
    </row>
    <row r="4" spans="1:19" ht="56.15" customHeight="1" x14ac:dyDescent="1">
      <c r="A4" s="1584"/>
      <c r="B4" s="1584"/>
      <c r="C4" s="1584"/>
      <c r="D4" s="1584"/>
      <c r="E4" s="2652" t="s">
        <v>2</v>
      </c>
      <c r="F4" s="2653"/>
      <c r="G4" s="2653"/>
      <c r="H4" s="2653"/>
      <c r="I4" s="2653"/>
      <c r="J4" s="2653"/>
      <c r="K4" s="2654"/>
      <c r="L4" s="2652" t="s">
        <v>3</v>
      </c>
      <c r="M4" s="2653"/>
      <c r="N4" s="2653"/>
      <c r="O4" s="2653"/>
      <c r="P4" s="2653"/>
      <c r="Q4" s="2653"/>
      <c r="R4" s="2653"/>
      <c r="S4" s="1546"/>
    </row>
    <row r="5" spans="1:19" ht="56.15" customHeight="1" x14ac:dyDescent="1">
      <c r="A5" s="1585"/>
      <c r="B5" s="1585"/>
      <c r="C5" s="1585"/>
      <c r="D5" s="1585"/>
      <c r="E5" s="1586">
        <v>45683</v>
      </c>
      <c r="F5" s="1586">
        <v>45684</v>
      </c>
      <c r="G5" s="1586">
        <v>45685</v>
      </c>
      <c r="H5" s="1586">
        <v>45686</v>
      </c>
      <c r="I5" s="1586">
        <v>45687</v>
      </c>
      <c r="J5" s="1586">
        <v>45688</v>
      </c>
      <c r="K5" s="1586">
        <v>45689</v>
      </c>
      <c r="L5" s="1586">
        <v>45690</v>
      </c>
      <c r="M5" s="1586">
        <v>45691</v>
      </c>
      <c r="N5" s="1586">
        <v>45692</v>
      </c>
      <c r="O5" s="1586">
        <v>45693</v>
      </c>
      <c r="P5" s="1586">
        <v>45694</v>
      </c>
      <c r="Q5" s="1586">
        <v>45695</v>
      </c>
      <c r="R5" s="1586">
        <v>45696</v>
      </c>
      <c r="S5" s="1546"/>
    </row>
    <row r="6" spans="1:19" ht="56.15" customHeight="1" x14ac:dyDescent="1">
      <c r="A6" s="1587" t="s">
        <v>4</v>
      </c>
      <c r="B6" s="1587" t="s">
        <v>5</v>
      </c>
      <c r="C6" s="1587" t="s">
        <v>6</v>
      </c>
      <c r="D6" s="1587" t="s">
        <v>7</v>
      </c>
      <c r="E6" s="1588" t="s">
        <v>8</v>
      </c>
      <c r="F6" s="1589" t="s">
        <v>9</v>
      </c>
      <c r="G6" s="1589" t="s">
        <v>10</v>
      </c>
      <c r="H6" s="1589" t="s">
        <v>11</v>
      </c>
      <c r="I6" s="1589" t="s">
        <v>10</v>
      </c>
      <c r="J6" s="1589" t="s">
        <v>264</v>
      </c>
      <c r="K6" s="1588" t="s">
        <v>8</v>
      </c>
      <c r="L6" s="1588" t="s">
        <v>8</v>
      </c>
      <c r="M6" s="1589" t="s">
        <v>9</v>
      </c>
      <c r="N6" s="1589" t="s">
        <v>10</v>
      </c>
      <c r="O6" s="1589" t="s">
        <v>11</v>
      </c>
      <c r="P6" s="1589" t="s">
        <v>10</v>
      </c>
      <c r="Q6" s="1589" t="s">
        <v>12</v>
      </c>
      <c r="R6" s="1590" t="s">
        <v>8</v>
      </c>
      <c r="S6" s="1546"/>
    </row>
    <row r="7" spans="1:19" ht="56.15" customHeight="1" x14ac:dyDescent="0.7">
      <c r="A7" s="1591" t="s">
        <v>13</v>
      </c>
      <c r="B7" s="1591" t="s">
        <v>116</v>
      </c>
      <c r="C7" s="1592" t="s">
        <v>115</v>
      </c>
      <c r="D7" s="1593">
        <f>SUM(E7:K7,L7:R7)/2</f>
        <v>35</v>
      </c>
      <c r="E7" s="1594"/>
      <c r="F7" s="1593">
        <v>7</v>
      </c>
      <c r="G7" s="1593">
        <v>7</v>
      </c>
      <c r="H7" s="1593">
        <v>7</v>
      </c>
      <c r="I7" s="1593">
        <v>7</v>
      </c>
      <c r="J7" s="1593">
        <v>7</v>
      </c>
      <c r="K7" s="1594"/>
      <c r="L7" s="1594"/>
      <c r="M7" s="1593">
        <v>7</v>
      </c>
      <c r="N7" s="1593">
        <v>7</v>
      </c>
      <c r="O7" s="1593">
        <v>7</v>
      </c>
      <c r="P7" s="1593">
        <v>7</v>
      </c>
      <c r="Q7" s="1593">
        <v>7</v>
      </c>
      <c r="R7" s="1595"/>
      <c r="S7" s="1546"/>
    </row>
    <row r="8" spans="1:19" ht="56.15" customHeight="1" x14ac:dyDescent="0.7">
      <c r="A8" s="1591" t="s">
        <v>13</v>
      </c>
      <c r="B8" s="1591" t="s">
        <v>90</v>
      </c>
      <c r="C8" s="1592" t="s">
        <v>88</v>
      </c>
      <c r="D8" s="1593">
        <f t="shared" ref="D8:D14" si="0">SUM(E8:K8,L8:R8)/2</f>
        <v>40</v>
      </c>
      <c r="E8" s="1594"/>
      <c r="F8" s="1593">
        <v>8</v>
      </c>
      <c r="G8" s="1593">
        <v>8</v>
      </c>
      <c r="H8" s="1596">
        <v>8</v>
      </c>
      <c r="I8" s="1593">
        <v>8</v>
      </c>
      <c r="J8" s="1593">
        <v>8</v>
      </c>
      <c r="K8" s="1594"/>
      <c r="L8" s="1594"/>
      <c r="M8" s="1593">
        <v>8</v>
      </c>
      <c r="N8" s="1593">
        <v>8</v>
      </c>
      <c r="O8" s="1593">
        <v>8</v>
      </c>
      <c r="P8" s="1593">
        <v>8</v>
      </c>
      <c r="Q8" s="1593">
        <v>8</v>
      </c>
      <c r="R8" s="1595"/>
      <c r="S8" s="1546"/>
    </row>
    <row r="9" spans="1:19" ht="56.15" customHeight="1" x14ac:dyDescent="0.7">
      <c r="A9" s="1591" t="s">
        <v>13</v>
      </c>
      <c r="B9" s="1591" t="s">
        <v>90</v>
      </c>
      <c r="C9" s="1592" t="s">
        <v>89</v>
      </c>
      <c r="D9" s="1593">
        <f t="shared" si="0"/>
        <v>40</v>
      </c>
      <c r="E9" s="1594"/>
      <c r="F9" s="1593">
        <v>8</v>
      </c>
      <c r="G9" s="1593">
        <v>8</v>
      </c>
      <c r="H9" s="1593">
        <v>8</v>
      </c>
      <c r="I9" s="1593">
        <v>8</v>
      </c>
      <c r="J9" s="1593">
        <v>8</v>
      </c>
      <c r="K9" s="1594"/>
      <c r="L9" s="1594"/>
      <c r="M9" s="1593">
        <v>8</v>
      </c>
      <c r="N9" s="1593">
        <v>8</v>
      </c>
      <c r="O9" s="1593">
        <v>8</v>
      </c>
      <c r="P9" s="1593">
        <v>8</v>
      </c>
      <c r="Q9" s="1593">
        <v>8</v>
      </c>
      <c r="R9" s="1595"/>
      <c r="S9" s="1546"/>
    </row>
    <row r="10" spans="1:19" ht="56.15" customHeight="1" x14ac:dyDescent="0.7">
      <c r="A10" s="1591" t="s">
        <v>13</v>
      </c>
      <c r="B10" s="1591" t="s">
        <v>90</v>
      </c>
      <c r="C10" s="1597" t="s">
        <v>111</v>
      </c>
      <c r="D10" s="1593">
        <f t="shared" si="0"/>
        <v>40</v>
      </c>
      <c r="E10" s="1594">
        <v>8</v>
      </c>
      <c r="F10" s="1593">
        <v>8</v>
      </c>
      <c r="G10" s="1593">
        <v>8</v>
      </c>
      <c r="H10" s="1593"/>
      <c r="I10" s="1593">
        <v>8</v>
      </c>
      <c r="J10" s="1593">
        <v>8</v>
      </c>
      <c r="K10" s="1594"/>
      <c r="L10" s="1598"/>
      <c r="M10" s="1593">
        <v>8</v>
      </c>
      <c r="N10" s="1593">
        <v>8</v>
      </c>
      <c r="O10" s="1593">
        <v>8</v>
      </c>
      <c r="P10" s="1593">
        <v>8</v>
      </c>
      <c r="Q10" s="1593"/>
      <c r="R10" s="1594">
        <v>8</v>
      </c>
      <c r="S10" s="1546"/>
    </row>
    <row r="11" spans="1:19" ht="56.15" customHeight="1" x14ac:dyDescent="0.7">
      <c r="A11" s="1591" t="s">
        <v>13</v>
      </c>
      <c r="B11" s="1591" t="s">
        <v>90</v>
      </c>
      <c r="C11" s="1597" t="s">
        <v>133</v>
      </c>
      <c r="D11" s="1593">
        <f t="shared" si="0"/>
        <v>0</v>
      </c>
      <c r="E11" s="1599" t="s">
        <v>104</v>
      </c>
      <c r="F11" s="1600" t="s">
        <v>104</v>
      </c>
      <c r="G11" s="1593"/>
      <c r="H11" s="1600" t="s">
        <v>104</v>
      </c>
      <c r="I11" s="1600" t="s">
        <v>104</v>
      </c>
      <c r="J11" s="1600" t="s">
        <v>104</v>
      </c>
      <c r="K11" s="1594"/>
      <c r="L11" s="1598"/>
      <c r="M11" s="1600" t="s">
        <v>104</v>
      </c>
      <c r="N11" s="1600" t="s">
        <v>104</v>
      </c>
      <c r="O11" s="1600" t="s">
        <v>104</v>
      </c>
      <c r="P11" s="1593"/>
      <c r="Q11" s="1600" t="s">
        <v>104</v>
      </c>
      <c r="R11" s="1599" t="s">
        <v>104</v>
      </c>
      <c r="S11" s="1546"/>
    </row>
    <row r="12" spans="1:19" ht="56.15" customHeight="1" x14ac:dyDescent="0.7">
      <c r="A12" s="1601" t="s">
        <v>328</v>
      </c>
      <c r="B12" s="1601" t="s">
        <v>90</v>
      </c>
      <c r="C12" s="1602" t="s">
        <v>344</v>
      </c>
      <c r="D12" s="1593">
        <f t="shared" si="0"/>
        <v>0</v>
      </c>
      <c r="E12" s="1594"/>
      <c r="F12" s="1593"/>
      <c r="G12" s="1593"/>
      <c r="H12" s="1593"/>
      <c r="I12" s="1593"/>
      <c r="J12" s="1593"/>
      <c r="K12" s="1594"/>
      <c r="L12" s="1598"/>
      <c r="M12" s="1593"/>
      <c r="N12" s="1593"/>
      <c r="O12" s="1593"/>
      <c r="P12" s="1593"/>
      <c r="Q12" s="1593"/>
      <c r="R12" s="1595"/>
      <c r="S12" s="1546"/>
    </row>
    <row r="13" spans="1:19" ht="56.15" customHeight="1" x14ac:dyDescent="0.7">
      <c r="A13" s="1591" t="s">
        <v>13</v>
      </c>
      <c r="B13" s="1591" t="s">
        <v>90</v>
      </c>
      <c r="C13" s="1603" t="s">
        <v>309</v>
      </c>
      <c r="D13" s="1593">
        <f>SUM(E13:K13,L13:R13)/2</f>
        <v>12</v>
      </c>
      <c r="E13" s="1599" t="s">
        <v>104</v>
      </c>
      <c r="F13" s="1593"/>
      <c r="G13" s="1593"/>
      <c r="H13" s="1593"/>
      <c r="I13" s="1593"/>
      <c r="J13" s="1593"/>
      <c r="K13" s="1594">
        <v>8</v>
      </c>
      <c r="L13" s="1598">
        <v>8</v>
      </c>
      <c r="M13" s="1593"/>
      <c r="N13" s="1593"/>
      <c r="O13" s="1593"/>
      <c r="P13" s="1593"/>
      <c r="Q13" s="1593"/>
      <c r="R13" s="1595">
        <v>8</v>
      </c>
      <c r="S13" s="1546"/>
    </row>
    <row r="14" spans="1:19" ht="56.15" customHeight="1" x14ac:dyDescent="0.7">
      <c r="A14" s="1591" t="s">
        <v>13</v>
      </c>
      <c r="B14" s="1591" t="s">
        <v>90</v>
      </c>
      <c r="C14" s="1597" t="s">
        <v>106</v>
      </c>
      <c r="D14" s="1593">
        <f t="shared" si="0"/>
        <v>8</v>
      </c>
      <c r="E14" s="1594"/>
      <c r="F14" s="1604"/>
      <c r="G14" s="1604"/>
      <c r="H14" s="1604"/>
      <c r="I14" s="1604"/>
      <c r="J14" s="1604"/>
      <c r="K14" s="1594">
        <v>8</v>
      </c>
      <c r="L14" s="1598"/>
      <c r="M14" s="1604"/>
      <c r="N14" s="1604"/>
      <c r="O14" s="1604"/>
      <c r="P14" s="1604"/>
      <c r="Q14" s="1604"/>
      <c r="R14" s="1594">
        <v>8</v>
      </c>
      <c r="S14" s="1546"/>
    </row>
    <row r="15" spans="1:19" ht="56.15" customHeight="1" x14ac:dyDescent="0.7">
      <c r="A15" s="1605"/>
      <c r="B15" s="1605"/>
      <c r="C15" s="1606" t="s">
        <v>122</v>
      </c>
      <c r="D15" s="1607"/>
      <c r="E15" s="1608">
        <f>COUNT(E7:E14)</f>
        <v>1</v>
      </c>
      <c r="F15" s="1608">
        <f>COUNT(F7:F14)</f>
        <v>4</v>
      </c>
      <c r="G15" s="1608">
        <f t="shared" ref="G15:R15" si="1">COUNT(G7:G14)</f>
        <v>4</v>
      </c>
      <c r="H15" s="1608">
        <f t="shared" si="1"/>
        <v>3</v>
      </c>
      <c r="I15" s="1608">
        <f t="shared" si="1"/>
        <v>4</v>
      </c>
      <c r="J15" s="1608">
        <f t="shared" si="1"/>
        <v>4</v>
      </c>
      <c r="K15" s="1608">
        <f t="shared" si="1"/>
        <v>2</v>
      </c>
      <c r="L15" s="1608">
        <f t="shared" si="1"/>
        <v>1</v>
      </c>
      <c r="M15" s="1608">
        <f t="shared" si="1"/>
        <v>4</v>
      </c>
      <c r="N15" s="1608">
        <f t="shared" si="1"/>
        <v>4</v>
      </c>
      <c r="O15" s="1608">
        <f>COUNT(O7:O14)</f>
        <v>4</v>
      </c>
      <c r="P15" s="1608">
        <f t="shared" si="1"/>
        <v>4</v>
      </c>
      <c r="Q15" s="1608">
        <f t="shared" si="1"/>
        <v>3</v>
      </c>
      <c r="R15" s="1608">
        <f t="shared" si="1"/>
        <v>3</v>
      </c>
      <c r="S15" s="1547">
        <f>AVERAGE(E15:R15)</f>
        <v>3.2142857142857144</v>
      </c>
    </row>
    <row r="16" spans="1:19" ht="56.15" customHeight="1" x14ac:dyDescent="0.7">
      <c r="A16" s="1591" t="s">
        <v>13</v>
      </c>
      <c r="B16" s="1591" t="s">
        <v>14</v>
      </c>
      <c r="C16" s="1597" t="s">
        <v>293</v>
      </c>
      <c r="D16" s="1593">
        <f>SUM(E16:K16,L16:R16)/2</f>
        <v>36</v>
      </c>
      <c r="E16" s="1598"/>
      <c r="F16" s="1609">
        <v>8</v>
      </c>
      <c r="G16" s="1609"/>
      <c r="H16" s="1609">
        <v>8</v>
      </c>
      <c r="I16" s="1609">
        <v>8</v>
      </c>
      <c r="J16" s="1609">
        <v>8</v>
      </c>
      <c r="K16" s="1598">
        <v>8</v>
      </c>
      <c r="L16" s="1610" t="s">
        <v>104</v>
      </c>
      <c r="M16" s="1593"/>
      <c r="N16" s="1609">
        <v>8</v>
      </c>
      <c r="O16" s="1609">
        <v>8</v>
      </c>
      <c r="P16" s="1609">
        <v>8</v>
      </c>
      <c r="Q16" s="1609">
        <v>8</v>
      </c>
      <c r="R16" s="1611"/>
      <c r="S16" s="1547"/>
    </row>
    <row r="17" spans="1:19" ht="56.15" customHeight="1" x14ac:dyDescent="0.7">
      <c r="A17" s="1591" t="s">
        <v>13</v>
      </c>
      <c r="B17" s="1591" t="s">
        <v>14</v>
      </c>
      <c r="C17" s="1597" t="s">
        <v>98</v>
      </c>
      <c r="D17" s="1593">
        <f t="shared" ref="D17:D18" si="2">SUM(E17:K17,L17:R17)/2</f>
        <v>40</v>
      </c>
      <c r="E17" s="1594"/>
      <c r="F17" s="1596">
        <v>8</v>
      </c>
      <c r="G17" s="1593">
        <v>8</v>
      </c>
      <c r="H17" s="1593">
        <v>8</v>
      </c>
      <c r="I17" s="1593">
        <v>8</v>
      </c>
      <c r="J17" s="1593">
        <v>8</v>
      </c>
      <c r="K17" s="1594"/>
      <c r="L17" s="1594"/>
      <c r="M17" s="1609">
        <v>8</v>
      </c>
      <c r="N17" s="1609">
        <v>8</v>
      </c>
      <c r="O17" s="1593">
        <v>8</v>
      </c>
      <c r="P17" s="1593">
        <v>8</v>
      </c>
      <c r="Q17" s="1593">
        <v>8</v>
      </c>
      <c r="R17" s="1595"/>
      <c r="S17" s="1547"/>
    </row>
    <row r="18" spans="1:19" ht="56.15" customHeight="1" x14ac:dyDescent="0.7">
      <c r="A18" s="1591" t="s">
        <v>13</v>
      </c>
      <c r="B18" s="1591" t="s">
        <v>14</v>
      </c>
      <c r="C18" s="1597" t="s">
        <v>342</v>
      </c>
      <c r="D18" s="1593">
        <f t="shared" si="2"/>
        <v>40</v>
      </c>
      <c r="E18" s="1594"/>
      <c r="F18" s="1596">
        <v>8</v>
      </c>
      <c r="G18" s="1593">
        <v>8</v>
      </c>
      <c r="H18" s="1593"/>
      <c r="I18" s="1593">
        <v>8</v>
      </c>
      <c r="J18" s="1593">
        <v>8</v>
      </c>
      <c r="K18" s="1598">
        <v>8</v>
      </c>
      <c r="L18" s="1598">
        <v>8</v>
      </c>
      <c r="M18" s="1593">
        <v>8</v>
      </c>
      <c r="N18" s="1593"/>
      <c r="O18" s="1593">
        <v>8</v>
      </c>
      <c r="P18" s="1593">
        <v>8</v>
      </c>
      <c r="Q18" s="1593">
        <v>8</v>
      </c>
      <c r="R18" s="1595"/>
      <c r="S18" s="1547"/>
    </row>
    <row r="19" spans="1:19" ht="56.15" customHeight="1" x14ac:dyDescent="0.7">
      <c r="A19" s="1591" t="s">
        <v>13</v>
      </c>
      <c r="B19" s="1591" t="s">
        <v>201</v>
      </c>
      <c r="C19" s="1597" t="s">
        <v>107</v>
      </c>
      <c r="D19" s="1593">
        <f>SUM(E19:K19,L19:R19)/2</f>
        <v>17.5</v>
      </c>
      <c r="E19" s="1594">
        <v>5</v>
      </c>
      <c r="F19" s="1593"/>
      <c r="G19" s="1593">
        <v>5</v>
      </c>
      <c r="H19" s="1593">
        <v>5</v>
      </c>
      <c r="I19" s="1593"/>
      <c r="J19" s="1593"/>
      <c r="K19" s="1594"/>
      <c r="L19" s="1598">
        <v>5</v>
      </c>
      <c r="M19" s="1593">
        <v>5</v>
      </c>
      <c r="N19" s="1593">
        <v>5</v>
      </c>
      <c r="O19" s="1593"/>
      <c r="P19" s="1593">
        <v>5</v>
      </c>
      <c r="Q19" s="1593"/>
      <c r="R19" s="1595"/>
      <c r="S19" s="1547"/>
    </row>
    <row r="20" spans="1:19" ht="56.15" customHeight="1" x14ac:dyDescent="0.7">
      <c r="A20" s="1605"/>
      <c r="B20" s="1605"/>
      <c r="C20" s="1606" t="s">
        <v>123</v>
      </c>
      <c r="D20" s="1607"/>
      <c r="E20" s="1608">
        <f>COUNT(E7:E14,E16:E18)</f>
        <v>1</v>
      </c>
      <c r="F20" s="1608">
        <f>COUNT(F7:F14,F16:F18)</f>
        <v>7</v>
      </c>
      <c r="G20" s="1608">
        <f t="shared" ref="G20:R20" si="3">COUNT(G7:G14,G16:G18)</f>
        <v>6</v>
      </c>
      <c r="H20" s="1608">
        <f t="shared" si="3"/>
        <v>5</v>
      </c>
      <c r="I20" s="1608">
        <f t="shared" si="3"/>
        <v>7</v>
      </c>
      <c r="J20" s="1608">
        <f t="shared" si="3"/>
        <v>7</v>
      </c>
      <c r="K20" s="1608">
        <f t="shared" si="3"/>
        <v>4</v>
      </c>
      <c r="L20" s="1608">
        <f t="shared" si="3"/>
        <v>2</v>
      </c>
      <c r="M20" s="1608">
        <f t="shared" si="3"/>
        <v>6</v>
      </c>
      <c r="N20" s="1608">
        <f t="shared" si="3"/>
        <v>6</v>
      </c>
      <c r="O20" s="1608">
        <f t="shared" si="3"/>
        <v>7</v>
      </c>
      <c r="P20" s="1608">
        <f t="shared" si="3"/>
        <v>7</v>
      </c>
      <c r="Q20" s="1608">
        <f t="shared" si="3"/>
        <v>6</v>
      </c>
      <c r="R20" s="1608">
        <f t="shared" si="3"/>
        <v>3</v>
      </c>
      <c r="S20" s="1547">
        <f>AVERAGE(E20:R20)</f>
        <v>5.2857142857142856</v>
      </c>
    </row>
    <row r="21" spans="1:19" ht="56.15" customHeight="1" x14ac:dyDescent="0.7">
      <c r="A21" s="1591" t="s">
        <v>13</v>
      </c>
      <c r="B21" s="1591" t="s">
        <v>26</v>
      </c>
      <c r="C21" s="1597" t="s">
        <v>285</v>
      </c>
      <c r="D21" s="1593">
        <f>SUM(E21:K21,L21:R21)/2</f>
        <v>40</v>
      </c>
      <c r="E21" s="1612"/>
      <c r="F21" s="1593">
        <v>8</v>
      </c>
      <c r="G21" s="1593">
        <v>8</v>
      </c>
      <c r="H21" s="1593"/>
      <c r="I21" s="1593">
        <v>8</v>
      </c>
      <c r="J21" s="1593">
        <v>8</v>
      </c>
      <c r="K21" s="1613">
        <v>8</v>
      </c>
      <c r="L21" s="1613">
        <v>8</v>
      </c>
      <c r="M21" s="1593">
        <v>8</v>
      </c>
      <c r="N21" s="1593">
        <v>8</v>
      </c>
      <c r="O21" s="1593"/>
      <c r="P21" s="1593">
        <v>8</v>
      </c>
      <c r="Q21" s="1593">
        <v>8</v>
      </c>
      <c r="R21" s="1613"/>
      <c r="S21" s="1547"/>
    </row>
    <row r="22" spans="1:19" ht="56.15" customHeight="1" x14ac:dyDescent="0.7">
      <c r="A22" s="1605"/>
      <c r="B22" s="1605"/>
      <c r="C22" s="1606" t="s">
        <v>120</v>
      </c>
      <c r="D22" s="1607"/>
      <c r="E22" s="1608">
        <f>COUNT(E7:E14,E16:E19,E21:E21)</f>
        <v>2</v>
      </c>
      <c r="F22" s="1608">
        <f t="shared" ref="F22:R22" si="4">COUNT(F7:F14,F16:F19,F21:F21)</f>
        <v>8</v>
      </c>
      <c r="G22" s="1608">
        <f t="shared" si="4"/>
        <v>8</v>
      </c>
      <c r="H22" s="1608">
        <f t="shared" si="4"/>
        <v>6</v>
      </c>
      <c r="I22" s="1608">
        <f t="shared" si="4"/>
        <v>8</v>
      </c>
      <c r="J22" s="1608">
        <f t="shared" si="4"/>
        <v>8</v>
      </c>
      <c r="K22" s="1608">
        <f t="shared" si="4"/>
        <v>5</v>
      </c>
      <c r="L22" s="1608">
        <f t="shared" si="4"/>
        <v>4</v>
      </c>
      <c r="M22" s="1608">
        <f t="shared" si="4"/>
        <v>8</v>
      </c>
      <c r="N22" s="1608">
        <f t="shared" si="4"/>
        <v>8</v>
      </c>
      <c r="O22" s="1608">
        <f t="shared" si="4"/>
        <v>7</v>
      </c>
      <c r="P22" s="1608">
        <f t="shared" si="4"/>
        <v>9</v>
      </c>
      <c r="Q22" s="1608">
        <f t="shared" si="4"/>
        <v>7</v>
      </c>
      <c r="R22" s="1608">
        <f t="shared" si="4"/>
        <v>3</v>
      </c>
      <c r="S22" s="1547">
        <f t="shared" ref="S22:S64" si="5">AVERAGE(E22:R22)</f>
        <v>6.5</v>
      </c>
    </row>
    <row r="23" spans="1:19" ht="56.15" customHeight="1" x14ac:dyDescent="0.7">
      <c r="A23" s="1591" t="s">
        <v>13</v>
      </c>
      <c r="B23" s="1591" t="s">
        <v>30</v>
      </c>
      <c r="C23" s="1597" t="s">
        <v>292</v>
      </c>
      <c r="D23" s="1593">
        <f>SUM(E23:K23,L23:R23)/2</f>
        <v>32</v>
      </c>
      <c r="E23" s="1614"/>
      <c r="F23" s="1593">
        <v>8</v>
      </c>
      <c r="G23" s="1593"/>
      <c r="H23" s="1593">
        <v>8</v>
      </c>
      <c r="I23" s="1593">
        <v>8</v>
      </c>
      <c r="J23" s="1593">
        <v>8</v>
      </c>
      <c r="K23" s="1615"/>
      <c r="L23" s="1615"/>
      <c r="M23" s="1593">
        <v>8</v>
      </c>
      <c r="N23" s="1593">
        <v>8</v>
      </c>
      <c r="O23" s="1593"/>
      <c r="P23" s="1609">
        <v>8</v>
      </c>
      <c r="Q23" s="1593">
        <v>8</v>
      </c>
      <c r="R23" s="1614"/>
      <c r="S23" s="1547"/>
    </row>
    <row r="24" spans="1:19" ht="56.15" customHeight="1" x14ac:dyDescent="0.7">
      <c r="A24" s="1591" t="s">
        <v>13</v>
      </c>
      <c r="B24" s="1591" t="s">
        <v>30</v>
      </c>
      <c r="C24" s="1597" t="s">
        <v>341</v>
      </c>
      <c r="D24" s="1593">
        <f>SUM(E24:K24,L24:R24)/2</f>
        <v>36</v>
      </c>
      <c r="E24" s="1615"/>
      <c r="F24" s="1593">
        <v>8</v>
      </c>
      <c r="G24" s="1593">
        <v>8</v>
      </c>
      <c r="H24" s="1593">
        <v>8</v>
      </c>
      <c r="I24" s="1593"/>
      <c r="J24" s="1593">
        <v>8</v>
      </c>
      <c r="K24" s="1615">
        <v>8</v>
      </c>
      <c r="L24" s="1615">
        <v>8</v>
      </c>
      <c r="M24" s="1593">
        <v>8</v>
      </c>
      <c r="N24" s="1593">
        <v>8</v>
      </c>
      <c r="O24" s="1593">
        <v>8</v>
      </c>
      <c r="P24" s="1609"/>
      <c r="Q24" s="1600" t="s">
        <v>104</v>
      </c>
      <c r="R24" s="1615"/>
      <c r="S24" s="1547"/>
    </row>
    <row r="25" spans="1:19" ht="56.15" customHeight="1" x14ac:dyDescent="0.7">
      <c r="A25" s="1591" t="s">
        <v>13</v>
      </c>
      <c r="B25" s="1591" t="s">
        <v>30</v>
      </c>
      <c r="C25" s="1597" t="s">
        <v>290</v>
      </c>
      <c r="D25" s="1593">
        <f t="shared" ref="D25" si="6">SUM(E25:K25,L25:R25)/2</f>
        <v>16</v>
      </c>
      <c r="E25" s="1594">
        <v>8</v>
      </c>
      <c r="F25" s="1593"/>
      <c r="G25" s="1593"/>
      <c r="H25" s="1593"/>
      <c r="I25" s="1593"/>
      <c r="J25" s="1593"/>
      <c r="K25" s="1594">
        <v>8</v>
      </c>
      <c r="L25" s="1594">
        <v>8</v>
      </c>
      <c r="M25" s="1593"/>
      <c r="N25" s="1593"/>
      <c r="O25" s="1593"/>
      <c r="P25" s="1593"/>
      <c r="Q25" s="1593"/>
      <c r="R25" s="1595">
        <v>8</v>
      </c>
      <c r="S25" s="1547"/>
    </row>
    <row r="26" spans="1:19" ht="56.15" customHeight="1" x14ac:dyDescent="0.7">
      <c r="A26" s="1605"/>
      <c r="B26" s="1605"/>
      <c r="C26" s="1606" t="s">
        <v>119</v>
      </c>
      <c r="D26" s="1607"/>
      <c r="E26" s="1608">
        <f>COUNT(E7:E14,E16:E19,E21:E21,E23:E25)</f>
        <v>3</v>
      </c>
      <c r="F26" s="1608">
        <f t="shared" ref="F26:R26" si="7">COUNT(F7:F14,F16:F19,F21:F21,F23:F25)</f>
        <v>10</v>
      </c>
      <c r="G26" s="1608">
        <f t="shared" si="7"/>
        <v>9</v>
      </c>
      <c r="H26" s="1608">
        <f t="shared" si="7"/>
        <v>8</v>
      </c>
      <c r="I26" s="1608">
        <f t="shared" si="7"/>
        <v>9</v>
      </c>
      <c r="J26" s="1608">
        <f t="shared" si="7"/>
        <v>10</v>
      </c>
      <c r="K26" s="1608">
        <f t="shared" si="7"/>
        <v>7</v>
      </c>
      <c r="L26" s="1608">
        <f t="shared" si="7"/>
        <v>6</v>
      </c>
      <c r="M26" s="1608">
        <f t="shared" si="7"/>
        <v>10</v>
      </c>
      <c r="N26" s="1608">
        <f t="shared" si="7"/>
        <v>10</v>
      </c>
      <c r="O26" s="1608">
        <f t="shared" si="7"/>
        <v>8</v>
      </c>
      <c r="P26" s="1608">
        <f t="shared" si="7"/>
        <v>10</v>
      </c>
      <c r="Q26" s="1608">
        <f t="shared" si="7"/>
        <v>8</v>
      </c>
      <c r="R26" s="1608">
        <f t="shared" si="7"/>
        <v>4</v>
      </c>
      <c r="S26" s="1547">
        <f t="shared" si="5"/>
        <v>8</v>
      </c>
    </row>
    <row r="27" spans="1:19" ht="56.15" customHeight="1" x14ac:dyDescent="0.7">
      <c r="A27" s="1591" t="s">
        <v>13</v>
      </c>
      <c r="B27" s="1591" t="s">
        <v>91</v>
      </c>
      <c r="C27" s="1592" t="s">
        <v>92</v>
      </c>
      <c r="D27" s="1593">
        <f t="shared" ref="D27:D31" si="8">SUM(E27:K27,L27:R27)/2</f>
        <v>40</v>
      </c>
      <c r="E27" s="1594"/>
      <c r="F27" s="1593">
        <v>8</v>
      </c>
      <c r="G27" s="1593">
        <v>8</v>
      </c>
      <c r="H27" s="1593">
        <v>8</v>
      </c>
      <c r="I27" s="1593">
        <v>8</v>
      </c>
      <c r="J27" s="1593">
        <v>8</v>
      </c>
      <c r="K27" s="1594"/>
      <c r="L27" s="1594"/>
      <c r="M27" s="1593">
        <v>8</v>
      </c>
      <c r="N27" s="1593">
        <v>8</v>
      </c>
      <c r="O27" s="1593">
        <v>8</v>
      </c>
      <c r="P27" s="1593">
        <v>8</v>
      </c>
      <c r="Q27" s="1593">
        <v>8</v>
      </c>
      <c r="R27" s="1595"/>
      <c r="S27" s="1547"/>
    </row>
    <row r="28" spans="1:19" ht="56.15" customHeight="1" x14ac:dyDescent="0.7">
      <c r="A28" s="1591" t="s">
        <v>13</v>
      </c>
      <c r="B28" s="1591" t="s">
        <v>91</v>
      </c>
      <c r="C28" s="1592" t="s">
        <v>314</v>
      </c>
      <c r="D28" s="1593">
        <f t="shared" si="8"/>
        <v>16</v>
      </c>
      <c r="E28" s="1614"/>
      <c r="F28" s="1593"/>
      <c r="G28" s="1593">
        <v>8</v>
      </c>
      <c r="H28" s="1593">
        <v>8</v>
      </c>
      <c r="I28" s="1593"/>
      <c r="J28" s="1593"/>
      <c r="K28" s="1594"/>
      <c r="L28" s="1594"/>
      <c r="M28" s="1593"/>
      <c r="N28" s="1593">
        <v>8</v>
      </c>
      <c r="O28" s="1593">
        <v>8</v>
      </c>
      <c r="P28" s="1593"/>
      <c r="Q28" s="1593"/>
      <c r="R28" s="1614"/>
      <c r="S28" s="1547"/>
    </row>
    <row r="29" spans="1:19" ht="56.15" customHeight="1" x14ac:dyDescent="0.7">
      <c r="A29" s="1601" t="s">
        <v>328</v>
      </c>
      <c r="B29" s="1601" t="s">
        <v>91</v>
      </c>
      <c r="C29" s="1616" t="s">
        <v>344</v>
      </c>
      <c r="D29" s="1593">
        <f t="shared" si="8"/>
        <v>0</v>
      </c>
      <c r="E29" s="1614"/>
      <c r="F29" s="1593"/>
      <c r="G29" s="1593"/>
      <c r="H29" s="1593"/>
      <c r="I29" s="1593"/>
      <c r="J29" s="1593"/>
      <c r="K29" s="1594"/>
      <c r="L29" s="1594"/>
      <c r="M29" s="1593"/>
      <c r="N29" s="1593"/>
      <c r="O29" s="1593"/>
      <c r="P29" s="1593"/>
      <c r="Q29" s="1593"/>
      <c r="R29" s="1614"/>
      <c r="S29" s="1547"/>
    </row>
    <row r="30" spans="1:19" ht="56.15" customHeight="1" x14ac:dyDescent="0.7">
      <c r="A30" s="1591" t="s">
        <v>13</v>
      </c>
      <c r="B30" s="1591" t="s">
        <v>91</v>
      </c>
      <c r="C30" s="1597" t="s">
        <v>331</v>
      </c>
      <c r="D30" s="1593">
        <f t="shared" si="8"/>
        <v>40</v>
      </c>
      <c r="E30" s="1594"/>
      <c r="F30" s="1593">
        <v>8</v>
      </c>
      <c r="G30" s="1593">
        <v>8</v>
      </c>
      <c r="H30" s="1593">
        <v>8</v>
      </c>
      <c r="I30" s="1593"/>
      <c r="J30" s="1593">
        <v>8</v>
      </c>
      <c r="K30" s="1594">
        <v>8</v>
      </c>
      <c r="L30" s="1594">
        <v>8</v>
      </c>
      <c r="M30" s="1593">
        <v>8</v>
      </c>
      <c r="N30" s="1593">
        <v>8</v>
      </c>
      <c r="O30" s="1593">
        <v>8</v>
      </c>
      <c r="P30" s="1593"/>
      <c r="Q30" s="1593">
        <v>8</v>
      </c>
      <c r="R30" s="1595"/>
      <c r="S30" s="1547"/>
    </row>
    <row r="31" spans="1:19" ht="56.15" customHeight="1" x14ac:dyDescent="0.7">
      <c r="A31" s="1591" t="s">
        <v>13</v>
      </c>
      <c r="B31" s="1591" t="s">
        <v>91</v>
      </c>
      <c r="C31" s="1597" t="s">
        <v>281</v>
      </c>
      <c r="D31" s="1593">
        <f t="shared" si="8"/>
        <v>40</v>
      </c>
      <c r="E31" s="1594">
        <v>8</v>
      </c>
      <c r="F31" s="1593"/>
      <c r="G31" s="1593">
        <v>8</v>
      </c>
      <c r="H31" s="1593">
        <v>8</v>
      </c>
      <c r="I31" s="1593">
        <v>8</v>
      </c>
      <c r="J31" s="1593">
        <v>8</v>
      </c>
      <c r="K31" s="1594"/>
      <c r="L31" s="1594"/>
      <c r="M31" s="1593">
        <v>8</v>
      </c>
      <c r="N31" s="1593">
        <v>8</v>
      </c>
      <c r="O31" s="1593"/>
      <c r="P31" s="1593">
        <v>8</v>
      </c>
      <c r="Q31" s="1593">
        <v>8</v>
      </c>
      <c r="R31" s="1595">
        <v>8</v>
      </c>
      <c r="S31" s="1547"/>
    </row>
    <row r="32" spans="1:19" ht="56.15" customHeight="1" x14ac:dyDescent="0.7">
      <c r="A32" s="1605"/>
      <c r="B32" s="1605"/>
      <c r="C32" s="1606" t="s">
        <v>124</v>
      </c>
      <c r="D32" s="1607"/>
      <c r="E32" s="1608">
        <f>COUNT(E7:E14,E16:E19,E21:E21,E23:E25,E27:E31)</f>
        <v>4</v>
      </c>
      <c r="F32" s="1608">
        <f t="shared" ref="F32:R32" si="9">COUNT(F7:F14,F16:F19,F21:F21,F23:F25,F27:F31)</f>
        <v>12</v>
      </c>
      <c r="G32" s="1608">
        <f t="shared" si="9"/>
        <v>13</v>
      </c>
      <c r="H32" s="1608">
        <f t="shared" si="9"/>
        <v>12</v>
      </c>
      <c r="I32" s="1608">
        <f t="shared" si="9"/>
        <v>11</v>
      </c>
      <c r="J32" s="1608">
        <f t="shared" si="9"/>
        <v>13</v>
      </c>
      <c r="K32" s="1608">
        <f t="shared" si="9"/>
        <v>8</v>
      </c>
      <c r="L32" s="1608">
        <f t="shared" si="9"/>
        <v>7</v>
      </c>
      <c r="M32" s="1608">
        <f t="shared" si="9"/>
        <v>13</v>
      </c>
      <c r="N32" s="1608">
        <f t="shared" si="9"/>
        <v>14</v>
      </c>
      <c r="O32" s="1608">
        <f t="shared" si="9"/>
        <v>11</v>
      </c>
      <c r="P32" s="1608">
        <f t="shared" si="9"/>
        <v>12</v>
      </c>
      <c r="Q32" s="1608">
        <f t="shared" si="9"/>
        <v>11</v>
      </c>
      <c r="R32" s="1608">
        <f t="shared" si="9"/>
        <v>5</v>
      </c>
      <c r="S32" s="1547">
        <f t="shared" si="5"/>
        <v>10.428571428571429</v>
      </c>
    </row>
    <row r="33" spans="1:19" ht="56.15" customHeight="1" x14ac:dyDescent="0.7">
      <c r="A33" s="1591" t="s">
        <v>13</v>
      </c>
      <c r="B33" s="1591" t="s">
        <v>288</v>
      </c>
      <c r="C33" s="1597" t="s">
        <v>276</v>
      </c>
      <c r="D33" s="1593">
        <f>SUM(E33:K33,L33:R33)/2</f>
        <v>13</v>
      </c>
      <c r="E33" s="1613">
        <v>8</v>
      </c>
      <c r="F33" s="1593"/>
      <c r="G33" s="1593"/>
      <c r="H33" s="1593">
        <v>5</v>
      </c>
      <c r="I33" s="1593"/>
      <c r="J33" s="1593"/>
      <c r="K33" s="1613"/>
      <c r="L33" s="1613"/>
      <c r="M33" s="1593"/>
      <c r="N33" s="1593"/>
      <c r="O33" s="1593">
        <v>5</v>
      </c>
      <c r="P33" s="1593"/>
      <c r="Q33" s="1593"/>
      <c r="R33" s="1613">
        <v>8</v>
      </c>
      <c r="S33" s="1547"/>
    </row>
    <row r="34" spans="1:19" ht="56.15" customHeight="1" x14ac:dyDescent="0.7">
      <c r="A34" s="1591" t="s">
        <v>13</v>
      </c>
      <c r="B34" s="1591" t="s">
        <v>322</v>
      </c>
      <c r="C34" s="1597" t="s">
        <v>276</v>
      </c>
      <c r="D34" s="1593">
        <f>SUM(E34:K34,L34:R34)/2</f>
        <v>14</v>
      </c>
      <c r="E34" s="1613"/>
      <c r="F34" s="1593"/>
      <c r="G34" s="1593"/>
      <c r="H34" s="1593"/>
      <c r="I34" s="1593">
        <v>7</v>
      </c>
      <c r="J34" s="1593">
        <v>7</v>
      </c>
      <c r="K34" s="1613"/>
      <c r="L34" s="1613"/>
      <c r="M34" s="1593"/>
      <c r="N34" s="1593"/>
      <c r="O34" s="1593"/>
      <c r="P34" s="1593">
        <v>7</v>
      </c>
      <c r="Q34" s="1593">
        <v>7</v>
      </c>
      <c r="R34" s="1613"/>
      <c r="S34" s="1547"/>
    </row>
    <row r="35" spans="1:19" ht="56.15" customHeight="1" x14ac:dyDescent="0.7">
      <c r="A35" s="1601" t="s">
        <v>328</v>
      </c>
      <c r="B35" s="1601" t="s">
        <v>34</v>
      </c>
      <c r="C35" s="1617" t="s">
        <v>345</v>
      </c>
      <c r="D35" s="1593">
        <f>SUM(E35:K35,L35:R35)/2</f>
        <v>0</v>
      </c>
      <c r="E35" s="1613"/>
      <c r="F35" s="1618" t="s">
        <v>10</v>
      </c>
      <c r="G35" s="1618"/>
      <c r="H35" s="1618" t="s">
        <v>10</v>
      </c>
      <c r="I35" s="1618"/>
      <c r="J35" s="1618" t="s">
        <v>10</v>
      </c>
      <c r="K35" s="1619" t="s">
        <v>10</v>
      </c>
      <c r="L35" s="1619" t="s">
        <v>10</v>
      </c>
      <c r="M35" s="1618" t="s">
        <v>10</v>
      </c>
      <c r="N35" s="1618"/>
      <c r="O35" s="1618" t="s">
        <v>10</v>
      </c>
      <c r="P35" s="1618"/>
      <c r="Q35" s="1618" t="s">
        <v>10</v>
      </c>
      <c r="R35" s="1613"/>
      <c r="S35" s="1547"/>
    </row>
    <row r="36" spans="1:19" ht="56.15" customHeight="1" x14ac:dyDescent="0.7">
      <c r="A36" s="1591" t="s">
        <v>13</v>
      </c>
      <c r="B36" s="1591" t="s">
        <v>34</v>
      </c>
      <c r="C36" s="1620" t="s">
        <v>192</v>
      </c>
      <c r="D36" s="1593">
        <f>SUM(E36:K36,L36:R36)/2</f>
        <v>40</v>
      </c>
      <c r="E36" s="1594">
        <v>8</v>
      </c>
      <c r="F36" s="1609">
        <v>8</v>
      </c>
      <c r="G36" s="1609">
        <v>8</v>
      </c>
      <c r="H36" s="1593"/>
      <c r="I36" s="1593">
        <v>8</v>
      </c>
      <c r="J36" s="1593">
        <v>8</v>
      </c>
      <c r="K36" s="1594"/>
      <c r="L36" s="1594"/>
      <c r="M36" s="1609">
        <v>8</v>
      </c>
      <c r="N36" s="1609">
        <v>8</v>
      </c>
      <c r="O36" s="1593"/>
      <c r="P36" s="1593">
        <v>8</v>
      </c>
      <c r="Q36" s="1593">
        <v>8</v>
      </c>
      <c r="R36" s="1595">
        <v>8</v>
      </c>
      <c r="S36" s="1547"/>
    </row>
    <row r="37" spans="1:19" ht="56.15" customHeight="1" x14ac:dyDescent="0.7">
      <c r="A37" s="1605"/>
      <c r="B37" s="1605"/>
      <c r="C37" s="1606" t="s">
        <v>121</v>
      </c>
      <c r="D37" s="1607"/>
      <c r="E37" s="1608">
        <f>COUNT(E7:E14,E16:E19,E21:E21,E23:E25,E27:E31,E33:E36)</f>
        <v>6</v>
      </c>
      <c r="F37" s="1608">
        <f t="shared" ref="F37:R37" si="10">COUNT(F7:F14,F16:F19,F21:F21,F23:F25,F27:F31,F33:F36)</f>
        <v>13</v>
      </c>
      <c r="G37" s="1608">
        <f t="shared" si="10"/>
        <v>14</v>
      </c>
      <c r="H37" s="1608">
        <f t="shared" si="10"/>
        <v>13</v>
      </c>
      <c r="I37" s="1608">
        <f t="shared" si="10"/>
        <v>13</v>
      </c>
      <c r="J37" s="1608">
        <f t="shared" si="10"/>
        <v>15</v>
      </c>
      <c r="K37" s="1608">
        <f t="shared" si="10"/>
        <v>8</v>
      </c>
      <c r="L37" s="1608">
        <f t="shared" si="10"/>
        <v>7</v>
      </c>
      <c r="M37" s="1608">
        <f t="shared" si="10"/>
        <v>14</v>
      </c>
      <c r="N37" s="1608">
        <f t="shared" si="10"/>
        <v>15</v>
      </c>
      <c r="O37" s="1608">
        <f t="shared" si="10"/>
        <v>12</v>
      </c>
      <c r="P37" s="1608">
        <f t="shared" si="10"/>
        <v>14</v>
      </c>
      <c r="Q37" s="1608">
        <f t="shared" si="10"/>
        <v>13</v>
      </c>
      <c r="R37" s="1608">
        <f t="shared" si="10"/>
        <v>7</v>
      </c>
      <c r="S37" s="1547">
        <f t="shared" si="5"/>
        <v>11.714285714285714</v>
      </c>
    </row>
    <row r="38" spans="1:19" ht="56.15" customHeight="1" x14ac:dyDescent="0.7">
      <c r="A38" s="1591" t="s">
        <v>13</v>
      </c>
      <c r="B38" s="1591" t="s">
        <v>162</v>
      </c>
      <c r="C38" s="1597" t="s">
        <v>235</v>
      </c>
      <c r="D38" s="1593">
        <f t="shared" ref="D38" si="11">SUM(E38:K38,L38:R38)/2</f>
        <v>40</v>
      </c>
      <c r="E38" s="1598"/>
      <c r="F38" s="1609">
        <v>8</v>
      </c>
      <c r="G38" s="1609">
        <v>8</v>
      </c>
      <c r="H38" s="1593"/>
      <c r="I38" s="1609">
        <v>8</v>
      </c>
      <c r="J38" s="1609">
        <v>8</v>
      </c>
      <c r="K38" s="1594">
        <v>8</v>
      </c>
      <c r="L38" s="1594">
        <v>8</v>
      </c>
      <c r="M38" s="1593">
        <v>8</v>
      </c>
      <c r="N38" s="1609"/>
      <c r="O38" s="1609">
        <v>8</v>
      </c>
      <c r="P38" s="1609">
        <v>8</v>
      </c>
      <c r="Q38" s="1609">
        <v>8</v>
      </c>
      <c r="R38" s="1611"/>
      <c r="S38" s="1547"/>
    </row>
    <row r="39" spans="1:19" ht="56.15" customHeight="1" x14ac:dyDescent="0.7">
      <c r="A39" s="1591" t="s">
        <v>13</v>
      </c>
      <c r="B39" s="1591" t="s">
        <v>162</v>
      </c>
      <c r="C39" s="1597" t="s">
        <v>292</v>
      </c>
      <c r="D39" s="1593">
        <f>SUM(E39:K39,L39:R39)/2</f>
        <v>8</v>
      </c>
      <c r="E39" s="1594">
        <v>8</v>
      </c>
      <c r="F39" s="1618"/>
      <c r="G39" s="1621"/>
      <c r="H39" s="1618"/>
      <c r="I39" s="1618"/>
      <c r="J39" s="1618"/>
      <c r="K39" s="1598"/>
      <c r="L39" s="1598"/>
      <c r="M39" s="1618"/>
      <c r="N39" s="1622"/>
      <c r="O39" s="1622"/>
      <c r="P39" s="1622"/>
      <c r="Q39" s="1618"/>
      <c r="R39" s="1595">
        <v>8</v>
      </c>
      <c r="S39" s="1547"/>
    </row>
    <row r="40" spans="1:19" ht="56.15" customHeight="1" x14ac:dyDescent="0.7">
      <c r="A40" s="1605"/>
      <c r="B40" s="1605"/>
      <c r="C40" s="1606" t="s">
        <v>139</v>
      </c>
      <c r="D40" s="1607"/>
      <c r="E40" s="1608">
        <f t="shared" ref="E40:R40" si="12">COUNT(E7:E14,E16:E19,E21:E21,E23:E25,E27:E31,E33:E36,E38:E39)</f>
        <v>7</v>
      </c>
      <c r="F40" s="1608">
        <f t="shared" si="12"/>
        <v>14</v>
      </c>
      <c r="G40" s="1608">
        <f t="shared" si="12"/>
        <v>15</v>
      </c>
      <c r="H40" s="1608">
        <f t="shared" si="12"/>
        <v>13</v>
      </c>
      <c r="I40" s="1608">
        <f t="shared" si="12"/>
        <v>14</v>
      </c>
      <c r="J40" s="1608">
        <f t="shared" si="12"/>
        <v>16</v>
      </c>
      <c r="K40" s="1608">
        <f t="shared" si="12"/>
        <v>9</v>
      </c>
      <c r="L40" s="1608">
        <f t="shared" si="12"/>
        <v>8</v>
      </c>
      <c r="M40" s="1608">
        <f t="shared" si="12"/>
        <v>15</v>
      </c>
      <c r="N40" s="1608">
        <f t="shared" si="12"/>
        <v>15</v>
      </c>
      <c r="O40" s="1608">
        <f t="shared" si="12"/>
        <v>13</v>
      </c>
      <c r="P40" s="1608">
        <f t="shared" si="12"/>
        <v>15</v>
      </c>
      <c r="Q40" s="1608">
        <f t="shared" si="12"/>
        <v>14</v>
      </c>
      <c r="R40" s="1608">
        <f t="shared" si="12"/>
        <v>8</v>
      </c>
      <c r="S40" s="1547">
        <f t="shared" si="5"/>
        <v>12.571428571428571</v>
      </c>
    </row>
    <row r="41" spans="1:19" ht="56.15" customHeight="1" x14ac:dyDescent="0.7">
      <c r="A41" s="1591" t="s">
        <v>13</v>
      </c>
      <c r="B41" s="1591" t="s">
        <v>103</v>
      </c>
      <c r="C41" s="1597" t="s">
        <v>309</v>
      </c>
      <c r="D41" s="1593">
        <f>SUM(E41:K41,L41:R41)/2</f>
        <v>8</v>
      </c>
      <c r="E41" s="1613"/>
      <c r="F41" s="1593"/>
      <c r="G41" s="1593">
        <v>8</v>
      </c>
      <c r="H41" s="1593"/>
      <c r="I41" s="1593"/>
      <c r="J41" s="1593"/>
      <c r="K41" s="1613"/>
      <c r="L41" s="1613"/>
      <c r="M41" s="1593"/>
      <c r="N41" s="1593">
        <v>8</v>
      </c>
      <c r="O41" s="1593"/>
      <c r="P41" s="1593"/>
      <c r="Q41" s="1593"/>
      <c r="R41" s="1613"/>
      <c r="S41" s="1547"/>
    </row>
    <row r="42" spans="1:19" ht="56.15" customHeight="1" x14ac:dyDescent="0.7">
      <c r="A42" s="1591" t="s">
        <v>13</v>
      </c>
      <c r="B42" s="1591" t="s">
        <v>103</v>
      </c>
      <c r="C42" s="1597" t="s">
        <v>332</v>
      </c>
      <c r="D42" s="1593">
        <f>SUM(E42:K42,L42:R42)/2</f>
        <v>24</v>
      </c>
      <c r="E42" s="1594">
        <v>8</v>
      </c>
      <c r="F42" s="1593"/>
      <c r="G42" s="1593"/>
      <c r="H42" s="1593"/>
      <c r="I42" s="1593"/>
      <c r="J42" s="1593">
        <v>8</v>
      </c>
      <c r="K42" s="1594">
        <v>8</v>
      </c>
      <c r="L42" s="1594">
        <v>8</v>
      </c>
      <c r="M42" s="1593"/>
      <c r="N42" s="1593"/>
      <c r="O42" s="1593"/>
      <c r="P42" s="1593"/>
      <c r="Q42" s="1593">
        <v>8</v>
      </c>
      <c r="R42" s="1595">
        <v>8</v>
      </c>
      <c r="S42" s="1547"/>
    </row>
    <row r="43" spans="1:19" ht="56.15" customHeight="1" x14ac:dyDescent="0.7">
      <c r="A43" s="1605"/>
      <c r="B43" s="1605"/>
      <c r="C43" s="1606" t="s">
        <v>125</v>
      </c>
      <c r="D43" s="1607"/>
      <c r="E43" s="1608">
        <f t="shared" ref="E43:R43" si="13">COUNT(E7:E14,E16:E18,E21:E21,E23:E25,E27:E31,E33:E36,E38:E39,E41:E42)</f>
        <v>7</v>
      </c>
      <c r="F43" s="1608">
        <f t="shared" si="13"/>
        <v>14</v>
      </c>
      <c r="G43" s="1608">
        <f t="shared" si="13"/>
        <v>15</v>
      </c>
      <c r="H43" s="1608">
        <f t="shared" si="13"/>
        <v>12</v>
      </c>
      <c r="I43" s="1608">
        <f t="shared" si="13"/>
        <v>14</v>
      </c>
      <c r="J43" s="1608">
        <f t="shared" si="13"/>
        <v>17</v>
      </c>
      <c r="K43" s="1608">
        <f t="shared" si="13"/>
        <v>10</v>
      </c>
      <c r="L43" s="1608">
        <f t="shared" si="13"/>
        <v>8</v>
      </c>
      <c r="M43" s="1608">
        <f t="shared" si="13"/>
        <v>14</v>
      </c>
      <c r="N43" s="1608">
        <f t="shared" si="13"/>
        <v>15</v>
      </c>
      <c r="O43" s="1608">
        <f t="shared" si="13"/>
        <v>13</v>
      </c>
      <c r="P43" s="1608">
        <f t="shared" si="13"/>
        <v>14</v>
      </c>
      <c r="Q43" s="1608">
        <f t="shared" si="13"/>
        <v>15</v>
      </c>
      <c r="R43" s="1608">
        <f t="shared" si="13"/>
        <v>9</v>
      </c>
      <c r="S43" s="1547">
        <f t="shared" si="5"/>
        <v>12.642857142857142</v>
      </c>
    </row>
    <row r="44" spans="1:19" ht="56.15" customHeight="1" x14ac:dyDescent="0.7">
      <c r="A44" s="1591" t="s">
        <v>13</v>
      </c>
      <c r="B44" s="1591" t="s">
        <v>39</v>
      </c>
      <c r="C44" s="1597" t="s">
        <v>318</v>
      </c>
      <c r="D44" s="1593">
        <f>SUM(E44:K44,L44:R44)/2</f>
        <v>40</v>
      </c>
      <c r="E44" s="1594"/>
      <c r="F44" s="1593">
        <v>8</v>
      </c>
      <c r="G44" s="1593">
        <v>8</v>
      </c>
      <c r="H44" s="1593">
        <v>8</v>
      </c>
      <c r="I44" s="1593">
        <v>8</v>
      </c>
      <c r="J44" s="1593"/>
      <c r="K44" s="1594">
        <v>8</v>
      </c>
      <c r="L44" s="1594">
        <v>8</v>
      </c>
      <c r="M44" s="1593"/>
      <c r="N44" s="1593">
        <v>8</v>
      </c>
      <c r="O44" s="1593">
        <v>8</v>
      </c>
      <c r="P44" s="1593">
        <v>8</v>
      </c>
      <c r="Q44" s="1593">
        <v>8</v>
      </c>
      <c r="R44" s="1595"/>
      <c r="S44" s="1547"/>
    </row>
    <row r="45" spans="1:19" ht="56.15" customHeight="1" x14ac:dyDescent="0.7">
      <c r="A45" s="1591" t="s">
        <v>13</v>
      </c>
      <c r="B45" s="1591" t="s">
        <v>39</v>
      </c>
      <c r="C45" s="1597" t="s">
        <v>329</v>
      </c>
      <c r="D45" s="1593">
        <f t="shared" ref="D45:D51" si="14">SUM(E45:K45,L45:R45)/2</f>
        <v>36</v>
      </c>
      <c r="E45" s="1594"/>
      <c r="F45" s="1593">
        <v>8</v>
      </c>
      <c r="G45" s="1593">
        <v>8</v>
      </c>
      <c r="H45" s="1623">
        <v>8</v>
      </c>
      <c r="I45" s="1593"/>
      <c r="J45" s="1593">
        <v>8</v>
      </c>
      <c r="K45" s="1599" t="s">
        <v>104</v>
      </c>
      <c r="L45" s="1594">
        <v>8</v>
      </c>
      <c r="M45" s="1593">
        <v>8</v>
      </c>
      <c r="N45" s="1593">
        <v>8</v>
      </c>
      <c r="O45" s="1593"/>
      <c r="P45" s="1593">
        <v>8</v>
      </c>
      <c r="Q45" s="1593">
        <v>8</v>
      </c>
      <c r="R45" s="1595"/>
      <c r="S45" s="1547"/>
    </row>
    <row r="46" spans="1:19" s="1447" customFormat="1" ht="56.15" customHeight="1" x14ac:dyDescent="0.7">
      <c r="A46" s="1591" t="s">
        <v>13</v>
      </c>
      <c r="B46" s="1591" t="s">
        <v>39</v>
      </c>
      <c r="C46" s="1597" t="s">
        <v>308</v>
      </c>
      <c r="D46" s="1593">
        <f t="shared" si="14"/>
        <v>8</v>
      </c>
      <c r="E46" s="1594">
        <v>8</v>
      </c>
      <c r="F46" s="1618"/>
      <c r="G46" s="1618"/>
      <c r="H46" s="1618"/>
      <c r="I46" s="1618"/>
      <c r="J46" s="1618"/>
      <c r="K46" s="1624"/>
      <c r="L46" s="1624"/>
      <c r="M46" s="1618"/>
      <c r="N46" s="1618"/>
      <c r="O46" s="1618"/>
      <c r="P46" s="1618"/>
      <c r="Q46" s="1618"/>
      <c r="R46" s="1595">
        <v>8</v>
      </c>
      <c r="S46" s="1548"/>
    </row>
    <row r="47" spans="1:19" ht="56.15" customHeight="1" x14ac:dyDescent="0.7">
      <c r="A47" s="1591" t="s">
        <v>13</v>
      </c>
      <c r="B47" s="1591" t="s">
        <v>39</v>
      </c>
      <c r="C47" s="1597" t="s">
        <v>106</v>
      </c>
      <c r="D47" s="1593">
        <f t="shared" si="14"/>
        <v>16</v>
      </c>
      <c r="E47" s="1594"/>
      <c r="F47" s="1593">
        <v>8</v>
      </c>
      <c r="G47" s="1593">
        <v>8</v>
      </c>
      <c r="H47" s="1604"/>
      <c r="I47" s="1604"/>
      <c r="J47" s="1604"/>
      <c r="K47" s="1614"/>
      <c r="L47" s="1594"/>
      <c r="M47" s="1593">
        <v>8</v>
      </c>
      <c r="N47" s="1593">
        <v>8</v>
      </c>
      <c r="O47" s="1604"/>
      <c r="P47" s="1604"/>
      <c r="Q47" s="1604"/>
      <c r="R47" s="1614"/>
      <c r="S47" s="1547"/>
    </row>
    <row r="48" spans="1:19" ht="56.15" customHeight="1" x14ac:dyDescent="0.7">
      <c r="A48" s="1591" t="s">
        <v>13</v>
      </c>
      <c r="B48" s="1591" t="s">
        <v>39</v>
      </c>
      <c r="C48" s="1597" t="s">
        <v>334</v>
      </c>
      <c r="D48" s="1593">
        <f t="shared" si="14"/>
        <v>40</v>
      </c>
      <c r="E48" s="1613"/>
      <c r="F48" s="1593">
        <v>8</v>
      </c>
      <c r="G48" s="1593"/>
      <c r="H48" s="1593">
        <v>8</v>
      </c>
      <c r="I48" s="1593">
        <v>8</v>
      </c>
      <c r="J48" s="1593">
        <v>8</v>
      </c>
      <c r="K48" s="1613">
        <v>8</v>
      </c>
      <c r="L48" s="1613">
        <v>8</v>
      </c>
      <c r="M48" s="1593">
        <v>8</v>
      </c>
      <c r="N48" s="1593"/>
      <c r="O48" s="1593">
        <v>8</v>
      </c>
      <c r="P48" s="1593">
        <v>8</v>
      </c>
      <c r="Q48" s="1593">
        <v>8</v>
      </c>
      <c r="R48" s="1613"/>
      <c r="S48" s="1549"/>
    </row>
    <row r="49" spans="1:19" ht="56.15" customHeight="1" x14ac:dyDescent="0.7">
      <c r="A49" s="1591" t="s">
        <v>13</v>
      </c>
      <c r="B49" s="1591" t="s">
        <v>39</v>
      </c>
      <c r="C49" s="1597" t="s">
        <v>306</v>
      </c>
      <c r="D49" s="1593">
        <f t="shared" si="14"/>
        <v>40</v>
      </c>
      <c r="E49" s="1613">
        <v>8</v>
      </c>
      <c r="F49" s="1593">
        <v>8</v>
      </c>
      <c r="G49" s="1593"/>
      <c r="H49" s="1593">
        <v>8</v>
      </c>
      <c r="I49" s="1593">
        <v>8</v>
      </c>
      <c r="J49" s="1593">
        <v>8</v>
      </c>
      <c r="K49" s="1613"/>
      <c r="L49" s="1613"/>
      <c r="M49" s="1593">
        <v>8</v>
      </c>
      <c r="N49" s="1593">
        <v>8</v>
      </c>
      <c r="O49" s="1593">
        <v>8</v>
      </c>
      <c r="P49" s="1593">
        <v>8</v>
      </c>
      <c r="Q49" s="1593"/>
      <c r="R49" s="1613">
        <v>8</v>
      </c>
      <c r="S49" s="1549"/>
    </row>
    <row r="50" spans="1:19" ht="56.15" customHeight="1" x14ac:dyDescent="0.7">
      <c r="A50" s="1591" t="s">
        <v>13</v>
      </c>
      <c r="B50" s="1591" t="s">
        <v>39</v>
      </c>
      <c r="C50" s="1597" t="s">
        <v>325</v>
      </c>
      <c r="D50" s="1593">
        <f t="shared" si="14"/>
        <v>4</v>
      </c>
      <c r="E50" s="1613">
        <v>8</v>
      </c>
      <c r="F50" s="1593"/>
      <c r="G50" s="1593"/>
      <c r="H50" s="1593"/>
      <c r="I50" s="1593"/>
      <c r="J50" s="1600" t="s">
        <v>219</v>
      </c>
      <c r="K50" s="1613"/>
      <c r="L50" s="1613"/>
      <c r="M50" s="1593"/>
      <c r="N50" s="1593"/>
      <c r="O50" s="1593"/>
      <c r="P50" s="1593"/>
      <c r="Q50" s="1593"/>
      <c r="R50" s="1613"/>
      <c r="S50" s="1549"/>
    </row>
    <row r="51" spans="1:19" ht="56.15" customHeight="1" x14ac:dyDescent="0.7">
      <c r="A51" s="1591" t="s">
        <v>13</v>
      </c>
      <c r="B51" s="1591" t="s">
        <v>39</v>
      </c>
      <c r="C51" s="1597" t="s">
        <v>135</v>
      </c>
      <c r="D51" s="1593">
        <f t="shared" si="14"/>
        <v>40</v>
      </c>
      <c r="E51" s="1594">
        <v>8</v>
      </c>
      <c r="F51" s="1593"/>
      <c r="G51" s="1593">
        <v>8</v>
      </c>
      <c r="H51" s="1593">
        <v>8</v>
      </c>
      <c r="I51" s="1593">
        <v>8</v>
      </c>
      <c r="J51" s="1593">
        <v>8</v>
      </c>
      <c r="K51" s="1613"/>
      <c r="L51" s="1594"/>
      <c r="M51" s="1593"/>
      <c r="N51" s="1593">
        <v>8</v>
      </c>
      <c r="O51" s="1593">
        <v>8</v>
      </c>
      <c r="P51" s="1593">
        <v>8</v>
      </c>
      <c r="Q51" s="1593">
        <v>8</v>
      </c>
      <c r="R51" s="1613">
        <v>8</v>
      </c>
      <c r="S51" s="1547"/>
    </row>
    <row r="52" spans="1:19" ht="56.15" customHeight="1" x14ac:dyDescent="0.7">
      <c r="A52" s="1605"/>
      <c r="B52" s="1605"/>
      <c r="C52" s="1606" t="s">
        <v>126</v>
      </c>
      <c r="D52" s="1607"/>
      <c r="E52" s="1608">
        <f t="shared" ref="E52:R52" si="15">COUNT(E8:E14,E16:E18,E21:E21,E23:E25,E27:E31,E33:E36,E38:E39,E41:E42,E44:E51)</f>
        <v>11</v>
      </c>
      <c r="F52" s="1608">
        <f t="shared" si="15"/>
        <v>18</v>
      </c>
      <c r="G52" s="1608">
        <f t="shared" si="15"/>
        <v>18</v>
      </c>
      <c r="H52" s="1608">
        <f t="shared" si="15"/>
        <v>16</v>
      </c>
      <c r="I52" s="1608">
        <f t="shared" si="15"/>
        <v>17</v>
      </c>
      <c r="J52" s="1608">
        <f t="shared" si="15"/>
        <v>20</v>
      </c>
      <c r="K52" s="1608">
        <f t="shared" si="15"/>
        <v>12</v>
      </c>
      <c r="L52" s="1608">
        <f t="shared" si="15"/>
        <v>11</v>
      </c>
      <c r="M52" s="1608">
        <f t="shared" si="15"/>
        <v>17</v>
      </c>
      <c r="N52" s="1608">
        <f t="shared" si="15"/>
        <v>19</v>
      </c>
      <c r="O52" s="1608">
        <f t="shared" si="15"/>
        <v>16</v>
      </c>
      <c r="P52" s="1608">
        <f t="shared" si="15"/>
        <v>18</v>
      </c>
      <c r="Q52" s="1608">
        <f t="shared" si="15"/>
        <v>18</v>
      </c>
      <c r="R52" s="1608">
        <f t="shared" si="15"/>
        <v>12</v>
      </c>
      <c r="S52" s="1547">
        <f>AVERAGE(E52:R52)</f>
        <v>15.928571428571429</v>
      </c>
    </row>
    <row r="53" spans="1:19" ht="56.15" customHeight="1" x14ac:dyDescent="0.7">
      <c r="A53" s="1591" t="s">
        <v>13</v>
      </c>
      <c r="B53" s="1591" t="s">
        <v>301</v>
      </c>
      <c r="C53" s="1592" t="s">
        <v>106</v>
      </c>
      <c r="D53" s="1593">
        <f>SUM(E53:K53,L53:R53)/2</f>
        <v>6</v>
      </c>
      <c r="E53" s="1595"/>
      <c r="F53" s="1614"/>
      <c r="G53" s="1604"/>
      <c r="H53" s="1596">
        <v>6</v>
      </c>
      <c r="I53" s="1604"/>
      <c r="J53" s="1604"/>
      <c r="K53" s="1625"/>
      <c r="L53" s="1594"/>
      <c r="M53" s="1604"/>
      <c r="N53" s="1604"/>
      <c r="O53" s="1593">
        <v>6</v>
      </c>
      <c r="P53" s="1604"/>
      <c r="Q53" s="1604"/>
      <c r="R53" s="1625"/>
      <c r="S53" s="1547"/>
    </row>
    <row r="54" spans="1:19" ht="56.15" customHeight="1" x14ac:dyDescent="0.7">
      <c r="A54" s="1591" t="s">
        <v>13</v>
      </c>
      <c r="B54" s="1591" t="s">
        <v>312</v>
      </c>
      <c r="C54" s="1592" t="s">
        <v>106</v>
      </c>
      <c r="D54" s="1593">
        <f>SUM(E54:K54,L54:R54)/2</f>
        <v>10</v>
      </c>
      <c r="E54" s="1595"/>
      <c r="F54" s="1614"/>
      <c r="G54" s="1604"/>
      <c r="H54" s="1614"/>
      <c r="I54" s="1593">
        <v>5</v>
      </c>
      <c r="J54" s="1593">
        <v>5</v>
      </c>
      <c r="K54" s="1625"/>
      <c r="L54" s="1594"/>
      <c r="M54" s="1604"/>
      <c r="N54" s="1604"/>
      <c r="O54" s="1604"/>
      <c r="P54" s="1593">
        <v>5</v>
      </c>
      <c r="Q54" s="1593">
        <v>5</v>
      </c>
      <c r="R54" s="1625"/>
      <c r="S54" s="1547"/>
    </row>
    <row r="55" spans="1:19" ht="56.15" customHeight="1" x14ac:dyDescent="0.7">
      <c r="A55" s="1605"/>
      <c r="B55" s="1605"/>
      <c r="C55" s="1626" t="s">
        <v>300</v>
      </c>
      <c r="D55" s="1607"/>
      <c r="E55" s="1608">
        <f t="shared" ref="E55:R55" si="16">COUNT(E16:E18,E21,E23:E25,E27:E31,E33:E36,E38:E39,E41:E42,E44:E51)</f>
        <v>10</v>
      </c>
      <c r="F55" s="1608">
        <f t="shared" si="16"/>
        <v>15</v>
      </c>
      <c r="G55" s="1608">
        <f t="shared" si="16"/>
        <v>15</v>
      </c>
      <c r="H55" s="1608">
        <f t="shared" si="16"/>
        <v>14</v>
      </c>
      <c r="I55" s="1608">
        <f t="shared" si="16"/>
        <v>14</v>
      </c>
      <c r="J55" s="1608">
        <f t="shared" si="16"/>
        <v>17</v>
      </c>
      <c r="K55" s="1608">
        <f t="shared" si="16"/>
        <v>10</v>
      </c>
      <c r="L55" s="1608">
        <f t="shared" si="16"/>
        <v>10</v>
      </c>
      <c r="M55" s="1608">
        <f t="shared" si="16"/>
        <v>14</v>
      </c>
      <c r="N55" s="1608">
        <f t="shared" si="16"/>
        <v>16</v>
      </c>
      <c r="O55" s="1608">
        <f t="shared" si="16"/>
        <v>13</v>
      </c>
      <c r="P55" s="1608">
        <f t="shared" si="16"/>
        <v>15</v>
      </c>
      <c r="Q55" s="1608">
        <f t="shared" si="16"/>
        <v>16</v>
      </c>
      <c r="R55" s="1608">
        <f t="shared" si="16"/>
        <v>9</v>
      </c>
      <c r="S55" s="1547">
        <f>AVERAGE(E55:R55)</f>
        <v>13.428571428571429</v>
      </c>
    </row>
    <row r="56" spans="1:19" ht="56.15" customHeight="1" x14ac:dyDescent="0.7">
      <c r="A56" s="1605"/>
      <c r="B56" s="1605"/>
      <c r="C56" s="1627" t="s">
        <v>51</v>
      </c>
      <c r="D56" s="1607"/>
      <c r="E56" s="1608">
        <f t="shared" ref="E56:R56" si="17">COUNT(E21,E23:E25,E27:E31,E33:E36,E38:E39,E41:E42,E44:E51,E53:E53)</f>
        <v>10</v>
      </c>
      <c r="F56" s="1608">
        <f t="shared" si="17"/>
        <v>12</v>
      </c>
      <c r="G56" s="1608">
        <f t="shared" si="17"/>
        <v>13</v>
      </c>
      <c r="H56" s="1608">
        <f t="shared" si="17"/>
        <v>13</v>
      </c>
      <c r="I56" s="1608">
        <f t="shared" si="17"/>
        <v>11</v>
      </c>
      <c r="J56" s="1608">
        <f t="shared" si="17"/>
        <v>14</v>
      </c>
      <c r="K56" s="1608">
        <f t="shared" si="17"/>
        <v>8</v>
      </c>
      <c r="L56" s="1608">
        <f t="shared" si="17"/>
        <v>9</v>
      </c>
      <c r="M56" s="1608">
        <f t="shared" si="17"/>
        <v>12</v>
      </c>
      <c r="N56" s="1608">
        <f t="shared" si="17"/>
        <v>14</v>
      </c>
      <c r="O56" s="1608">
        <f t="shared" si="17"/>
        <v>11</v>
      </c>
      <c r="P56" s="1608">
        <f t="shared" si="17"/>
        <v>12</v>
      </c>
      <c r="Q56" s="1608">
        <f t="shared" si="17"/>
        <v>13</v>
      </c>
      <c r="R56" s="1608">
        <f t="shared" si="17"/>
        <v>9</v>
      </c>
      <c r="S56" s="1547">
        <f t="shared" si="5"/>
        <v>11.5</v>
      </c>
    </row>
    <row r="57" spans="1:19" ht="56.15" customHeight="1" x14ac:dyDescent="0.7">
      <c r="A57" s="1605"/>
      <c r="B57" s="1605"/>
      <c r="C57" s="1627" t="s">
        <v>113</v>
      </c>
      <c r="D57" s="1607"/>
      <c r="E57" s="1608">
        <f t="shared" ref="E57:R57" si="18">COUNT(E23:E25,E27:E31,E34:E36,E38:E39,E41:E42,E44:E51,E53:E54)</f>
        <v>9</v>
      </c>
      <c r="F57" s="1608">
        <f t="shared" si="18"/>
        <v>11</v>
      </c>
      <c r="G57" s="1608">
        <f t="shared" si="18"/>
        <v>12</v>
      </c>
      <c r="H57" s="1608">
        <f t="shared" si="18"/>
        <v>12</v>
      </c>
      <c r="I57" s="1608">
        <f t="shared" si="18"/>
        <v>11</v>
      </c>
      <c r="J57" s="1608">
        <f t="shared" si="18"/>
        <v>14</v>
      </c>
      <c r="K57" s="1608">
        <f t="shared" si="18"/>
        <v>7</v>
      </c>
      <c r="L57" s="1608">
        <f t="shared" si="18"/>
        <v>8</v>
      </c>
      <c r="M57" s="1608">
        <f t="shared" si="18"/>
        <v>11</v>
      </c>
      <c r="N57" s="1608">
        <f t="shared" si="18"/>
        <v>13</v>
      </c>
      <c r="O57" s="1608">
        <f t="shared" si="18"/>
        <v>10</v>
      </c>
      <c r="P57" s="1608">
        <f t="shared" si="18"/>
        <v>12</v>
      </c>
      <c r="Q57" s="1608">
        <f t="shared" si="18"/>
        <v>13</v>
      </c>
      <c r="R57" s="1608">
        <f t="shared" si="18"/>
        <v>8</v>
      </c>
      <c r="S57" s="1547">
        <f t="shared" si="5"/>
        <v>10.785714285714286</v>
      </c>
    </row>
    <row r="58" spans="1:19" ht="56.15" hidden="1" customHeight="1" x14ac:dyDescent="0.7">
      <c r="A58" s="1591" t="s">
        <v>13</v>
      </c>
      <c r="B58" s="1591" t="s">
        <v>319</v>
      </c>
      <c r="C58" s="1597"/>
      <c r="D58" s="1593">
        <f t="shared" ref="D58" si="19">SUM(E58:K58,L58:R58)/2</f>
        <v>0</v>
      </c>
      <c r="E58" s="1595"/>
      <c r="F58" s="1596"/>
      <c r="G58" s="1593"/>
      <c r="H58" s="1596"/>
      <c r="I58" s="1593"/>
      <c r="J58" s="1593"/>
      <c r="K58" s="1594"/>
      <c r="L58" s="1594"/>
      <c r="M58" s="1593"/>
      <c r="N58" s="1593"/>
      <c r="O58" s="1593"/>
      <c r="P58" s="1593"/>
      <c r="Q58" s="1593"/>
      <c r="R58" s="1594"/>
      <c r="S58" s="1547"/>
    </row>
    <row r="59" spans="1:19" ht="56.15" hidden="1" customHeight="1" x14ac:dyDescent="0.7">
      <c r="A59" s="1605"/>
      <c r="B59" s="1605"/>
      <c r="C59" s="1627" t="s">
        <v>55</v>
      </c>
      <c r="D59" s="1607"/>
      <c r="E59" s="1608">
        <f t="shared" ref="E59:R59" si="20">COUNT(E27:E31,E34:E36,E38:E39,E41:E42,E44:E51,E53:E54,E58)</f>
        <v>8</v>
      </c>
      <c r="F59" s="1608">
        <f t="shared" si="20"/>
        <v>9</v>
      </c>
      <c r="G59" s="1608">
        <f t="shared" si="20"/>
        <v>11</v>
      </c>
      <c r="H59" s="1608">
        <f t="shared" si="20"/>
        <v>10</v>
      </c>
      <c r="I59" s="1608">
        <f t="shared" si="20"/>
        <v>10</v>
      </c>
      <c r="J59" s="1608">
        <f t="shared" si="20"/>
        <v>12</v>
      </c>
      <c r="K59" s="1608">
        <f t="shared" si="20"/>
        <v>5</v>
      </c>
      <c r="L59" s="1608">
        <f t="shared" si="20"/>
        <v>6</v>
      </c>
      <c r="M59" s="1608">
        <f t="shared" si="20"/>
        <v>9</v>
      </c>
      <c r="N59" s="1608">
        <f t="shared" si="20"/>
        <v>11</v>
      </c>
      <c r="O59" s="1608">
        <f t="shared" si="20"/>
        <v>9</v>
      </c>
      <c r="P59" s="1608">
        <f t="shared" si="20"/>
        <v>11</v>
      </c>
      <c r="Q59" s="1608">
        <f t="shared" si="20"/>
        <v>12</v>
      </c>
      <c r="R59" s="1608">
        <f t="shared" si="20"/>
        <v>7</v>
      </c>
      <c r="S59" s="1547">
        <f t="shared" si="5"/>
        <v>9.2857142857142865</v>
      </c>
    </row>
    <row r="60" spans="1:19" ht="56.15" hidden="1" customHeight="1" x14ac:dyDescent="0.7">
      <c r="A60" s="1605"/>
      <c r="B60" s="1605"/>
      <c r="C60" s="1627" t="s">
        <v>105</v>
      </c>
      <c r="D60" s="1607"/>
      <c r="E60" s="1608">
        <f>COUNT(#REF!,E35:E36,E38:E39,E41:E42,E44:E51,E53:E54,E58)</f>
        <v>7</v>
      </c>
      <c r="F60" s="1608">
        <f>COUNT(#REF!,F35:F36,F38:F39,F41:F42,F44:F51,F53:F54,F58)</f>
        <v>7</v>
      </c>
      <c r="G60" s="1608">
        <f>COUNT(#REF!,G35:G36,G38:G39,G41:G42,G44:G51,G53:G54,G58)</f>
        <v>7</v>
      </c>
      <c r="H60" s="1608">
        <f>COUNT(#REF!,H35:H36,H38:H39,H41:H42,H44:H51,H53:H54,H58)</f>
        <v>6</v>
      </c>
      <c r="I60" s="1608">
        <f>COUNT(#REF!,I35:I36,I38:I39,I41:I42,I44:I51,I53:I54,I58)</f>
        <v>7</v>
      </c>
      <c r="J60" s="1608">
        <f>COUNT(#REF!,J35:J36,J38:J39,J41:J42,J44:J51,J53:J54,J58)</f>
        <v>8</v>
      </c>
      <c r="K60" s="1608">
        <f>COUNT(#REF!,K35:K36,K38:K39,K41:K42,K44:K51,K53:K54,K58)</f>
        <v>4</v>
      </c>
      <c r="L60" s="1608">
        <f>COUNT(#REF!,L35:L36,L38:L39,L41:L42,L44:L51,L53:L54,L58)</f>
        <v>5</v>
      </c>
      <c r="M60" s="1608">
        <f>COUNT(#REF!,M35:M36,M38:M39,M41:M42,M44:M51,M53:M54,M58)</f>
        <v>6</v>
      </c>
      <c r="N60" s="1608">
        <f>COUNT(#REF!,N35:N36,N38:N39,N41:N42,N44:N51,N53:N54,N58)</f>
        <v>7</v>
      </c>
      <c r="O60" s="1608">
        <f>COUNT(#REF!,O35:O36,O38:O39,O41:O42,O44:O51,O53:O54,O58)</f>
        <v>6</v>
      </c>
      <c r="P60" s="1608">
        <f>COUNT(#REF!,P35:P36,P38:P39,P41:P42,P44:P51,P53:P54,P58)</f>
        <v>8</v>
      </c>
      <c r="Q60" s="1608">
        <f>COUNT(#REF!,Q35:Q36,Q38:Q39,Q41:Q42,Q44:Q51,Q53:Q54,Q58)</f>
        <v>8</v>
      </c>
      <c r="R60" s="1608">
        <f>COUNT(#REF!,R35:R36,R38:R39,R41:R42,R44:R51,R53:R54,R58)</f>
        <v>6</v>
      </c>
      <c r="S60" s="1547">
        <f t="shared" si="5"/>
        <v>6.5714285714285712</v>
      </c>
    </row>
    <row r="61" spans="1:19" ht="56.15" hidden="1" customHeight="1" x14ac:dyDescent="0.7">
      <c r="A61" s="1605"/>
      <c r="B61" s="1605"/>
      <c r="C61" s="1627" t="s">
        <v>128</v>
      </c>
      <c r="D61" s="1607"/>
      <c r="E61" s="1608">
        <f>COUNT(#REF!,E38:E39,E41:E42,E44:E51,E53:E54,E58)</f>
        <v>6</v>
      </c>
      <c r="F61" s="1608">
        <f>COUNT(#REF!,F38:F39,F41:F42,F44:F51,F53:F54,F58)</f>
        <v>6</v>
      </c>
      <c r="G61" s="1608">
        <f>COUNT(#REF!,G38:G39,G41:G42,G44:G51,G53:G54,G58)</f>
        <v>6</v>
      </c>
      <c r="H61" s="1608">
        <f>COUNT(#REF!,H38:H39,H41:H42,H44:H51,H53:H54,H58)</f>
        <v>6</v>
      </c>
      <c r="I61" s="1608">
        <f>COUNT(#REF!,I38:I39,I41:I42,I44:I51,I53:I54,I58)</f>
        <v>6</v>
      </c>
      <c r="J61" s="1608">
        <f>COUNT(#REF!,J38:J39,J41:J42,J44:J51,J53:J54,J58)</f>
        <v>7</v>
      </c>
      <c r="K61" s="1608">
        <f>COUNT(#REF!,K38:K39,K41:K42,K44:K51,K53:K54,K58)</f>
        <v>4</v>
      </c>
      <c r="L61" s="1608">
        <f>COUNT(#REF!,L38:L39,L41:L42,L44:L51,L53:L54,L58)</f>
        <v>5</v>
      </c>
      <c r="M61" s="1608">
        <f>COUNT(#REF!,M38:M39,M41:M42,M44:M51,M53:M54,M58)</f>
        <v>5</v>
      </c>
      <c r="N61" s="1608">
        <f>COUNT(#REF!,N38:N39,N41:N42,N44:N51,N53:N54,N58)</f>
        <v>6</v>
      </c>
      <c r="O61" s="1608">
        <f>COUNT(#REF!,O38:O39,O41:O42,O44:O51,O53:O54,O58)</f>
        <v>6</v>
      </c>
      <c r="P61" s="1608">
        <f>COUNT(#REF!,P38:P39,P41:P42,P44:P51,P53:P54,P58)</f>
        <v>7</v>
      </c>
      <c r="Q61" s="1608">
        <f>COUNT(#REF!,Q38:Q39,Q41:Q42,Q44:Q51,Q53:Q54,Q58)</f>
        <v>7</v>
      </c>
      <c r="R61" s="1608">
        <f>COUNT(#REF!,R38:R39,R41:R42,R44:R51,R53:R54,R58)</f>
        <v>5</v>
      </c>
      <c r="S61" s="1547">
        <f t="shared" si="5"/>
        <v>5.8571428571428568</v>
      </c>
    </row>
    <row r="62" spans="1:19" ht="56.15" hidden="1" customHeight="1" x14ac:dyDescent="0.7">
      <c r="A62" s="1605"/>
      <c r="B62" s="1605"/>
      <c r="C62" s="1627" t="s">
        <v>161</v>
      </c>
      <c r="D62" s="1607"/>
      <c r="E62" s="1608">
        <f>COUNT(#REF!,E41:E42,E44:E51,E53:E54,E58)</f>
        <v>5</v>
      </c>
      <c r="F62" s="1608">
        <f>COUNT(#REF!,F41:F42,F44:F51,F53:F54,F58)</f>
        <v>5</v>
      </c>
      <c r="G62" s="1608">
        <f>COUNT(#REF!,G41:G42,G44:G51,G53:G54,G58)</f>
        <v>5</v>
      </c>
      <c r="H62" s="1608">
        <f>COUNT(#REF!,H41:H42,H44:H51,H53:H54,H58)</f>
        <v>6</v>
      </c>
      <c r="I62" s="1608">
        <f>COUNT(#REF!,I41:I42,I44:I51,I53:I54,I58)</f>
        <v>5</v>
      </c>
      <c r="J62" s="1608">
        <f>COUNT(#REF!,J41:J42,J44:J51,J53:J54,J58)</f>
        <v>6</v>
      </c>
      <c r="K62" s="1608">
        <f>COUNT(#REF!,K41:K42,K44:K51,K53:K54,K58)</f>
        <v>3</v>
      </c>
      <c r="L62" s="1608">
        <f>COUNT(#REF!,L41:L42,L44:L51,L53:L54,L58)</f>
        <v>4</v>
      </c>
      <c r="M62" s="1608">
        <f>COUNT(#REF!,M41:M42,M44:M51,M53:M54,M58)</f>
        <v>4</v>
      </c>
      <c r="N62" s="1608">
        <f>COUNT(#REF!,N41:N42,N44:N51,N53:N54,N58)</f>
        <v>6</v>
      </c>
      <c r="O62" s="1608">
        <f>COUNT(#REF!,O41:O42,O44:O51,O53:O54,O58)</f>
        <v>5</v>
      </c>
      <c r="P62" s="1608">
        <f>COUNT(#REF!,P41:P42,P44:P51,P53:P54,P58)</f>
        <v>6</v>
      </c>
      <c r="Q62" s="1608">
        <f>COUNT(#REF!,Q41:Q42,Q44:Q51,Q53:Q54,Q58)</f>
        <v>6</v>
      </c>
      <c r="R62" s="1608">
        <f>COUNT(#REF!,R41:R42,R44:R51,R53:R54,R58)</f>
        <v>4</v>
      </c>
      <c r="S62" s="1547">
        <f t="shared" si="5"/>
        <v>5</v>
      </c>
    </row>
    <row r="63" spans="1:19" ht="56.15" customHeight="1" x14ac:dyDescent="0.7">
      <c r="A63" s="1605"/>
      <c r="B63" s="1605"/>
      <c r="C63" s="1627" t="s">
        <v>321</v>
      </c>
      <c r="D63" s="1607"/>
      <c r="E63" s="1608">
        <f>COUNT(#REF!,E44:E51,E53:E54,E58)</f>
        <v>4</v>
      </c>
      <c r="F63" s="1608">
        <f>COUNT(#REF!,F44:F51,F53:F54,F58)</f>
        <v>5</v>
      </c>
      <c r="G63" s="1608">
        <f>COUNT(#REF!,G44:G51,G53:G54,G58)</f>
        <v>4</v>
      </c>
      <c r="H63" s="1608">
        <f>COUNT(#REF!,H44:H51,H53:H54,H58)</f>
        <v>6</v>
      </c>
      <c r="I63" s="1608">
        <f>COUNT(#REF!,I44:I51,I53:I54,I58)</f>
        <v>5</v>
      </c>
      <c r="J63" s="1608">
        <f>COUNT(#REF!,J44:J51,J53:J54,J58)</f>
        <v>5</v>
      </c>
      <c r="K63" s="1608">
        <f>COUNT(#REF!,K44:K51,K53:K54,K58)</f>
        <v>2</v>
      </c>
      <c r="L63" s="1608">
        <f>COUNT(#REF!,L44:L51,L53:L54,L58)</f>
        <v>3</v>
      </c>
      <c r="M63" s="1608">
        <f>COUNT(#REF!,M44:M51,M53:M54,M58)</f>
        <v>4</v>
      </c>
      <c r="N63" s="1608">
        <f>COUNT(#REF!,N44:N51,N53:N54,N58)</f>
        <v>5</v>
      </c>
      <c r="O63" s="1608">
        <f>COUNT(#REF!,O44:O51,O53:O54,O58)</f>
        <v>5</v>
      </c>
      <c r="P63" s="1608">
        <f>COUNT(#REF!,P44:P51,P53:P54,P58)</f>
        <v>6</v>
      </c>
      <c r="Q63" s="1608">
        <f>COUNT(#REF!,Q44:Q51,Q53:Q54,Q58)</f>
        <v>5</v>
      </c>
      <c r="R63" s="1608">
        <f>COUNT(#REF!,R44:R51,R53:R54,R58)</f>
        <v>3</v>
      </c>
      <c r="S63" s="1547">
        <f t="shared" si="5"/>
        <v>4.4285714285714288</v>
      </c>
    </row>
    <row r="64" spans="1:19" ht="56.15" hidden="1" customHeight="1" x14ac:dyDescent="0.7">
      <c r="A64" s="1605"/>
      <c r="B64" s="1605"/>
      <c r="C64" s="1627" t="s">
        <v>183</v>
      </c>
      <c r="D64" s="1607"/>
      <c r="E64" s="1608">
        <f>COUNT(E58)</f>
        <v>0</v>
      </c>
      <c r="F64" s="1608">
        <f t="shared" ref="F64:R64" si="21">COUNT(F58)</f>
        <v>0</v>
      </c>
      <c r="G64" s="1608">
        <f t="shared" si="21"/>
        <v>0</v>
      </c>
      <c r="H64" s="1608">
        <f t="shared" si="21"/>
        <v>0</v>
      </c>
      <c r="I64" s="1608">
        <f t="shared" si="21"/>
        <v>0</v>
      </c>
      <c r="J64" s="1608">
        <f t="shared" si="21"/>
        <v>0</v>
      </c>
      <c r="K64" s="1608">
        <f t="shared" si="21"/>
        <v>0</v>
      </c>
      <c r="L64" s="1608">
        <f t="shared" si="21"/>
        <v>0</v>
      </c>
      <c r="M64" s="1608">
        <f t="shared" si="21"/>
        <v>0</v>
      </c>
      <c r="N64" s="1608">
        <f t="shared" si="21"/>
        <v>0</v>
      </c>
      <c r="O64" s="1608">
        <f t="shared" si="21"/>
        <v>0</v>
      </c>
      <c r="P64" s="1608">
        <f t="shared" si="21"/>
        <v>0</v>
      </c>
      <c r="Q64" s="1608">
        <f t="shared" si="21"/>
        <v>0</v>
      </c>
      <c r="R64" s="1608">
        <f t="shared" si="21"/>
        <v>0</v>
      </c>
      <c r="S64" s="1547">
        <f t="shared" si="5"/>
        <v>0</v>
      </c>
    </row>
    <row r="65" spans="1:19" ht="56.15" customHeight="1" thickBot="1" x14ac:dyDescent="0.75">
      <c r="A65" s="1591" t="s">
        <v>102</v>
      </c>
      <c r="B65" s="1591"/>
      <c r="C65" s="1592"/>
      <c r="D65" s="1593"/>
      <c r="E65" s="1595"/>
      <c r="F65" s="1596"/>
      <c r="G65" s="1596"/>
      <c r="H65" s="1596"/>
      <c r="I65" s="1593"/>
      <c r="J65" s="1593"/>
      <c r="K65" s="1594"/>
      <c r="L65" s="1594"/>
      <c r="M65" s="1596"/>
      <c r="N65" s="1593"/>
      <c r="O65" s="1593"/>
      <c r="P65" s="1593"/>
      <c r="Q65" s="1593"/>
      <c r="R65" s="1595"/>
      <c r="S65" s="1546"/>
    </row>
    <row r="66" spans="1:19" ht="56.15" customHeight="1" thickBot="1" x14ac:dyDescent="0.75">
      <c r="A66" s="1628" t="s">
        <v>95</v>
      </c>
      <c r="B66" s="1628" t="s">
        <v>101</v>
      </c>
      <c r="C66" s="1629" t="s">
        <v>97</v>
      </c>
      <c r="D66" s="1628">
        <f>SUM(E66:K66,L66:R66)/2</f>
        <v>19</v>
      </c>
      <c r="E66" s="1630"/>
      <c r="F66" s="1631">
        <v>7.5</v>
      </c>
      <c r="G66" s="1631">
        <v>7.5</v>
      </c>
      <c r="H66" s="1631">
        <v>4</v>
      </c>
      <c r="I66" s="1628"/>
      <c r="J66" s="1628"/>
      <c r="K66" s="1630"/>
      <c r="L66" s="1630"/>
      <c r="M66" s="1631">
        <v>7.5</v>
      </c>
      <c r="N66" s="1628">
        <v>7.5</v>
      </c>
      <c r="O66" s="1628">
        <v>4</v>
      </c>
      <c r="P66" s="1628"/>
      <c r="Q66" s="1628"/>
      <c r="R66" s="1632"/>
      <c r="S66" s="1546"/>
    </row>
    <row r="67" spans="1:19" ht="56.15" customHeight="1" thickBot="1" x14ac:dyDescent="0.75">
      <c r="A67" s="1591" t="s">
        <v>96</v>
      </c>
      <c r="B67" s="1591" t="s">
        <v>100</v>
      </c>
      <c r="C67" s="1633" t="s">
        <v>99</v>
      </c>
      <c r="D67" s="1628">
        <f t="shared" ref="D67:D68" si="22">SUM(E67:K67,L67:R67)/2</f>
        <v>38</v>
      </c>
      <c r="E67" s="1634"/>
      <c r="F67" s="1635">
        <v>9.5</v>
      </c>
      <c r="G67" s="1591">
        <v>9.5</v>
      </c>
      <c r="H67" s="1591">
        <v>9.5</v>
      </c>
      <c r="I67" s="1591">
        <v>9.5</v>
      </c>
      <c r="J67" s="1591"/>
      <c r="K67" s="1634"/>
      <c r="L67" s="1636"/>
      <c r="M67" s="1637">
        <v>9.5</v>
      </c>
      <c r="N67" s="1591">
        <v>9.5</v>
      </c>
      <c r="O67" s="1591">
        <v>9.5</v>
      </c>
      <c r="P67" s="1591">
        <v>9.5</v>
      </c>
      <c r="Q67" s="1591"/>
      <c r="R67" s="1638"/>
      <c r="S67" s="1546"/>
    </row>
    <row r="68" spans="1:19" ht="56.15" customHeight="1" thickBot="1" x14ac:dyDescent="0.75">
      <c r="A68" s="1591" t="s">
        <v>96</v>
      </c>
      <c r="B68" s="1591" t="s">
        <v>100</v>
      </c>
      <c r="C68" s="1633" t="s">
        <v>137</v>
      </c>
      <c r="D68" s="1628">
        <f t="shared" si="22"/>
        <v>38</v>
      </c>
      <c r="E68" s="1634">
        <v>9.5</v>
      </c>
      <c r="F68" s="1637">
        <v>9.5</v>
      </c>
      <c r="G68" s="1591"/>
      <c r="H68" s="1591"/>
      <c r="I68" s="1591"/>
      <c r="J68" s="1591">
        <v>9.5</v>
      </c>
      <c r="K68" s="1634">
        <v>9.5</v>
      </c>
      <c r="L68" s="1634">
        <v>9.5</v>
      </c>
      <c r="M68" s="1635">
        <v>9.5</v>
      </c>
      <c r="N68" s="1591"/>
      <c r="O68" s="1591"/>
      <c r="P68" s="1591"/>
      <c r="Q68" s="1591">
        <v>9.5</v>
      </c>
      <c r="R68" s="1638">
        <v>9.5</v>
      </c>
      <c r="S68" s="1546"/>
    </row>
    <row r="69" spans="1:19" ht="56.15" customHeight="1" x14ac:dyDescent="1">
      <c r="A69" s="1591"/>
      <c r="B69" s="1639" t="s">
        <v>155</v>
      </c>
      <c r="C69" s="1640" t="s">
        <v>140</v>
      </c>
      <c r="D69" s="1593"/>
      <c r="E69" s="1594"/>
      <c r="F69" s="1596"/>
      <c r="G69" s="1596"/>
      <c r="H69" s="1596"/>
      <c r="I69" s="1593"/>
      <c r="J69" s="1593"/>
      <c r="K69" s="1594"/>
      <c r="L69" s="1594"/>
      <c r="M69" s="1593"/>
      <c r="N69" s="1593"/>
      <c r="O69" s="1593"/>
      <c r="P69" s="1593"/>
      <c r="Q69" s="1593"/>
      <c r="R69" s="1595"/>
      <c r="S69" s="1546"/>
    </row>
    <row r="70" spans="1:19" ht="56.15" customHeight="1" x14ac:dyDescent="1">
      <c r="A70" s="1591"/>
      <c r="B70" s="1641" t="s">
        <v>154</v>
      </c>
      <c r="C70" s="1642" t="s">
        <v>141</v>
      </c>
      <c r="D70" s="1593"/>
      <c r="E70" s="1594"/>
      <c r="F70" s="1596"/>
      <c r="G70" s="1596"/>
      <c r="H70" s="1596"/>
      <c r="I70" s="1593"/>
      <c r="J70" s="1593"/>
      <c r="K70" s="1594"/>
      <c r="L70" s="1594"/>
      <c r="M70" s="1593"/>
      <c r="N70" s="1593"/>
      <c r="O70" s="1593"/>
      <c r="P70" s="1593"/>
      <c r="Q70" s="1593"/>
      <c r="R70" s="1595"/>
      <c r="S70" s="1546"/>
    </row>
    <row r="71" spans="1:19" ht="24" customHeight="1" x14ac:dyDescent="0.7">
      <c r="A71" s="1550"/>
      <c r="B71" s="1550"/>
      <c r="C71" s="1550"/>
      <c r="D71" s="1551"/>
      <c r="E71" s="1552">
        <f t="shared" ref="E71:R71" si="23">SUM(E7:E14,E16:E19,E21:E21,E23:E25,E27:E31,E33:E36,E38:E39,E41:E42,E44:E51,E53:E54,E58,E66:E70)</f>
        <v>102.5</v>
      </c>
      <c r="F71" s="1552">
        <f t="shared" si="23"/>
        <v>177.5</v>
      </c>
      <c r="G71" s="1552">
        <f t="shared" si="23"/>
        <v>173</v>
      </c>
      <c r="H71" s="1552">
        <f t="shared" si="23"/>
        <v>156.5</v>
      </c>
      <c r="I71" s="1552">
        <f t="shared" si="23"/>
        <v>156.5</v>
      </c>
      <c r="J71" s="1552">
        <f t="shared" si="23"/>
        <v>180.5</v>
      </c>
      <c r="K71" s="1552">
        <f t="shared" si="23"/>
        <v>105.5</v>
      </c>
      <c r="L71" s="1552">
        <f t="shared" si="23"/>
        <v>102.5</v>
      </c>
      <c r="M71" s="1552">
        <f t="shared" si="23"/>
        <v>174.5</v>
      </c>
      <c r="N71" s="1552">
        <f t="shared" si="23"/>
        <v>181</v>
      </c>
      <c r="O71" s="1552">
        <f t="shared" si="23"/>
        <v>151.5</v>
      </c>
      <c r="P71" s="1552">
        <f t="shared" si="23"/>
        <v>169.5</v>
      </c>
      <c r="Q71" s="1552">
        <f t="shared" si="23"/>
        <v>164.5</v>
      </c>
      <c r="R71" s="1552">
        <f t="shared" si="23"/>
        <v>105.5</v>
      </c>
      <c r="S71" s="1546"/>
    </row>
    <row r="72" spans="1:19" ht="24" customHeight="1" x14ac:dyDescent="0.7">
      <c r="A72" s="1553"/>
      <c r="B72" s="1553"/>
      <c r="C72" s="1553"/>
      <c r="D72" s="1551"/>
      <c r="E72" s="1554">
        <f>E71/8</f>
        <v>12.8125</v>
      </c>
      <c r="F72" s="1554">
        <f t="shared" ref="F72:R72" si="24">F71/8</f>
        <v>22.1875</v>
      </c>
      <c r="G72" s="1554">
        <f t="shared" si="24"/>
        <v>21.625</v>
      </c>
      <c r="H72" s="1554">
        <f t="shared" si="24"/>
        <v>19.5625</v>
      </c>
      <c r="I72" s="1554">
        <f t="shared" si="24"/>
        <v>19.5625</v>
      </c>
      <c r="J72" s="1554">
        <f t="shared" si="24"/>
        <v>22.5625</v>
      </c>
      <c r="K72" s="1554">
        <f t="shared" si="24"/>
        <v>13.1875</v>
      </c>
      <c r="L72" s="1554">
        <f t="shared" si="24"/>
        <v>12.8125</v>
      </c>
      <c r="M72" s="1554">
        <f t="shared" si="24"/>
        <v>21.8125</v>
      </c>
      <c r="N72" s="1554">
        <f t="shared" si="24"/>
        <v>22.625</v>
      </c>
      <c r="O72" s="1554">
        <f t="shared" si="24"/>
        <v>18.9375</v>
      </c>
      <c r="P72" s="1554">
        <f t="shared" si="24"/>
        <v>21.1875</v>
      </c>
      <c r="Q72" s="1554">
        <f t="shared" si="24"/>
        <v>20.5625</v>
      </c>
      <c r="R72" s="1554">
        <f t="shared" si="24"/>
        <v>13.1875</v>
      </c>
      <c r="S72" s="1546"/>
    </row>
    <row r="73" spans="1:19" ht="35" x14ac:dyDescent="0.7">
      <c r="A73" s="1555"/>
      <c r="B73" s="1555"/>
      <c r="C73" s="1555"/>
      <c r="D73" s="1556" t="s">
        <v>212</v>
      </c>
      <c r="E73" s="1557" t="s">
        <v>315</v>
      </c>
      <c r="F73" s="1558" t="s">
        <v>203</v>
      </c>
      <c r="G73" s="1559"/>
      <c r="H73" s="1556" t="s">
        <v>211</v>
      </c>
      <c r="I73" s="1560"/>
      <c r="J73" s="1561" t="s">
        <v>203</v>
      </c>
      <c r="K73" s="1559"/>
      <c r="L73" s="1556" t="s">
        <v>213</v>
      </c>
      <c r="M73" s="1557" t="s">
        <v>74</v>
      </c>
      <c r="N73" s="1558" t="s">
        <v>203</v>
      </c>
      <c r="O73" s="1559"/>
      <c r="P73" s="1556" t="s">
        <v>211</v>
      </c>
      <c r="Q73" s="1560"/>
      <c r="R73" s="1561" t="s">
        <v>203</v>
      </c>
      <c r="S73" s="1546"/>
    </row>
    <row r="74" spans="1:19" ht="35" x14ac:dyDescent="0.7">
      <c r="A74" s="1559"/>
      <c r="B74" s="1559"/>
      <c r="C74" s="1559"/>
      <c r="D74" s="1562" t="s">
        <v>159</v>
      </c>
      <c r="E74" s="1545">
        <v>27.5</v>
      </c>
      <c r="F74" s="1563" t="str">
        <f>E74* 40 &amp; "hrs"</f>
        <v>1100hrs</v>
      </c>
      <c r="G74" s="1559"/>
      <c r="H74" s="1564" t="s">
        <v>240</v>
      </c>
      <c r="I74" s="1565">
        <v>25.93</v>
      </c>
      <c r="J74" s="1566" t="s">
        <v>247</v>
      </c>
      <c r="K74" s="1559"/>
      <c r="L74" s="1567" t="s">
        <v>159</v>
      </c>
      <c r="M74" s="1568">
        <v>27.5</v>
      </c>
      <c r="N74" s="1563" t="str">
        <f>M74* 40 &amp; "hrs"</f>
        <v>1100hrs</v>
      </c>
      <c r="O74" s="1559"/>
      <c r="P74" s="1569" t="s">
        <v>240</v>
      </c>
      <c r="Q74" s="1570">
        <v>25.93</v>
      </c>
      <c r="R74" s="1571" t="s">
        <v>247</v>
      </c>
      <c r="S74" s="1546"/>
    </row>
    <row r="75" spans="1:19" ht="35" x14ac:dyDescent="0.7">
      <c r="A75" s="1559"/>
      <c r="B75" s="1559"/>
      <c r="C75" s="1559"/>
      <c r="D75" s="1572" t="s">
        <v>204</v>
      </c>
      <c r="E75" s="1573">
        <f>SUM(E71:K71)/40</f>
        <v>26.3</v>
      </c>
      <c r="F75" s="1574" t="str">
        <f>E75* 40 &amp; "hrs"</f>
        <v>1052hrs</v>
      </c>
      <c r="G75" s="1559"/>
      <c r="H75" s="1575" t="s">
        <v>74</v>
      </c>
      <c r="I75" s="1576">
        <f>SUM(E71:K71)/40</f>
        <v>26.3</v>
      </c>
      <c r="J75" s="1577" t="str">
        <f>I75*40 &amp; "hrs"</f>
        <v>1052hrs</v>
      </c>
      <c r="K75" s="1559"/>
      <c r="L75" s="1578" t="s">
        <v>204</v>
      </c>
      <c r="M75" s="1579">
        <f>SUM(L71:R71)/40</f>
        <v>26.225000000000001</v>
      </c>
      <c r="N75" s="1574" t="str">
        <f>M75* 40 &amp; "hrs"</f>
        <v>1049hrs</v>
      </c>
      <c r="O75" s="1559"/>
      <c r="P75" s="1575" t="s">
        <v>74</v>
      </c>
      <c r="Q75" s="1580">
        <f>SUM(L71:R71)/40</f>
        <v>26.225000000000001</v>
      </c>
      <c r="R75" s="1581" t="str">
        <f>Q75*40 &amp; "hrs"</f>
        <v>1049hrs</v>
      </c>
      <c r="S75" s="1546"/>
    </row>
    <row r="76" spans="1:19" ht="35" x14ac:dyDescent="0.7">
      <c r="A76" s="1559"/>
      <c r="B76" s="1559"/>
      <c r="C76" s="1559"/>
      <c r="D76" s="1567" t="s">
        <v>188</v>
      </c>
      <c r="E76" s="1568">
        <f>COUNTIFS(E7:K72, "T")*8/40</f>
        <v>0.8</v>
      </c>
      <c r="F76" s="1582" t="str">
        <f>E76* 40 &amp; "hrs"</f>
        <v>32hrs</v>
      </c>
      <c r="G76" s="1559"/>
      <c r="H76" s="1569" t="s">
        <v>241</v>
      </c>
      <c r="I76" s="1568">
        <v>29.07</v>
      </c>
      <c r="J76" s="1571" t="s">
        <v>251</v>
      </c>
      <c r="K76" s="1559"/>
      <c r="L76" s="1583" t="s">
        <v>188</v>
      </c>
      <c r="M76" s="1570">
        <f>COUNTIFS(L7:R72, "T")*8/40</f>
        <v>0.8</v>
      </c>
      <c r="N76" s="1582" t="str">
        <f>M76* 40 &amp; "hrs"</f>
        <v>32hrs</v>
      </c>
      <c r="O76" s="1559"/>
      <c r="P76" s="1569" t="s">
        <v>241</v>
      </c>
      <c r="Q76" s="1570">
        <v>29.07</v>
      </c>
      <c r="R76" s="1571" t="s">
        <v>251</v>
      </c>
      <c r="S76" s="1546"/>
    </row>
    <row r="77" spans="1:19" ht="24" customHeight="1" x14ac:dyDescent="0.7">
      <c r="A77" s="1546"/>
      <c r="B77" s="1546"/>
      <c r="C77" s="1546"/>
      <c r="D77" s="1546"/>
      <c r="E77" s="1546"/>
      <c r="F77" s="1546"/>
      <c r="G77" s="1546"/>
      <c r="H77" s="1546"/>
      <c r="I77" s="1546"/>
      <c r="J77" s="1546"/>
      <c r="K77" s="1546"/>
      <c r="L77" s="1546"/>
      <c r="M77" s="1546"/>
      <c r="N77" s="1546"/>
      <c r="O77" s="1546"/>
      <c r="P77" s="1546"/>
      <c r="Q77" s="1546"/>
      <c r="R77" s="1546"/>
      <c r="S77" s="1546"/>
    </row>
    <row r="78" spans="1:19" ht="24" customHeight="1" x14ac:dyDescent="0.7">
      <c r="A78" s="1546"/>
      <c r="B78" s="1546"/>
      <c r="C78" s="1546"/>
      <c r="D78" s="1546"/>
      <c r="E78" s="1546"/>
      <c r="F78" s="1546"/>
      <c r="G78" s="1546"/>
      <c r="H78" s="1546"/>
      <c r="I78" s="1546"/>
      <c r="J78" s="1546"/>
      <c r="K78" s="1546"/>
      <c r="L78" s="1546"/>
      <c r="M78" s="1546"/>
      <c r="N78" s="1546"/>
      <c r="O78" s="1546"/>
      <c r="P78" s="1546"/>
      <c r="Q78" s="1546"/>
      <c r="R78" s="1546"/>
      <c r="S78" s="1546"/>
    </row>
    <row r="79" spans="1:19" ht="24" customHeight="1" x14ac:dyDescent="0.7">
      <c r="A79" s="1546"/>
      <c r="B79" s="1546"/>
      <c r="C79" s="1546"/>
      <c r="D79" s="1546" t="s">
        <v>280</v>
      </c>
      <c r="E79" s="1546"/>
      <c r="F79" s="1546"/>
      <c r="G79" s="1546">
        <f>26.63*40</f>
        <v>1065.2</v>
      </c>
      <c r="H79" s="1546" t="str">
        <f ca="1">_xlfn.FORMULATEXT(G79)</f>
        <v>=26.63*40</v>
      </c>
      <c r="I79" s="1546"/>
      <c r="J79" s="1546"/>
      <c r="K79" s="1546"/>
      <c r="L79" s="1546"/>
      <c r="M79" s="1546"/>
      <c r="N79" s="1546"/>
      <c r="O79" s="1546"/>
      <c r="P79" s="1546"/>
      <c r="Q79" s="1546"/>
      <c r="R79" s="1546"/>
      <c r="S79" s="1546"/>
    </row>
  </sheetData>
  <mergeCells count="5">
    <mergeCell ref="A1:R1"/>
    <mergeCell ref="A2:R2"/>
    <mergeCell ref="A3:R3"/>
    <mergeCell ref="E4:K4"/>
    <mergeCell ref="L4:R4"/>
  </mergeCells>
  <conditionalFormatting sqref="I75">
    <cfRule type="cellIs" dxfId="609" priority="10" operator="lessThan">
      <formula>25.93</formula>
    </cfRule>
    <cfRule type="cellIs" dxfId="608" priority="11" operator="greaterThan">
      <formula>29.07</formula>
    </cfRule>
    <cfRule type="cellIs" dxfId="607" priority="12" operator="between">
      <formula>25.93</formula>
      <formula>29.07</formula>
    </cfRule>
  </conditionalFormatting>
  <conditionalFormatting sqref="J75">
    <cfRule type="cellIs" dxfId="606" priority="7" operator="lessThan">
      <formula>1037.2</formula>
    </cfRule>
    <cfRule type="cellIs" dxfId="605" priority="8" operator="greaterThan">
      <formula>1162.8</formula>
    </cfRule>
    <cfRule type="cellIs" dxfId="604" priority="9" operator="between">
      <formula>1037.2</formula>
      <formula>1162.8</formula>
    </cfRule>
  </conditionalFormatting>
  <conditionalFormatting sqref="Q75">
    <cfRule type="cellIs" dxfId="603" priority="4" operator="lessThan">
      <formula>25.93</formula>
    </cfRule>
    <cfRule type="cellIs" dxfId="602" priority="5" operator="greaterThan">
      <formula>29.07</formula>
    </cfRule>
    <cfRule type="cellIs" dxfId="601" priority="6" operator="between">
      <formula>25.93</formula>
      <formula>29.07</formula>
    </cfRule>
  </conditionalFormatting>
  <conditionalFormatting sqref="R75">
    <cfRule type="cellIs" dxfId="600" priority="1" operator="lessThan">
      <formula>1037.2</formula>
    </cfRule>
    <cfRule type="cellIs" dxfId="599" priority="2" operator="greaterThan">
      <formula>1162.8</formula>
    </cfRule>
    <cfRule type="cellIs" dxfId="598" priority="3" operator="between">
      <formula>1037.2</formula>
      <formula>1162.8</formula>
    </cfRule>
  </conditionalFormatting>
  <pageMargins left="0.7" right="0.7" top="0.75" bottom="0.75" header="0.3" footer="0.3"/>
  <pageSetup scale="18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74A8-4B6C-46F1-9679-60A015C84472}">
  <sheetPr>
    <pageSetUpPr fitToPage="1"/>
  </sheetPr>
  <dimension ref="A1:S79"/>
  <sheetViews>
    <sheetView topLeftCell="D46" zoomScale="75" zoomScaleNormal="75" workbookViewId="0">
      <selection sqref="A1:XFD1048576"/>
    </sheetView>
  </sheetViews>
  <sheetFormatPr defaultColWidth="8.7265625" defaultRowHeight="63" customHeight="1" x14ac:dyDescent="0.7"/>
  <cols>
    <col min="1" max="1" width="35" style="1446" customWidth="1"/>
    <col min="2" max="2" width="41.81640625" style="1446" customWidth="1"/>
    <col min="3" max="3" width="48.54296875" style="1446" customWidth="1"/>
    <col min="4" max="4" width="29.26953125" style="1446" customWidth="1"/>
    <col min="5" max="18" width="20.54296875" style="1446" customWidth="1"/>
    <col min="19" max="19" width="20.1796875" style="1446" bestFit="1" customWidth="1"/>
    <col min="20" max="16384" width="8.7265625" style="1446"/>
  </cols>
  <sheetData>
    <row r="1" spans="1:19" ht="63" customHeight="1" x14ac:dyDescent="0.8">
      <c r="A1" s="2655" t="s">
        <v>0</v>
      </c>
      <c r="B1" s="2655"/>
      <c r="C1" s="2655"/>
      <c r="D1" s="2655"/>
      <c r="E1" s="2655"/>
      <c r="F1" s="2655"/>
      <c r="G1" s="2655"/>
      <c r="H1" s="2655"/>
      <c r="I1" s="2655"/>
      <c r="J1" s="2655"/>
      <c r="K1" s="2655"/>
      <c r="L1" s="2655"/>
      <c r="M1" s="2655"/>
      <c r="N1" s="2655"/>
      <c r="O1" s="2655"/>
      <c r="P1" s="2655"/>
      <c r="Q1" s="2655"/>
      <c r="R1" s="2655"/>
    </row>
    <row r="2" spans="1:19" ht="63" customHeight="1" x14ac:dyDescent="0.8">
      <c r="A2" s="2655" t="s">
        <v>87</v>
      </c>
      <c r="B2" s="2655"/>
      <c r="C2" s="2655"/>
      <c r="D2" s="2655"/>
      <c r="E2" s="2655"/>
      <c r="F2" s="2655"/>
      <c r="G2" s="2655"/>
      <c r="H2" s="2655"/>
      <c r="I2" s="2655"/>
      <c r="J2" s="2655"/>
      <c r="K2" s="2655"/>
      <c r="L2" s="2655"/>
      <c r="M2" s="2655"/>
      <c r="N2" s="2655"/>
      <c r="O2" s="2655"/>
      <c r="P2" s="2655"/>
      <c r="Q2" s="2655"/>
      <c r="R2" s="2655"/>
    </row>
    <row r="3" spans="1:19" ht="63" customHeight="1" x14ac:dyDescent="0.8">
      <c r="A3" s="2656"/>
      <c r="B3" s="2656"/>
      <c r="C3" s="2656"/>
      <c r="D3" s="2656"/>
      <c r="E3" s="2656"/>
      <c r="F3" s="2656"/>
      <c r="G3" s="2656"/>
      <c r="H3" s="2656"/>
      <c r="I3" s="2656"/>
      <c r="J3" s="2656"/>
      <c r="K3" s="2656"/>
      <c r="L3" s="2656"/>
      <c r="M3" s="2656"/>
      <c r="N3" s="2656"/>
      <c r="O3" s="2656"/>
      <c r="P3" s="2656"/>
      <c r="Q3" s="2656"/>
      <c r="R3" s="2656"/>
    </row>
    <row r="4" spans="1:19" ht="63" customHeight="1" x14ac:dyDescent="0.8">
      <c r="A4" s="1449"/>
      <c r="B4" s="1449"/>
      <c r="C4" s="1449"/>
      <c r="D4" s="1449"/>
      <c r="E4" s="2657" t="s">
        <v>2</v>
      </c>
      <c r="F4" s="2658"/>
      <c r="G4" s="2658"/>
      <c r="H4" s="2658"/>
      <c r="I4" s="2658"/>
      <c r="J4" s="2658"/>
      <c r="K4" s="2659"/>
      <c r="L4" s="2657" t="s">
        <v>3</v>
      </c>
      <c r="M4" s="2658"/>
      <c r="N4" s="2658"/>
      <c r="O4" s="2658"/>
      <c r="P4" s="2658"/>
      <c r="Q4" s="2658"/>
      <c r="R4" s="2658"/>
    </row>
    <row r="5" spans="1:19" ht="63" customHeight="1" x14ac:dyDescent="0.8">
      <c r="A5" s="1451"/>
      <c r="B5" s="1451"/>
      <c r="C5" s="1451"/>
      <c r="D5" s="1451"/>
      <c r="E5" s="1452">
        <v>45683</v>
      </c>
      <c r="F5" s="1452">
        <v>45684</v>
      </c>
      <c r="G5" s="1452">
        <v>45685</v>
      </c>
      <c r="H5" s="1452">
        <v>45686</v>
      </c>
      <c r="I5" s="1452">
        <v>45687</v>
      </c>
      <c r="J5" s="1452">
        <v>45688</v>
      </c>
      <c r="K5" s="1452">
        <v>45689</v>
      </c>
      <c r="L5" s="1452">
        <v>45690</v>
      </c>
      <c r="M5" s="1452">
        <v>45691</v>
      </c>
      <c r="N5" s="1452">
        <v>45692</v>
      </c>
      <c r="O5" s="1452">
        <v>45693</v>
      </c>
      <c r="P5" s="1452">
        <v>45694</v>
      </c>
      <c r="Q5" s="1452">
        <v>45695</v>
      </c>
      <c r="R5" s="1452">
        <v>45696</v>
      </c>
    </row>
    <row r="6" spans="1:19" ht="63" customHeight="1" x14ac:dyDescent="0.8">
      <c r="A6" s="1453" t="s">
        <v>4</v>
      </c>
      <c r="B6" s="1453" t="s">
        <v>5</v>
      </c>
      <c r="C6" s="1453" t="s">
        <v>6</v>
      </c>
      <c r="D6" s="1453" t="s">
        <v>7</v>
      </c>
      <c r="E6" s="1454" t="s">
        <v>8</v>
      </c>
      <c r="F6" s="1455" t="s">
        <v>9</v>
      </c>
      <c r="G6" s="1455" t="s">
        <v>10</v>
      </c>
      <c r="H6" s="1455" t="s">
        <v>11</v>
      </c>
      <c r="I6" s="1455" t="s">
        <v>10</v>
      </c>
      <c r="J6" s="1455" t="s">
        <v>264</v>
      </c>
      <c r="K6" s="1454" t="s">
        <v>8</v>
      </c>
      <c r="L6" s="1454" t="s">
        <v>8</v>
      </c>
      <c r="M6" s="1455" t="s">
        <v>9</v>
      </c>
      <c r="N6" s="1455" t="s">
        <v>10</v>
      </c>
      <c r="O6" s="1455" t="s">
        <v>11</v>
      </c>
      <c r="P6" s="1455" t="s">
        <v>10</v>
      </c>
      <c r="Q6" s="1455" t="s">
        <v>12</v>
      </c>
      <c r="R6" s="1456" t="s">
        <v>8</v>
      </c>
    </row>
    <row r="7" spans="1:19" ht="63" customHeight="1" x14ac:dyDescent="0.7">
      <c r="A7" s="1457" t="s">
        <v>13</v>
      </c>
      <c r="B7" s="1457" t="s">
        <v>116</v>
      </c>
      <c r="C7" s="1458" t="s">
        <v>115</v>
      </c>
      <c r="D7" s="1459">
        <f>SUM(E7:K7,L7:R7)/2</f>
        <v>35</v>
      </c>
      <c r="E7" s="1460"/>
      <c r="F7" s="1459">
        <v>7</v>
      </c>
      <c r="G7" s="1459">
        <v>7</v>
      </c>
      <c r="H7" s="1459">
        <v>7</v>
      </c>
      <c r="I7" s="1459">
        <v>7</v>
      </c>
      <c r="J7" s="1459">
        <v>7</v>
      </c>
      <c r="K7" s="1460"/>
      <c r="L7" s="1460"/>
      <c r="M7" s="1459">
        <v>7</v>
      </c>
      <c r="N7" s="1459">
        <v>7</v>
      </c>
      <c r="O7" s="1459">
        <v>7</v>
      </c>
      <c r="P7" s="1459">
        <v>7</v>
      </c>
      <c r="Q7" s="1459">
        <v>7</v>
      </c>
      <c r="R7" s="1461"/>
    </row>
    <row r="8" spans="1:19" ht="63" customHeight="1" x14ac:dyDescent="0.7">
      <c r="A8" s="1457" t="s">
        <v>13</v>
      </c>
      <c r="B8" s="1457" t="s">
        <v>90</v>
      </c>
      <c r="C8" s="1458" t="s">
        <v>88</v>
      </c>
      <c r="D8" s="1459">
        <f t="shared" ref="D8:D14" si="0">SUM(E8:K8,L8:R8)/2</f>
        <v>40</v>
      </c>
      <c r="E8" s="1460"/>
      <c r="F8" s="1459">
        <v>8</v>
      </c>
      <c r="G8" s="1459">
        <v>8</v>
      </c>
      <c r="H8" s="1462">
        <v>8</v>
      </c>
      <c r="I8" s="1459">
        <v>8</v>
      </c>
      <c r="J8" s="1459">
        <v>8</v>
      </c>
      <c r="K8" s="1460"/>
      <c r="L8" s="1460"/>
      <c r="M8" s="1459">
        <v>8</v>
      </c>
      <c r="N8" s="1459">
        <v>8</v>
      </c>
      <c r="O8" s="1459">
        <v>8</v>
      </c>
      <c r="P8" s="1459">
        <v>8</v>
      </c>
      <c r="Q8" s="1459">
        <v>8</v>
      </c>
      <c r="R8" s="1461"/>
    </row>
    <row r="9" spans="1:19" ht="63" customHeight="1" x14ac:dyDescent="0.7">
      <c r="A9" s="1457" t="s">
        <v>13</v>
      </c>
      <c r="B9" s="1457" t="s">
        <v>90</v>
      </c>
      <c r="C9" s="1458" t="s">
        <v>89</v>
      </c>
      <c r="D9" s="1459">
        <f t="shared" si="0"/>
        <v>40</v>
      </c>
      <c r="E9" s="1460"/>
      <c r="F9" s="1459">
        <v>8</v>
      </c>
      <c r="G9" s="1459">
        <v>8</v>
      </c>
      <c r="H9" s="1459">
        <v>8</v>
      </c>
      <c r="I9" s="1459">
        <v>8</v>
      </c>
      <c r="J9" s="1459">
        <v>8</v>
      </c>
      <c r="K9" s="1460"/>
      <c r="L9" s="1460"/>
      <c r="M9" s="1459">
        <v>8</v>
      </c>
      <c r="N9" s="1459">
        <v>8</v>
      </c>
      <c r="O9" s="1459">
        <v>8</v>
      </c>
      <c r="P9" s="1459">
        <v>8</v>
      </c>
      <c r="Q9" s="1459">
        <v>8</v>
      </c>
      <c r="R9" s="1461"/>
    </row>
    <row r="10" spans="1:19" ht="63" customHeight="1" x14ac:dyDescent="0.7">
      <c r="A10" s="1457" t="s">
        <v>13</v>
      </c>
      <c r="B10" s="1457" t="s">
        <v>90</v>
      </c>
      <c r="C10" s="1463" t="s">
        <v>111</v>
      </c>
      <c r="D10" s="1459">
        <f t="shared" si="0"/>
        <v>40</v>
      </c>
      <c r="E10" s="1460">
        <v>8</v>
      </c>
      <c r="F10" s="1459">
        <v>8</v>
      </c>
      <c r="G10" s="1459">
        <v>8</v>
      </c>
      <c r="H10" s="1459"/>
      <c r="I10" s="1459">
        <v>8</v>
      </c>
      <c r="J10" s="1459">
        <v>8</v>
      </c>
      <c r="K10" s="1460"/>
      <c r="L10" s="1464"/>
      <c r="M10" s="1459">
        <v>8</v>
      </c>
      <c r="N10" s="1459">
        <v>8</v>
      </c>
      <c r="O10" s="1459">
        <v>8</v>
      </c>
      <c r="P10" s="1459">
        <v>8</v>
      </c>
      <c r="Q10" s="1459"/>
      <c r="R10" s="1460">
        <v>8</v>
      </c>
    </row>
    <row r="11" spans="1:19" ht="63" customHeight="1" x14ac:dyDescent="0.7">
      <c r="A11" s="1457" t="s">
        <v>13</v>
      </c>
      <c r="B11" s="1457" t="s">
        <v>90</v>
      </c>
      <c r="C11" s="1463" t="s">
        <v>133</v>
      </c>
      <c r="D11" s="1459">
        <f t="shared" si="0"/>
        <v>0</v>
      </c>
      <c r="E11" s="1465" t="s">
        <v>104</v>
      </c>
      <c r="F11" s="1466" t="s">
        <v>104</v>
      </c>
      <c r="G11" s="1459"/>
      <c r="H11" s="1466" t="s">
        <v>104</v>
      </c>
      <c r="I11" s="1466" t="s">
        <v>104</v>
      </c>
      <c r="J11" s="1466" t="s">
        <v>104</v>
      </c>
      <c r="K11" s="1460"/>
      <c r="L11" s="1464"/>
      <c r="M11" s="1466" t="s">
        <v>104</v>
      </c>
      <c r="N11" s="1466" t="s">
        <v>104</v>
      </c>
      <c r="O11" s="1466" t="s">
        <v>104</v>
      </c>
      <c r="P11" s="1459"/>
      <c r="Q11" s="1466" t="s">
        <v>104</v>
      </c>
      <c r="R11" s="1465" t="s">
        <v>104</v>
      </c>
    </row>
    <row r="12" spans="1:19" ht="63" customHeight="1" x14ac:dyDescent="0.7">
      <c r="A12" s="1467" t="s">
        <v>328</v>
      </c>
      <c r="B12" s="1467" t="s">
        <v>90</v>
      </c>
      <c r="C12" s="1468" t="s">
        <v>344</v>
      </c>
      <c r="D12" s="1459">
        <f t="shared" si="0"/>
        <v>0</v>
      </c>
      <c r="E12" s="1460"/>
      <c r="F12" s="1459"/>
      <c r="G12" s="1459"/>
      <c r="H12" s="1459"/>
      <c r="I12" s="1459"/>
      <c r="J12" s="1459"/>
      <c r="K12" s="1460"/>
      <c r="L12" s="1464"/>
      <c r="M12" s="1459"/>
      <c r="N12" s="1459"/>
      <c r="O12" s="1459"/>
      <c r="P12" s="1459"/>
      <c r="Q12" s="1459"/>
      <c r="R12" s="1461"/>
    </row>
    <row r="13" spans="1:19" ht="63" customHeight="1" x14ac:dyDescent="0.7">
      <c r="A13" s="1457" t="s">
        <v>13</v>
      </c>
      <c r="B13" s="1457" t="s">
        <v>90</v>
      </c>
      <c r="C13" s="1469" t="s">
        <v>309</v>
      </c>
      <c r="D13" s="1459">
        <f>SUM(E13:K13,L13:R13)/2</f>
        <v>12</v>
      </c>
      <c r="E13" s="1465" t="s">
        <v>104</v>
      </c>
      <c r="F13" s="1459"/>
      <c r="G13" s="1459"/>
      <c r="H13" s="1459"/>
      <c r="I13" s="1459"/>
      <c r="J13" s="1459"/>
      <c r="K13" s="1460">
        <v>8</v>
      </c>
      <c r="L13" s="1464">
        <v>8</v>
      </c>
      <c r="M13" s="1459"/>
      <c r="N13" s="1459"/>
      <c r="O13" s="1459"/>
      <c r="P13" s="1459"/>
      <c r="Q13" s="1459"/>
      <c r="R13" s="1461">
        <v>8</v>
      </c>
    </row>
    <row r="14" spans="1:19" ht="63" customHeight="1" x14ac:dyDescent="0.7">
      <c r="A14" s="1457" t="s">
        <v>13</v>
      </c>
      <c r="B14" s="1457" t="s">
        <v>90</v>
      </c>
      <c r="C14" s="1463" t="s">
        <v>106</v>
      </c>
      <c r="D14" s="1459">
        <f t="shared" si="0"/>
        <v>8</v>
      </c>
      <c r="E14" s="1460"/>
      <c r="F14" s="1470"/>
      <c r="G14" s="1470"/>
      <c r="H14" s="1470"/>
      <c r="I14" s="1470"/>
      <c r="J14" s="1470"/>
      <c r="K14" s="1460">
        <v>8</v>
      </c>
      <c r="L14" s="1464"/>
      <c r="M14" s="1470"/>
      <c r="N14" s="1470"/>
      <c r="O14" s="1470"/>
      <c r="P14" s="1470"/>
      <c r="Q14" s="1470"/>
      <c r="R14" s="1460">
        <v>8</v>
      </c>
    </row>
    <row r="15" spans="1:19" ht="63" customHeight="1" x14ac:dyDescent="0.7">
      <c r="A15" s="1471"/>
      <c r="B15" s="1471"/>
      <c r="C15" s="1472" t="s">
        <v>122</v>
      </c>
      <c r="D15" s="1473"/>
      <c r="E15" s="1474">
        <f>COUNT(E7:E14)</f>
        <v>1</v>
      </c>
      <c r="F15" s="1474">
        <f>COUNT(F7:F14)</f>
        <v>4</v>
      </c>
      <c r="G15" s="1474">
        <f t="shared" ref="G15:R15" si="1">COUNT(G7:G14)</f>
        <v>4</v>
      </c>
      <c r="H15" s="1474">
        <f t="shared" si="1"/>
        <v>3</v>
      </c>
      <c r="I15" s="1474">
        <f t="shared" si="1"/>
        <v>4</v>
      </c>
      <c r="J15" s="1474">
        <f t="shared" si="1"/>
        <v>4</v>
      </c>
      <c r="K15" s="1474">
        <f t="shared" si="1"/>
        <v>2</v>
      </c>
      <c r="L15" s="1474">
        <f t="shared" si="1"/>
        <v>1</v>
      </c>
      <c r="M15" s="1474">
        <f t="shared" si="1"/>
        <v>4</v>
      </c>
      <c r="N15" s="1474">
        <f t="shared" si="1"/>
        <v>4</v>
      </c>
      <c r="O15" s="1474">
        <f>COUNT(O7:O14)</f>
        <v>4</v>
      </c>
      <c r="P15" s="1474">
        <f t="shared" si="1"/>
        <v>4</v>
      </c>
      <c r="Q15" s="1474">
        <f t="shared" si="1"/>
        <v>3</v>
      </c>
      <c r="R15" s="1474">
        <f t="shared" si="1"/>
        <v>3</v>
      </c>
      <c r="S15" s="1475">
        <f>AVERAGE(E15:R15)</f>
        <v>3.2142857142857144</v>
      </c>
    </row>
    <row r="16" spans="1:19" ht="63" customHeight="1" x14ac:dyDescent="0.7">
      <c r="A16" s="1457" t="s">
        <v>13</v>
      </c>
      <c r="B16" s="1457" t="s">
        <v>14</v>
      </c>
      <c r="C16" s="1463" t="s">
        <v>293</v>
      </c>
      <c r="D16" s="1459">
        <f>SUM(E16:K16,L16:R16)/2</f>
        <v>36</v>
      </c>
      <c r="E16" s="1464"/>
      <c r="F16" s="1476">
        <v>8</v>
      </c>
      <c r="G16" s="1476"/>
      <c r="H16" s="1476">
        <v>8</v>
      </c>
      <c r="I16" s="1476">
        <v>8</v>
      </c>
      <c r="J16" s="1476">
        <v>8</v>
      </c>
      <c r="K16" s="1464">
        <v>8</v>
      </c>
      <c r="L16" s="1477" t="s">
        <v>104</v>
      </c>
      <c r="M16" s="1459"/>
      <c r="N16" s="1476">
        <v>8</v>
      </c>
      <c r="O16" s="1476">
        <v>8</v>
      </c>
      <c r="P16" s="1476">
        <v>8</v>
      </c>
      <c r="Q16" s="1476">
        <v>8</v>
      </c>
      <c r="R16" s="1478"/>
      <c r="S16" s="1475"/>
    </row>
    <row r="17" spans="1:19" ht="63" customHeight="1" x14ac:dyDescent="0.7">
      <c r="A17" s="1457" t="s">
        <v>13</v>
      </c>
      <c r="B17" s="1457" t="s">
        <v>14</v>
      </c>
      <c r="C17" s="1463" t="s">
        <v>98</v>
      </c>
      <c r="D17" s="1459">
        <f t="shared" ref="D17:D18" si="2">SUM(E17:K17,L17:R17)/2</f>
        <v>40</v>
      </c>
      <c r="E17" s="1460"/>
      <c r="F17" s="1462">
        <v>8</v>
      </c>
      <c r="G17" s="1459">
        <v>8</v>
      </c>
      <c r="H17" s="1459">
        <v>8</v>
      </c>
      <c r="I17" s="1459">
        <v>8</v>
      </c>
      <c r="J17" s="1459">
        <v>8</v>
      </c>
      <c r="K17" s="1460"/>
      <c r="L17" s="1460"/>
      <c r="M17" s="1476">
        <v>8</v>
      </c>
      <c r="N17" s="1476">
        <v>8</v>
      </c>
      <c r="O17" s="1459">
        <v>8</v>
      </c>
      <c r="P17" s="1459">
        <v>8</v>
      </c>
      <c r="Q17" s="1459">
        <v>8</v>
      </c>
      <c r="R17" s="1461"/>
      <c r="S17" s="1475"/>
    </row>
    <row r="18" spans="1:19" ht="63" customHeight="1" x14ac:dyDescent="0.7">
      <c r="A18" s="1457" t="s">
        <v>13</v>
      </c>
      <c r="B18" s="1457" t="s">
        <v>14</v>
      </c>
      <c r="C18" s="1463" t="s">
        <v>342</v>
      </c>
      <c r="D18" s="1459">
        <f t="shared" si="2"/>
        <v>40</v>
      </c>
      <c r="E18" s="1460"/>
      <c r="F18" s="1462">
        <v>8</v>
      </c>
      <c r="G18" s="1459">
        <v>8</v>
      </c>
      <c r="H18" s="1459"/>
      <c r="I18" s="1459">
        <v>8</v>
      </c>
      <c r="J18" s="1459">
        <v>8</v>
      </c>
      <c r="K18" s="1464">
        <v>8</v>
      </c>
      <c r="L18" s="1464">
        <v>8</v>
      </c>
      <c r="M18" s="1459">
        <v>8</v>
      </c>
      <c r="N18" s="1459"/>
      <c r="O18" s="1459">
        <v>8</v>
      </c>
      <c r="P18" s="1459">
        <v>8</v>
      </c>
      <c r="Q18" s="1459">
        <v>8</v>
      </c>
      <c r="R18" s="1461"/>
      <c r="S18" s="1475"/>
    </row>
    <row r="19" spans="1:19" ht="63" customHeight="1" x14ac:dyDescent="0.7">
      <c r="A19" s="1457" t="s">
        <v>13</v>
      </c>
      <c r="B19" s="1457" t="s">
        <v>201</v>
      </c>
      <c r="C19" s="1463" t="s">
        <v>107</v>
      </c>
      <c r="D19" s="1459">
        <f>SUM(E19:K19,L19:R19)/2</f>
        <v>17.5</v>
      </c>
      <c r="E19" s="1460">
        <v>5</v>
      </c>
      <c r="F19" s="1459"/>
      <c r="G19" s="1459">
        <v>5</v>
      </c>
      <c r="H19" s="1459">
        <v>5</v>
      </c>
      <c r="I19" s="1459"/>
      <c r="J19" s="1459"/>
      <c r="K19" s="1460"/>
      <c r="L19" s="1464">
        <v>5</v>
      </c>
      <c r="M19" s="1459">
        <v>5</v>
      </c>
      <c r="N19" s="1459">
        <v>5</v>
      </c>
      <c r="O19" s="1459"/>
      <c r="P19" s="1459">
        <v>5</v>
      </c>
      <c r="Q19" s="1459"/>
      <c r="R19" s="1461"/>
      <c r="S19" s="1475"/>
    </row>
    <row r="20" spans="1:19" ht="63" customHeight="1" x14ac:dyDescent="0.7">
      <c r="A20" s="1471"/>
      <c r="B20" s="1471"/>
      <c r="C20" s="1472" t="s">
        <v>123</v>
      </c>
      <c r="D20" s="1473"/>
      <c r="E20" s="1474">
        <f>COUNT(E7:E14,E16:E18)</f>
        <v>1</v>
      </c>
      <c r="F20" s="1474">
        <f>COUNT(F7:F14,F16:F18)</f>
        <v>7</v>
      </c>
      <c r="G20" s="1474">
        <f t="shared" ref="G20:R20" si="3">COUNT(G7:G14,G16:G18)</f>
        <v>6</v>
      </c>
      <c r="H20" s="1474">
        <f t="shared" si="3"/>
        <v>5</v>
      </c>
      <c r="I20" s="1474">
        <f t="shared" si="3"/>
        <v>7</v>
      </c>
      <c r="J20" s="1474">
        <f t="shared" si="3"/>
        <v>7</v>
      </c>
      <c r="K20" s="1474">
        <f t="shared" si="3"/>
        <v>4</v>
      </c>
      <c r="L20" s="1474">
        <f t="shared" si="3"/>
        <v>2</v>
      </c>
      <c r="M20" s="1474">
        <f t="shared" si="3"/>
        <v>6</v>
      </c>
      <c r="N20" s="1474">
        <f t="shared" si="3"/>
        <v>6</v>
      </c>
      <c r="O20" s="1474">
        <f t="shared" si="3"/>
        <v>7</v>
      </c>
      <c r="P20" s="1474">
        <f t="shared" si="3"/>
        <v>7</v>
      </c>
      <c r="Q20" s="1474">
        <f t="shared" si="3"/>
        <v>6</v>
      </c>
      <c r="R20" s="1474">
        <f t="shared" si="3"/>
        <v>3</v>
      </c>
      <c r="S20" s="1475">
        <f>AVERAGE(E20:R20)</f>
        <v>5.2857142857142856</v>
      </c>
    </row>
    <row r="21" spans="1:19" ht="63" customHeight="1" x14ac:dyDescent="0.7">
      <c r="A21" s="1457" t="s">
        <v>13</v>
      </c>
      <c r="B21" s="1457" t="s">
        <v>26</v>
      </c>
      <c r="C21" s="1463" t="s">
        <v>285</v>
      </c>
      <c r="D21" s="1459">
        <f>SUM(E21:K21,L21:R21)/2</f>
        <v>40</v>
      </c>
      <c r="E21" s="1479"/>
      <c r="F21" s="1459">
        <v>8</v>
      </c>
      <c r="G21" s="1459">
        <v>8</v>
      </c>
      <c r="H21" s="1459"/>
      <c r="I21" s="1459">
        <v>8</v>
      </c>
      <c r="J21" s="1459">
        <v>8</v>
      </c>
      <c r="K21" s="1480">
        <v>8</v>
      </c>
      <c r="L21" s="1480">
        <v>8</v>
      </c>
      <c r="M21" s="1459">
        <v>8</v>
      </c>
      <c r="N21" s="1459">
        <v>8</v>
      </c>
      <c r="O21" s="1459"/>
      <c r="P21" s="1459">
        <v>8</v>
      </c>
      <c r="Q21" s="1459">
        <v>8</v>
      </c>
      <c r="R21" s="1480"/>
      <c r="S21" s="1475"/>
    </row>
    <row r="22" spans="1:19" ht="63" customHeight="1" x14ac:dyDescent="0.7">
      <c r="A22" s="1471"/>
      <c r="B22" s="1471"/>
      <c r="C22" s="1472" t="s">
        <v>120</v>
      </c>
      <c r="D22" s="1473"/>
      <c r="E22" s="1474">
        <f>COUNT(E7:E14,E16:E19,E21:E21)</f>
        <v>2</v>
      </c>
      <c r="F22" s="1474">
        <f t="shared" ref="F22:R22" si="4">COUNT(F7:F14,F16:F19,F21:F21)</f>
        <v>8</v>
      </c>
      <c r="G22" s="1474">
        <f t="shared" si="4"/>
        <v>8</v>
      </c>
      <c r="H22" s="1474">
        <f t="shared" si="4"/>
        <v>6</v>
      </c>
      <c r="I22" s="1474">
        <f t="shared" si="4"/>
        <v>8</v>
      </c>
      <c r="J22" s="1474">
        <f t="shared" si="4"/>
        <v>8</v>
      </c>
      <c r="K22" s="1474">
        <f t="shared" si="4"/>
        <v>5</v>
      </c>
      <c r="L22" s="1474">
        <f t="shared" si="4"/>
        <v>4</v>
      </c>
      <c r="M22" s="1474">
        <f t="shared" si="4"/>
        <v>8</v>
      </c>
      <c r="N22" s="1474">
        <f t="shared" si="4"/>
        <v>8</v>
      </c>
      <c r="O22" s="1474">
        <f t="shared" si="4"/>
        <v>7</v>
      </c>
      <c r="P22" s="1474">
        <f t="shared" si="4"/>
        <v>9</v>
      </c>
      <c r="Q22" s="1474">
        <f t="shared" si="4"/>
        <v>7</v>
      </c>
      <c r="R22" s="1474">
        <f t="shared" si="4"/>
        <v>3</v>
      </c>
      <c r="S22" s="1475">
        <f t="shared" ref="S22:S64" si="5">AVERAGE(E22:R22)</f>
        <v>6.5</v>
      </c>
    </row>
    <row r="23" spans="1:19" ht="63" customHeight="1" x14ac:dyDescent="0.7">
      <c r="A23" s="1457" t="s">
        <v>13</v>
      </c>
      <c r="B23" s="1457" t="s">
        <v>30</v>
      </c>
      <c r="C23" s="1463" t="s">
        <v>292</v>
      </c>
      <c r="D23" s="1459">
        <f>SUM(E23:K23,L23:R23)/2</f>
        <v>32</v>
      </c>
      <c r="E23" s="1481"/>
      <c r="F23" s="1459">
        <v>8</v>
      </c>
      <c r="G23" s="1459"/>
      <c r="H23" s="1459">
        <v>8</v>
      </c>
      <c r="I23" s="1459">
        <v>8</v>
      </c>
      <c r="J23" s="1459">
        <v>8</v>
      </c>
      <c r="K23" s="1482"/>
      <c r="L23" s="1482"/>
      <c r="M23" s="1459">
        <v>8</v>
      </c>
      <c r="N23" s="1459">
        <v>8</v>
      </c>
      <c r="O23" s="1459"/>
      <c r="P23" s="1476">
        <v>8</v>
      </c>
      <c r="Q23" s="1459">
        <v>8</v>
      </c>
      <c r="R23" s="1481"/>
      <c r="S23" s="1475"/>
    </row>
    <row r="24" spans="1:19" ht="63" customHeight="1" x14ac:dyDescent="0.7">
      <c r="A24" s="1457" t="s">
        <v>13</v>
      </c>
      <c r="B24" s="1457" t="s">
        <v>30</v>
      </c>
      <c r="C24" s="1463" t="s">
        <v>341</v>
      </c>
      <c r="D24" s="1459">
        <f>SUM(E24:K24,L24:R24)/2</f>
        <v>36</v>
      </c>
      <c r="E24" s="1482"/>
      <c r="F24" s="1459">
        <v>8</v>
      </c>
      <c r="G24" s="1459">
        <v>8</v>
      </c>
      <c r="H24" s="1459">
        <v>8</v>
      </c>
      <c r="I24" s="1459"/>
      <c r="J24" s="1459">
        <v>8</v>
      </c>
      <c r="K24" s="1482">
        <v>8</v>
      </c>
      <c r="L24" s="1482">
        <v>8</v>
      </c>
      <c r="M24" s="1459">
        <v>8</v>
      </c>
      <c r="N24" s="1459">
        <v>8</v>
      </c>
      <c r="O24" s="1459">
        <v>8</v>
      </c>
      <c r="P24" s="1476"/>
      <c r="Q24" s="1466" t="s">
        <v>104</v>
      </c>
      <c r="R24" s="1482"/>
      <c r="S24" s="1475"/>
    </row>
    <row r="25" spans="1:19" ht="63" customHeight="1" x14ac:dyDescent="0.7">
      <c r="A25" s="1457" t="s">
        <v>13</v>
      </c>
      <c r="B25" s="1457" t="s">
        <v>30</v>
      </c>
      <c r="C25" s="1463" t="s">
        <v>290</v>
      </c>
      <c r="D25" s="1459">
        <f t="shared" ref="D25" si="6">SUM(E25:K25,L25:R25)/2</f>
        <v>16</v>
      </c>
      <c r="E25" s="1460">
        <v>8</v>
      </c>
      <c r="F25" s="1459"/>
      <c r="G25" s="1459"/>
      <c r="H25" s="1459"/>
      <c r="I25" s="1459"/>
      <c r="J25" s="1459"/>
      <c r="K25" s="1460">
        <v>8</v>
      </c>
      <c r="L25" s="1460">
        <v>8</v>
      </c>
      <c r="M25" s="1459"/>
      <c r="N25" s="1459"/>
      <c r="O25" s="1459"/>
      <c r="P25" s="1459"/>
      <c r="Q25" s="1459"/>
      <c r="R25" s="1461">
        <v>8</v>
      </c>
      <c r="S25" s="1475"/>
    </row>
    <row r="26" spans="1:19" ht="63" customHeight="1" x14ac:dyDescent="0.7">
      <c r="A26" s="1471"/>
      <c r="B26" s="1471"/>
      <c r="C26" s="1472" t="s">
        <v>119</v>
      </c>
      <c r="D26" s="1473"/>
      <c r="E26" s="1474">
        <f>COUNT(E7:E14,E16:E19,E21:E21,E23:E25)</f>
        <v>3</v>
      </c>
      <c r="F26" s="1474">
        <f t="shared" ref="F26:R26" si="7">COUNT(F7:F14,F16:F19,F21:F21,F23:F25)</f>
        <v>10</v>
      </c>
      <c r="G26" s="1474">
        <f t="shared" si="7"/>
        <v>9</v>
      </c>
      <c r="H26" s="1474">
        <f t="shared" si="7"/>
        <v>8</v>
      </c>
      <c r="I26" s="1474">
        <f t="shared" si="7"/>
        <v>9</v>
      </c>
      <c r="J26" s="1474">
        <f t="shared" si="7"/>
        <v>10</v>
      </c>
      <c r="K26" s="1474">
        <f t="shared" si="7"/>
        <v>7</v>
      </c>
      <c r="L26" s="1474">
        <f t="shared" si="7"/>
        <v>6</v>
      </c>
      <c r="M26" s="1474">
        <f t="shared" si="7"/>
        <v>10</v>
      </c>
      <c r="N26" s="1474">
        <f t="shared" si="7"/>
        <v>10</v>
      </c>
      <c r="O26" s="1474">
        <f t="shared" si="7"/>
        <v>8</v>
      </c>
      <c r="P26" s="1474">
        <f t="shared" si="7"/>
        <v>10</v>
      </c>
      <c r="Q26" s="1474">
        <f t="shared" si="7"/>
        <v>8</v>
      </c>
      <c r="R26" s="1474">
        <f t="shared" si="7"/>
        <v>4</v>
      </c>
      <c r="S26" s="1475">
        <f t="shared" si="5"/>
        <v>8</v>
      </c>
    </row>
    <row r="27" spans="1:19" ht="63" customHeight="1" x14ac:dyDescent="0.7">
      <c r="A27" s="1457" t="s">
        <v>13</v>
      </c>
      <c r="B27" s="1457" t="s">
        <v>91</v>
      </c>
      <c r="C27" s="1458" t="s">
        <v>92</v>
      </c>
      <c r="D27" s="1459">
        <f t="shared" ref="D27:D31" si="8">SUM(E27:K27,L27:R27)/2</f>
        <v>40</v>
      </c>
      <c r="E27" s="1460"/>
      <c r="F27" s="1459">
        <v>8</v>
      </c>
      <c r="G27" s="1459">
        <v>8</v>
      </c>
      <c r="H27" s="1459">
        <v>8</v>
      </c>
      <c r="I27" s="1459">
        <v>8</v>
      </c>
      <c r="J27" s="1459">
        <v>8</v>
      </c>
      <c r="K27" s="1460"/>
      <c r="L27" s="1460"/>
      <c r="M27" s="1459">
        <v>8</v>
      </c>
      <c r="N27" s="1459">
        <v>8</v>
      </c>
      <c r="O27" s="1459">
        <v>8</v>
      </c>
      <c r="P27" s="1459">
        <v>8</v>
      </c>
      <c r="Q27" s="1459">
        <v>8</v>
      </c>
      <c r="R27" s="1461"/>
      <c r="S27" s="1475"/>
    </row>
    <row r="28" spans="1:19" ht="63" customHeight="1" x14ac:dyDescent="0.7">
      <c r="A28" s="1457" t="s">
        <v>13</v>
      </c>
      <c r="B28" s="1457" t="s">
        <v>91</v>
      </c>
      <c r="C28" s="1458" t="s">
        <v>314</v>
      </c>
      <c r="D28" s="1459">
        <f t="shared" si="8"/>
        <v>16</v>
      </c>
      <c r="E28" s="1481"/>
      <c r="F28" s="1459"/>
      <c r="G28" s="1459">
        <v>8</v>
      </c>
      <c r="H28" s="1459">
        <v>8</v>
      </c>
      <c r="I28" s="1459"/>
      <c r="J28" s="1459"/>
      <c r="K28" s="1460"/>
      <c r="L28" s="1460"/>
      <c r="M28" s="1459"/>
      <c r="N28" s="1459">
        <v>8</v>
      </c>
      <c r="O28" s="1459">
        <v>8</v>
      </c>
      <c r="P28" s="1459"/>
      <c r="Q28" s="1459"/>
      <c r="R28" s="1481"/>
      <c r="S28" s="1475"/>
    </row>
    <row r="29" spans="1:19" ht="63" customHeight="1" x14ac:dyDescent="0.7">
      <c r="A29" s="1467" t="s">
        <v>328</v>
      </c>
      <c r="B29" s="1467" t="s">
        <v>91</v>
      </c>
      <c r="C29" s="1483" t="s">
        <v>344</v>
      </c>
      <c r="D29" s="1459">
        <f t="shared" si="8"/>
        <v>0</v>
      </c>
      <c r="E29" s="1481"/>
      <c r="F29" s="1459"/>
      <c r="G29" s="1459"/>
      <c r="H29" s="1459"/>
      <c r="I29" s="1459"/>
      <c r="J29" s="1459"/>
      <c r="K29" s="1460"/>
      <c r="L29" s="1460"/>
      <c r="M29" s="1459"/>
      <c r="N29" s="1459"/>
      <c r="O29" s="1459"/>
      <c r="P29" s="1459"/>
      <c r="Q29" s="1459"/>
      <c r="R29" s="1481"/>
      <c r="S29" s="1475"/>
    </row>
    <row r="30" spans="1:19" ht="63" customHeight="1" x14ac:dyDescent="0.7">
      <c r="A30" s="1457" t="s">
        <v>13</v>
      </c>
      <c r="B30" s="1457" t="s">
        <v>91</v>
      </c>
      <c r="C30" s="1463" t="s">
        <v>331</v>
      </c>
      <c r="D30" s="1459">
        <f t="shared" si="8"/>
        <v>40</v>
      </c>
      <c r="E30" s="1460"/>
      <c r="F30" s="1459">
        <v>8</v>
      </c>
      <c r="G30" s="1459">
        <v>8</v>
      </c>
      <c r="H30" s="1459">
        <v>8</v>
      </c>
      <c r="I30" s="1459"/>
      <c r="J30" s="1459">
        <v>8</v>
      </c>
      <c r="K30" s="1460">
        <v>8</v>
      </c>
      <c r="L30" s="1460">
        <v>8</v>
      </c>
      <c r="M30" s="1459">
        <v>8</v>
      </c>
      <c r="N30" s="1459">
        <v>8</v>
      </c>
      <c r="O30" s="1459">
        <v>8</v>
      </c>
      <c r="P30" s="1459"/>
      <c r="Q30" s="1459">
        <v>8</v>
      </c>
      <c r="R30" s="1461"/>
      <c r="S30" s="1475"/>
    </row>
    <row r="31" spans="1:19" ht="63" customHeight="1" x14ac:dyDescent="0.7">
      <c r="A31" s="1457" t="s">
        <v>13</v>
      </c>
      <c r="B31" s="1457" t="s">
        <v>91</v>
      </c>
      <c r="C31" s="1463" t="s">
        <v>281</v>
      </c>
      <c r="D31" s="1459">
        <f t="shared" si="8"/>
        <v>40</v>
      </c>
      <c r="E31" s="1460">
        <v>8</v>
      </c>
      <c r="F31" s="1459"/>
      <c r="G31" s="1459">
        <v>8</v>
      </c>
      <c r="H31" s="1459">
        <v>8</v>
      </c>
      <c r="I31" s="1459">
        <v>8</v>
      </c>
      <c r="J31" s="1459">
        <v>8</v>
      </c>
      <c r="K31" s="1460"/>
      <c r="L31" s="1460"/>
      <c r="M31" s="1459">
        <v>8</v>
      </c>
      <c r="N31" s="1459">
        <v>8</v>
      </c>
      <c r="O31" s="1459"/>
      <c r="P31" s="1459">
        <v>8</v>
      </c>
      <c r="Q31" s="1459">
        <v>8</v>
      </c>
      <c r="R31" s="1461">
        <v>8</v>
      </c>
      <c r="S31" s="1475"/>
    </row>
    <row r="32" spans="1:19" ht="63" customHeight="1" x14ac:dyDescent="0.7">
      <c r="A32" s="1471"/>
      <c r="B32" s="1471"/>
      <c r="C32" s="1472" t="s">
        <v>124</v>
      </c>
      <c r="D32" s="1473"/>
      <c r="E32" s="1474">
        <f>COUNT(E7:E14,E16:E19,E21:E21,E23:E25,E27:E31)</f>
        <v>4</v>
      </c>
      <c r="F32" s="1474">
        <f t="shared" ref="F32:R32" si="9">COUNT(F7:F14,F16:F19,F21:F21,F23:F25,F27:F31)</f>
        <v>12</v>
      </c>
      <c r="G32" s="1474">
        <f t="shared" si="9"/>
        <v>13</v>
      </c>
      <c r="H32" s="1474">
        <f t="shared" si="9"/>
        <v>12</v>
      </c>
      <c r="I32" s="1474">
        <f t="shared" si="9"/>
        <v>11</v>
      </c>
      <c r="J32" s="1474">
        <f t="shared" si="9"/>
        <v>13</v>
      </c>
      <c r="K32" s="1474">
        <f t="shared" si="9"/>
        <v>8</v>
      </c>
      <c r="L32" s="1474">
        <f t="shared" si="9"/>
        <v>7</v>
      </c>
      <c r="M32" s="1474">
        <f t="shared" si="9"/>
        <v>13</v>
      </c>
      <c r="N32" s="1474">
        <f t="shared" si="9"/>
        <v>14</v>
      </c>
      <c r="O32" s="1474">
        <f t="shared" si="9"/>
        <v>11</v>
      </c>
      <c r="P32" s="1474">
        <f t="shared" si="9"/>
        <v>12</v>
      </c>
      <c r="Q32" s="1474">
        <f t="shared" si="9"/>
        <v>11</v>
      </c>
      <c r="R32" s="1474">
        <f t="shared" si="9"/>
        <v>5</v>
      </c>
      <c r="S32" s="1475">
        <f t="shared" si="5"/>
        <v>10.428571428571429</v>
      </c>
    </row>
    <row r="33" spans="1:19" ht="63" customHeight="1" x14ac:dyDescent="0.7">
      <c r="A33" s="1457" t="s">
        <v>13</v>
      </c>
      <c r="B33" s="1457" t="s">
        <v>288</v>
      </c>
      <c r="C33" s="1463" t="s">
        <v>276</v>
      </c>
      <c r="D33" s="1459">
        <f>SUM(E33:K33,L33:R33)/2</f>
        <v>13</v>
      </c>
      <c r="E33" s="1480">
        <v>8</v>
      </c>
      <c r="F33" s="1459"/>
      <c r="G33" s="1459"/>
      <c r="H33" s="1459">
        <v>5</v>
      </c>
      <c r="I33" s="1459"/>
      <c r="J33" s="1459"/>
      <c r="K33" s="1480"/>
      <c r="L33" s="1480"/>
      <c r="M33" s="1459"/>
      <c r="N33" s="1459"/>
      <c r="O33" s="1459">
        <v>5</v>
      </c>
      <c r="P33" s="1459"/>
      <c r="Q33" s="1459"/>
      <c r="R33" s="1480">
        <v>8</v>
      </c>
      <c r="S33" s="1475"/>
    </row>
    <row r="34" spans="1:19" ht="63" customHeight="1" x14ac:dyDescent="0.7">
      <c r="A34" s="1457" t="s">
        <v>13</v>
      </c>
      <c r="B34" s="1457" t="s">
        <v>322</v>
      </c>
      <c r="C34" s="1463" t="s">
        <v>276</v>
      </c>
      <c r="D34" s="1459">
        <f>SUM(E34:K34,L34:R34)/2</f>
        <v>14</v>
      </c>
      <c r="E34" s="1480"/>
      <c r="F34" s="1459"/>
      <c r="G34" s="1459"/>
      <c r="H34" s="1459"/>
      <c r="I34" s="1459">
        <v>7</v>
      </c>
      <c r="J34" s="1459">
        <v>7</v>
      </c>
      <c r="K34" s="1480"/>
      <c r="L34" s="1480"/>
      <c r="M34" s="1459"/>
      <c r="N34" s="1459"/>
      <c r="O34" s="1459"/>
      <c r="P34" s="1459">
        <v>7</v>
      </c>
      <c r="Q34" s="1459">
        <v>7</v>
      </c>
      <c r="R34" s="1480"/>
      <c r="S34" s="1475"/>
    </row>
    <row r="35" spans="1:19" ht="63" customHeight="1" x14ac:dyDescent="0.7">
      <c r="A35" s="1467" t="s">
        <v>328</v>
      </c>
      <c r="B35" s="1467" t="s">
        <v>34</v>
      </c>
      <c r="C35" s="1484" t="s">
        <v>345</v>
      </c>
      <c r="D35" s="1459">
        <f>SUM(E35:K35,L35:R35)/2</f>
        <v>0</v>
      </c>
      <c r="E35" s="1480"/>
      <c r="F35" s="1459"/>
      <c r="G35" s="1459"/>
      <c r="H35" s="1459"/>
      <c r="I35" s="1459"/>
      <c r="J35" s="1459"/>
      <c r="K35" s="1480"/>
      <c r="L35" s="1480"/>
      <c r="M35" s="1459"/>
      <c r="N35" s="1459"/>
      <c r="O35" s="1459"/>
      <c r="P35" s="1459"/>
      <c r="Q35" s="1459"/>
      <c r="R35" s="1480"/>
      <c r="S35" s="1475"/>
    </row>
    <row r="36" spans="1:19" ht="63" customHeight="1" x14ac:dyDescent="0.7">
      <c r="A36" s="1457" t="s">
        <v>13</v>
      </c>
      <c r="B36" s="1457" t="s">
        <v>34</v>
      </c>
      <c r="C36" s="1485" t="s">
        <v>192</v>
      </c>
      <c r="D36" s="1459">
        <f>SUM(E36:K36,L36:R36)/2</f>
        <v>40</v>
      </c>
      <c r="E36" s="1460">
        <v>8</v>
      </c>
      <c r="F36" s="1476">
        <v>8</v>
      </c>
      <c r="G36" s="1476">
        <v>8</v>
      </c>
      <c r="H36" s="1459"/>
      <c r="I36" s="1459">
        <v>8</v>
      </c>
      <c r="J36" s="1459">
        <v>8</v>
      </c>
      <c r="K36" s="1460"/>
      <c r="L36" s="1460"/>
      <c r="M36" s="1476">
        <v>8</v>
      </c>
      <c r="N36" s="1476">
        <v>8</v>
      </c>
      <c r="O36" s="1459"/>
      <c r="P36" s="1459">
        <v>8</v>
      </c>
      <c r="Q36" s="1459">
        <v>8</v>
      </c>
      <c r="R36" s="1461">
        <v>8</v>
      </c>
      <c r="S36" s="1475"/>
    </row>
    <row r="37" spans="1:19" ht="63" customHeight="1" x14ac:dyDescent="0.7">
      <c r="A37" s="1471"/>
      <c r="B37" s="1471"/>
      <c r="C37" s="1472" t="s">
        <v>121</v>
      </c>
      <c r="D37" s="1473"/>
      <c r="E37" s="1474">
        <f>COUNT(E7:E14,E16:E19,E21:E21,E23:E25,E27:E31,E33:E36)</f>
        <v>6</v>
      </c>
      <c r="F37" s="1474">
        <f t="shared" ref="F37:R37" si="10">COUNT(F7:F14,F16:F19,F21:F21,F23:F25,F27:F31,F33:F36)</f>
        <v>13</v>
      </c>
      <c r="G37" s="1474">
        <f t="shared" si="10"/>
        <v>14</v>
      </c>
      <c r="H37" s="1474">
        <f t="shared" si="10"/>
        <v>13</v>
      </c>
      <c r="I37" s="1474">
        <f t="shared" si="10"/>
        <v>13</v>
      </c>
      <c r="J37" s="1474">
        <f t="shared" si="10"/>
        <v>15</v>
      </c>
      <c r="K37" s="1474">
        <f t="shared" si="10"/>
        <v>8</v>
      </c>
      <c r="L37" s="1474">
        <f t="shared" si="10"/>
        <v>7</v>
      </c>
      <c r="M37" s="1474">
        <f t="shared" si="10"/>
        <v>14</v>
      </c>
      <c r="N37" s="1474">
        <f t="shared" si="10"/>
        <v>15</v>
      </c>
      <c r="O37" s="1474">
        <f t="shared" si="10"/>
        <v>12</v>
      </c>
      <c r="P37" s="1474">
        <f t="shared" si="10"/>
        <v>14</v>
      </c>
      <c r="Q37" s="1474">
        <f t="shared" si="10"/>
        <v>13</v>
      </c>
      <c r="R37" s="1474">
        <f t="shared" si="10"/>
        <v>7</v>
      </c>
      <c r="S37" s="1475">
        <f t="shared" si="5"/>
        <v>11.714285714285714</v>
      </c>
    </row>
    <row r="38" spans="1:19" ht="63" customHeight="1" x14ac:dyDescent="0.7">
      <c r="A38" s="1457" t="s">
        <v>13</v>
      </c>
      <c r="B38" s="1457" t="s">
        <v>338</v>
      </c>
      <c r="C38" s="1463" t="s">
        <v>306</v>
      </c>
      <c r="D38" s="1459">
        <f>SUM(E38:K38,L38:R38)/2</f>
        <v>40</v>
      </c>
      <c r="E38" s="1486">
        <v>10</v>
      </c>
      <c r="F38" s="1476">
        <v>10</v>
      </c>
      <c r="G38" s="1476"/>
      <c r="H38" s="1459">
        <v>10</v>
      </c>
      <c r="I38" s="1476"/>
      <c r="J38" s="1476"/>
      <c r="K38" s="1480">
        <v>10</v>
      </c>
      <c r="L38" s="1480">
        <v>10</v>
      </c>
      <c r="M38" s="1459">
        <v>10</v>
      </c>
      <c r="N38" s="1476"/>
      <c r="O38" s="1476">
        <v>10</v>
      </c>
      <c r="P38" s="1476"/>
      <c r="Q38" s="1476"/>
      <c r="R38" s="1486">
        <v>10</v>
      </c>
      <c r="S38" s="1475"/>
    </row>
    <row r="39" spans="1:19" ht="63" customHeight="1" x14ac:dyDescent="0.7">
      <c r="A39" s="1457" t="s">
        <v>13</v>
      </c>
      <c r="B39" s="1457" t="s">
        <v>162</v>
      </c>
      <c r="C39" s="1463" t="s">
        <v>235</v>
      </c>
      <c r="D39" s="1459">
        <f t="shared" ref="D39" si="11">SUM(E39:K39,L39:R39)/2</f>
        <v>40</v>
      </c>
      <c r="E39" s="1464"/>
      <c r="F39" s="1476">
        <v>8</v>
      </c>
      <c r="G39" s="1476">
        <v>8</v>
      </c>
      <c r="H39" s="1459"/>
      <c r="I39" s="1476">
        <v>8</v>
      </c>
      <c r="J39" s="1476">
        <v>8</v>
      </c>
      <c r="K39" s="1460">
        <v>8</v>
      </c>
      <c r="L39" s="1460">
        <v>8</v>
      </c>
      <c r="M39" s="1459">
        <v>8</v>
      </c>
      <c r="N39" s="1476"/>
      <c r="O39" s="1476">
        <v>8</v>
      </c>
      <c r="P39" s="1476">
        <v>8</v>
      </c>
      <c r="Q39" s="1476">
        <v>8</v>
      </c>
      <c r="R39" s="1478"/>
      <c r="S39" s="1475"/>
    </row>
    <row r="40" spans="1:19" ht="63" customHeight="1" x14ac:dyDescent="0.7">
      <c r="A40" s="1457" t="s">
        <v>13</v>
      </c>
      <c r="B40" s="1457" t="s">
        <v>162</v>
      </c>
      <c r="C40" s="1463" t="s">
        <v>292</v>
      </c>
      <c r="D40" s="1459">
        <f>SUM(E40:K40,L40:R40)/2</f>
        <v>8</v>
      </c>
      <c r="E40" s="1460">
        <v>8</v>
      </c>
      <c r="F40" s="1487"/>
      <c r="G40" s="1488"/>
      <c r="H40" s="1487"/>
      <c r="I40" s="1487"/>
      <c r="J40" s="1487"/>
      <c r="K40" s="1464"/>
      <c r="L40" s="1464"/>
      <c r="M40" s="1487"/>
      <c r="N40" s="1489"/>
      <c r="O40" s="1489"/>
      <c r="P40" s="1489"/>
      <c r="Q40" s="1487"/>
      <c r="R40" s="1461">
        <v>8</v>
      </c>
      <c r="S40" s="1475"/>
    </row>
    <row r="41" spans="1:19" ht="63" customHeight="1" x14ac:dyDescent="0.7">
      <c r="A41" s="1471"/>
      <c r="B41" s="1471"/>
      <c r="C41" s="1472" t="s">
        <v>139</v>
      </c>
      <c r="D41" s="1473"/>
      <c r="E41" s="1474">
        <f>COUNT(E7:E14,E16:E19,E21:E21,E23:E25,E27:E31,E33:E36,E38:E40)</f>
        <v>8</v>
      </c>
      <c r="F41" s="1474">
        <f t="shared" ref="F41:R41" si="12">COUNT(F7:F14,F16:F19,F21:F21,F23:F25,F27:F31,F33:F36,F38:F40)</f>
        <v>15</v>
      </c>
      <c r="G41" s="1474">
        <f t="shared" si="12"/>
        <v>15</v>
      </c>
      <c r="H41" s="1474">
        <f t="shared" si="12"/>
        <v>14</v>
      </c>
      <c r="I41" s="1474">
        <f t="shared" si="12"/>
        <v>14</v>
      </c>
      <c r="J41" s="1474">
        <f t="shared" si="12"/>
        <v>16</v>
      </c>
      <c r="K41" s="1474">
        <f t="shared" si="12"/>
        <v>10</v>
      </c>
      <c r="L41" s="1474">
        <f t="shared" si="12"/>
        <v>9</v>
      </c>
      <c r="M41" s="1474">
        <f t="shared" si="12"/>
        <v>16</v>
      </c>
      <c r="N41" s="1474">
        <f t="shared" si="12"/>
        <v>15</v>
      </c>
      <c r="O41" s="1474">
        <f t="shared" si="12"/>
        <v>14</v>
      </c>
      <c r="P41" s="1474">
        <f t="shared" si="12"/>
        <v>15</v>
      </c>
      <c r="Q41" s="1474">
        <f t="shared" si="12"/>
        <v>14</v>
      </c>
      <c r="R41" s="1474">
        <f t="shared" si="12"/>
        <v>9</v>
      </c>
      <c r="S41" s="1475">
        <f t="shared" si="5"/>
        <v>13.142857142857142</v>
      </c>
    </row>
    <row r="42" spans="1:19" ht="63" customHeight="1" x14ac:dyDescent="0.7">
      <c r="A42" s="1457" t="s">
        <v>13</v>
      </c>
      <c r="B42" s="1457" t="s">
        <v>103</v>
      </c>
      <c r="C42" s="1463" t="s">
        <v>309</v>
      </c>
      <c r="D42" s="1459">
        <f>SUM(E42:K42,L42:R42)/2</f>
        <v>8</v>
      </c>
      <c r="E42" s="1480"/>
      <c r="F42" s="1459"/>
      <c r="G42" s="1459">
        <v>8</v>
      </c>
      <c r="H42" s="1459"/>
      <c r="I42" s="1459"/>
      <c r="J42" s="1459"/>
      <c r="K42" s="1480"/>
      <c r="L42" s="1480"/>
      <c r="M42" s="1459"/>
      <c r="N42" s="1459">
        <v>8</v>
      </c>
      <c r="O42" s="1459"/>
      <c r="P42" s="1459"/>
      <c r="Q42" s="1459"/>
      <c r="R42" s="1480"/>
      <c r="S42" s="1475"/>
    </row>
    <row r="43" spans="1:19" ht="63" customHeight="1" x14ac:dyDescent="0.7">
      <c r="A43" s="1457" t="s">
        <v>13</v>
      </c>
      <c r="B43" s="1457" t="s">
        <v>103</v>
      </c>
      <c r="C43" s="1463" t="s">
        <v>332</v>
      </c>
      <c r="D43" s="1459">
        <f>SUM(E43:K43,L43:R43)/2</f>
        <v>24</v>
      </c>
      <c r="E43" s="1460">
        <v>8</v>
      </c>
      <c r="F43" s="1459"/>
      <c r="G43" s="1459"/>
      <c r="H43" s="1459"/>
      <c r="I43" s="1459"/>
      <c r="J43" s="1459">
        <v>8</v>
      </c>
      <c r="K43" s="1460">
        <v>8</v>
      </c>
      <c r="L43" s="1460">
        <v>8</v>
      </c>
      <c r="M43" s="1459"/>
      <c r="N43" s="1459"/>
      <c r="O43" s="1459"/>
      <c r="P43" s="1459"/>
      <c r="Q43" s="1459">
        <v>8</v>
      </c>
      <c r="R43" s="1461">
        <v>8</v>
      </c>
      <c r="S43" s="1475"/>
    </row>
    <row r="44" spans="1:19" ht="63" customHeight="1" x14ac:dyDescent="0.7">
      <c r="A44" s="1471"/>
      <c r="B44" s="1471"/>
      <c r="C44" s="1472" t="s">
        <v>125</v>
      </c>
      <c r="D44" s="1473"/>
      <c r="E44" s="1474">
        <f>COUNT(E7:E14,E16:E18,E21:E21,E23:E25,E27:E31,E33:E36,E38:E40,E42:E43)</f>
        <v>8</v>
      </c>
      <c r="F44" s="1474">
        <f t="shared" ref="F44:R44" si="13">COUNT(F7:F14,F16:F18,F21:F21,F23:F25,F27:F31,F33:F36,F38:F40,F42:F43)</f>
        <v>15</v>
      </c>
      <c r="G44" s="1474">
        <f t="shared" si="13"/>
        <v>15</v>
      </c>
      <c r="H44" s="1474">
        <f t="shared" si="13"/>
        <v>13</v>
      </c>
      <c r="I44" s="1474">
        <f t="shared" si="13"/>
        <v>14</v>
      </c>
      <c r="J44" s="1474">
        <f t="shared" si="13"/>
        <v>17</v>
      </c>
      <c r="K44" s="1474">
        <f t="shared" si="13"/>
        <v>11</v>
      </c>
      <c r="L44" s="1474">
        <f t="shared" si="13"/>
        <v>9</v>
      </c>
      <c r="M44" s="1474">
        <f t="shared" si="13"/>
        <v>15</v>
      </c>
      <c r="N44" s="1474">
        <f t="shared" si="13"/>
        <v>15</v>
      </c>
      <c r="O44" s="1474">
        <f t="shared" si="13"/>
        <v>14</v>
      </c>
      <c r="P44" s="1474">
        <f t="shared" si="13"/>
        <v>14</v>
      </c>
      <c r="Q44" s="1474">
        <f t="shared" si="13"/>
        <v>15</v>
      </c>
      <c r="R44" s="1474">
        <f t="shared" si="13"/>
        <v>10</v>
      </c>
      <c r="S44" s="1475">
        <f t="shared" si="5"/>
        <v>13.214285714285714</v>
      </c>
    </row>
    <row r="45" spans="1:19" ht="63" customHeight="1" x14ac:dyDescent="0.7">
      <c r="A45" s="1457" t="s">
        <v>13</v>
      </c>
      <c r="B45" s="1457" t="s">
        <v>39</v>
      </c>
      <c r="C45" s="1463" t="s">
        <v>318</v>
      </c>
      <c r="D45" s="1459">
        <f>SUM(E45:K45,L45:R45)/2</f>
        <v>40</v>
      </c>
      <c r="E45" s="1460"/>
      <c r="F45" s="1459">
        <v>8</v>
      </c>
      <c r="G45" s="1459">
        <v>8</v>
      </c>
      <c r="H45" s="1459">
        <v>8</v>
      </c>
      <c r="I45" s="1459">
        <v>8</v>
      </c>
      <c r="J45" s="1459"/>
      <c r="K45" s="1460">
        <v>8</v>
      </c>
      <c r="L45" s="1460">
        <v>8</v>
      </c>
      <c r="M45" s="1459"/>
      <c r="N45" s="1459">
        <v>8</v>
      </c>
      <c r="O45" s="1459">
        <v>8</v>
      </c>
      <c r="P45" s="1459">
        <v>8</v>
      </c>
      <c r="Q45" s="1459">
        <v>8</v>
      </c>
      <c r="R45" s="1461"/>
      <c r="S45" s="1475"/>
    </row>
    <row r="46" spans="1:19" ht="63" customHeight="1" x14ac:dyDescent="0.7">
      <c r="A46" s="1457" t="s">
        <v>13</v>
      </c>
      <c r="B46" s="1457" t="s">
        <v>39</v>
      </c>
      <c r="C46" s="1463" t="s">
        <v>329</v>
      </c>
      <c r="D46" s="1459">
        <f t="shared" ref="D46:D51" si="14">SUM(E46:K46,L46:R46)/2</f>
        <v>36</v>
      </c>
      <c r="E46" s="1460"/>
      <c r="F46" s="1459">
        <v>8</v>
      </c>
      <c r="G46" s="1459">
        <v>8</v>
      </c>
      <c r="H46" s="1490">
        <v>8</v>
      </c>
      <c r="I46" s="1459"/>
      <c r="J46" s="1459">
        <v>8</v>
      </c>
      <c r="K46" s="1465" t="s">
        <v>104</v>
      </c>
      <c r="L46" s="1460">
        <v>8</v>
      </c>
      <c r="M46" s="1459">
        <v>8</v>
      </c>
      <c r="N46" s="1459">
        <v>8</v>
      </c>
      <c r="O46" s="1459"/>
      <c r="P46" s="1459">
        <v>8</v>
      </c>
      <c r="Q46" s="1459">
        <v>8</v>
      </c>
      <c r="R46" s="1461"/>
      <c r="S46" s="1475"/>
    </row>
    <row r="47" spans="1:19" s="1447" customFormat="1" ht="63" customHeight="1" x14ac:dyDescent="0.7">
      <c r="A47" s="1457" t="s">
        <v>13</v>
      </c>
      <c r="B47" s="1457" t="s">
        <v>39</v>
      </c>
      <c r="C47" s="1463" t="s">
        <v>308</v>
      </c>
      <c r="D47" s="1459">
        <f t="shared" si="14"/>
        <v>8</v>
      </c>
      <c r="E47" s="1460">
        <v>8</v>
      </c>
      <c r="F47" s="1487"/>
      <c r="G47" s="1487"/>
      <c r="H47" s="1487"/>
      <c r="I47" s="1487"/>
      <c r="J47" s="1487"/>
      <c r="K47" s="1491"/>
      <c r="L47" s="1491"/>
      <c r="M47" s="1487"/>
      <c r="N47" s="1487"/>
      <c r="O47" s="1487"/>
      <c r="P47" s="1487"/>
      <c r="Q47" s="1487"/>
      <c r="R47" s="1461">
        <v>8</v>
      </c>
      <c r="S47" s="1492"/>
    </row>
    <row r="48" spans="1:19" ht="63" customHeight="1" x14ac:dyDescent="0.7">
      <c r="A48" s="1457" t="s">
        <v>13</v>
      </c>
      <c r="B48" s="1457" t="s">
        <v>39</v>
      </c>
      <c r="C48" s="1463" t="s">
        <v>106</v>
      </c>
      <c r="D48" s="1459">
        <f t="shared" si="14"/>
        <v>16</v>
      </c>
      <c r="E48" s="1460"/>
      <c r="F48" s="1459">
        <v>8</v>
      </c>
      <c r="G48" s="1459">
        <v>8</v>
      </c>
      <c r="H48" s="1470"/>
      <c r="I48" s="1470"/>
      <c r="J48" s="1470"/>
      <c r="K48" s="1481"/>
      <c r="L48" s="1460"/>
      <c r="M48" s="1459">
        <v>8</v>
      </c>
      <c r="N48" s="1459">
        <v>8</v>
      </c>
      <c r="O48" s="1470"/>
      <c r="P48" s="1470"/>
      <c r="Q48" s="1470"/>
      <c r="R48" s="1481"/>
      <c r="S48" s="1475"/>
    </row>
    <row r="49" spans="1:19" ht="63" customHeight="1" x14ac:dyDescent="0.7">
      <c r="A49" s="1457" t="s">
        <v>13</v>
      </c>
      <c r="B49" s="1457" t="s">
        <v>39</v>
      </c>
      <c r="C49" s="1463" t="s">
        <v>334</v>
      </c>
      <c r="D49" s="1459">
        <f t="shared" si="14"/>
        <v>40</v>
      </c>
      <c r="E49" s="1480"/>
      <c r="F49" s="1459">
        <v>8</v>
      </c>
      <c r="G49" s="1459"/>
      <c r="H49" s="1459">
        <v>8</v>
      </c>
      <c r="I49" s="1459">
        <v>8</v>
      </c>
      <c r="J49" s="1459">
        <v>8</v>
      </c>
      <c r="K49" s="1480">
        <v>8</v>
      </c>
      <c r="L49" s="1480">
        <v>8</v>
      </c>
      <c r="M49" s="1459">
        <v>8</v>
      </c>
      <c r="N49" s="1459"/>
      <c r="O49" s="1459">
        <v>8</v>
      </c>
      <c r="P49" s="1459">
        <v>8</v>
      </c>
      <c r="Q49" s="1459">
        <v>8</v>
      </c>
      <c r="R49" s="1480"/>
      <c r="S49" s="1493"/>
    </row>
    <row r="50" spans="1:19" ht="63" customHeight="1" x14ac:dyDescent="0.7">
      <c r="A50" s="1457" t="s">
        <v>13</v>
      </c>
      <c r="B50" s="1457" t="s">
        <v>39</v>
      </c>
      <c r="C50" s="1463" t="s">
        <v>325</v>
      </c>
      <c r="D50" s="1459">
        <f t="shared" si="14"/>
        <v>4</v>
      </c>
      <c r="E50" s="1480">
        <v>8</v>
      </c>
      <c r="F50" s="1459"/>
      <c r="G50" s="1459"/>
      <c r="H50" s="1459"/>
      <c r="I50" s="1459"/>
      <c r="J50" s="1466" t="s">
        <v>219</v>
      </c>
      <c r="K50" s="1480"/>
      <c r="L50" s="1480"/>
      <c r="M50" s="1459"/>
      <c r="N50" s="1459"/>
      <c r="O50" s="1459"/>
      <c r="P50" s="1459"/>
      <c r="Q50" s="1459"/>
      <c r="R50" s="1480"/>
      <c r="S50" s="1493"/>
    </row>
    <row r="51" spans="1:19" ht="63" customHeight="1" x14ac:dyDescent="0.7">
      <c r="A51" s="1457" t="s">
        <v>13</v>
      </c>
      <c r="B51" s="1457" t="s">
        <v>39</v>
      </c>
      <c r="C51" s="1463" t="s">
        <v>135</v>
      </c>
      <c r="D51" s="1459">
        <f t="shared" si="14"/>
        <v>40</v>
      </c>
      <c r="E51" s="1460">
        <v>8</v>
      </c>
      <c r="F51" s="1459"/>
      <c r="G51" s="1459">
        <v>8</v>
      </c>
      <c r="H51" s="1459">
        <v>8</v>
      </c>
      <c r="I51" s="1459">
        <v>8</v>
      </c>
      <c r="J51" s="1459">
        <v>8</v>
      </c>
      <c r="K51" s="1480"/>
      <c r="L51" s="1460"/>
      <c r="M51" s="1459"/>
      <c r="N51" s="1459">
        <v>8</v>
      </c>
      <c r="O51" s="1459">
        <v>8</v>
      </c>
      <c r="P51" s="1459">
        <v>8</v>
      </c>
      <c r="Q51" s="1459">
        <v>8</v>
      </c>
      <c r="R51" s="1480">
        <v>8</v>
      </c>
      <c r="S51" s="1475"/>
    </row>
    <row r="52" spans="1:19" ht="63" customHeight="1" x14ac:dyDescent="0.7">
      <c r="A52" s="1471"/>
      <c r="B52" s="1471"/>
      <c r="C52" s="1472" t="s">
        <v>126</v>
      </c>
      <c r="D52" s="1473"/>
      <c r="E52" s="1474">
        <f t="shared" ref="E52:R52" si="15">COUNT(E8:E14,E16:E18,E21:E21,E23:E25,E27:E31,E33:E36,E38:E40,E42:E43,E45:E51)</f>
        <v>11</v>
      </c>
      <c r="F52" s="1474">
        <f t="shared" si="15"/>
        <v>18</v>
      </c>
      <c r="G52" s="1474">
        <f t="shared" si="15"/>
        <v>18</v>
      </c>
      <c r="H52" s="1474">
        <f t="shared" si="15"/>
        <v>16</v>
      </c>
      <c r="I52" s="1474">
        <f t="shared" si="15"/>
        <v>16</v>
      </c>
      <c r="J52" s="1474">
        <f t="shared" si="15"/>
        <v>19</v>
      </c>
      <c r="K52" s="1474">
        <f t="shared" si="15"/>
        <v>13</v>
      </c>
      <c r="L52" s="1474">
        <f t="shared" si="15"/>
        <v>12</v>
      </c>
      <c r="M52" s="1474">
        <f t="shared" si="15"/>
        <v>17</v>
      </c>
      <c r="N52" s="1474">
        <f t="shared" si="15"/>
        <v>18</v>
      </c>
      <c r="O52" s="1474">
        <f t="shared" si="15"/>
        <v>16</v>
      </c>
      <c r="P52" s="1474">
        <f t="shared" si="15"/>
        <v>17</v>
      </c>
      <c r="Q52" s="1474">
        <f t="shared" si="15"/>
        <v>18</v>
      </c>
      <c r="R52" s="1474">
        <f t="shared" si="15"/>
        <v>12</v>
      </c>
      <c r="S52" s="1475">
        <f>AVERAGE(E52:R52)</f>
        <v>15.785714285714286</v>
      </c>
    </row>
    <row r="53" spans="1:19" ht="63" customHeight="1" x14ac:dyDescent="0.7">
      <c r="A53" s="1457" t="s">
        <v>13</v>
      </c>
      <c r="B53" s="1457" t="s">
        <v>301</v>
      </c>
      <c r="C53" s="1458" t="s">
        <v>106</v>
      </c>
      <c r="D53" s="1459">
        <f>SUM(E53:K53,L53:R53)/2</f>
        <v>6</v>
      </c>
      <c r="E53" s="1461"/>
      <c r="F53" s="1481"/>
      <c r="G53" s="1470"/>
      <c r="H53" s="1462">
        <v>6</v>
      </c>
      <c r="I53" s="1470"/>
      <c r="J53" s="1470"/>
      <c r="K53" s="1494"/>
      <c r="L53" s="1460"/>
      <c r="M53" s="1470"/>
      <c r="N53" s="1470"/>
      <c r="O53" s="1459">
        <v>6</v>
      </c>
      <c r="P53" s="1470"/>
      <c r="Q53" s="1470"/>
      <c r="R53" s="1494"/>
      <c r="S53" s="1475"/>
    </row>
    <row r="54" spans="1:19" ht="63" customHeight="1" x14ac:dyDescent="0.7">
      <c r="A54" s="1457" t="s">
        <v>13</v>
      </c>
      <c r="B54" s="1457" t="s">
        <v>312</v>
      </c>
      <c r="C54" s="1458" t="s">
        <v>106</v>
      </c>
      <c r="D54" s="1459">
        <f>SUM(E54:K54,L54:R54)/2</f>
        <v>10</v>
      </c>
      <c r="E54" s="1461"/>
      <c r="F54" s="1481"/>
      <c r="G54" s="1470"/>
      <c r="H54" s="1481"/>
      <c r="I54" s="1459">
        <v>5</v>
      </c>
      <c r="J54" s="1459">
        <v>5</v>
      </c>
      <c r="K54" s="1494"/>
      <c r="L54" s="1460"/>
      <c r="M54" s="1470"/>
      <c r="N54" s="1470"/>
      <c r="O54" s="1470"/>
      <c r="P54" s="1459">
        <v>5</v>
      </c>
      <c r="Q54" s="1459">
        <v>5</v>
      </c>
      <c r="R54" s="1494"/>
      <c r="S54" s="1475"/>
    </row>
    <row r="55" spans="1:19" ht="63" customHeight="1" x14ac:dyDescent="0.7">
      <c r="A55" s="1471"/>
      <c r="B55" s="1471"/>
      <c r="C55" s="1495" t="s">
        <v>300</v>
      </c>
      <c r="D55" s="1473"/>
      <c r="E55" s="1474">
        <f t="shared" ref="E55:R55" si="16">COUNT(E16:E18,E21,E23:E25,E27:E31,E33:E36,E38:E40,E42:E43,E45:E51)</f>
        <v>10</v>
      </c>
      <c r="F55" s="1474">
        <f t="shared" si="16"/>
        <v>15</v>
      </c>
      <c r="G55" s="1474">
        <f t="shared" si="16"/>
        <v>15</v>
      </c>
      <c r="H55" s="1474">
        <f t="shared" si="16"/>
        <v>14</v>
      </c>
      <c r="I55" s="1474">
        <f t="shared" si="16"/>
        <v>13</v>
      </c>
      <c r="J55" s="1474">
        <f t="shared" si="16"/>
        <v>16</v>
      </c>
      <c r="K55" s="1474">
        <f t="shared" si="16"/>
        <v>11</v>
      </c>
      <c r="L55" s="1474">
        <f t="shared" si="16"/>
        <v>11</v>
      </c>
      <c r="M55" s="1474">
        <f t="shared" si="16"/>
        <v>14</v>
      </c>
      <c r="N55" s="1474">
        <f t="shared" si="16"/>
        <v>15</v>
      </c>
      <c r="O55" s="1474">
        <f t="shared" si="16"/>
        <v>13</v>
      </c>
      <c r="P55" s="1474">
        <f t="shared" si="16"/>
        <v>14</v>
      </c>
      <c r="Q55" s="1474">
        <f t="shared" si="16"/>
        <v>16</v>
      </c>
      <c r="R55" s="1474">
        <f t="shared" si="16"/>
        <v>9</v>
      </c>
      <c r="S55" s="1475">
        <f>AVERAGE(E55:R55)</f>
        <v>13.285714285714286</v>
      </c>
    </row>
    <row r="56" spans="1:19" ht="63" hidden="1" customHeight="1" x14ac:dyDescent="0.7">
      <c r="A56" s="1471"/>
      <c r="B56" s="1471"/>
      <c r="C56" s="1496" t="s">
        <v>51</v>
      </c>
      <c r="D56" s="1473"/>
      <c r="E56" s="1474">
        <f t="shared" ref="E56:R56" si="17">COUNT(E21,E23:E25,E27:E31,E33:E36,E38:E40,E42:E43,E45:E51,E53:E53)</f>
        <v>10</v>
      </c>
      <c r="F56" s="1474">
        <f t="shared" si="17"/>
        <v>12</v>
      </c>
      <c r="G56" s="1474">
        <f t="shared" si="17"/>
        <v>13</v>
      </c>
      <c r="H56" s="1474">
        <f t="shared" si="17"/>
        <v>13</v>
      </c>
      <c r="I56" s="1474">
        <f t="shared" si="17"/>
        <v>10</v>
      </c>
      <c r="J56" s="1474">
        <f t="shared" si="17"/>
        <v>13</v>
      </c>
      <c r="K56" s="1474">
        <f t="shared" si="17"/>
        <v>9</v>
      </c>
      <c r="L56" s="1474">
        <f t="shared" si="17"/>
        <v>10</v>
      </c>
      <c r="M56" s="1474">
        <f t="shared" si="17"/>
        <v>12</v>
      </c>
      <c r="N56" s="1474">
        <f t="shared" si="17"/>
        <v>13</v>
      </c>
      <c r="O56" s="1474">
        <f t="shared" si="17"/>
        <v>11</v>
      </c>
      <c r="P56" s="1474">
        <f t="shared" si="17"/>
        <v>11</v>
      </c>
      <c r="Q56" s="1474">
        <f t="shared" si="17"/>
        <v>13</v>
      </c>
      <c r="R56" s="1474">
        <f t="shared" si="17"/>
        <v>9</v>
      </c>
      <c r="S56" s="1475">
        <f t="shared" si="5"/>
        <v>11.357142857142858</v>
      </c>
    </row>
    <row r="57" spans="1:19" ht="63" hidden="1" customHeight="1" x14ac:dyDescent="0.7">
      <c r="A57" s="1471"/>
      <c r="B57" s="1471"/>
      <c r="C57" s="1496" t="s">
        <v>113</v>
      </c>
      <c r="D57" s="1473"/>
      <c r="E57" s="1474">
        <f t="shared" ref="E57:R57" si="18">COUNT(E23:E25,E27:E31,E34:E36,E38:E40,E42:E43,E45:E51,E53:E54)</f>
        <v>9</v>
      </c>
      <c r="F57" s="1474">
        <f t="shared" si="18"/>
        <v>11</v>
      </c>
      <c r="G57" s="1474">
        <f t="shared" si="18"/>
        <v>12</v>
      </c>
      <c r="H57" s="1474">
        <f t="shared" si="18"/>
        <v>12</v>
      </c>
      <c r="I57" s="1474">
        <f t="shared" si="18"/>
        <v>10</v>
      </c>
      <c r="J57" s="1474">
        <f t="shared" si="18"/>
        <v>13</v>
      </c>
      <c r="K57" s="1474">
        <f t="shared" si="18"/>
        <v>8</v>
      </c>
      <c r="L57" s="1474">
        <f t="shared" si="18"/>
        <v>9</v>
      </c>
      <c r="M57" s="1474">
        <f t="shared" si="18"/>
        <v>11</v>
      </c>
      <c r="N57" s="1474">
        <f t="shared" si="18"/>
        <v>12</v>
      </c>
      <c r="O57" s="1474">
        <f t="shared" si="18"/>
        <v>10</v>
      </c>
      <c r="P57" s="1474">
        <f t="shared" si="18"/>
        <v>11</v>
      </c>
      <c r="Q57" s="1474">
        <f t="shared" si="18"/>
        <v>13</v>
      </c>
      <c r="R57" s="1474">
        <f t="shared" si="18"/>
        <v>8</v>
      </c>
      <c r="S57" s="1475">
        <f t="shared" si="5"/>
        <v>10.642857142857142</v>
      </c>
    </row>
    <row r="58" spans="1:19" ht="63" hidden="1" customHeight="1" x14ac:dyDescent="0.7">
      <c r="A58" s="1457" t="s">
        <v>13</v>
      </c>
      <c r="B58" s="1457" t="s">
        <v>319</v>
      </c>
      <c r="C58" s="1463"/>
      <c r="D58" s="1459">
        <f t="shared" ref="D58" si="19">SUM(E58:K58,L58:R58)/2</f>
        <v>0</v>
      </c>
      <c r="E58" s="1461"/>
      <c r="F58" s="1462"/>
      <c r="G58" s="1459"/>
      <c r="H58" s="1462"/>
      <c r="I58" s="1459"/>
      <c r="J58" s="1459"/>
      <c r="K58" s="1460"/>
      <c r="L58" s="1460"/>
      <c r="M58" s="1459"/>
      <c r="N58" s="1459"/>
      <c r="O58" s="1459"/>
      <c r="P58" s="1459"/>
      <c r="Q58" s="1459"/>
      <c r="R58" s="1460"/>
      <c r="S58" s="1475"/>
    </row>
    <row r="59" spans="1:19" ht="63" hidden="1" customHeight="1" x14ac:dyDescent="0.7">
      <c r="A59" s="1471"/>
      <c r="B59" s="1471"/>
      <c r="C59" s="1496" t="s">
        <v>55</v>
      </c>
      <c r="D59" s="1473"/>
      <c r="E59" s="1474">
        <f t="shared" ref="E59:R59" si="20">COUNT(E27:E31,E34:E36,E38:E40,E42:E43,E45:E51,E53:E54,E58)</f>
        <v>8</v>
      </c>
      <c r="F59" s="1474">
        <f t="shared" si="20"/>
        <v>9</v>
      </c>
      <c r="G59" s="1474">
        <f t="shared" si="20"/>
        <v>11</v>
      </c>
      <c r="H59" s="1474">
        <f t="shared" si="20"/>
        <v>10</v>
      </c>
      <c r="I59" s="1474">
        <f t="shared" si="20"/>
        <v>9</v>
      </c>
      <c r="J59" s="1474">
        <f t="shared" si="20"/>
        <v>11</v>
      </c>
      <c r="K59" s="1474">
        <f t="shared" si="20"/>
        <v>6</v>
      </c>
      <c r="L59" s="1474">
        <f t="shared" si="20"/>
        <v>7</v>
      </c>
      <c r="M59" s="1474">
        <f t="shared" si="20"/>
        <v>9</v>
      </c>
      <c r="N59" s="1474">
        <f t="shared" si="20"/>
        <v>10</v>
      </c>
      <c r="O59" s="1474">
        <f t="shared" si="20"/>
        <v>9</v>
      </c>
      <c r="P59" s="1474">
        <f t="shared" si="20"/>
        <v>10</v>
      </c>
      <c r="Q59" s="1474">
        <f t="shared" si="20"/>
        <v>12</v>
      </c>
      <c r="R59" s="1474">
        <f t="shared" si="20"/>
        <v>7</v>
      </c>
      <c r="S59" s="1475">
        <f t="shared" si="5"/>
        <v>9.1428571428571423</v>
      </c>
    </row>
    <row r="60" spans="1:19" ht="63" hidden="1" customHeight="1" x14ac:dyDescent="0.7">
      <c r="A60" s="1471"/>
      <c r="B60" s="1471"/>
      <c r="C60" s="1496" t="s">
        <v>105</v>
      </c>
      <c r="D60" s="1473"/>
      <c r="E60" s="1474">
        <f>COUNT(E38,E35:E36,E39:E40,E42:E43,E45:E51,E53:E54,E58)</f>
        <v>7</v>
      </c>
      <c r="F60" s="1474">
        <f t="shared" ref="F60:R60" si="21">COUNT(F38,F35:F36,F39:F40,F42:F43,F45:F51,F53:F54,F58)</f>
        <v>7</v>
      </c>
      <c r="G60" s="1474">
        <f t="shared" si="21"/>
        <v>7</v>
      </c>
      <c r="H60" s="1474">
        <f t="shared" si="21"/>
        <v>6</v>
      </c>
      <c r="I60" s="1474">
        <f t="shared" si="21"/>
        <v>6</v>
      </c>
      <c r="J60" s="1474">
        <f t="shared" si="21"/>
        <v>7</v>
      </c>
      <c r="K60" s="1474">
        <f t="shared" si="21"/>
        <v>5</v>
      </c>
      <c r="L60" s="1474">
        <f t="shared" si="21"/>
        <v>6</v>
      </c>
      <c r="M60" s="1474">
        <f t="shared" si="21"/>
        <v>6</v>
      </c>
      <c r="N60" s="1474">
        <f t="shared" si="21"/>
        <v>6</v>
      </c>
      <c r="O60" s="1474">
        <f t="shared" si="21"/>
        <v>6</v>
      </c>
      <c r="P60" s="1474">
        <f t="shared" si="21"/>
        <v>7</v>
      </c>
      <c r="Q60" s="1474">
        <f t="shared" si="21"/>
        <v>8</v>
      </c>
      <c r="R60" s="1474">
        <f t="shared" si="21"/>
        <v>6</v>
      </c>
      <c r="S60" s="1475">
        <f t="shared" si="5"/>
        <v>6.4285714285714288</v>
      </c>
    </row>
    <row r="61" spans="1:19" ht="63" hidden="1" customHeight="1" x14ac:dyDescent="0.7">
      <c r="A61" s="1471"/>
      <c r="B61" s="1471"/>
      <c r="C61" s="1496" t="s">
        <v>128</v>
      </c>
      <c r="D61" s="1473"/>
      <c r="E61" s="1474">
        <f t="shared" ref="E61:R61" si="22">COUNT(E38,E39:E40,E42:E43,E45:E51,E53:E54,E58)</f>
        <v>6</v>
      </c>
      <c r="F61" s="1474">
        <f t="shared" si="22"/>
        <v>6</v>
      </c>
      <c r="G61" s="1474">
        <f t="shared" si="22"/>
        <v>6</v>
      </c>
      <c r="H61" s="1474">
        <f t="shared" si="22"/>
        <v>6</v>
      </c>
      <c r="I61" s="1474">
        <f t="shared" si="22"/>
        <v>5</v>
      </c>
      <c r="J61" s="1474">
        <f t="shared" si="22"/>
        <v>6</v>
      </c>
      <c r="K61" s="1474">
        <f t="shared" si="22"/>
        <v>5</v>
      </c>
      <c r="L61" s="1474">
        <f t="shared" si="22"/>
        <v>6</v>
      </c>
      <c r="M61" s="1474">
        <f t="shared" si="22"/>
        <v>5</v>
      </c>
      <c r="N61" s="1474">
        <f t="shared" si="22"/>
        <v>5</v>
      </c>
      <c r="O61" s="1474">
        <f t="shared" si="22"/>
        <v>6</v>
      </c>
      <c r="P61" s="1474">
        <f t="shared" si="22"/>
        <v>6</v>
      </c>
      <c r="Q61" s="1474">
        <f t="shared" si="22"/>
        <v>7</v>
      </c>
      <c r="R61" s="1474">
        <f t="shared" si="22"/>
        <v>5</v>
      </c>
      <c r="S61" s="1475">
        <f t="shared" si="5"/>
        <v>5.7142857142857144</v>
      </c>
    </row>
    <row r="62" spans="1:19" ht="63" hidden="1" customHeight="1" x14ac:dyDescent="0.7">
      <c r="A62" s="1471"/>
      <c r="B62" s="1471"/>
      <c r="C62" s="1496" t="s">
        <v>161</v>
      </c>
      <c r="D62" s="1473"/>
      <c r="E62" s="1474">
        <f t="shared" ref="E62:R62" si="23">COUNT(E38,E42:E43,E45:E51,E53:E54,E58)</f>
        <v>5</v>
      </c>
      <c r="F62" s="1474">
        <f t="shared" si="23"/>
        <v>5</v>
      </c>
      <c r="G62" s="1474">
        <f t="shared" si="23"/>
        <v>5</v>
      </c>
      <c r="H62" s="1474">
        <f t="shared" si="23"/>
        <v>6</v>
      </c>
      <c r="I62" s="1474">
        <f t="shared" si="23"/>
        <v>4</v>
      </c>
      <c r="J62" s="1474">
        <f t="shared" si="23"/>
        <v>5</v>
      </c>
      <c r="K62" s="1474">
        <f t="shared" si="23"/>
        <v>4</v>
      </c>
      <c r="L62" s="1474">
        <f t="shared" si="23"/>
        <v>5</v>
      </c>
      <c r="M62" s="1474">
        <f t="shared" si="23"/>
        <v>4</v>
      </c>
      <c r="N62" s="1474">
        <f t="shared" si="23"/>
        <v>5</v>
      </c>
      <c r="O62" s="1474">
        <f t="shared" si="23"/>
        <v>5</v>
      </c>
      <c r="P62" s="1474">
        <f t="shared" si="23"/>
        <v>5</v>
      </c>
      <c r="Q62" s="1474">
        <f t="shared" si="23"/>
        <v>6</v>
      </c>
      <c r="R62" s="1474">
        <f t="shared" si="23"/>
        <v>4</v>
      </c>
      <c r="S62" s="1475">
        <f t="shared" si="5"/>
        <v>4.8571428571428568</v>
      </c>
    </row>
    <row r="63" spans="1:19" ht="63" customHeight="1" x14ac:dyDescent="0.7">
      <c r="A63" s="1471"/>
      <c r="B63" s="1471"/>
      <c r="C63" s="1496" t="s">
        <v>321</v>
      </c>
      <c r="D63" s="1473"/>
      <c r="E63" s="1474">
        <f t="shared" ref="E63:R63" si="24">COUNT(E38,E45:E51,E53:E54,E58)</f>
        <v>4</v>
      </c>
      <c r="F63" s="1474">
        <f t="shared" si="24"/>
        <v>5</v>
      </c>
      <c r="G63" s="1474">
        <f t="shared" si="24"/>
        <v>4</v>
      </c>
      <c r="H63" s="1474">
        <f t="shared" si="24"/>
        <v>6</v>
      </c>
      <c r="I63" s="1474">
        <f t="shared" si="24"/>
        <v>4</v>
      </c>
      <c r="J63" s="1474">
        <f t="shared" si="24"/>
        <v>4</v>
      </c>
      <c r="K63" s="1474">
        <f t="shared" si="24"/>
        <v>3</v>
      </c>
      <c r="L63" s="1474">
        <f t="shared" si="24"/>
        <v>4</v>
      </c>
      <c r="M63" s="1474">
        <f t="shared" si="24"/>
        <v>4</v>
      </c>
      <c r="N63" s="1474">
        <f t="shared" si="24"/>
        <v>4</v>
      </c>
      <c r="O63" s="1474">
        <f t="shared" si="24"/>
        <v>5</v>
      </c>
      <c r="P63" s="1474">
        <f t="shared" si="24"/>
        <v>5</v>
      </c>
      <c r="Q63" s="1474">
        <f t="shared" si="24"/>
        <v>5</v>
      </c>
      <c r="R63" s="1474">
        <f t="shared" si="24"/>
        <v>3</v>
      </c>
      <c r="S63" s="1475">
        <f t="shared" si="5"/>
        <v>4.2857142857142856</v>
      </c>
    </row>
    <row r="64" spans="1:19" ht="63" hidden="1" customHeight="1" x14ac:dyDescent="0.7">
      <c r="A64" s="1471"/>
      <c r="B64" s="1471"/>
      <c r="C64" s="1496" t="s">
        <v>183</v>
      </c>
      <c r="D64" s="1473"/>
      <c r="E64" s="1474">
        <f>COUNT(E58)</f>
        <v>0</v>
      </c>
      <c r="F64" s="1474">
        <f t="shared" ref="F64:R64" si="25">COUNT(F58)</f>
        <v>0</v>
      </c>
      <c r="G64" s="1474">
        <f t="shared" si="25"/>
        <v>0</v>
      </c>
      <c r="H64" s="1474">
        <f t="shared" si="25"/>
        <v>0</v>
      </c>
      <c r="I64" s="1474">
        <f t="shared" si="25"/>
        <v>0</v>
      </c>
      <c r="J64" s="1474">
        <f t="shared" si="25"/>
        <v>0</v>
      </c>
      <c r="K64" s="1474">
        <f t="shared" si="25"/>
        <v>0</v>
      </c>
      <c r="L64" s="1474">
        <f t="shared" si="25"/>
        <v>0</v>
      </c>
      <c r="M64" s="1474">
        <f t="shared" si="25"/>
        <v>0</v>
      </c>
      <c r="N64" s="1474">
        <f t="shared" si="25"/>
        <v>0</v>
      </c>
      <c r="O64" s="1474">
        <f t="shared" si="25"/>
        <v>0</v>
      </c>
      <c r="P64" s="1474">
        <f t="shared" si="25"/>
        <v>0</v>
      </c>
      <c r="Q64" s="1474">
        <f t="shared" si="25"/>
        <v>0</v>
      </c>
      <c r="R64" s="1474">
        <f t="shared" si="25"/>
        <v>0</v>
      </c>
      <c r="S64" s="1475">
        <f t="shared" si="5"/>
        <v>0</v>
      </c>
    </row>
    <row r="65" spans="1:18" ht="63" customHeight="1" thickBot="1" x14ac:dyDescent="0.75">
      <c r="A65" s="1457" t="s">
        <v>102</v>
      </c>
      <c r="B65" s="1457"/>
      <c r="C65" s="1458"/>
      <c r="D65" s="1459"/>
      <c r="E65" s="1461"/>
      <c r="F65" s="1462"/>
      <c r="G65" s="1462"/>
      <c r="H65" s="1462"/>
      <c r="I65" s="1459"/>
      <c r="J65" s="1459"/>
      <c r="K65" s="1460"/>
      <c r="L65" s="1460"/>
      <c r="M65" s="1462"/>
      <c r="N65" s="1459"/>
      <c r="O65" s="1459"/>
      <c r="P65" s="1459"/>
      <c r="Q65" s="1459"/>
      <c r="R65" s="1461"/>
    </row>
    <row r="66" spans="1:18" ht="63" customHeight="1" thickBot="1" x14ac:dyDescent="0.75">
      <c r="A66" s="1497" t="s">
        <v>95</v>
      </c>
      <c r="B66" s="1497" t="s">
        <v>101</v>
      </c>
      <c r="C66" s="1498" t="s">
        <v>97</v>
      </c>
      <c r="D66" s="1497">
        <f>SUM(E66:K66,L66:R66)/2</f>
        <v>19</v>
      </c>
      <c r="E66" s="1499"/>
      <c r="F66" s="1500">
        <v>7.5</v>
      </c>
      <c r="G66" s="1500">
        <v>7.5</v>
      </c>
      <c r="H66" s="1500">
        <v>4</v>
      </c>
      <c r="I66" s="1497"/>
      <c r="J66" s="1497"/>
      <c r="K66" s="1499"/>
      <c r="L66" s="1499"/>
      <c r="M66" s="1500">
        <v>7.5</v>
      </c>
      <c r="N66" s="1497">
        <v>7.5</v>
      </c>
      <c r="O66" s="1497">
        <v>4</v>
      </c>
      <c r="P66" s="1497"/>
      <c r="Q66" s="1497"/>
      <c r="R66" s="1501"/>
    </row>
    <row r="67" spans="1:18" ht="63" customHeight="1" thickBot="1" x14ac:dyDescent="0.75">
      <c r="A67" s="1457" t="s">
        <v>96</v>
      </c>
      <c r="B67" s="1457" t="s">
        <v>100</v>
      </c>
      <c r="C67" s="1502" t="s">
        <v>99</v>
      </c>
      <c r="D67" s="1497">
        <f t="shared" ref="D67:D68" si="26">SUM(E67:K67,L67:R67)/2</f>
        <v>38</v>
      </c>
      <c r="E67" s="1503"/>
      <c r="F67" s="1504">
        <v>9.5</v>
      </c>
      <c r="G67" s="1457">
        <v>9.5</v>
      </c>
      <c r="H67" s="1457">
        <v>9.5</v>
      </c>
      <c r="I67" s="1457">
        <v>9.5</v>
      </c>
      <c r="J67" s="1457"/>
      <c r="K67" s="1503"/>
      <c r="L67" s="1505"/>
      <c r="M67" s="1506">
        <v>9.5</v>
      </c>
      <c r="N67" s="1457">
        <v>9.5</v>
      </c>
      <c r="O67" s="1457">
        <v>9.5</v>
      </c>
      <c r="P67" s="1457">
        <v>9.5</v>
      </c>
      <c r="Q67" s="1457"/>
      <c r="R67" s="1507"/>
    </row>
    <row r="68" spans="1:18" ht="63" customHeight="1" thickBot="1" x14ac:dyDescent="0.75">
      <c r="A68" s="1457" t="s">
        <v>96</v>
      </c>
      <c r="B68" s="1457" t="s">
        <v>100</v>
      </c>
      <c r="C68" s="1502" t="s">
        <v>137</v>
      </c>
      <c r="D68" s="1497">
        <f t="shared" si="26"/>
        <v>38</v>
      </c>
      <c r="E68" s="1503">
        <v>9.5</v>
      </c>
      <c r="F68" s="1506">
        <v>9.5</v>
      </c>
      <c r="G68" s="1457"/>
      <c r="H68" s="1457"/>
      <c r="I68" s="1457"/>
      <c r="J68" s="1457">
        <v>9.5</v>
      </c>
      <c r="K68" s="1503">
        <v>9.5</v>
      </c>
      <c r="L68" s="1503">
        <v>9.5</v>
      </c>
      <c r="M68" s="1504">
        <v>9.5</v>
      </c>
      <c r="N68" s="1457"/>
      <c r="O68" s="1457"/>
      <c r="P68" s="1457"/>
      <c r="Q68" s="1457">
        <v>9.5</v>
      </c>
      <c r="R68" s="1507">
        <v>9.5</v>
      </c>
    </row>
    <row r="69" spans="1:18" ht="63" customHeight="1" x14ac:dyDescent="0.8">
      <c r="A69" s="1457"/>
      <c r="B69" s="1508" t="s">
        <v>155</v>
      </c>
      <c r="C69" s="1509" t="s">
        <v>140</v>
      </c>
      <c r="D69" s="1459"/>
      <c r="E69" s="1460"/>
      <c r="F69" s="1462"/>
      <c r="G69" s="1462"/>
      <c r="H69" s="1462"/>
      <c r="I69" s="1459"/>
      <c r="J69" s="1459"/>
      <c r="K69" s="1460"/>
      <c r="L69" s="1460"/>
      <c r="M69" s="1459"/>
      <c r="N69" s="1459"/>
      <c r="O69" s="1459"/>
      <c r="P69" s="1459"/>
      <c r="Q69" s="1459"/>
      <c r="R69" s="1461"/>
    </row>
    <row r="70" spans="1:18" ht="63" customHeight="1" x14ac:dyDescent="0.8">
      <c r="A70" s="1457"/>
      <c r="B70" s="1510" t="s">
        <v>154</v>
      </c>
      <c r="C70" s="1511" t="s">
        <v>141</v>
      </c>
      <c r="D70" s="1459"/>
      <c r="E70" s="1460"/>
      <c r="F70" s="1462"/>
      <c r="G70" s="1462"/>
      <c r="H70" s="1462"/>
      <c r="I70" s="1459"/>
      <c r="J70" s="1459"/>
      <c r="K70" s="1460"/>
      <c r="L70" s="1460"/>
      <c r="M70" s="1459"/>
      <c r="N70" s="1459"/>
      <c r="O70" s="1459"/>
      <c r="P70" s="1459"/>
      <c r="Q70" s="1459"/>
      <c r="R70" s="1461"/>
    </row>
    <row r="71" spans="1:18" ht="63" customHeight="1" x14ac:dyDescent="0.8">
      <c r="A71" s="1512"/>
      <c r="B71" s="1512"/>
      <c r="C71" s="1512"/>
      <c r="D71" s="1513"/>
      <c r="E71" s="1514">
        <f t="shared" ref="E71:R71" si="27">SUM(E7:E14,E16:E19,E21:E21,E23:E25,E27:E31,E33:E36,E38:E40,E42:E43,E45:E51,E53:E54,E58,E66:E70)</f>
        <v>104.5</v>
      </c>
      <c r="F71" s="1514">
        <f t="shared" si="27"/>
        <v>179.5</v>
      </c>
      <c r="G71" s="1514">
        <f t="shared" si="27"/>
        <v>173</v>
      </c>
      <c r="H71" s="1514">
        <f t="shared" si="27"/>
        <v>158.5</v>
      </c>
      <c r="I71" s="1514">
        <f t="shared" si="27"/>
        <v>148.5</v>
      </c>
      <c r="J71" s="1514">
        <f t="shared" si="27"/>
        <v>172.5</v>
      </c>
      <c r="K71" s="1514">
        <f t="shared" si="27"/>
        <v>115.5</v>
      </c>
      <c r="L71" s="1514">
        <f t="shared" si="27"/>
        <v>112.5</v>
      </c>
      <c r="M71" s="1514">
        <f t="shared" si="27"/>
        <v>176.5</v>
      </c>
      <c r="N71" s="1514">
        <f t="shared" si="27"/>
        <v>173</v>
      </c>
      <c r="O71" s="1514">
        <f t="shared" si="27"/>
        <v>153.5</v>
      </c>
      <c r="P71" s="1514">
        <f t="shared" si="27"/>
        <v>161.5</v>
      </c>
      <c r="Q71" s="1514">
        <f t="shared" si="27"/>
        <v>164.5</v>
      </c>
      <c r="R71" s="1514">
        <f t="shared" si="27"/>
        <v>107.5</v>
      </c>
    </row>
    <row r="72" spans="1:18" ht="63" customHeight="1" x14ac:dyDescent="0.8">
      <c r="A72" s="1515"/>
      <c r="B72" s="1515"/>
      <c r="C72" s="1515"/>
      <c r="D72" s="1513"/>
      <c r="E72" s="1516">
        <f>E71/8</f>
        <v>13.0625</v>
      </c>
      <c r="F72" s="1516">
        <f t="shared" ref="F72:R72" si="28">F71/8</f>
        <v>22.4375</v>
      </c>
      <c r="G72" s="1516">
        <f t="shared" si="28"/>
        <v>21.625</v>
      </c>
      <c r="H72" s="1516">
        <f t="shared" si="28"/>
        <v>19.8125</v>
      </c>
      <c r="I72" s="1516">
        <f t="shared" si="28"/>
        <v>18.5625</v>
      </c>
      <c r="J72" s="1516">
        <f t="shared" si="28"/>
        <v>21.5625</v>
      </c>
      <c r="K72" s="1516">
        <f t="shared" si="28"/>
        <v>14.4375</v>
      </c>
      <c r="L72" s="1516">
        <f t="shared" si="28"/>
        <v>14.0625</v>
      </c>
      <c r="M72" s="1516">
        <f t="shared" si="28"/>
        <v>22.0625</v>
      </c>
      <c r="N72" s="1516">
        <f t="shared" si="28"/>
        <v>21.625</v>
      </c>
      <c r="O72" s="1516">
        <f t="shared" si="28"/>
        <v>19.1875</v>
      </c>
      <c r="P72" s="1516">
        <f t="shared" si="28"/>
        <v>20.1875</v>
      </c>
      <c r="Q72" s="1516">
        <f t="shared" si="28"/>
        <v>20.5625</v>
      </c>
      <c r="R72" s="1516">
        <f t="shared" si="28"/>
        <v>13.4375</v>
      </c>
    </row>
    <row r="73" spans="1:18" ht="63" customHeight="1" x14ac:dyDescent="0.8">
      <c r="A73" s="1517"/>
      <c r="B73" s="1517"/>
      <c r="C73" s="1517"/>
      <c r="D73" s="1518" t="s">
        <v>212</v>
      </c>
      <c r="E73" s="1519" t="s">
        <v>315</v>
      </c>
      <c r="F73" s="1520" t="s">
        <v>203</v>
      </c>
      <c r="H73" s="1518" t="s">
        <v>211</v>
      </c>
      <c r="I73" s="1521"/>
      <c r="J73" s="1522" t="s">
        <v>203</v>
      </c>
      <c r="L73" s="1518" t="s">
        <v>213</v>
      </c>
      <c r="M73" s="1519" t="s">
        <v>74</v>
      </c>
      <c r="N73" s="1520" t="s">
        <v>203</v>
      </c>
      <c r="P73" s="1518" t="s">
        <v>211</v>
      </c>
      <c r="Q73" s="1521"/>
      <c r="R73" s="1522" t="s">
        <v>203</v>
      </c>
    </row>
    <row r="74" spans="1:18" ht="63" customHeight="1" x14ac:dyDescent="0.8">
      <c r="A74" s="1523"/>
      <c r="B74" s="1523"/>
      <c r="C74" s="1523"/>
      <c r="D74" s="1524" t="s">
        <v>159</v>
      </c>
      <c r="E74" s="1448">
        <v>27.5</v>
      </c>
      <c r="F74" s="1525" t="str">
        <f>E74* 40 &amp; "hrs"</f>
        <v>1100hrs</v>
      </c>
      <c r="H74" s="1526" t="s">
        <v>240</v>
      </c>
      <c r="I74" s="1527">
        <v>25.93</v>
      </c>
      <c r="J74" s="1528" t="s">
        <v>247</v>
      </c>
      <c r="L74" s="1529" t="s">
        <v>159</v>
      </c>
      <c r="M74" s="1530">
        <v>27.5</v>
      </c>
      <c r="N74" s="1525" t="str">
        <f>M74* 40 &amp; "hrs"</f>
        <v>1100hrs</v>
      </c>
      <c r="P74" s="1531" t="s">
        <v>240</v>
      </c>
      <c r="Q74" s="1450">
        <v>25.93</v>
      </c>
      <c r="R74" s="1532" t="s">
        <v>247</v>
      </c>
    </row>
    <row r="75" spans="1:18" ht="63" customHeight="1" x14ac:dyDescent="0.8">
      <c r="A75" s="1523"/>
      <c r="B75" s="1523"/>
      <c r="C75" s="1523"/>
      <c r="D75" s="1533" t="s">
        <v>204</v>
      </c>
      <c r="E75" s="1534">
        <f>SUM(E71:K71)/40</f>
        <v>26.3</v>
      </c>
      <c r="F75" s="1535" t="str">
        <f>E75* 40 &amp; "hrs"</f>
        <v>1052hrs</v>
      </c>
      <c r="H75" s="1536" t="s">
        <v>74</v>
      </c>
      <c r="I75" s="1537">
        <f>SUM(E71:K71)/40</f>
        <v>26.3</v>
      </c>
      <c r="J75" s="1538" t="str">
        <f>I75*40 &amp; "hrs"</f>
        <v>1052hrs</v>
      </c>
      <c r="L75" s="1539" t="s">
        <v>204</v>
      </c>
      <c r="M75" s="1540">
        <f>SUM(L71:R71)/40</f>
        <v>26.225000000000001</v>
      </c>
      <c r="N75" s="1535" t="str">
        <f>M75* 40 &amp; "hrs"</f>
        <v>1049hrs</v>
      </c>
      <c r="P75" s="1536" t="s">
        <v>74</v>
      </c>
      <c r="Q75" s="1541">
        <f>SUM(L71:R71)/40</f>
        <v>26.225000000000001</v>
      </c>
      <c r="R75" s="1542" t="str">
        <f>Q75*40 &amp; "hrs"</f>
        <v>1049hrs</v>
      </c>
    </row>
    <row r="76" spans="1:18" ht="63" customHeight="1" x14ac:dyDescent="0.8">
      <c r="A76" s="1523"/>
      <c r="B76" s="1523"/>
      <c r="C76" s="1523"/>
      <c r="D76" s="1529" t="s">
        <v>188</v>
      </c>
      <c r="E76" s="1530">
        <f>COUNTIFS(E7:K72, "T")*8/40</f>
        <v>0</v>
      </c>
      <c r="F76" s="1543" t="str">
        <f>E76* 40 &amp; "hrs"</f>
        <v>0hrs</v>
      </c>
      <c r="H76" s="1531" t="s">
        <v>241</v>
      </c>
      <c r="I76" s="1530">
        <v>29.07</v>
      </c>
      <c r="J76" s="1532" t="s">
        <v>251</v>
      </c>
      <c r="L76" s="1544" t="s">
        <v>188</v>
      </c>
      <c r="M76" s="1450">
        <f>COUNTIFS(L7:R72, "T")*8/40</f>
        <v>0</v>
      </c>
      <c r="N76" s="1543" t="str">
        <f>M76* 40 &amp; "hrs"</f>
        <v>0hrs</v>
      </c>
      <c r="P76" s="1531" t="s">
        <v>241</v>
      </c>
      <c r="Q76" s="1450">
        <v>29.07</v>
      </c>
      <c r="R76" s="1532" t="s">
        <v>251</v>
      </c>
    </row>
    <row r="79" spans="1:18" ht="63" customHeight="1" x14ac:dyDescent="0.7">
      <c r="D79" s="1446" t="s">
        <v>280</v>
      </c>
      <c r="G79" s="1446">
        <f>26.63*40</f>
        <v>1065.2</v>
      </c>
      <c r="H79" s="1446" t="str">
        <f ca="1">_xlfn.FORMULATEXT(G79)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5">
    <cfRule type="cellIs" dxfId="597" priority="10" operator="lessThan">
      <formula>25.93</formula>
    </cfRule>
    <cfRule type="cellIs" dxfId="596" priority="11" operator="greaterThan">
      <formula>29.07</formula>
    </cfRule>
    <cfRule type="cellIs" dxfId="595" priority="12" operator="between">
      <formula>25.93</formula>
      <formula>29.07</formula>
    </cfRule>
  </conditionalFormatting>
  <conditionalFormatting sqref="J75">
    <cfRule type="cellIs" dxfId="594" priority="7" operator="lessThan">
      <formula>1037.2</formula>
    </cfRule>
    <cfRule type="cellIs" dxfId="593" priority="8" operator="greaterThan">
      <formula>1162.8</formula>
    </cfRule>
    <cfRule type="cellIs" dxfId="592" priority="9" operator="between">
      <formula>1037.2</formula>
      <formula>1162.8</formula>
    </cfRule>
  </conditionalFormatting>
  <conditionalFormatting sqref="Q75">
    <cfRule type="cellIs" dxfId="591" priority="4" operator="lessThan">
      <formula>25.93</formula>
    </cfRule>
    <cfRule type="cellIs" dxfId="590" priority="5" operator="greaterThan">
      <formula>29.07</formula>
    </cfRule>
    <cfRule type="cellIs" dxfId="589" priority="6" operator="between">
      <formula>25.93</formula>
      <formula>29.07</formula>
    </cfRule>
  </conditionalFormatting>
  <conditionalFormatting sqref="R75">
    <cfRule type="cellIs" dxfId="588" priority="1" operator="lessThan">
      <formula>1037.2</formula>
    </cfRule>
    <cfRule type="cellIs" dxfId="587" priority="2" operator="greaterThan">
      <formula>1162.8</formula>
    </cfRule>
    <cfRule type="cellIs" dxfId="586" priority="3" operator="between">
      <formula>1037.2</formula>
      <formula>1162.8</formula>
    </cfRule>
  </conditionalFormatting>
  <pageMargins left="0.7" right="0.7" top="0.75" bottom="0.75" header="0.3" footer="0.3"/>
  <pageSetup scale="15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0F55-108F-489A-96AC-7202EB7AA4D3}">
  <sheetPr>
    <pageSetUpPr fitToPage="1"/>
  </sheetPr>
  <dimension ref="A1:S77"/>
  <sheetViews>
    <sheetView topLeftCell="B40" zoomScale="75" zoomScaleNormal="75" workbookViewId="0">
      <selection activeCell="F52" sqref="F52"/>
    </sheetView>
  </sheetViews>
  <sheetFormatPr defaultColWidth="8.7265625" defaultRowHeight="40.5" customHeight="1" x14ac:dyDescent="0.45"/>
  <cols>
    <col min="1" max="1" width="16.1796875" style="1440" bestFit="1" customWidth="1"/>
    <col min="2" max="2" width="33.81640625" style="1440" bestFit="1" customWidth="1"/>
    <col min="3" max="3" width="48.81640625" style="1440" bestFit="1" customWidth="1"/>
    <col min="4" max="4" width="16.1796875" style="1440" customWidth="1"/>
    <col min="5" max="5" width="15.54296875" style="1440" customWidth="1"/>
    <col min="6" max="10" width="15.81640625" style="1440" customWidth="1"/>
    <col min="11" max="11" width="15.1796875" style="1440" customWidth="1"/>
    <col min="12" max="12" width="14.81640625" style="1440" customWidth="1"/>
    <col min="13" max="17" width="13.1796875" style="1440" customWidth="1"/>
    <col min="18" max="18" width="15.54296875" style="1440" customWidth="1"/>
    <col min="19" max="16384" width="8.7265625" style="1440"/>
  </cols>
  <sheetData>
    <row r="1" spans="1:19" ht="40.5" customHeight="1" x14ac:dyDescent="0.55000000000000004">
      <c r="A1" s="2660" t="s">
        <v>0</v>
      </c>
      <c r="B1" s="2660"/>
      <c r="C1" s="2660"/>
      <c r="D1" s="2660"/>
      <c r="E1" s="2660"/>
      <c r="F1" s="2660"/>
      <c r="G1" s="2660"/>
      <c r="H1" s="2660"/>
      <c r="I1" s="2660"/>
      <c r="J1" s="2660"/>
      <c r="K1" s="2660"/>
      <c r="L1" s="2660"/>
      <c r="M1" s="2660"/>
      <c r="N1" s="2660"/>
      <c r="O1" s="2660"/>
      <c r="P1" s="2660"/>
      <c r="Q1" s="2660"/>
      <c r="R1" s="2660"/>
      <c r="S1" s="813"/>
    </row>
    <row r="2" spans="1:19" ht="40.5" customHeight="1" x14ac:dyDescent="0.55000000000000004">
      <c r="A2" s="2660" t="s">
        <v>87</v>
      </c>
      <c r="B2" s="2660"/>
      <c r="C2" s="2660"/>
      <c r="D2" s="2660"/>
      <c r="E2" s="2660"/>
      <c r="F2" s="2660"/>
      <c r="G2" s="2660"/>
      <c r="H2" s="2660"/>
      <c r="I2" s="2660"/>
      <c r="J2" s="2660"/>
      <c r="K2" s="2660"/>
      <c r="L2" s="2660"/>
      <c r="M2" s="2660"/>
      <c r="N2" s="2660"/>
      <c r="O2" s="2660"/>
      <c r="P2" s="2660"/>
      <c r="Q2" s="2660"/>
      <c r="R2" s="2660"/>
      <c r="S2" s="813"/>
    </row>
    <row r="3" spans="1:19" ht="40.5" customHeight="1" x14ac:dyDescent="0.55000000000000004">
      <c r="A3" s="2661"/>
      <c r="B3" s="2661"/>
      <c r="C3" s="2661"/>
      <c r="D3" s="2661"/>
      <c r="E3" s="2661"/>
      <c r="F3" s="2661"/>
      <c r="G3" s="2661"/>
      <c r="H3" s="2661"/>
      <c r="I3" s="2661"/>
      <c r="J3" s="2661"/>
      <c r="K3" s="2661"/>
      <c r="L3" s="2661"/>
      <c r="M3" s="2661"/>
      <c r="N3" s="2661"/>
      <c r="O3" s="2661"/>
      <c r="P3" s="2661"/>
      <c r="Q3" s="2661"/>
      <c r="R3" s="2661"/>
      <c r="S3" s="813"/>
    </row>
    <row r="4" spans="1:19" ht="40.5" customHeight="1" x14ac:dyDescent="0.7">
      <c r="A4" s="1095"/>
      <c r="B4" s="1095"/>
      <c r="C4" s="1095"/>
      <c r="D4" s="1095"/>
      <c r="E4" s="2662" t="s">
        <v>2</v>
      </c>
      <c r="F4" s="2663"/>
      <c r="G4" s="2663"/>
      <c r="H4" s="2663"/>
      <c r="I4" s="2663"/>
      <c r="J4" s="2663"/>
      <c r="K4" s="2664"/>
      <c r="L4" s="2662" t="s">
        <v>3</v>
      </c>
      <c r="M4" s="2663"/>
      <c r="N4" s="2663"/>
      <c r="O4" s="2663"/>
      <c r="P4" s="2663"/>
      <c r="Q4" s="2663"/>
      <c r="R4" s="2663"/>
      <c r="S4" s="813"/>
    </row>
    <row r="5" spans="1:19" ht="40.5" customHeight="1" x14ac:dyDescent="0.7">
      <c r="A5" s="1096"/>
      <c r="B5" s="1096"/>
      <c r="C5" s="1096"/>
      <c r="D5" s="1096"/>
      <c r="E5" s="1097">
        <v>45669</v>
      </c>
      <c r="F5" s="1097">
        <v>45670</v>
      </c>
      <c r="G5" s="1097">
        <v>45671</v>
      </c>
      <c r="H5" s="1097">
        <v>45672</v>
      </c>
      <c r="I5" s="1097">
        <v>45673</v>
      </c>
      <c r="J5" s="1097">
        <v>45674</v>
      </c>
      <c r="K5" s="1097">
        <v>45675</v>
      </c>
      <c r="L5" s="1097">
        <v>45676</v>
      </c>
      <c r="M5" s="1097">
        <v>45677</v>
      </c>
      <c r="N5" s="1097">
        <v>45678</v>
      </c>
      <c r="O5" s="1097">
        <v>45679</v>
      </c>
      <c r="P5" s="1097">
        <v>45680</v>
      </c>
      <c r="Q5" s="1097">
        <v>45681</v>
      </c>
      <c r="R5" s="1097">
        <v>45682</v>
      </c>
      <c r="S5" s="813"/>
    </row>
    <row r="6" spans="1:19" ht="40.5" customHeight="1" x14ac:dyDescent="0.7">
      <c r="A6" s="1098" t="s">
        <v>4</v>
      </c>
      <c r="B6" s="1098" t="s">
        <v>5</v>
      </c>
      <c r="C6" s="1098" t="s">
        <v>6</v>
      </c>
      <c r="D6" s="1098" t="s">
        <v>7</v>
      </c>
      <c r="E6" s="1099" t="s">
        <v>8</v>
      </c>
      <c r="F6" s="1100" t="s">
        <v>9</v>
      </c>
      <c r="G6" s="1100" t="s">
        <v>10</v>
      </c>
      <c r="H6" s="1100" t="s">
        <v>11</v>
      </c>
      <c r="I6" s="1100" t="s">
        <v>10</v>
      </c>
      <c r="J6" s="1100" t="s">
        <v>264</v>
      </c>
      <c r="K6" s="1099" t="s">
        <v>8</v>
      </c>
      <c r="L6" s="1099" t="s">
        <v>8</v>
      </c>
      <c r="M6" s="1100" t="s">
        <v>9</v>
      </c>
      <c r="N6" s="1100" t="s">
        <v>10</v>
      </c>
      <c r="O6" s="1100" t="s">
        <v>11</v>
      </c>
      <c r="P6" s="1100" t="s">
        <v>10</v>
      </c>
      <c r="Q6" s="1100" t="s">
        <v>12</v>
      </c>
      <c r="R6" s="1101" t="s">
        <v>8</v>
      </c>
      <c r="S6" s="813"/>
    </row>
    <row r="7" spans="1:19" ht="40.5" customHeight="1" x14ac:dyDescent="0.5">
      <c r="A7" s="1102" t="s">
        <v>13</v>
      </c>
      <c r="B7" s="1102" t="s">
        <v>116</v>
      </c>
      <c r="C7" s="1103" t="s">
        <v>115</v>
      </c>
      <c r="D7" s="1104">
        <f>SUM(E7:K7,L7:R7)/2</f>
        <v>35</v>
      </c>
      <c r="E7" s="1105"/>
      <c r="F7" s="1104">
        <v>7</v>
      </c>
      <c r="G7" s="1104">
        <v>7</v>
      </c>
      <c r="H7" s="1104">
        <v>7</v>
      </c>
      <c r="I7" s="1104">
        <v>7</v>
      </c>
      <c r="J7" s="1104">
        <v>7</v>
      </c>
      <c r="K7" s="1105"/>
      <c r="L7" s="1105"/>
      <c r="M7" s="1104">
        <v>7</v>
      </c>
      <c r="N7" s="1104">
        <v>7</v>
      </c>
      <c r="O7" s="1104">
        <v>7</v>
      </c>
      <c r="P7" s="1104">
        <v>7</v>
      </c>
      <c r="Q7" s="1104">
        <v>7</v>
      </c>
      <c r="R7" s="1106"/>
      <c r="S7" s="813"/>
    </row>
    <row r="8" spans="1:19" ht="40.5" customHeight="1" x14ac:dyDescent="0.5">
      <c r="A8" s="1102" t="s">
        <v>13</v>
      </c>
      <c r="B8" s="1102" t="s">
        <v>90</v>
      </c>
      <c r="C8" s="1103" t="s">
        <v>88</v>
      </c>
      <c r="D8" s="1104">
        <f t="shared" ref="D8:D13" si="0">SUM(E8:K8,L8:R8)/2</f>
        <v>40</v>
      </c>
      <c r="E8" s="1105"/>
      <c r="F8" s="1104">
        <v>8</v>
      </c>
      <c r="G8" s="1104">
        <v>8</v>
      </c>
      <c r="H8" s="1107">
        <v>8</v>
      </c>
      <c r="I8" s="1104">
        <v>8</v>
      </c>
      <c r="J8" s="1104">
        <v>8</v>
      </c>
      <c r="K8" s="1105"/>
      <c r="L8" s="1105"/>
      <c r="M8" s="1104">
        <v>8</v>
      </c>
      <c r="N8" s="1104">
        <v>8</v>
      </c>
      <c r="O8" s="1104">
        <v>8</v>
      </c>
      <c r="P8" s="1104">
        <v>8</v>
      </c>
      <c r="Q8" s="1104">
        <v>8</v>
      </c>
      <c r="R8" s="1106"/>
      <c r="S8" s="813"/>
    </row>
    <row r="9" spans="1:19" ht="40.5" customHeight="1" x14ac:dyDescent="0.5">
      <c r="A9" s="1102" t="s">
        <v>13</v>
      </c>
      <c r="B9" s="1102" t="s">
        <v>90</v>
      </c>
      <c r="C9" s="1103" t="s">
        <v>89</v>
      </c>
      <c r="D9" s="1104">
        <f t="shared" si="0"/>
        <v>40</v>
      </c>
      <c r="E9" s="1105"/>
      <c r="F9" s="1104">
        <v>8</v>
      </c>
      <c r="G9" s="1104">
        <v>8</v>
      </c>
      <c r="H9" s="1104">
        <v>8</v>
      </c>
      <c r="I9" s="1104">
        <v>8</v>
      </c>
      <c r="J9" s="1104">
        <v>8</v>
      </c>
      <c r="K9" s="1105"/>
      <c r="L9" s="1105"/>
      <c r="M9" s="1104">
        <v>8</v>
      </c>
      <c r="N9" s="1104">
        <v>8</v>
      </c>
      <c r="O9" s="1104">
        <v>8</v>
      </c>
      <c r="P9" s="1104">
        <v>8</v>
      </c>
      <c r="Q9" s="1104">
        <v>8</v>
      </c>
      <c r="R9" s="1106"/>
      <c r="S9" s="813"/>
    </row>
    <row r="10" spans="1:19" ht="40.5" customHeight="1" x14ac:dyDescent="0.5">
      <c r="A10" s="1102" t="s">
        <v>13</v>
      </c>
      <c r="B10" s="1102" t="s">
        <v>90</v>
      </c>
      <c r="C10" s="1108" t="s">
        <v>111</v>
      </c>
      <c r="D10" s="1104">
        <f t="shared" si="0"/>
        <v>40</v>
      </c>
      <c r="E10" s="1105">
        <v>8</v>
      </c>
      <c r="F10" s="1104">
        <v>8</v>
      </c>
      <c r="G10" s="1104">
        <v>8</v>
      </c>
      <c r="H10" s="1104"/>
      <c r="I10" s="1104">
        <v>8</v>
      </c>
      <c r="J10" s="1104">
        <v>8</v>
      </c>
      <c r="K10" s="1105"/>
      <c r="L10" s="1109"/>
      <c r="M10" s="1104">
        <v>8</v>
      </c>
      <c r="N10" s="1104">
        <v>8</v>
      </c>
      <c r="O10" s="1104">
        <v>8</v>
      </c>
      <c r="P10" s="1104">
        <v>8</v>
      </c>
      <c r="Q10" s="1104"/>
      <c r="R10" s="1105">
        <v>8</v>
      </c>
      <c r="S10" s="813"/>
    </row>
    <row r="11" spans="1:19" ht="40.5" customHeight="1" x14ac:dyDescent="0.5">
      <c r="A11" s="1102" t="s">
        <v>13</v>
      </c>
      <c r="B11" s="1102" t="s">
        <v>90</v>
      </c>
      <c r="C11" s="1108" t="s">
        <v>133</v>
      </c>
      <c r="D11" s="1104">
        <f t="shared" si="0"/>
        <v>8</v>
      </c>
      <c r="E11" s="1105">
        <v>8</v>
      </c>
      <c r="F11" s="1104">
        <v>8</v>
      </c>
      <c r="G11" s="1104"/>
      <c r="H11" s="1119" t="s">
        <v>104</v>
      </c>
      <c r="I11" s="1119" t="s">
        <v>104</v>
      </c>
      <c r="J11" s="1119" t="s">
        <v>104</v>
      </c>
      <c r="K11" s="1105"/>
      <c r="L11" s="1109"/>
      <c r="M11" s="1119" t="s">
        <v>104</v>
      </c>
      <c r="N11" s="1119" t="s">
        <v>104</v>
      </c>
      <c r="O11" s="1119" t="s">
        <v>104</v>
      </c>
      <c r="P11" s="1104"/>
      <c r="Q11" s="1119" t="s">
        <v>104</v>
      </c>
      <c r="R11" s="1125" t="s">
        <v>104</v>
      </c>
      <c r="S11" s="813"/>
    </row>
    <row r="12" spans="1:19" ht="40.5" customHeight="1" x14ac:dyDescent="0.5">
      <c r="A12" s="1102" t="s">
        <v>13</v>
      </c>
      <c r="B12" s="1102" t="s">
        <v>90</v>
      </c>
      <c r="C12" s="1110" t="s">
        <v>309</v>
      </c>
      <c r="D12" s="1104">
        <f>SUM(E12:K12,L12:R12)/2</f>
        <v>12</v>
      </c>
      <c r="E12" s="1105">
        <v>8</v>
      </c>
      <c r="F12" s="1104"/>
      <c r="G12" s="1104"/>
      <c r="H12" s="1104"/>
      <c r="I12" s="1104"/>
      <c r="J12" s="1104"/>
      <c r="K12" s="1105">
        <v>8</v>
      </c>
      <c r="L12" s="1109">
        <v>8</v>
      </c>
      <c r="M12" s="1104"/>
      <c r="N12" s="1104"/>
      <c r="O12" s="1104"/>
      <c r="P12" s="1104"/>
      <c r="Q12" s="1104"/>
      <c r="R12" s="1125" t="s">
        <v>104</v>
      </c>
      <c r="S12" s="813"/>
    </row>
    <row r="13" spans="1:19" ht="40.5" customHeight="1" x14ac:dyDescent="0.5">
      <c r="A13" s="1102" t="s">
        <v>13</v>
      </c>
      <c r="B13" s="1102" t="s">
        <v>90</v>
      </c>
      <c r="C13" s="1108" t="s">
        <v>106</v>
      </c>
      <c r="D13" s="1104">
        <f t="shared" si="0"/>
        <v>8</v>
      </c>
      <c r="E13" s="1105"/>
      <c r="F13" s="1111"/>
      <c r="G13" s="1111"/>
      <c r="H13" s="1111"/>
      <c r="I13" s="1111"/>
      <c r="J13" s="1111"/>
      <c r="K13" s="1105">
        <v>8</v>
      </c>
      <c r="L13" s="1109"/>
      <c r="M13" s="1111"/>
      <c r="N13" s="1111"/>
      <c r="O13" s="1111"/>
      <c r="P13" s="1111"/>
      <c r="Q13" s="1111"/>
      <c r="R13" s="1105">
        <v>8</v>
      </c>
      <c r="S13" s="813"/>
    </row>
    <row r="14" spans="1:19" ht="40.5" customHeight="1" x14ac:dyDescent="0.45">
      <c r="A14" s="1112"/>
      <c r="B14" s="1112"/>
      <c r="C14" s="1113" t="s">
        <v>122</v>
      </c>
      <c r="D14" s="1114"/>
      <c r="E14" s="1115">
        <f>COUNT(E7:E13)</f>
        <v>3</v>
      </c>
      <c r="F14" s="1115">
        <f>COUNT(F7:F13)</f>
        <v>5</v>
      </c>
      <c r="G14" s="1115">
        <f t="shared" ref="G14:R14" si="1">COUNT(G7:G13)</f>
        <v>4</v>
      </c>
      <c r="H14" s="1115">
        <f t="shared" si="1"/>
        <v>3</v>
      </c>
      <c r="I14" s="1115">
        <f t="shared" si="1"/>
        <v>4</v>
      </c>
      <c r="J14" s="1115">
        <f t="shared" si="1"/>
        <v>4</v>
      </c>
      <c r="K14" s="1115">
        <f t="shared" si="1"/>
        <v>2</v>
      </c>
      <c r="L14" s="1115">
        <f t="shared" si="1"/>
        <v>1</v>
      </c>
      <c r="M14" s="1115">
        <f t="shared" si="1"/>
        <v>4</v>
      </c>
      <c r="N14" s="1115">
        <f t="shared" si="1"/>
        <v>4</v>
      </c>
      <c r="O14" s="1115">
        <f>COUNT(O7:O13)</f>
        <v>4</v>
      </c>
      <c r="P14" s="1115">
        <f t="shared" si="1"/>
        <v>4</v>
      </c>
      <c r="Q14" s="1115">
        <f t="shared" si="1"/>
        <v>3</v>
      </c>
      <c r="R14" s="1115">
        <f t="shared" si="1"/>
        <v>2</v>
      </c>
      <c r="S14" s="1426">
        <f>AVERAGE(E14:R14)</f>
        <v>3.3571428571428572</v>
      </c>
    </row>
    <row r="15" spans="1:19" ht="40.5" customHeight="1" x14ac:dyDescent="0.45">
      <c r="A15" s="1102" t="s">
        <v>13</v>
      </c>
      <c r="B15" s="1102" t="s">
        <v>14</v>
      </c>
      <c r="C15" s="1108" t="s">
        <v>293</v>
      </c>
      <c r="D15" s="1104">
        <f>SUM(E15:K15,L15:R15)/2</f>
        <v>40</v>
      </c>
      <c r="E15" s="1109"/>
      <c r="F15" s="1117">
        <v>8</v>
      </c>
      <c r="G15" s="1117"/>
      <c r="H15" s="1117">
        <v>8</v>
      </c>
      <c r="I15" s="1117">
        <v>8</v>
      </c>
      <c r="J15" s="1117">
        <v>8</v>
      </c>
      <c r="K15" s="1109">
        <v>8</v>
      </c>
      <c r="L15" s="1109">
        <v>8</v>
      </c>
      <c r="M15" s="1104"/>
      <c r="N15" s="1117">
        <v>8</v>
      </c>
      <c r="O15" s="1117">
        <v>8</v>
      </c>
      <c r="P15" s="1117">
        <v>8</v>
      </c>
      <c r="Q15" s="1117">
        <v>8</v>
      </c>
      <c r="R15" s="1118"/>
      <c r="S15" s="1426"/>
    </row>
    <row r="16" spans="1:19" ht="40.5" customHeight="1" x14ac:dyDescent="0.45">
      <c r="A16" s="1102" t="s">
        <v>13</v>
      </c>
      <c r="B16" s="1102" t="s">
        <v>14</v>
      </c>
      <c r="C16" s="1108" t="s">
        <v>98</v>
      </c>
      <c r="D16" s="1104">
        <f t="shared" ref="D16:D17" si="2">SUM(E16:K16,L16:R16)/2</f>
        <v>40</v>
      </c>
      <c r="E16" s="1105"/>
      <c r="F16" s="1107">
        <v>8</v>
      </c>
      <c r="G16" s="1104">
        <v>8</v>
      </c>
      <c r="H16" s="1104">
        <v>8</v>
      </c>
      <c r="I16" s="1104">
        <v>8</v>
      </c>
      <c r="J16" s="1104">
        <v>8</v>
      </c>
      <c r="K16" s="1105"/>
      <c r="L16" s="1105"/>
      <c r="M16" s="1117">
        <v>8</v>
      </c>
      <c r="N16" s="1117">
        <v>8</v>
      </c>
      <c r="O16" s="1104">
        <v>8</v>
      </c>
      <c r="P16" s="1104">
        <v>8</v>
      </c>
      <c r="Q16" s="1104">
        <v>8</v>
      </c>
      <c r="R16" s="1106"/>
      <c r="S16" s="1426"/>
    </row>
    <row r="17" spans="1:19" ht="40.5" customHeight="1" x14ac:dyDescent="0.45">
      <c r="A17" s="1130" t="s">
        <v>256</v>
      </c>
      <c r="B17" s="1130" t="s">
        <v>14</v>
      </c>
      <c r="C17" s="1131" t="s">
        <v>343</v>
      </c>
      <c r="D17" s="1104">
        <f t="shared" si="2"/>
        <v>0</v>
      </c>
      <c r="E17" s="1105"/>
      <c r="F17" s="1128" t="s">
        <v>10</v>
      </c>
      <c r="G17" s="1127" t="s">
        <v>10</v>
      </c>
      <c r="H17" s="1127" t="s">
        <v>10</v>
      </c>
      <c r="I17" s="1127" t="s">
        <v>10</v>
      </c>
      <c r="J17" s="1127" t="s">
        <v>10</v>
      </c>
      <c r="K17" s="1109"/>
      <c r="L17" s="1109"/>
      <c r="M17" s="1127" t="s">
        <v>10</v>
      </c>
      <c r="N17" s="1127" t="s">
        <v>10</v>
      </c>
      <c r="O17" s="1127" t="s">
        <v>10</v>
      </c>
      <c r="P17" s="1127" t="s">
        <v>10</v>
      </c>
      <c r="Q17" s="1127" t="s">
        <v>10</v>
      </c>
      <c r="R17" s="1106"/>
      <c r="S17" s="1426"/>
    </row>
    <row r="18" spans="1:19" ht="40.5" customHeight="1" x14ac:dyDescent="0.45">
      <c r="A18" s="1102" t="s">
        <v>13</v>
      </c>
      <c r="B18" s="1102" t="s">
        <v>201</v>
      </c>
      <c r="C18" s="1108" t="s">
        <v>107</v>
      </c>
      <c r="D18" s="1104">
        <f>SUM(E18:K18,L18:R18)/2</f>
        <v>17.5</v>
      </c>
      <c r="E18" s="1105">
        <v>5</v>
      </c>
      <c r="F18" s="1104"/>
      <c r="G18" s="1104">
        <v>5</v>
      </c>
      <c r="H18" s="1104">
        <v>5</v>
      </c>
      <c r="I18" s="1104"/>
      <c r="J18" s="1104"/>
      <c r="K18" s="1105"/>
      <c r="L18" s="1109">
        <v>5</v>
      </c>
      <c r="M18" s="1104">
        <v>5</v>
      </c>
      <c r="N18" s="1104">
        <v>5</v>
      </c>
      <c r="O18" s="1104"/>
      <c r="P18" s="1104">
        <v>5</v>
      </c>
      <c r="Q18" s="1104"/>
      <c r="R18" s="1106"/>
      <c r="S18" s="1426"/>
    </row>
    <row r="19" spans="1:19" ht="40.5" customHeight="1" x14ac:dyDescent="0.45">
      <c r="A19" s="1112"/>
      <c r="B19" s="1112"/>
      <c r="C19" s="1113" t="s">
        <v>123</v>
      </c>
      <c r="D19" s="1114"/>
      <c r="E19" s="1115">
        <f>COUNT(E7:E13,E15:E17)</f>
        <v>3</v>
      </c>
      <c r="F19" s="1115">
        <f>COUNT(F7:F13,F15:F17)</f>
        <v>7</v>
      </c>
      <c r="G19" s="1115">
        <f t="shared" ref="G19:R19" si="3">COUNT(G7:G13,G15:G17)</f>
        <v>5</v>
      </c>
      <c r="H19" s="1115">
        <f t="shared" si="3"/>
        <v>5</v>
      </c>
      <c r="I19" s="1115">
        <f t="shared" si="3"/>
        <v>6</v>
      </c>
      <c r="J19" s="1115">
        <f t="shared" si="3"/>
        <v>6</v>
      </c>
      <c r="K19" s="1115">
        <f t="shared" si="3"/>
        <v>3</v>
      </c>
      <c r="L19" s="1115">
        <f t="shared" si="3"/>
        <v>2</v>
      </c>
      <c r="M19" s="1115">
        <f t="shared" si="3"/>
        <v>5</v>
      </c>
      <c r="N19" s="1115">
        <f t="shared" si="3"/>
        <v>6</v>
      </c>
      <c r="O19" s="1115">
        <f t="shared" si="3"/>
        <v>6</v>
      </c>
      <c r="P19" s="1115">
        <f t="shared" si="3"/>
        <v>6</v>
      </c>
      <c r="Q19" s="1115">
        <f t="shared" si="3"/>
        <v>5</v>
      </c>
      <c r="R19" s="1115">
        <f t="shared" si="3"/>
        <v>2</v>
      </c>
      <c r="S19" s="1426">
        <f>AVERAGE(E19:R19)</f>
        <v>4.7857142857142856</v>
      </c>
    </row>
    <row r="20" spans="1:19" ht="40.5" customHeight="1" x14ac:dyDescent="0.45">
      <c r="A20" s="1102" t="s">
        <v>13</v>
      </c>
      <c r="B20" s="1102" t="s">
        <v>26</v>
      </c>
      <c r="C20" s="1108" t="s">
        <v>340</v>
      </c>
      <c r="D20" s="1104">
        <f>SUM(E20:K20,L20:R20)/2</f>
        <v>36</v>
      </c>
      <c r="E20" s="1119" t="s">
        <v>104</v>
      </c>
      <c r="F20" s="1104"/>
      <c r="G20" s="1104">
        <v>8</v>
      </c>
      <c r="H20" s="1104">
        <v>8</v>
      </c>
      <c r="I20" s="1104">
        <v>8</v>
      </c>
      <c r="J20" s="1104">
        <v>8</v>
      </c>
      <c r="K20" s="1121"/>
      <c r="L20" s="1122"/>
      <c r="M20" s="1104">
        <v>8</v>
      </c>
      <c r="N20" s="1104">
        <v>8</v>
      </c>
      <c r="O20" s="1104">
        <v>8</v>
      </c>
      <c r="P20" s="1104">
        <v>8</v>
      </c>
      <c r="Q20" s="1104"/>
      <c r="R20" s="1122">
        <v>8</v>
      </c>
      <c r="S20" s="1426"/>
    </row>
    <row r="21" spans="1:19" ht="40.5" customHeight="1" x14ac:dyDescent="0.45">
      <c r="A21" s="1102" t="s">
        <v>13</v>
      </c>
      <c r="B21" s="1102" t="s">
        <v>26</v>
      </c>
      <c r="C21" s="1108" t="s">
        <v>285</v>
      </c>
      <c r="D21" s="1104">
        <f>SUM(E21:K21,L21:R21)/2</f>
        <v>40</v>
      </c>
      <c r="E21" s="1329"/>
      <c r="F21" s="1104">
        <v>8</v>
      </c>
      <c r="G21" s="1104">
        <v>8</v>
      </c>
      <c r="H21" s="1104"/>
      <c r="I21" s="1104">
        <v>8</v>
      </c>
      <c r="J21" s="1104">
        <v>8</v>
      </c>
      <c r="K21" s="1122">
        <v>8</v>
      </c>
      <c r="L21" s="1122">
        <v>8</v>
      </c>
      <c r="M21" s="1104">
        <v>8</v>
      </c>
      <c r="N21" s="1104">
        <v>8</v>
      </c>
      <c r="O21" s="1104"/>
      <c r="P21" s="1104">
        <v>8</v>
      </c>
      <c r="Q21" s="1104">
        <v>8</v>
      </c>
      <c r="R21" s="1122"/>
      <c r="S21" s="1426"/>
    </row>
    <row r="22" spans="1:19" ht="40.5" customHeight="1" x14ac:dyDescent="0.45">
      <c r="A22" s="1112"/>
      <c r="B22" s="1112"/>
      <c r="C22" s="1113" t="s">
        <v>120</v>
      </c>
      <c r="D22" s="1114"/>
      <c r="E22" s="1115">
        <f>COUNT(E7:E13,E15:E18,E20:E21)</f>
        <v>4</v>
      </c>
      <c r="F22" s="1115">
        <f>COUNT(F7:F13,F15:F18,F20:F21)</f>
        <v>8</v>
      </c>
      <c r="G22" s="1115">
        <f t="shared" ref="G22:R22" si="4">COUNT(G7:G13,G15:G18,G20:G21)</f>
        <v>8</v>
      </c>
      <c r="H22" s="1115">
        <f t="shared" si="4"/>
        <v>7</v>
      </c>
      <c r="I22" s="1115">
        <f t="shared" si="4"/>
        <v>8</v>
      </c>
      <c r="J22" s="1115">
        <f t="shared" si="4"/>
        <v>8</v>
      </c>
      <c r="K22" s="1115">
        <f t="shared" si="4"/>
        <v>4</v>
      </c>
      <c r="L22" s="1115">
        <f t="shared" si="4"/>
        <v>4</v>
      </c>
      <c r="M22" s="1115">
        <f t="shared" si="4"/>
        <v>8</v>
      </c>
      <c r="N22" s="1115">
        <f t="shared" si="4"/>
        <v>9</v>
      </c>
      <c r="O22" s="1115">
        <f t="shared" si="4"/>
        <v>7</v>
      </c>
      <c r="P22" s="1115">
        <f t="shared" si="4"/>
        <v>9</v>
      </c>
      <c r="Q22" s="1115">
        <f t="shared" si="4"/>
        <v>6</v>
      </c>
      <c r="R22" s="1115">
        <f t="shared" si="4"/>
        <v>3</v>
      </c>
      <c r="S22" s="1426">
        <f t="shared" ref="S22:S62" si="5">AVERAGE(E22:R22)</f>
        <v>6.6428571428571432</v>
      </c>
    </row>
    <row r="23" spans="1:19" ht="40.5" customHeight="1" x14ac:dyDescent="0.45">
      <c r="A23" s="1102" t="s">
        <v>13</v>
      </c>
      <c r="B23" s="1102" t="s">
        <v>30</v>
      </c>
      <c r="C23" s="1108" t="s">
        <v>292</v>
      </c>
      <c r="D23" s="1104">
        <f>SUM(E23:K23,L23:R23)/2</f>
        <v>32</v>
      </c>
      <c r="E23" s="1123"/>
      <c r="F23" s="1104">
        <v>8</v>
      </c>
      <c r="G23" s="1104"/>
      <c r="H23" s="1104">
        <v>8</v>
      </c>
      <c r="I23" s="1104">
        <v>8</v>
      </c>
      <c r="J23" s="1104">
        <v>8</v>
      </c>
      <c r="K23" s="1124"/>
      <c r="L23" s="1124"/>
      <c r="M23" s="1104">
        <v>8</v>
      </c>
      <c r="N23" s="1104">
        <v>8</v>
      </c>
      <c r="O23" s="1104"/>
      <c r="P23" s="1117">
        <v>8</v>
      </c>
      <c r="Q23" s="1104">
        <v>8</v>
      </c>
      <c r="R23" s="1123"/>
      <c r="S23" s="1426"/>
    </row>
    <row r="24" spans="1:19" ht="40.5" customHeight="1" x14ac:dyDescent="0.45">
      <c r="A24" s="1102" t="s">
        <v>13</v>
      </c>
      <c r="B24" s="1102" t="s">
        <v>30</v>
      </c>
      <c r="C24" s="1108" t="s">
        <v>341</v>
      </c>
      <c r="D24" s="1104">
        <f>SUM(E24:K24,L24:R24)/2</f>
        <v>40</v>
      </c>
      <c r="E24" s="1124"/>
      <c r="F24" s="1104">
        <v>8</v>
      </c>
      <c r="G24" s="1104">
        <v>8</v>
      </c>
      <c r="H24" s="1104">
        <v>8</v>
      </c>
      <c r="I24" s="1104"/>
      <c r="J24" s="1104">
        <v>8</v>
      </c>
      <c r="K24" s="1124">
        <v>8</v>
      </c>
      <c r="L24" s="1124">
        <v>8</v>
      </c>
      <c r="M24" s="1104">
        <v>8</v>
      </c>
      <c r="N24" s="1104">
        <v>8</v>
      </c>
      <c r="O24" s="1104">
        <v>8</v>
      </c>
      <c r="P24" s="1117"/>
      <c r="Q24" s="1104">
        <v>8</v>
      </c>
      <c r="R24" s="1124"/>
      <c r="S24" s="1426"/>
    </row>
    <row r="25" spans="1:19" ht="40.5" customHeight="1" x14ac:dyDescent="0.45">
      <c r="A25" s="1102" t="s">
        <v>13</v>
      </c>
      <c r="B25" s="1102" t="s">
        <v>30</v>
      </c>
      <c r="C25" s="1108" t="s">
        <v>290</v>
      </c>
      <c r="D25" s="1104">
        <f t="shared" ref="D25" si="6">SUM(E25:K25,L25:R25)/2</f>
        <v>16</v>
      </c>
      <c r="E25" s="1105">
        <v>8</v>
      </c>
      <c r="F25" s="1104"/>
      <c r="G25" s="1104"/>
      <c r="H25" s="1104"/>
      <c r="I25" s="1104"/>
      <c r="J25" s="1104"/>
      <c r="K25" s="1105">
        <v>8</v>
      </c>
      <c r="L25" s="1105">
        <v>8</v>
      </c>
      <c r="M25" s="1104"/>
      <c r="N25" s="1104"/>
      <c r="O25" s="1104"/>
      <c r="P25" s="1104"/>
      <c r="Q25" s="1104"/>
      <c r="R25" s="1106">
        <v>8</v>
      </c>
      <c r="S25" s="1426"/>
    </row>
    <row r="26" spans="1:19" ht="40.5" customHeight="1" x14ac:dyDescent="0.45">
      <c r="A26" s="1112"/>
      <c r="B26" s="1112"/>
      <c r="C26" s="1113" t="s">
        <v>119</v>
      </c>
      <c r="D26" s="1114"/>
      <c r="E26" s="1115">
        <f t="shared" ref="E26:R26" si="7">COUNT(E7:E13,E15:E18,E20:E21,E23:E25)</f>
        <v>5</v>
      </c>
      <c r="F26" s="1115">
        <f t="shared" si="7"/>
        <v>10</v>
      </c>
      <c r="G26" s="1115">
        <f t="shared" si="7"/>
        <v>9</v>
      </c>
      <c r="H26" s="1115">
        <f t="shared" si="7"/>
        <v>9</v>
      </c>
      <c r="I26" s="1115">
        <f t="shared" si="7"/>
        <v>9</v>
      </c>
      <c r="J26" s="1115">
        <f t="shared" si="7"/>
        <v>10</v>
      </c>
      <c r="K26" s="1115">
        <f t="shared" si="7"/>
        <v>6</v>
      </c>
      <c r="L26" s="1115">
        <f t="shared" si="7"/>
        <v>6</v>
      </c>
      <c r="M26" s="1115">
        <f t="shared" si="7"/>
        <v>10</v>
      </c>
      <c r="N26" s="1115">
        <f t="shared" si="7"/>
        <v>11</v>
      </c>
      <c r="O26" s="1115">
        <f t="shared" si="7"/>
        <v>8</v>
      </c>
      <c r="P26" s="1115">
        <f t="shared" si="7"/>
        <v>10</v>
      </c>
      <c r="Q26" s="1115">
        <f t="shared" si="7"/>
        <v>8</v>
      </c>
      <c r="R26" s="1115">
        <f t="shared" si="7"/>
        <v>4</v>
      </c>
      <c r="S26" s="1426">
        <f t="shared" si="5"/>
        <v>8.2142857142857135</v>
      </c>
    </row>
    <row r="27" spans="1:19" ht="40.5" customHeight="1" x14ac:dyDescent="0.45">
      <c r="A27" s="1102" t="s">
        <v>13</v>
      </c>
      <c r="B27" s="1102" t="s">
        <v>91</v>
      </c>
      <c r="C27" s="1103" t="s">
        <v>92</v>
      </c>
      <c r="D27" s="1104">
        <f t="shared" ref="D27:D30" si="8">SUM(E27:K27,L27:R27)/2</f>
        <v>40</v>
      </c>
      <c r="E27" s="1105"/>
      <c r="F27" s="1104">
        <v>8</v>
      </c>
      <c r="G27" s="1104">
        <v>8</v>
      </c>
      <c r="H27" s="1104">
        <v>8</v>
      </c>
      <c r="I27" s="1104">
        <v>8</v>
      </c>
      <c r="J27" s="1104">
        <v>8</v>
      </c>
      <c r="K27" s="1105"/>
      <c r="L27" s="1105"/>
      <c r="M27" s="1104">
        <v>8</v>
      </c>
      <c r="N27" s="1104">
        <v>8</v>
      </c>
      <c r="O27" s="1104">
        <v>8</v>
      </c>
      <c r="P27" s="1104">
        <v>8</v>
      </c>
      <c r="Q27" s="1104">
        <v>8</v>
      </c>
      <c r="R27" s="1106"/>
      <c r="S27" s="1426"/>
    </row>
    <row r="28" spans="1:19" ht="40.5" customHeight="1" x14ac:dyDescent="0.45">
      <c r="A28" s="1102" t="s">
        <v>13</v>
      </c>
      <c r="B28" s="1102" t="s">
        <v>91</v>
      </c>
      <c r="C28" s="1103" t="s">
        <v>314</v>
      </c>
      <c r="D28" s="1104">
        <f t="shared" si="8"/>
        <v>16</v>
      </c>
      <c r="E28" s="1123"/>
      <c r="F28" s="1104"/>
      <c r="G28" s="1104">
        <v>8</v>
      </c>
      <c r="H28" s="1104">
        <v>8</v>
      </c>
      <c r="I28" s="1104"/>
      <c r="J28" s="1104"/>
      <c r="K28" s="1105"/>
      <c r="L28" s="1105"/>
      <c r="M28" s="1104"/>
      <c r="N28" s="1104">
        <v>8</v>
      </c>
      <c r="O28" s="1104">
        <v>8</v>
      </c>
      <c r="P28" s="1104"/>
      <c r="Q28" s="1104"/>
      <c r="R28" s="1123"/>
      <c r="S28" s="1426"/>
    </row>
    <row r="29" spans="1:19" ht="40.5" customHeight="1" x14ac:dyDescent="0.45">
      <c r="A29" s="1102" t="s">
        <v>13</v>
      </c>
      <c r="B29" s="1102" t="s">
        <v>91</v>
      </c>
      <c r="C29" s="1108" t="s">
        <v>331</v>
      </c>
      <c r="D29" s="1104">
        <f t="shared" si="8"/>
        <v>36</v>
      </c>
      <c r="E29" s="1105"/>
      <c r="F29" s="1104">
        <v>8</v>
      </c>
      <c r="G29" s="1104">
        <v>8</v>
      </c>
      <c r="H29" s="1104">
        <v>8</v>
      </c>
      <c r="I29" s="1104"/>
      <c r="J29" s="1104">
        <v>8</v>
      </c>
      <c r="K29" s="1105">
        <v>8</v>
      </c>
      <c r="L29" s="1105">
        <v>8</v>
      </c>
      <c r="M29" s="1104">
        <v>8</v>
      </c>
      <c r="N29" s="1104">
        <v>8</v>
      </c>
      <c r="O29" s="1104">
        <v>8</v>
      </c>
      <c r="P29" s="1104"/>
      <c r="Q29" s="1119" t="s">
        <v>104</v>
      </c>
      <c r="R29" s="1106"/>
      <c r="S29" s="1426"/>
    </row>
    <row r="30" spans="1:19" ht="40.5" customHeight="1" x14ac:dyDescent="0.45">
      <c r="A30" s="1102" t="s">
        <v>13</v>
      </c>
      <c r="B30" s="1102" t="s">
        <v>91</v>
      </c>
      <c r="C30" s="1108" t="s">
        <v>281</v>
      </c>
      <c r="D30" s="1104">
        <f t="shared" si="8"/>
        <v>40</v>
      </c>
      <c r="E30" s="1105">
        <v>8</v>
      </c>
      <c r="F30" s="1104"/>
      <c r="G30" s="1104">
        <v>8</v>
      </c>
      <c r="H30" s="1104">
        <v>8</v>
      </c>
      <c r="I30" s="1104">
        <v>8</v>
      </c>
      <c r="J30" s="1104">
        <v>8</v>
      </c>
      <c r="K30" s="1105"/>
      <c r="L30" s="1105"/>
      <c r="M30" s="1104">
        <v>8</v>
      </c>
      <c r="N30" s="1104">
        <v>8</v>
      </c>
      <c r="O30" s="1104"/>
      <c r="P30" s="1104">
        <v>8</v>
      </c>
      <c r="Q30" s="1104">
        <v>8</v>
      </c>
      <c r="R30" s="1106">
        <v>8</v>
      </c>
      <c r="S30" s="1426"/>
    </row>
    <row r="31" spans="1:19" ht="40.5" customHeight="1" x14ac:dyDescent="0.45">
      <c r="A31" s="1112"/>
      <c r="B31" s="1112"/>
      <c r="C31" s="1113" t="s">
        <v>124</v>
      </c>
      <c r="D31" s="1114"/>
      <c r="E31" s="1115">
        <f t="shared" ref="E31:R31" si="9">COUNT(E7:E13,E15:E18,E20:E21,E23:E25,E27:E30)</f>
        <v>6</v>
      </c>
      <c r="F31" s="1115">
        <f t="shared" si="9"/>
        <v>12</v>
      </c>
      <c r="G31" s="1115">
        <f t="shared" si="9"/>
        <v>13</v>
      </c>
      <c r="H31" s="1115">
        <f t="shared" si="9"/>
        <v>13</v>
      </c>
      <c r="I31" s="1115">
        <f t="shared" si="9"/>
        <v>11</v>
      </c>
      <c r="J31" s="1115">
        <f t="shared" si="9"/>
        <v>13</v>
      </c>
      <c r="K31" s="1115">
        <f t="shared" si="9"/>
        <v>7</v>
      </c>
      <c r="L31" s="1115">
        <f t="shared" si="9"/>
        <v>7</v>
      </c>
      <c r="M31" s="1115">
        <f t="shared" si="9"/>
        <v>13</v>
      </c>
      <c r="N31" s="1115">
        <f t="shared" si="9"/>
        <v>15</v>
      </c>
      <c r="O31" s="1115">
        <f t="shared" si="9"/>
        <v>11</v>
      </c>
      <c r="P31" s="1115">
        <f t="shared" si="9"/>
        <v>12</v>
      </c>
      <c r="Q31" s="1115">
        <f t="shared" si="9"/>
        <v>10</v>
      </c>
      <c r="R31" s="1115">
        <f t="shared" si="9"/>
        <v>5</v>
      </c>
      <c r="S31" s="1426">
        <f t="shared" si="5"/>
        <v>10.571428571428571</v>
      </c>
    </row>
    <row r="32" spans="1:19" ht="40.5" customHeight="1" x14ac:dyDescent="0.45">
      <c r="A32" s="1102" t="s">
        <v>13</v>
      </c>
      <c r="B32" s="1102" t="s">
        <v>288</v>
      </c>
      <c r="C32" s="1108" t="s">
        <v>276</v>
      </c>
      <c r="D32" s="1104">
        <f>SUM(E32:K32,L32:R32)/2</f>
        <v>13</v>
      </c>
      <c r="E32" s="1122"/>
      <c r="F32" s="1104"/>
      <c r="G32" s="1104"/>
      <c r="H32" s="1104">
        <v>5</v>
      </c>
      <c r="I32" s="1104"/>
      <c r="J32" s="1104"/>
      <c r="K32" s="1122">
        <v>8</v>
      </c>
      <c r="L32" s="1122">
        <v>8</v>
      </c>
      <c r="M32" s="1104"/>
      <c r="N32" s="1104"/>
      <c r="O32" s="1104">
        <v>5</v>
      </c>
      <c r="P32" s="1104"/>
      <c r="Q32" s="1104"/>
      <c r="R32" s="1122"/>
      <c r="S32" s="1426"/>
    </row>
    <row r="33" spans="1:19" ht="40.5" customHeight="1" x14ac:dyDescent="0.45">
      <c r="A33" s="1102" t="s">
        <v>13</v>
      </c>
      <c r="B33" s="1102" t="s">
        <v>322</v>
      </c>
      <c r="C33" s="1108" t="s">
        <v>276</v>
      </c>
      <c r="D33" s="1104">
        <f>SUM(E33:K33,L33:R33)/2</f>
        <v>14</v>
      </c>
      <c r="E33" s="1122"/>
      <c r="F33" s="1104"/>
      <c r="G33" s="1104"/>
      <c r="H33" s="1104"/>
      <c r="I33" s="1104">
        <v>7</v>
      </c>
      <c r="J33" s="1104">
        <v>7</v>
      </c>
      <c r="K33" s="1122"/>
      <c r="L33" s="1122"/>
      <c r="M33" s="1104"/>
      <c r="N33" s="1104"/>
      <c r="O33" s="1104"/>
      <c r="P33" s="1104">
        <v>7</v>
      </c>
      <c r="Q33" s="1104">
        <v>7</v>
      </c>
      <c r="R33" s="1122"/>
      <c r="S33" s="1426"/>
    </row>
    <row r="34" spans="1:19" ht="40.5" customHeight="1" x14ac:dyDescent="0.45">
      <c r="A34" s="1102" t="s">
        <v>13</v>
      </c>
      <c r="B34" s="1102" t="s">
        <v>34</v>
      </c>
      <c r="C34" s="1126" t="s">
        <v>192</v>
      </c>
      <c r="D34" s="1104">
        <f>SUM(E34:K34,L34:R34)/2</f>
        <v>40</v>
      </c>
      <c r="E34" s="1105">
        <v>8</v>
      </c>
      <c r="F34" s="1117">
        <v>8</v>
      </c>
      <c r="G34" s="1117">
        <v>8</v>
      </c>
      <c r="H34" s="1104"/>
      <c r="I34" s="1104">
        <v>8</v>
      </c>
      <c r="J34" s="1104">
        <v>8</v>
      </c>
      <c r="K34" s="1105"/>
      <c r="L34" s="1105"/>
      <c r="M34" s="1117">
        <v>8</v>
      </c>
      <c r="N34" s="1117">
        <v>8</v>
      </c>
      <c r="O34" s="1104"/>
      <c r="P34" s="1104">
        <v>8</v>
      </c>
      <c r="Q34" s="1104">
        <v>8</v>
      </c>
      <c r="R34" s="1106">
        <v>8</v>
      </c>
      <c r="S34" s="1426"/>
    </row>
    <row r="35" spans="1:19" ht="40.5" customHeight="1" x14ac:dyDescent="0.45">
      <c r="A35" s="1112"/>
      <c r="B35" s="1112"/>
      <c r="C35" s="1113" t="s">
        <v>121</v>
      </c>
      <c r="D35" s="1114"/>
      <c r="E35" s="1115">
        <f t="shared" ref="E35:R35" si="10">COUNT(E7:E13,E15:E18,E20:E21,E23:E25,E27:E30,E32:E34)</f>
        <v>7</v>
      </c>
      <c r="F35" s="1115">
        <f t="shared" si="10"/>
        <v>13</v>
      </c>
      <c r="G35" s="1115">
        <f t="shared" si="10"/>
        <v>14</v>
      </c>
      <c r="H35" s="1115">
        <f t="shared" si="10"/>
        <v>14</v>
      </c>
      <c r="I35" s="1115">
        <f t="shared" si="10"/>
        <v>13</v>
      </c>
      <c r="J35" s="1115">
        <f t="shared" si="10"/>
        <v>15</v>
      </c>
      <c r="K35" s="1115">
        <f t="shared" si="10"/>
        <v>8</v>
      </c>
      <c r="L35" s="1115">
        <f t="shared" si="10"/>
        <v>8</v>
      </c>
      <c r="M35" s="1115">
        <f t="shared" si="10"/>
        <v>14</v>
      </c>
      <c r="N35" s="1115">
        <f t="shared" si="10"/>
        <v>16</v>
      </c>
      <c r="O35" s="1115">
        <f t="shared" si="10"/>
        <v>12</v>
      </c>
      <c r="P35" s="1115">
        <f t="shared" si="10"/>
        <v>14</v>
      </c>
      <c r="Q35" s="1115">
        <f t="shared" si="10"/>
        <v>12</v>
      </c>
      <c r="R35" s="1115">
        <f t="shared" si="10"/>
        <v>6</v>
      </c>
      <c r="S35" s="1426">
        <f t="shared" si="5"/>
        <v>11.857142857142858</v>
      </c>
    </row>
    <row r="36" spans="1:19" ht="40.5" customHeight="1" x14ac:dyDescent="0.45">
      <c r="A36" s="1102" t="s">
        <v>13</v>
      </c>
      <c r="B36" s="1102" t="s">
        <v>338</v>
      </c>
      <c r="C36" s="1108" t="s">
        <v>306</v>
      </c>
      <c r="D36" s="1104">
        <f>SUM(E36:K36,L36:R36)/2</f>
        <v>40</v>
      </c>
      <c r="E36" s="1442">
        <v>10</v>
      </c>
      <c r="F36" s="1117">
        <v>10</v>
      </c>
      <c r="G36" s="1117"/>
      <c r="H36" s="1104">
        <v>10</v>
      </c>
      <c r="I36" s="1117"/>
      <c r="J36" s="1117"/>
      <c r="K36" s="1122">
        <v>10</v>
      </c>
      <c r="L36" s="1122">
        <v>10</v>
      </c>
      <c r="M36" s="1104">
        <v>10</v>
      </c>
      <c r="N36" s="1117"/>
      <c r="O36" s="1117">
        <v>10</v>
      </c>
      <c r="P36" s="1117"/>
      <c r="Q36" s="1117"/>
      <c r="R36" s="1442">
        <v>10</v>
      </c>
      <c r="S36" s="1426"/>
    </row>
    <row r="37" spans="1:19" ht="40.5" customHeight="1" x14ac:dyDescent="0.45">
      <c r="A37" s="1102" t="s">
        <v>13</v>
      </c>
      <c r="B37" s="1102" t="s">
        <v>162</v>
      </c>
      <c r="C37" s="1108" t="s">
        <v>235</v>
      </c>
      <c r="D37" s="1104">
        <f t="shared" ref="D37" si="11">SUM(E37:K37,L37:R37)/2</f>
        <v>40</v>
      </c>
      <c r="E37" s="1109"/>
      <c r="F37" s="1117">
        <v>8</v>
      </c>
      <c r="G37" s="1117">
        <v>8</v>
      </c>
      <c r="H37" s="1104"/>
      <c r="I37" s="1117">
        <v>8</v>
      </c>
      <c r="J37" s="1117">
        <v>8</v>
      </c>
      <c r="K37" s="1105">
        <v>8</v>
      </c>
      <c r="L37" s="1105">
        <v>8</v>
      </c>
      <c r="M37" s="1104">
        <v>8</v>
      </c>
      <c r="N37" s="1117"/>
      <c r="O37" s="1117">
        <v>8</v>
      </c>
      <c r="P37" s="1117">
        <v>8</v>
      </c>
      <c r="Q37" s="1117">
        <v>8</v>
      </c>
      <c r="R37" s="1118"/>
      <c r="S37" s="1426"/>
    </row>
    <row r="38" spans="1:19" ht="40.5" customHeight="1" x14ac:dyDescent="0.45">
      <c r="A38" s="1102" t="s">
        <v>13</v>
      </c>
      <c r="B38" s="1102" t="s">
        <v>162</v>
      </c>
      <c r="C38" s="1108" t="s">
        <v>292</v>
      </c>
      <c r="D38" s="1104">
        <f>SUM(E38:K38,L38:R38)/2</f>
        <v>8</v>
      </c>
      <c r="E38" s="1105">
        <v>8</v>
      </c>
      <c r="F38" s="1127"/>
      <c r="G38" s="1128"/>
      <c r="H38" s="1127"/>
      <c r="I38" s="1127"/>
      <c r="J38" s="1127"/>
      <c r="K38" s="1109"/>
      <c r="L38" s="1109"/>
      <c r="M38" s="1127"/>
      <c r="N38" s="1129"/>
      <c r="O38" s="1129"/>
      <c r="P38" s="1129"/>
      <c r="Q38" s="1127"/>
      <c r="R38" s="1106">
        <v>8</v>
      </c>
      <c r="S38" s="1426"/>
    </row>
    <row r="39" spans="1:19" ht="40.5" customHeight="1" x14ac:dyDescent="0.45">
      <c r="A39" s="1112"/>
      <c r="B39" s="1112"/>
      <c r="C39" s="1113" t="s">
        <v>139</v>
      </c>
      <c r="D39" s="1114"/>
      <c r="E39" s="1115">
        <f t="shared" ref="E39:R39" si="12">COUNT(E7:E13,E15:E18,E20:E21,E23:E25,E27:E30,E32:E34,E36:E38)</f>
        <v>9</v>
      </c>
      <c r="F39" s="1115">
        <f t="shared" si="12"/>
        <v>15</v>
      </c>
      <c r="G39" s="1115">
        <f t="shared" si="12"/>
        <v>15</v>
      </c>
      <c r="H39" s="1115">
        <f t="shared" si="12"/>
        <v>15</v>
      </c>
      <c r="I39" s="1115">
        <f t="shared" si="12"/>
        <v>14</v>
      </c>
      <c r="J39" s="1115">
        <f t="shared" si="12"/>
        <v>16</v>
      </c>
      <c r="K39" s="1115">
        <f t="shared" si="12"/>
        <v>10</v>
      </c>
      <c r="L39" s="1115">
        <f t="shared" si="12"/>
        <v>10</v>
      </c>
      <c r="M39" s="1115">
        <f t="shared" si="12"/>
        <v>16</v>
      </c>
      <c r="N39" s="1115">
        <f t="shared" si="12"/>
        <v>16</v>
      </c>
      <c r="O39" s="1115">
        <f t="shared" si="12"/>
        <v>14</v>
      </c>
      <c r="P39" s="1115">
        <f t="shared" si="12"/>
        <v>15</v>
      </c>
      <c r="Q39" s="1115">
        <f t="shared" si="12"/>
        <v>13</v>
      </c>
      <c r="R39" s="1115">
        <f t="shared" si="12"/>
        <v>8</v>
      </c>
      <c r="S39" s="1426">
        <f t="shared" si="5"/>
        <v>13.285714285714286</v>
      </c>
    </row>
    <row r="40" spans="1:19" ht="40.5" customHeight="1" x14ac:dyDescent="0.45">
      <c r="A40" s="1102" t="s">
        <v>13</v>
      </c>
      <c r="B40" s="1102" t="s">
        <v>103</v>
      </c>
      <c r="C40" s="1108" t="s">
        <v>309</v>
      </c>
      <c r="D40" s="1104">
        <f>SUM(E40:K40,L40:R40)/2</f>
        <v>8</v>
      </c>
      <c r="E40" s="1122"/>
      <c r="F40" s="1104"/>
      <c r="G40" s="1104">
        <v>8</v>
      </c>
      <c r="H40" s="1104"/>
      <c r="I40" s="1104"/>
      <c r="J40" s="1104"/>
      <c r="K40" s="1122"/>
      <c r="L40" s="1122"/>
      <c r="M40" s="1104"/>
      <c r="N40" s="1104">
        <v>8</v>
      </c>
      <c r="O40" s="1104"/>
      <c r="P40" s="1104"/>
      <c r="Q40" s="1104"/>
      <c r="R40" s="1122"/>
      <c r="S40" s="1426"/>
    </row>
    <row r="41" spans="1:19" ht="40.5" customHeight="1" x14ac:dyDescent="0.45">
      <c r="A41" s="1102" t="s">
        <v>13</v>
      </c>
      <c r="B41" s="1102" t="s">
        <v>103</v>
      </c>
      <c r="C41" s="1108" t="s">
        <v>332</v>
      </c>
      <c r="D41" s="1104">
        <f>SUM(E41:K41,L41:R41)/2</f>
        <v>32</v>
      </c>
      <c r="E41" s="1105">
        <v>8</v>
      </c>
      <c r="F41" s="1119">
        <v>8</v>
      </c>
      <c r="G41" s="1104">
        <v>8</v>
      </c>
      <c r="H41" s="1104">
        <v>8</v>
      </c>
      <c r="I41" s="1104">
        <v>8</v>
      </c>
      <c r="J41" s="1119" t="s">
        <v>104</v>
      </c>
      <c r="K41" s="1105"/>
      <c r="L41" s="1105"/>
      <c r="M41" s="1119">
        <v>8</v>
      </c>
      <c r="N41" s="1104"/>
      <c r="O41" s="1104"/>
      <c r="P41" s="1104"/>
      <c r="Q41" s="1104">
        <v>8</v>
      </c>
      <c r="R41" s="1106">
        <v>8</v>
      </c>
      <c r="S41" s="1426"/>
    </row>
    <row r="42" spans="1:19" ht="40.5" customHeight="1" x14ac:dyDescent="0.45">
      <c r="A42" s="1112"/>
      <c r="B42" s="1112"/>
      <c r="C42" s="1113" t="s">
        <v>125</v>
      </c>
      <c r="D42" s="1114"/>
      <c r="E42" s="1115">
        <f t="shared" ref="E42:R42" si="13">COUNT(E7:E13,E15:E17,E20:E21,E23:E25,E27:E30,E32:E34,E36:E38,E40:E41)</f>
        <v>9</v>
      </c>
      <c r="F42" s="1115">
        <f t="shared" si="13"/>
        <v>16</v>
      </c>
      <c r="G42" s="1115">
        <f t="shared" si="13"/>
        <v>16</v>
      </c>
      <c r="H42" s="1115">
        <f t="shared" si="13"/>
        <v>15</v>
      </c>
      <c r="I42" s="1115">
        <f t="shared" si="13"/>
        <v>15</v>
      </c>
      <c r="J42" s="1115">
        <f t="shared" si="13"/>
        <v>16</v>
      </c>
      <c r="K42" s="1115">
        <f t="shared" si="13"/>
        <v>10</v>
      </c>
      <c r="L42" s="1115">
        <f t="shared" si="13"/>
        <v>9</v>
      </c>
      <c r="M42" s="1115">
        <f t="shared" si="13"/>
        <v>16</v>
      </c>
      <c r="N42" s="1115">
        <f t="shared" si="13"/>
        <v>16</v>
      </c>
      <c r="O42" s="1115">
        <f t="shared" si="13"/>
        <v>14</v>
      </c>
      <c r="P42" s="1115">
        <f t="shared" si="13"/>
        <v>14</v>
      </c>
      <c r="Q42" s="1115">
        <f t="shared" si="13"/>
        <v>14</v>
      </c>
      <c r="R42" s="1115">
        <f t="shared" si="13"/>
        <v>9</v>
      </c>
      <c r="S42" s="1426">
        <f t="shared" si="5"/>
        <v>13.5</v>
      </c>
    </row>
    <row r="43" spans="1:19" ht="40.5" customHeight="1" x14ac:dyDescent="0.45">
      <c r="A43" s="1102" t="s">
        <v>13</v>
      </c>
      <c r="B43" s="1102" t="s">
        <v>39</v>
      </c>
      <c r="C43" s="1108" t="s">
        <v>318</v>
      </c>
      <c r="D43" s="1104">
        <f>SUM(E43:K43,L43:R43)/2</f>
        <v>40</v>
      </c>
      <c r="E43" s="1105"/>
      <c r="F43" s="1104">
        <v>8</v>
      </c>
      <c r="G43" s="1104">
        <v>8</v>
      </c>
      <c r="H43" s="1104">
        <v>8</v>
      </c>
      <c r="I43" s="1104">
        <v>8</v>
      </c>
      <c r="J43" s="1104"/>
      <c r="K43" s="1105">
        <v>8</v>
      </c>
      <c r="L43" s="1105">
        <v>8</v>
      </c>
      <c r="M43" s="1104"/>
      <c r="N43" s="1104">
        <v>8</v>
      </c>
      <c r="O43" s="1104">
        <v>8</v>
      </c>
      <c r="P43" s="1104">
        <v>8</v>
      </c>
      <c r="Q43" s="1104">
        <v>8</v>
      </c>
      <c r="R43" s="1106"/>
      <c r="S43" s="1426"/>
    </row>
    <row r="44" spans="1:19" ht="40.5" customHeight="1" x14ac:dyDescent="0.45">
      <c r="A44" s="1102" t="s">
        <v>13</v>
      </c>
      <c r="B44" s="1102" t="s">
        <v>39</v>
      </c>
      <c r="C44" s="1108" t="s">
        <v>329</v>
      </c>
      <c r="D44" s="1104">
        <f t="shared" ref="D44:D49" si="14">SUM(E44:K44,L44:R44)/2</f>
        <v>40</v>
      </c>
      <c r="E44" s="1105"/>
      <c r="F44" s="1104">
        <v>8</v>
      </c>
      <c r="G44" s="1104">
        <v>8</v>
      </c>
      <c r="H44" s="1132">
        <v>8</v>
      </c>
      <c r="I44" s="1104"/>
      <c r="J44" s="1104">
        <v>8</v>
      </c>
      <c r="K44" s="1105">
        <v>8</v>
      </c>
      <c r="L44" s="1105">
        <v>8</v>
      </c>
      <c r="M44" s="1104">
        <v>8</v>
      </c>
      <c r="N44" s="1104">
        <v>8</v>
      </c>
      <c r="O44" s="1104"/>
      <c r="P44" s="1104">
        <v>8</v>
      </c>
      <c r="Q44" s="1104">
        <v>8</v>
      </c>
      <c r="R44" s="1106"/>
      <c r="S44" s="1426"/>
    </row>
    <row r="45" spans="1:19" s="1441" customFormat="1" ht="40.5" customHeight="1" x14ac:dyDescent="0.45">
      <c r="A45" s="1102" t="s">
        <v>13</v>
      </c>
      <c r="B45" s="1102" t="s">
        <v>39</v>
      </c>
      <c r="C45" s="1108" t="s">
        <v>308</v>
      </c>
      <c r="D45" s="1104">
        <f t="shared" si="14"/>
        <v>8</v>
      </c>
      <c r="E45" s="1105">
        <v>8</v>
      </c>
      <c r="F45" s="1127"/>
      <c r="G45" s="1127"/>
      <c r="H45" s="1127"/>
      <c r="I45" s="1127"/>
      <c r="J45" s="1127"/>
      <c r="K45" s="1133"/>
      <c r="L45" s="1133"/>
      <c r="M45" s="1127"/>
      <c r="N45" s="1127"/>
      <c r="O45" s="1127"/>
      <c r="P45" s="1127"/>
      <c r="Q45" s="1127"/>
      <c r="R45" s="1106">
        <v>8</v>
      </c>
      <c r="S45" s="1427"/>
    </row>
    <row r="46" spans="1:19" ht="40.5" customHeight="1" x14ac:dyDescent="0.45">
      <c r="A46" s="1102" t="s">
        <v>13</v>
      </c>
      <c r="B46" s="1102" t="s">
        <v>39</v>
      </c>
      <c r="C46" s="1108" t="s">
        <v>106</v>
      </c>
      <c r="D46" s="1104">
        <f t="shared" si="14"/>
        <v>16</v>
      </c>
      <c r="E46" s="1105"/>
      <c r="F46" s="1104">
        <v>8</v>
      </c>
      <c r="G46" s="1104">
        <v>8</v>
      </c>
      <c r="H46" s="1111"/>
      <c r="I46" s="1111"/>
      <c r="J46" s="1111"/>
      <c r="K46" s="1123"/>
      <c r="L46" s="1105"/>
      <c r="M46" s="1104">
        <v>8</v>
      </c>
      <c r="N46" s="1104">
        <v>8</v>
      </c>
      <c r="O46" s="1111"/>
      <c r="P46" s="1111"/>
      <c r="Q46" s="1111"/>
      <c r="R46" s="1123"/>
      <c r="S46" s="1426"/>
    </row>
    <row r="47" spans="1:19" ht="40.5" customHeight="1" x14ac:dyDescent="0.45">
      <c r="A47" s="1102" t="s">
        <v>13</v>
      </c>
      <c r="B47" s="1102" t="s">
        <v>39</v>
      </c>
      <c r="C47" s="1108" t="s">
        <v>334</v>
      </c>
      <c r="D47" s="1104">
        <f t="shared" si="14"/>
        <v>40</v>
      </c>
      <c r="E47" s="1122"/>
      <c r="F47" s="1104">
        <v>8</v>
      </c>
      <c r="G47" s="1104"/>
      <c r="H47" s="1104">
        <v>8</v>
      </c>
      <c r="I47" s="1104">
        <v>8</v>
      </c>
      <c r="J47" s="1104">
        <v>8</v>
      </c>
      <c r="K47" s="1122">
        <v>8</v>
      </c>
      <c r="L47" s="1122">
        <v>8</v>
      </c>
      <c r="M47" s="1104">
        <v>8</v>
      </c>
      <c r="N47" s="1104"/>
      <c r="O47" s="1104">
        <v>8</v>
      </c>
      <c r="P47" s="1104">
        <v>8</v>
      </c>
      <c r="Q47" s="1104">
        <v>8</v>
      </c>
      <c r="R47" s="1122"/>
      <c r="S47" s="1429"/>
    </row>
    <row r="48" spans="1:19" ht="40.5" customHeight="1" x14ac:dyDescent="0.45">
      <c r="A48" s="1137" t="s">
        <v>138</v>
      </c>
      <c r="B48" s="1102" t="s">
        <v>39</v>
      </c>
      <c r="C48" s="1108" t="s">
        <v>135</v>
      </c>
      <c r="D48" s="1104">
        <f t="shared" si="14"/>
        <v>0</v>
      </c>
      <c r="E48" s="1105"/>
      <c r="F48" s="1104"/>
      <c r="G48" s="1104"/>
      <c r="H48" s="1104"/>
      <c r="I48" s="1104"/>
      <c r="J48" s="1104"/>
      <c r="K48" s="1122"/>
      <c r="L48" s="1105"/>
      <c r="M48" s="1104"/>
      <c r="N48" s="1104"/>
      <c r="O48" s="1104"/>
      <c r="P48" s="1104"/>
      <c r="Q48" s="1104"/>
      <c r="R48" s="1122"/>
      <c r="S48" s="1426"/>
    </row>
    <row r="49" spans="1:19" ht="40.5" customHeight="1" x14ac:dyDescent="0.45">
      <c r="A49" s="1102" t="s">
        <v>13</v>
      </c>
      <c r="B49" s="1102" t="s">
        <v>39</v>
      </c>
      <c r="C49" s="1108" t="s">
        <v>325</v>
      </c>
      <c r="D49" s="1104">
        <f t="shared" si="14"/>
        <v>16</v>
      </c>
      <c r="E49" s="1122">
        <v>8</v>
      </c>
      <c r="F49" s="1104"/>
      <c r="G49" s="1104"/>
      <c r="H49" s="1104"/>
      <c r="I49" s="1104"/>
      <c r="J49" s="1104">
        <v>8</v>
      </c>
      <c r="K49" s="1122"/>
      <c r="L49" s="1122"/>
      <c r="M49" s="1117"/>
      <c r="N49" s="1104"/>
      <c r="O49" s="1104"/>
      <c r="P49" s="1104"/>
      <c r="Q49" s="1104">
        <v>8</v>
      </c>
      <c r="R49" s="1122">
        <v>8</v>
      </c>
      <c r="S49" s="1426"/>
    </row>
    <row r="50" spans="1:19" ht="40.5" customHeight="1" x14ac:dyDescent="0.45">
      <c r="A50" s="1112"/>
      <c r="B50" s="1112"/>
      <c r="C50" s="1113" t="s">
        <v>126</v>
      </c>
      <c r="D50" s="1114"/>
      <c r="E50" s="1115">
        <f t="shared" ref="E50:R50" si="15">COUNT(E8:E13,E15:E17,E20:E21,E23:E25,E27:E30,E32:E34,E36:E38,E40:E41,E43:E49)</f>
        <v>11</v>
      </c>
      <c r="F50" s="1115">
        <f t="shared" si="15"/>
        <v>19</v>
      </c>
      <c r="G50" s="1115">
        <f t="shared" si="15"/>
        <v>18</v>
      </c>
      <c r="H50" s="1115">
        <f t="shared" si="15"/>
        <v>17</v>
      </c>
      <c r="I50" s="1115">
        <f t="shared" si="15"/>
        <v>16</v>
      </c>
      <c r="J50" s="1115">
        <f t="shared" si="15"/>
        <v>18</v>
      </c>
      <c r="K50" s="1115">
        <f t="shared" si="15"/>
        <v>13</v>
      </c>
      <c r="L50" s="1115">
        <f t="shared" si="15"/>
        <v>12</v>
      </c>
      <c r="M50" s="1115">
        <f t="shared" si="15"/>
        <v>18</v>
      </c>
      <c r="N50" s="1115">
        <f t="shared" si="15"/>
        <v>18</v>
      </c>
      <c r="O50" s="1115">
        <f t="shared" si="15"/>
        <v>15</v>
      </c>
      <c r="P50" s="1115">
        <f t="shared" si="15"/>
        <v>16</v>
      </c>
      <c r="Q50" s="1115">
        <f t="shared" si="15"/>
        <v>17</v>
      </c>
      <c r="R50" s="1115">
        <f t="shared" si="15"/>
        <v>11</v>
      </c>
      <c r="S50" s="1426">
        <f>AVERAGE(E50:R50)</f>
        <v>15.642857142857142</v>
      </c>
    </row>
    <row r="51" spans="1:19" ht="40.5" customHeight="1" x14ac:dyDescent="0.45">
      <c r="A51" s="1102" t="s">
        <v>13</v>
      </c>
      <c r="B51" s="1102" t="s">
        <v>301</v>
      </c>
      <c r="C51" s="1103" t="s">
        <v>106</v>
      </c>
      <c r="D51" s="1104">
        <f>SUM(E51:K51,L51:R51)/2</f>
        <v>6</v>
      </c>
      <c r="E51" s="1106"/>
      <c r="F51" s="1123"/>
      <c r="G51" s="1111"/>
      <c r="H51" s="1107">
        <v>6</v>
      </c>
      <c r="I51" s="1111"/>
      <c r="J51" s="1111"/>
      <c r="K51" s="1134"/>
      <c r="L51" s="1105"/>
      <c r="M51" s="1111"/>
      <c r="N51" s="1111"/>
      <c r="O51" s="1104">
        <v>6</v>
      </c>
      <c r="P51" s="1111"/>
      <c r="Q51" s="1111"/>
      <c r="R51" s="1134"/>
      <c r="S51" s="1426"/>
    </row>
    <row r="52" spans="1:19" ht="40.5" customHeight="1" x14ac:dyDescent="0.45">
      <c r="A52" s="1102" t="s">
        <v>13</v>
      </c>
      <c r="B52" s="1102" t="s">
        <v>312</v>
      </c>
      <c r="C52" s="1103" t="s">
        <v>106</v>
      </c>
      <c r="D52" s="1104">
        <f>SUM(E52:K52,L52:R52)/2</f>
        <v>10</v>
      </c>
      <c r="E52" s="1106"/>
      <c r="F52" s="1123"/>
      <c r="G52" s="1111"/>
      <c r="H52" s="1123"/>
      <c r="I52" s="1104">
        <v>5</v>
      </c>
      <c r="J52" s="1104">
        <v>5</v>
      </c>
      <c r="K52" s="1134"/>
      <c r="L52" s="1105"/>
      <c r="M52" s="1111"/>
      <c r="N52" s="1111"/>
      <c r="O52" s="1111"/>
      <c r="P52" s="1104">
        <v>5</v>
      </c>
      <c r="Q52" s="1104">
        <v>5</v>
      </c>
      <c r="R52" s="1134"/>
      <c r="S52" s="1426"/>
    </row>
    <row r="53" spans="1:19" ht="40.5" customHeight="1" x14ac:dyDescent="0.45">
      <c r="A53" s="1112"/>
      <c r="B53" s="1112"/>
      <c r="C53" s="1135" t="s">
        <v>300</v>
      </c>
      <c r="D53" s="1114"/>
      <c r="E53" s="1115">
        <f t="shared" ref="E53:R53" si="16">COUNT(E15:E17,E21,E23:E25,E27:E30,E32:E34,E36:E38,E40:E41,E43:E49)</f>
        <v>8</v>
      </c>
      <c r="F53" s="1115">
        <f t="shared" si="16"/>
        <v>15</v>
      </c>
      <c r="G53" s="1115">
        <f t="shared" si="16"/>
        <v>14</v>
      </c>
      <c r="H53" s="1115">
        <f t="shared" si="16"/>
        <v>14</v>
      </c>
      <c r="I53" s="1115">
        <f t="shared" si="16"/>
        <v>12</v>
      </c>
      <c r="J53" s="1115">
        <f t="shared" si="16"/>
        <v>14</v>
      </c>
      <c r="K53" s="1115">
        <f t="shared" si="16"/>
        <v>11</v>
      </c>
      <c r="L53" s="1115">
        <f t="shared" si="16"/>
        <v>11</v>
      </c>
      <c r="M53" s="1115">
        <f t="shared" si="16"/>
        <v>14</v>
      </c>
      <c r="N53" s="1115">
        <f t="shared" si="16"/>
        <v>14</v>
      </c>
      <c r="O53" s="1115">
        <f t="shared" si="16"/>
        <v>11</v>
      </c>
      <c r="P53" s="1115">
        <f t="shared" si="16"/>
        <v>12</v>
      </c>
      <c r="Q53" s="1115">
        <f t="shared" si="16"/>
        <v>15</v>
      </c>
      <c r="R53" s="1115">
        <f t="shared" si="16"/>
        <v>8</v>
      </c>
      <c r="S53" s="1426">
        <f>AVERAGE(E53:R53)</f>
        <v>12.357142857142858</v>
      </c>
    </row>
    <row r="54" spans="1:19" ht="40.5" customHeight="1" x14ac:dyDescent="0.45">
      <c r="A54" s="1112"/>
      <c r="B54" s="1112"/>
      <c r="C54" s="1136" t="s">
        <v>51</v>
      </c>
      <c r="D54" s="1114"/>
      <c r="E54" s="1115">
        <f t="shared" ref="E54:R54" si="17">COUNT(E21,E23:E25,E27:E30,E32:E34,E36:E38,E40:E41,E43:E49,E51:E51)</f>
        <v>8</v>
      </c>
      <c r="F54" s="1115">
        <f t="shared" si="17"/>
        <v>13</v>
      </c>
      <c r="G54" s="1115">
        <f t="shared" si="17"/>
        <v>13</v>
      </c>
      <c r="H54" s="1115">
        <f t="shared" si="17"/>
        <v>13</v>
      </c>
      <c r="I54" s="1115">
        <f t="shared" si="17"/>
        <v>10</v>
      </c>
      <c r="J54" s="1115">
        <f t="shared" si="17"/>
        <v>12</v>
      </c>
      <c r="K54" s="1115">
        <f t="shared" si="17"/>
        <v>10</v>
      </c>
      <c r="L54" s="1115">
        <f t="shared" si="17"/>
        <v>10</v>
      </c>
      <c r="M54" s="1115">
        <f t="shared" si="17"/>
        <v>13</v>
      </c>
      <c r="N54" s="1115">
        <f t="shared" si="17"/>
        <v>12</v>
      </c>
      <c r="O54" s="1115">
        <f t="shared" si="17"/>
        <v>10</v>
      </c>
      <c r="P54" s="1115">
        <f t="shared" si="17"/>
        <v>10</v>
      </c>
      <c r="Q54" s="1115">
        <f t="shared" si="17"/>
        <v>13</v>
      </c>
      <c r="R54" s="1115">
        <f t="shared" si="17"/>
        <v>8</v>
      </c>
      <c r="S54" s="1426">
        <f t="shared" si="5"/>
        <v>11.071428571428571</v>
      </c>
    </row>
    <row r="55" spans="1:19" ht="40.5" customHeight="1" x14ac:dyDescent="0.45">
      <c r="A55" s="1112"/>
      <c r="B55" s="1112"/>
      <c r="C55" s="1136" t="s">
        <v>113</v>
      </c>
      <c r="D55" s="1114"/>
      <c r="E55" s="1115">
        <f t="shared" ref="E55:R55" si="18">COUNT(E23:E25,E27:E30,E33:E34,E36:E38,E40:E41,E43:E49,E51:E52)</f>
        <v>8</v>
      </c>
      <c r="F55" s="1115">
        <f t="shared" si="18"/>
        <v>12</v>
      </c>
      <c r="G55" s="1115">
        <f t="shared" si="18"/>
        <v>12</v>
      </c>
      <c r="H55" s="1115">
        <f t="shared" si="18"/>
        <v>12</v>
      </c>
      <c r="I55" s="1115">
        <f t="shared" si="18"/>
        <v>10</v>
      </c>
      <c r="J55" s="1115">
        <f t="shared" si="18"/>
        <v>12</v>
      </c>
      <c r="K55" s="1115">
        <f t="shared" si="18"/>
        <v>8</v>
      </c>
      <c r="L55" s="1115">
        <f t="shared" si="18"/>
        <v>8</v>
      </c>
      <c r="M55" s="1115">
        <f t="shared" si="18"/>
        <v>12</v>
      </c>
      <c r="N55" s="1115">
        <f t="shared" si="18"/>
        <v>11</v>
      </c>
      <c r="O55" s="1115">
        <f t="shared" si="18"/>
        <v>9</v>
      </c>
      <c r="P55" s="1115">
        <f t="shared" si="18"/>
        <v>10</v>
      </c>
      <c r="Q55" s="1115">
        <f t="shared" si="18"/>
        <v>13</v>
      </c>
      <c r="R55" s="1115">
        <f t="shared" si="18"/>
        <v>8</v>
      </c>
      <c r="S55" s="1426">
        <f t="shared" si="5"/>
        <v>10.357142857142858</v>
      </c>
    </row>
    <row r="56" spans="1:19" ht="40.5" hidden="1" customHeight="1" x14ac:dyDescent="0.45">
      <c r="A56" s="1102" t="s">
        <v>13</v>
      </c>
      <c r="B56" s="1102" t="s">
        <v>319</v>
      </c>
      <c r="C56" s="1108"/>
      <c r="D56" s="1104">
        <f t="shared" ref="D56" si="19">SUM(E56:K56,L56:R56)/2</f>
        <v>0</v>
      </c>
      <c r="E56" s="1106"/>
      <c r="F56" s="1107"/>
      <c r="G56" s="1104"/>
      <c r="H56" s="1107"/>
      <c r="I56" s="1104"/>
      <c r="J56" s="1104"/>
      <c r="K56" s="1105"/>
      <c r="L56" s="1105"/>
      <c r="M56" s="1104"/>
      <c r="N56" s="1104"/>
      <c r="O56" s="1104"/>
      <c r="P56" s="1104"/>
      <c r="Q56" s="1104"/>
      <c r="R56" s="1105"/>
      <c r="S56" s="1426"/>
    </row>
    <row r="57" spans="1:19" ht="40.5" hidden="1" customHeight="1" x14ac:dyDescent="0.45">
      <c r="A57" s="1112"/>
      <c r="B57" s="1112"/>
      <c r="C57" s="1136" t="s">
        <v>55</v>
      </c>
      <c r="D57" s="1114"/>
      <c r="E57" s="1115">
        <f>COUNT(E27:E30,E33:E34,E36:E38,E40:E41,E43:E49,E51:E52,E56)</f>
        <v>7</v>
      </c>
      <c r="F57" s="1115">
        <f t="shared" ref="F57:R57" si="20">COUNT(F27:F30,F33:F34,F36:F38,F40:F41,F43:F49,F51:F52,F56)</f>
        <v>10</v>
      </c>
      <c r="G57" s="1115">
        <f t="shared" si="20"/>
        <v>11</v>
      </c>
      <c r="H57" s="1115">
        <f t="shared" si="20"/>
        <v>10</v>
      </c>
      <c r="I57" s="1115">
        <f t="shared" si="20"/>
        <v>9</v>
      </c>
      <c r="J57" s="1115">
        <f t="shared" si="20"/>
        <v>10</v>
      </c>
      <c r="K57" s="1115">
        <f t="shared" si="20"/>
        <v>6</v>
      </c>
      <c r="L57" s="1115">
        <f t="shared" si="20"/>
        <v>6</v>
      </c>
      <c r="M57" s="1115">
        <f t="shared" si="20"/>
        <v>10</v>
      </c>
      <c r="N57" s="1115">
        <f t="shared" si="20"/>
        <v>9</v>
      </c>
      <c r="O57" s="1115">
        <f t="shared" si="20"/>
        <v>8</v>
      </c>
      <c r="P57" s="1115">
        <f t="shared" si="20"/>
        <v>9</v>
      </c>
      <c r="Q57" s="1115">
        <f t="shared" si="20"/>
        <v>11</v>
      </c>
      <c r="R57" s="1115">
        <f t="shared" si="20"/>
        <v>7</v>
      </c>
      <c r="S57" s="1426">
        <f t="shared" si="5"/>
        <v>8.7857142857142865</v>
      </c>
    </row>
    <row r="58" spans="1:19" ht="40.5" hidden="1" customHeight="1" x14ac:dyDescent="0.45">
      <c r="A58" s="1112"/>
      <c r="B58" s="1112"/>
      <c r="C58" s="1136" t="s">
        <v>105</v>
      </c>
      <c r="D58" s="1114"/>
      <c r="E58" s="1115">
        <f>COUNT(E36,E34,E37:E38,E40:E41,E43:E49,E51:E52,E56)</f>
        <v>6</v>
      </c>
      <c r="F58" s="1115">
        <f t="shared" ref="F58:R58" si="21">COUNT(F36,F34,F37:F38,F40:F41,F43:F49,F51:F52,F56)</f>
        <v>8</v>
      </c>
      <c r="G58" s="1115">
        <f t="shared" si="21"/>
        <v>7</v>
      </c>
      <c r="H58" s="1115">
        <f t="shared" si="21"/>
        <v>6</v>
      </c>
      <c r="I58" s="1115">
        <f t="shared" si="21"/>
        <v>6</v>
      </c>
      <c r="J58" s="1115">
        <f t="shared" si="21"/>
        <v>6</v>
      </c>
      <c r="K58" s="1115">
        <f t="shared" si="21"/>
        <v>5</v>
      </c>
      <c r="L58" s="1115">
        <f t="shared" si="21"/>
        <v>5</v>
      </c>
      <c r="M58" s="1115">
        <f t="shared" si="21"/>
        <v>7</v>
      </c>
      <c r="N58" s="1115">
        <f t="shared" si="21"/>
        <v>5</v>
      </c>
      <c r="O58" s="1115">
        <f t="shared" si="21"/>
        <v>5</v>
      </c>
      <c r="P58" s="1115">
        <f t="shared" si="21"/>
        <v>6</v>
      </c>
      <c r="Q58" s="1115">
        <f t="shared" si="21"/>
        <v>8</v>
      </c>
      <c r="R58" s="1115">
        <f t="shared" si="21"/>
        <v>6</v>
      </c>
      <c r="S58" s="1426">
        <f t="shared" si="5"/>
        <v>6.1428571428571432</v>
      </c>
    </row>
    <row r="59" spans="1:19" ht="40.5" hidden="1" customHeight="1" x14ac:dyDescent="0.45">
      <c r="A59" s="1112"/>
      <c r="B59" s="1112"/>
      <c r="C59" s="1136" t="s">
        <v>128</v>
      </c>
      <c r="D59" s="1114"/>
      <c r="E59" s="1115">
        <f t="shared" ref="E59:R59" si="22">COUNT(E36,E37:E38,E40:E41,E43:E49,E51:E52,E56)</f>
        <v>5</v>
      </c>
      <c r="F59" s="1115">
        <f t="shared" si="22"/>
        <v>7</v>
      </c>
      <c r="G59" s="1115">
        <f t="shared" si="22"/>
        <v>6</v>
      </c>
      <c r="H59" s="1115">
        <f t="shared" si="22"/>
        <v>6</v>
      </c>
      <c r="I59" s="1115">
        <f t="shared" si="22"/>
        <v>5</v>
      </c>
      <c r="J59" s="1115">
        <f t="shared" si="22"/>
        <v>5</v>
      </c>
      <c r="K59" s="1115">
        <f t="shared" si="22"/>
        <v>5</v>
      </c>
      <c r="L59" s="1115">
        <f t="shared" si="22"/>
        <v>5</v>
      </c>
      <c r="M59" s="1115">
        <f t="shared" si="22"/>
        <v>6</v>
      </c>
      <c r="N59" s="1115">
        <f t="shared" si="22"/>
        <v>4</v>
      </c>
      <c r="O59" s="1115">
        <f t="shared" si="22"/>
        <v>5</v>
      </c>
      <c r="P59" s="1115">
        <f t="shared" si="22"/>
        <v>5</v>
      </c>
      <c r="Q59" s="1115">
        <f t="shared" si="22"/>
        <v>7</v>
      </c>
      <c r="R59" s="1115">
        <f t="shared" si="22"/>
        <v>5</v>
      </c>
      <c r="S59" s="1426">
        <f t="shared" si="5"/>
        <v>5.4285714285714288</v>
      </c>
    </row>
    <row r="60" spans="1:19" ht="40.5" hidden="1" customHeight="1" x14ac:dyDescent="0.45">
      <c r="A60" s="1112"/>
      <c r="B60" s="1112"/>
      <c r="C60" s="1136" t="s">
        <v>161</v>
      </c>
      <c r="D60" s="1114"/>
      <c r="E60" s="1115">
        <f t="shared" ref="E60:R60" si="23">COUNT(E36,E40:E41,E43:E49,E51:E52,E56)</f>
        <v>4</v>
      </c>
      <c r="F60" s="1115">
        <f t="shared" si="23"/>
        <v>6</v>
      </c>
      <c r="G60" s="1115">
        <f t="shared" si="23"/>
        <v>5</v>
      </c>
      <c r="H60" s="1115">
        <f t="shared" si="23"/>
        <v>6</v>
      </c>
      <c r="I60" s="1115">
        <f t="shared" si="23"/>
        <v>4</v>
      </c>
      <c r="J60" s="1115">
        <f t="shared" si="23"/>
        <v>4</v>
      </c>
      <c r="K60" s="1115">
        <f t="shared" si="23"/>
        <v>4</v>
      </c>
      <c r="L60" s="1115">
        <f t="shared" si="23"/>
        <v>4</v>
      </c>
      <c r="M60" s="1115">
        <f t="shared" si="23"/>
        <v>5</v>
      </c>
      <c r="N60" s="1115">
        <f t="shared" si="23"/>
        <v>4</v>
      </c>
      <c r="O60" s="1115">
        <f t="shared" si="23"/>
        <v>4</v>
      </c>
      <c r="P60" s="1115">
        <f t="shared" si="23"/>
        <v>4</v>
      </c>
      <c r="Q60" s="1115">
        <f t="shared" si="23"/>
        <v>6</v>
      </c>
      <c r="R60" s="1115">
        <f t="shared" si="23"/>
        <v>4</v>
      </c>
      <c r="S60" s="1426">
        <f t="shared" si="5"/>
        <v>4.5714285714285712</v>
      </c>
    </row>
    <row r="61" spans="1:19" ht="40.5" customHeight="1" x14ac:dyDescent="0.45">
      <c r="A61" s="1112"/>
      <c r="B61" s="1112"/>
      <c r="C61" s="1136" t="s">
        <v>321</v>
      </c>
      <c r="D61" s="1114"/>
      <c r="E61" s="1115">
        <f t="shared" ref="E61:R61" si="24">COUNT(E36,E43:E49,E51:E52,E56)</f>
        <v>3</v>
      </c>
      <c r="F61" s="1115">
        <f t="shared" si="24"/>
        <v>5</v>
      </c>
      <c r="G61" s="1115">
        <f t="shared" si="24"/>
        <v>3</v>
      </c>
      <c r="H61" s="1115">
        <f t="shared" si="24"/>
        <v>5</v>
      </c>
      <c r="I61" s="1115">
        <f t="shared" si="24"/>
        <v>3</v>
      </c>
      <c r="J61" s="1115">
        <f t="shared" si="24"/>
        <v>4</v>
      </c>
      <c r="K61" s="1115">
        <f t="shared" si="24"/>
        <v>4</v>
      </c>
      <c r="L61" s="1115">
        <f t="shared" si="24"/>
        <v>4</v>
      </c>
      <c r="M61" s="1115">
        <f t="shared" si="24"/>
        <v>4</v>
      </c>
      <c r="N61" s="1115">
        <f t="shared" si="24"/>
        <v>3</v>
      </c>
      <c r="O61" s="1115">
        <f t="shared" si="24"/>
        <v>4</v>
      </c>
      <c r="P61" s="1115">
        <f t="shared" si="24"/>
        <v>4</v>
      </c>
      <c r="Q61" s="1115">
        <f t="shared" si="24"/>
        <v>5</v>
      </c>
      <c r="R61" s="1115">
        <f t="shared" si="24"/>
        <v>3</v>
      </c>
      <c r="S61" s="1426">
        <f t="shared" si="5"/>
        <v>3.8571428571428572</v>
      </c>
    </row>
    <row r="62" spans="1:19" ht="40.5" hidden="1" customHeight="1" x14ac:dyDescent="0.45">
      <c r="A62" s="1112"/>
      <c r="B62" s="1112"/>
      <c r="C62" s="1136" t="s">
        <v>183</v>
      </c>
      <c r="D62" s="1114"/>
      <c r="E62" s="1115">
        <f>COUNT(E56)</f>
        <v>0</v>
      </c>
      <c r="F62" s="1115">
        <f t="shared" ref="F62:R62" si="25">COUNT(F56)</f>
        <v>0</v>
      </c>
      <c r="G62" s="1115">
        <f t="shared" si="25"/>
        <v>0</v>
      </c>
      <c r="H62" s="1115">
        <f t="shared" si="25"/>
        <v>0</v>
      </c>
      <c r="I62" s="1115">
        <f t="shared" si="25"/>
        <v>0</v>
      </c>
      <c r="J62" s="1115">
        <f t="shared" si="25"/>
        <v>0</v>
      </c>
      <c r="K62" s="1115">
        <f t="shared" si="25"/>
        <v>0</v>
      </c>
      <c r="L62" s="1115">
        <f t="shared" si="25"/>
        <v>0</v>
      </c>
      <c r="M62" s="1115">
        <f t="shared" si="25"/>
        <v>0</v>
      </c>
      <c r="N62" s="1115">
        <f t="shared" si="25"/>
        <v>0</v>
      </c>
      <c r="O62" s="1115">
        <f t="shared" si="25"/>
        <v>0</v>
      </c>
      <c r="P62" s="1115">
        <f t="shared" si="25"/>
        <v>0</v>
      </c>
      <c r="Q62" s="1115">
        <f t="shared" si="25"/>
        <v>0</v>
      </c>
      <c r="R62" s="1115">
        <f t="shared" si="25"/>
        <v>0</v>
      </c>
      <c r="S62" s="1426">
        <f t="shared" si="5"/>
        <v>0</v>
      </c>
    </row>
    <row r="63" spans="1:19" ht="40.5" customHeight="1" thickBot="1" x14ac:dyDescent="0.55000000000000004">
      <c r="A63" s="1102" t="s">
        <v>102</v>
      </c>
      <c r="B63" s="1102"/>
      <c r="C63" s="1103"/>
      <c r="D63" s="1104"/>
      <c r="E63" s="1106"/>
      <c r="F63" s="1107"/>
      <c r="G63" s="1107"/>
      <c r="H63" s="1107"/>
      <c r="I63" s="1104"/>
      <c r="J63" s="1104"/>
      <c r="K63" s="1105"/>
      <c r="L63" s="1105"/>
      <c r="M63" s="1107"/>
      <c r="N63" s="1104"/>
      <c r="O63" s="1104"/>
      <c r="P63" s="1104"/>
      <c r="Q63" s="1104"/>
      <c r="R63" s="1106"/>
      <c r="S63" s="813"/>
    </row>
    <row r="64" spans="1:19" ht="40.5" customHeight="1" thickBot="1" x14ac:dyDescent="0.55000000000000004">
      <c r="A64" s="1139" t="s">
        <v>95</v>
      </c>
      <c r="B64" s="1139" t="s">
        <v>101</v>
      </c>
      <c r="C64" s="1140" t="s">
        <v>97</v>
      </c>
      <c r="D64" s="1139">
        <f>SUM(E64:K64,L64:R64)/2</f>
        <v>19</v>
      </c>
      <c r="E64" s="1141"/>
      <c r="F64" s="1143">
        <v>7.5</v>
      </c>
      <c r="G64" s="1143">
        <v>7.5</v>
      </c>
      <c r="H64" s="1143">
        <v>4</v>
      </c>
      <c r="I64" s="1139"/>
      <c r="J64" s="1139"/>
      <c r="K64" s="1141"/>
      <c r="L64" s="1141"/>
      <c r="M64" s="1143">
        <v>7.5</v>
      </c>
      <c r="N64" s="1139">
        <v>7.5</v>
      </c>
      <c r="O64" s="1139">
        <v>4</v>
      </c>
      <c r="P64" s="1139"/>
      <c r="Q64" s="1139"/>
      <c r="R64" s="1144"/>
      <c r="S64" s="813"/>
    </row>
    <row r="65" spans="1:19" ht="40.5" customHeight="1" thickBot="1" x14ac:dyDescent="0.55000000000000004">
      <c r="A65" s="1102" t="s">
        <v>96</v>
      </c>
      <c r="B65" s="1102" t="s">
        <v>100</v>
      </c>
      <c r="C65" s="1145" t="s">
        <v>99</v>
      </c>
      <c r="D65" s="1139">
        <f t="shared" ref="D65:D66" si="26">SUM(E65:K65,L65:R65)/2</f>
        <v>38</v>
      </c>
      <c r="E65" s="1146"/>
      <c r="F65" s="1147">
        <v>9.5</v>
      </c>
      <c r="G65" s="1102">
        <v>9.5</v>
      </c>
      <c r="H65" s="1102">
        <v>9.5</v>
      </c>
      <c r="I65" s="1102">
        <v>9.5</v>
      </c>
      <c r="J65" s="1102"/>
      <c r="K65" s="1146"/>
      <c r="L65" s="1148"/>
      <c r="M65" s="1149">
        <v>9.5</v>
      </c>
      <c r="N65" s="1102">
        <v>9.5</v>
      </c>
      <c r="O65" s="1102">
        <v>9.5</v>
      </c>
      <c r="P65" s="1102">
        <v>9.5</v>
      </c>
      <c r="Q65" s="1102"/>
      <c r="R65" s="1150"/>
      <c r="S65" s="813"/>
    </row>
    <row r="66" spans="1:19" ht="40.5" customHeight="1" thickBot="1" x14ac:dyDescent="0.55000000000000004">
      <c r="A66" s="1102" t="s">
        <v>96</v>
      </c>
      <c r="B66" s="1102" t="s">
        <v>100</v>
      </c>
      <c r="C66" s="1145" t="s">
        <v>137</v>
      </c>
      <c r="D66" s="1139">
        <f t="shared" si="26"/>
        <v>38</v>
      </c>
      <c r="E66" s="1146">
        <v>9.5</v>
      </c>
      <c r="F66" s="1149">
        <v>9.5</v>
      </c>
      <c r="G66" s="1102"/>
      <c r="H66" s="1102"/>
      <c r="I66" s="1102"/>
      <c r="J66" s="1102">
        <v>9.5</v>
      </c>
      <c r="K66" s="1146">
        <v>9.5</v>
      </c>
      <c r="L66" s="1146">
        <v>9.5</v>
      </c>
      <c r="M66" s="1147">
        <v>9.5</v>
      </c>
      <c r="N66" s="1102"/>
      <c r="O66" s="1102"/>
      <c r="P66" s="1102"/>
      <c r="Q66" s="1102">
        <v>9.5</v>
      </c>
      <c r="R66" s="1150">
        <v>9.5</v>
      </c>
      <c r="S66" s="813"/>
    </row>
    <row r="67" spans="1:19" ht="40.5" customHeight="1" x14ac:dyDescent="0.7">
      <c r="A67" s="1102"/>
      <c r="B67" s="1151" t="s">
        <v>155</v>
      </c>
      <c r="C67" s="1152" t="s">
        <v>140</v>
      </c>
      <c r="D67" s="1104"/>
      <c r="E67" s="1105"/>
      <c r="F67" s="1107"/>
      <c r="G67" s="1107"/>
      <c r="H67" s="1107"/>
      <c r="I67" s="1104"/>
      <c r="J67" s="1104"/>
      <c r="K67" s="1105"/>
      <c r="L67" s="1105"/>
      <c r="M67" s="1104"/>
      <c r="N67" s="1104"/>
      <c r="O67" s="1104"/>
      <c r="P67" s="1104"/>
      <c r="Q67" s="1104"/>
      <c r="R67" s="1106"/>
      <c r="S67" s="813"/>
    </row>
    <row r="68" spans="1:19" ht="40.5" customHeight="1" x14ac:dyDescent="0.7">
      <c r="A68" s="1102"/>
      <c r="B68" s="1153" t="s">
        <v>154</v>
      </c>
      <c r="C68" s="1154" t="s">
        <v>141</v>
      </c>
      <c r="D68" s="1104"/>
      <c r="E68" s="1105"/>
      <c r="F68" s="1107"/>
      <c r="G68" s="1107"/>
      <c r="H68" s="1107"/>
      <c r="I68" s="1104"/>
      <c r="J68" s="1104"/>
      <c r="K68" s="1105"/>
      <c r="L68" s="1105"/>
      <c r="M68" s="1104"/>
      <c r="N68" s="1104"/>
      <c r="O68" s="1104"/>
      <c r="P68" s="1104"/>
      <c r="Q68" s="1104"/>
      <c r="R68" s="1106"/>
      <c r="S68" s="813"/>
    </row>
    <row r="69" spans="1:19" ht="40.5" customHeight="1" x14ac:dyDescent="0.7">
      <c r="A69" s="1333"/>
      <c r="B69" s="1333"/>
      <c r="C69" s="1333"/>
      <c r="D69" s="1334"/>
      <c r="E69" s="1335">
        <f t="shared" ref="E69:R69" si="27">SUM(E7:E13,E15:E18,E20:E21,E23:E25,E27:E30,E32:E34,E36:E38,E40:E41,E43:E49,E51:E52,E56,E64:E68)</f>
        <v>104.5</v>
      </c>
      <c r="F69" s="1335">
        <f t="shared" si="27"/>
        <v>187.5</v>
      </c>
      <c r="G69" s="1335">
        <f t="shared" si="27"/>
        <v>173</v>
      </c>
      <c r="H69" s="1335">
        <f t="shared" si="27"/>
        <v>166.5</v>
      </c>
      <c r="I69" s="1335">
        <f t="shared" si="27"/>
        <v>148.5</v>
      </c>
      <c r="J69" s="1335">
        <f t="shared" si="27"/>
        <v>164.5</v>
      </c>
      <c r="K69" s="1335">
        <f t="shared" si="27"/>
        <v>115.5</v>
      </c>
      <c r="L69" s="1335">
        <f t="shared" si="27"/>
        <v>112.5</v>
      </c>
      <c r="M69" s="1335">
        <f t="shared" si="27"/>
        <v>184.5</v>
      </c>
      <c r="N69" s="1335">
        <f t="shared" si="27"/>
        <v>173</v>
      </c>
      <c r="O69" s="1335">
        <f t="shared" si="27"/>
        <v>145.5</v>
      </c>
      <c r="P69" s="1335">
        <f t="shared" si="27"/>
        <v>153.5</v>
      </c>
      <c r="Q69" s="1335">
        <f t="shared" si="27"/>
        <v>156.5</v>
      </c>
      <c r="R69" s="1335">
        <f t="shared" si="27"/>
        <v>99.5</v>
      </c>
      <c r="S69" s="813"/>
    </row>
    <row r="70" spans="1:19" ht="40.5" customHeight="1" x14ac:dyDescent="0.7">
      <c r="A70" s="1336"/>
      <c r="B70" s="1336"/>
      <c r="C70" s="1336"/>
      <c r="D70" s="1334"/>
      <c r="E70" s="1337">
        <f>E69/8</f>
        <v>13.0625</v>
      </c>
      <c r="F70" s="1337">
        <f t="shared" ref="F70:R70" si="28">F69/8</f>
        <v>23.4375</v>
      </c>
      <c r="G70" s="1337">
        <f t="shared" si="28"/>
        <v>21.625</v>
      </c>
      <c r="H70" s="1337">
        <f t="shared" si="28"/>
        <v>20.8125</v>
      </c>
      <c r="I70" s="1337">
        <f t="shared" si="28"/>
        <v>18.5625</v>
      </c>
      <c r="J70" s="1337">
        <f t="shared" si="28"/>
        <v>20.5625</v>
      </c>
      <c r="K70" s="1337">
        <f t="shared" si="28"/>
        <v>14.4375</v>
      </c>
      <c r="L70" s="1337">
        <f t="shared" si="28"/>
        <v>14.0625</v>
      </c>
      <c r="M70" s="1337">
        <f t="shared" si="28"/>
        <v>23.0625</v>
      </c>
      <c r="N70" s="1337">
        <f t="shared" si="28"/>
        <v>21.625</v>
      </c>
      <c r="O70" s="1337">
        <f t="shared" si="28"/>
        <v>18.1875</v>
      </c>
      <c r="P70" s="1337">
        <f t="shared" si="28"/>
        <v>19.1875</v>
      </c>
      <c r="Q70" s="1337">
        <f t="shared" si="28"/>
        <v>19.5625</v>
      </c>
      <c r="R70" s="1337">
        <f t="shared" si="28"/>
        <v>12.4375</v>
      </c>
      <c r="S70" s="813"/>
    </row>
    <row r="71" spans="1:19" ht="31" x14ac:dyDescent="0.7">
      <c r="A71" s="1338"/>
      <c r="B71" s="1338"/>
      <c r="C71" s="1338"/>
      <c r="D71" s="1339" t="s">
        <v>212</v>
      </c>
      <c r="E71" s="1340" t="s">
        <v>315</v>
      </c>
      <c r="F71" s="1341" t="s">
        <v>203</v>
      </c>
      <c r="G71" s="1120"/>
      <c r="H71" s="1339" t="s">
        <v>211</v>
      </c>
      <c r="I71" s="1342"/>
      <c r="J71" s="1343" t="s">
        <v>203</v>
      </c>
      <c r="K71" s="1120"/>
      <c r="L71" s="1339" t="s">
        <v>213</v>
      </c>
      <c r="M71" s="1340" t="s">
        <v>74</v>
      </c>
      <c r="N71" s="1341" t="s">
        <v>203</v>
      </c>
      <c r="O71" s="1120"/>
      <c r="P71" s="1339" t="s">
        <v>211</v>
      </c>
      <c r="Q71" s="1342"/>
      <c r="R71" s="1343" t="s">
        <v>203</v>
      </c>
      <c r="S71" s="813"/>
    </row>
    <row r="72" spans="1:19" ht="31" x14ac:dyDescent="0.7">
      <c r="A72" s="1344"/>
      <c r="B72" s="1344"/>
      <c r="C72" s="1344"/>
      <c r="D72" s="1345" t="s">
        <v>159</v>
      </c>
      <c r="E72" s="1327">
        <v>27.5</v>
      </c>
      <c r="F72" s="1346" t="str">
        <f>E72* 40 &amp; "hrs"</f>
        <v>1100hrs</v>
      </c>
      <c r="G72" s="1120"/>
      <c r="H72" s="1347" t="s">
        <v>240</v>
      </c>
      <c r="I72" s="1348">
        <v>25.93</v>
      </c>
      <c r="J72" s="1349" t="s">
        <v>247</v>
      </c>
      <c r="K72" s="1120"/>
      <c r="L72" s="1350" t="s">
        <v>159</v>
      </c>
      <c r="M72" s="1351">
        <v>27.5</v>
      </c>
      <c r="N72" s="1346" t="str">
        <f>M72* 40 &amp; "hrs"</f>
        <v>1100hrs</v>
      </c>
      <c r="O72" s="1120"/>
      <c r="P72" s="1352" t="s">
        <v>240</v>
      </c>
      <c r="Q72" s="1328">
        <v>25.93</v>
      </c>
      <c r="R72" s="1353" t="s">
        <v>247</v>
      </c>
      <c r="S72" s="813"/>
    </row>
    <row r="73" spans="1:19" ht="31" x14ac:dyDescent="0.7">
      <c r="A73" s="1344"/>
      <c r="B73" s="1344"/>
      <c r="C73" s="1344"/>
      <c r="D73" s="1443" t="s">
        <v>204</v>
      </c>
      <c r="E73" s="1355">
        <f>SUM(E69:K69)/40</f>
        <v>26.5</v>
      </c>
      <c r="F73" s="1356" t="str">
        <f>E73* 40 &amp; "hrs"</f>
        <v>1060hrs</v>
      </c>
      <c r="G73" s="1120"/>
      <c r="H73" s="1357" t="s">
        <v>74</v>
      </c>
      <c r="I73" s="1358">
        <f>SUM(E69:K69)/40</f>
        <v>26.5</v>
      </c>
      <c r="J73" s="1359" t="str">
        <f>I73*40 &amp; "hrs"</f>
        <v>1060hrs</v>
      </c>
      <c r="K73" s="1120"/>
      <c r="L73" s="1444" t="s">
        <v>204</v>
      </c>
      <c r="M73" s="1361">
        <f>SUM(L69:R69)/40</f>
        <v>25.625</v>
      </c>
      <c r="N73" s="1356" t="str">
        <f>M73* 40 &amp; "hrs"</f>
        <v>1025hrs</v>
      </c>
      <c r="O73" s="1120"/>
      <c r="P73" s="1357" t="s">
        <v>74</v>
      </c>
      <c r="Q73" s="1362">
        <f>SUM(L69:R69)/40</f>
        <v>25.625</v>
      </c>
      <c r="R73" s="1363" t="str">
        <f>Q73*40 &amp; "hrs"</f>
        <v>1025hrs</v>
      </c>
      <c r="S73" s="813"/>
    </row>
    <row r="74" spans="1:19" ht="31" x14ac:dyDescent="0.7">
      <c r="A74" s="1344"/>
      <c r="B74" s="1344"/>
      <c r="C74" s="1344"/>
      <c r="D74" s="1350" t="s">
        <v>188</v>
      </c>
      <c r="E74" s="1351">
        <f>COUNTIFS(E7:K70, "T")*8/40</f>
        <v>1</v>
      </c>
      <c r="F74" s="1364" t="str">
        <f>E74* 40 &amp; "hrs"</f>
        <v>40hrs</v>
      </c>
      <c r="G74" s="1120"/>
      <c r="H74" s="1352" t="s">
        <v>241</v>
      </c>
      <c r="I74" s="1351">
        <v>29.07</v>
      </c>
      <c r="J74" s="1353" t="s">
        <v>251</v>
      </c>
      <c r="K74" s="1120"/>
      <c r="L74" s="1365" t="s">
        <v>188</v>
      </c>
      <c r="M74" s="1328">
        <f>COUNTIFS(L7:R70, "T")*8/40</f>
        <v>1</v>
      </c>
      <c r="N74" s="1364" t="str">
        <f>M74* 40 &amp; "hrs"</f>
        <v>40hrs</v>
      </c>
      <c r="O74" s="1120"/>
      <c r="P74" s="1352" t="s">
        <v>241</v>
      </c>
      <c r="Q74" s="1328">
        <v>29.07</v>
      </c>
      <c r="R74" s="1353" t="s">
        <v>251</v>
      </c>
      <c r="S74" s="813"/>
    </row>
    <row r="75" spans="1:19" ht="40.5" customHeight="1" x14ac:dyDescent="0.5">
      <c r="A75" s="813"/>
      <c r="B75" s="813"/>
      <c r="C75" s="813"/>
      <c r="D75" s="813"/>
      <c r="E75" s="813"/>
      <c r="F75" s="813"/>
      <c r="G75" s="813"/>
      <c r="H75" s="813"/>
      <c r="I75" s="813"/>
      <c r="J75" s="813"/>
      <c r="K75" s="813"/>
      <c r="L75" s="813"/>
      <c r="M75" s="813"/>
      <c r="N75" s="813"/>
      <c r="O75" s="813"/>
      <c r="P75" s="813"/>
      <c r="Q75" s="813"/>
      <c r="R75" s="813"/>
      <c r="S75" s="813"/>
    </row>
    <row r="76" spans="1:19" ht="40.5" customHeight="1" x14ac:dyDescent="0.5">
      <c r="A76" s="813"/>
      <c r="B76" s="813"/>
      <c r="C76" s="813"/>
      <c r="D76" s="813"/>
      <c r="E76" s="813"/>
      <c r="F76" s="813"/>
      <c r="G76" s="813"/>
      <c r="H76" s="813"/>
      <c r="I76" s="813"/>
      <c r="J76" s="813"/>
      <c r="K76" s="813"/>
      <c r="L76" s="813"/>
      <c r="M76" s="813"/>
      <c r="N76" s="813"/>
      <c r="O76" s="813"/>
      <c r="P76" s="813"/>
      <c r="Q76" s="813"/>
      <c r="R76" s="813"/>
      <c r="S76" s="813"/>
    </row>
    <row r="77" spans="1:19" ht="40.5" customHeight="1" x14ac:dyDescent="0.5">
      <c r="A77" s="813"/>
      <c r="B77" s="813"/>
      <c r="C77" s="813"/>
      <c r="D77" s="813" t="s">
        <v>280</v>
      </c>
      <c r="E77" s="813"/>
      <c r="F77" s="813"/>
      <c r="G77" s="813">
        <f>26.63*40</f>
        <v>1065.2</v>
      </c>
      <c r="H77" s="813" t="str">
        <f ca="1">_xlfn.FORMULATEXT(G77)</f>
        <v>=26.63*40</v>
      </c>
      <c r="I77" s="813"/>
      <c r="J77" s="813"/>
      <c r="K77" s="813"/>
      <c r="L77" s="813"/>
      <c r="M77" s="813"/>
      <c r="N77" s="813"/>
      <c r="O77" s="813"/>
      <c r="P77" s="813"/>
      <c r="Q77" s="813"/>
      <c r="R77" s="813"/>
      <c r="S77" s="813"/>
    </row>
  </sheetData>
  <mergeCells count="5">
    <mergeCell ref="A1:R1"/>
    <mergeCell ref="A2:R2"/>
    <mergeCell ref="A3:R3"/>
    <mergeCell ref="E4:K4"/>
    <mergeCell ref="L4:R4"/>
  </mergeCells>
  <conditionalFormatting sqref="I73">
    <cfRule type="cellIs" dxfId="585" priority="10" operator="lessThan">
      <formula>25.93</formula>
    </cfRule>
    <cfRule type="cellIs" dxfId="584" priority="11" operator="greaterThan">
      <formula>29.07</formula>
    </cfRule>
    <cfRule type="cellIs" dxfId="583" priority="12" operator="between">
      <formula>25.93</formula>
      <formula>29.07</formula>
    </cfRule>
  </conditionalFormatting>
  <conditionalFormatting sqref="J73">
    <cfRule type="cellIs" dxfId="582" priority="7" operator="lessThan">
      <formula>1037.2</formula>
    </cfRule>
    <cfRule type="cellIs" dxfId="581" priority="8" operator="greaterThan">
      <formula>1162.8</formula>
    </cfRule>
    <cfRule type="cellIs" dxfId="580" priority="9" operator="between">
      <formula>1037.2</formula>
      <formula>1162.8</formula>
    </cfRule>
  </conditionalFormatting>
  <conditionalFormatting sqref="Q73">
    <cfRule type="cellIs" dxfId="579" priority="4" operator="lessThan">
      <formula>25.93</formula>
    </cfRule>
    <cfRule type="cellIs" dxfId="578" priority="5" operator="greaterThan">
      <formula>29.07</formula>
    </cfRule>
    <cfRule type="cellIs" dxfId="577" priority="6" operator="between">
      <formula>25.93</formula>
      <formula>29.07</formula>
    </cfRule>
  </conditionalFormatting>
  <conditionalFormatting sqref="R73">
    <cfRule type="cellIs" dxfId="576" priority="1" operator="lessThan">
      <formula>1037.2</formula>
    </cfRule>
    <cfRule type="cellIs" dxfId="575" priority="2" operator="greaterThan">
      <formula>1162.8</formula>
    </cfRule>
    <cfRule type="cellIs" dxfId="574" priority="3" operator="between">
      <formula>1037.2</formula>
      <formula>1162.8</formula>
    </cfRule>
  </conditionalFormatting>
  <pageMargins left="0.7" right="0.7" top="0.75" bottom="0.75" header="0.3" footer="0.3"/>
  <pageSetup scale="24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633C-B8ED-417D-9588-7CEFE3FCAF3B}">
  <sheetPr>
    <pageSetUpPr fitToPage="1"/>
  </sheetPr>
  <dimension ref="A1:S76"/>
  <sheetViews>
    <sheetView topLeftCell="C37" zoomScale="75" zoomScaleNormal="75" workbookViewId="0">
      <selection activeCell="C41" sqref="C41"/>
    </sheetView>
  </sheetViews>
  <sheetFormatPr defaultColWidth="8.7265625" defaultRowHeight="37.5" customHeight="1" x14ac:dyDescent="0.5"/>
  <cols>
    <col min="1" max="1" width="17.54296875" style="813" customWidth="1"/>
    <col min="2" max="2" width="36.1796875" style="813" customWidth="1"/>
    <col min="3" max="3" width="33.7265625" style="813" customWidth="1"/>
    <col min="4" max="4" width="13.1796875" style="813" customWidth="1"/>
    <col min="5" max="18" width="16.1796875" style="813" customWidth="1"/>
    <col min="19" max="16384" width="8.7265625" style="813"/>
  </cols>
  <sheetData>
    <row r="1" spans="1:19" ht="37.5" customHeight="1" x14ac:dyDescent="0.55000000000000004">
      <c r="A1" s="2660" t="s">
        <v>0</v>
      </c>
      <c r="B1" s="2660"/>
      <c r="C1" s="2660"/>
      <c r="D1" s="2660"/>
      <c r="E1" s="2660"/>
      <c r="F1" s="2660"/>
      <c r="G1" s="2660"/>
      <c r="H1" s="2660"/>
      <c r="I1" s="2660"/>
      <c r="J1" s="2660"/>
      <c r="K1" s="2660"/>
      <c r="L1" s="2660"/>
      <c r="M1" s="2660"/>
      <c r="N1" s="2660"/>
      <c r="O1" s="2660"/>
      <c r="P1" s="2660"/>
      <c r="Q1" s="2660"/>
      <c r="R1" s="2660"/>
    </row>
    <row r="2" spans="1:19" ht="37.5" customHeight="1" x14ac:dyDescent="0.55000000000000004">
      <c r="A2" s="2660" t="s">
        <v>87</v>
      </c>
      <c r="B2" s="2660"/>
      <c r="C2" s="2660"/>
      <c r="D2" s="2660"/>
      <c r="E2" s="2660"/>
      <c r="F2" s="2660"/>
      <c r="G2" s="2660"/>
      <c r="H2" s="2660"/>
      <c r="I2" s="2660"/>
      <c r="J2" s="2660"/>
      <c r="K2" s="2660"/>
      <c r="L2" s="2660"/>
      <c r="M2" s="2660"/>
      <c r="N2" s="2660"/>
      <c r="O2" s="2660"/>
      <c r="P2" s="2660"/>
      <c r="Q2" s="2660"/>
      <c r="R2" s="2660"/>
    </row>
    <row r="3" spans="1:19" ht="37.5" customHeight="1" x14ac:dyDescent="0.55000000000000004">
      <c r="A3" s="2661"/>
      <c r="B3" s="2661"/>
      <c r="C3" s="2661"/>
      <c r="D3" s="2661"/>
      <c r="E3" s="2661"/>
      <c r="F3" s="2661"/>
      <c r="G3" s="2661"/>
      <c r="H3" s="2661"/>
      <c r="I3" s="2661"/>
      <c r="J3" s="2661"/>
      <c r="K3" s="2661"/>
      <c r="L3" s="2661"/>
      <c r="M3" s="2661"/>
      <c r="N3" s="2661"/>
      <c r="O3" s="2661"/>
      <c r="P3" s="2661"/>
      <c r="Q3" s="2661"/>
      <c r="R3" s="2661"/>
    </row>
    <row r="4" spans="1:19" ht="37.5" customHeight="1" x14ac:dyDescent="0.65">
      <c r="A4" s="1168"/>
      <c r="B4" s="1168"/>
      <c r="C4" s="1168"/>
      <c r="D4" s="1168"/>
      <c r="E4" s="2665" t="s">
        <v>2</v>
      </c>
      <c r="F4" s="2666"/>
      <c r="G4" s="2666"/>
      <c r="H4" s="2666"/>
      <c r="I4" s="2666"/>
      <c r="J4" s="2666"/>
      <c r="K4" s="2667"/>
      <c r="L4" s="2665" t="s">
        <v>3</v>
      </c>
      <c r="M4" s="2666"/>
      <c r="N4" s="2666"/>
      <c r="O4" s="2666"/>
      <c r="P4" s="2666"/>
      <c r="Q4" s="2666"/>
      <c r="R4" s="2666"/>
    </row>
    <row r="5" spans="1:19" ht="37.5" customHeight="1" x14ac:dyDescent="0.65">
      <c r="A5" s="1169"/>
      <c r="B5" s="1169"/>
      <c r="C5" s="1169"/>
      <c r="D5" s="1169"/>
      <c r="E5" s="1170">
        <v>45655</v>
      </c>
      <c r="F5" s="1170">
        <v>45656</v>
      </c>
      <c r="G5" s="1170">
        <v>45657</v>
      </c>
      <c r="H5" s="1430">
        <v>45658</v>
      </c>
      <c r="I5" s="1170">
        <v>45659</v>
      </c>
      <c r="J5" s="1170">
        <v>45660</v>
      </c>
      <c r="K5" s="1170">
        <v>45661</v>
      </c>
      <c r="L5" s="1170">
        <v>45662</v>
      </c>
      <c r="M5" s="1170">
        <v>45663</v>
      </c>
      <c r="N5" s="1170">
        <v>45664</v>
      </c>
      <c r="O5" s="1170">
        <v>45665</v>
      </c>
      <c r="P5" s="1170">
        <v>45666</v>
      </c>
      <c r="Q5" s="1170">
        <v>45667</v>
      </c>
      <c r="R5" s="1170">
        <v>45668</v>
      </c>
    </row>
    <row r="6" spans="1:19" ht="37.5" customHeight="1" x14ac:dyDescent="0.65">
      <c r="A6" s="1172" t="s">
        <v>4</v>
      </c>
      <c r="B6" s="1172" t="s">
        <v>5</v>
      </c>
      <c r="C6" s="1172" t="s">
        <v>6</v>
      </c>
      <c r="D6" s="1172" t="s">
        <v>7</v>
      </c>
      <c r="E6" s="1173" t="s">
        <v>8</v>
      </c>
      <c r="F6" s="1174" t="s">
        <v>9</v>
      </c>
      <c r="G6" s="1174" t="s">
        <v>10</v>
      </c>
      <c r="H6" s="1431" t="s">
        <v>11</v>
      </c>
      <c r="I6" s="1174" t="s">
        <v>10</v>
      </c>
      <c r="J6" s="1174" t="s">
        <v>264</v>
      </c>
      <c r="K6" s="1173" t="s">
        <v>8</v>
      </c>
      <c r="L6" s="1173" t="s">
        <v>8</v>
      </c>
      <c r="M6" s="1174" t="s">
        <v>9</v>
      </c>
      <c r="N6" s="1174" t="s">
        <v>10</v>
      </c>
      <c r="O6" s="1174" t="s">
        <v>11</v>
      </c>
      <c r="P6" s="1174" t="s">
        <v>10</v>
      </c>
      <c r="Q6" s="1174" t="s">
        <v>12</v>
      </c>
      <c r="R6" s="1176" t="s">
        <v>8</v>
      </c>
    </row>
    <row r="7" spans="1:19" ht="37.5" customHeight="1" x14ac:dyDescent="0.5">
      <c r="A7" s="1177" t="s">
        <v>13</v>
      </c>
      <c r="B7" s="1177" t="s">
        <v>116</v>
      </c>
      <c r="C7" s="1178" t="s">
        <v>115</v>
      </c>
      <c r="D7" s="1179">
        <f>SUM(E7:K7,L7:R7)/2</f>
        <v>35.5</v>
      </c>
      <c r="E7" s="1180"/>
      <c r="F7" s="1179">
        <v>7</v>
      </c>
      <c r="G7" s="1179">
        <v>7</v>
      </c>
      <c r="H7" s="1432">
        <v>8</v>
      </c>
      <c r="I7" s="1179">
        <v>7</v>
      </c>
      <c r="J7" s="1179">
        <v>7</v>
      </c>
      <c r="K7" s="1180"/>
      <c r="L7" s="1180"/>
      <c r="M7" s="1179">
        <v>7</v>
      </c>
      <c r="N7" s="1179">
        <v>7</v>
      </c>
      <c r="O7" s="1179">
        <v>7</v>
      </c>
      <c r="P7" s="1179">
        <v>7</v>
      </c>
      <c r="Q7" s="1179">
        <v>7</v>
      </c>
      <c r="R7" s="1182"/>
    </row>
    <row r="8" spans="1:19" ht="37.5" customHeight="1" x14ac:dyDescent="0.5">
      <c r="A8" s="1177" t="s">
        <v>13</v>
      </c>
      <c r="B8" s="1177" t="s">
        <v>90</v>
      </c>
      <c r="C8" s="1178" t="s">
        <v>88</v>
      </c>
      <c r="D8" s="1179">
        <f t="shared" ref="D8:D13" si="0">SUM(E8:K8,L8:R8)/2</f>
        <v>36</v>
      </c>
      <c r="E8" s="1180"/>
      <c r="F8" s="1179">
        <v>8</v>
      </c>
      <c r="G8" s="1179">
        <v>8</v>
      </c>
      <c r="H8" s="1189" t="s">
        <v>104</v>
      </c>
      <c r="I8" s="1179">
        <v>8</v>
      </c>
      <c r="J8" s="1179">
        <v>8</v>
      </c>
      <c r="K8" s="1180"/>
      <c r="L8" s="1180"/>
      <c r="M8" s="1179">
        <v>8</v>
      </c>
      <c r="N8" s="1179">
        <v>8</v>
      </c>
      <c r="O8" s="1179">
        <v>8</v>
      </c>
      <c r="P8" s="1179">
        <v>8</v>
      </c>
      <c r="Q8" s="1179">
        <v>8</v>
      </c>
      <c r="R8" s="1182"/>
    </row>
    <row r="9" spans="1:19" ht="37.5" customHeight="1" x14ac:dyDescent="0.5">
      <c r="A9" s="1177" t="s">
        <v>13</v>
      </c>
      <c r="B9" s="1177" t="s">
        <v>90</v>
      </c>
      <c r="C9" s="1178" t="s">
        <v>89</v>
      </c>
      <c r="D9" s="1179">
        <f t="shared" si="0"/>
        <v>36</v>
      </c>
      <c r="E9" s="1180"/>
      <c r="F9" s="1179">
        <v>8</v>
      </c>
      <c r="G9" s="1179">
        <v>8</v>
      </c>
      <c r="H9" s="1432"/>
      <c r="I9" s="1179">
        <v>8</v>
      </c>
      <c r="J9" s="1179">
        <v>8</v>
      </c>
      <c r="K9" s="1180"/>
      <c r="L9" s="1180"/>
      <c r="M9" s="1179">
        <v>8</v>
      </c>
      <c r="N9" s="1179">
        <v>8</v>
      </c>
      <c r="O9" s="1179">
        <v>8</v>
      </c>
      <c r="P9" s="1179">
        <v>8</v>
      </c>
      <c r="Q9" s="1179">
        <v>8</v>
      </c>
      <c r="R9" s="1182"/>
    </row>
    <row r="10" spans="1:19" ht="37.5" customHeight="1" x14ac:dyDescent="0.5">
      <c r="A10" s="1177" t="s">
        <v>13</v>
      </c>
      <c r="B10" s="1177" t="s">
        <v>90</v>
      </c>
      <c r="C10" s="1185" t="s">
        <v>111</v>
      </c>
      <c r="D10" s="1179">
        <f t="shared" si="0"/>
        <v>40</v>
      </c>
      <c r="E10" s="1180">
        <v>8</v>
      </c>
      <c r="F10" s="1184" t="s">
        <v>152</v>
      </c>
      <c r="G10" s="1179">
        <v>8</v>
      </c>
      <c r="H10" s="1432">
        <v>8</v>
      </c>
      <c r="I10" s="1179">
        <v>8</v>
      </c>
      <c r="J10" s="1179">
        <v>8</v>
      </c>
      <c r="K10" s="1180"/>
      <c r="L10" s="1186"/>
      <c r="M10" s="1179">
        <v>8</v>
      </c>
      <c r="N10" s="1179">
        <v>8</v>
      </c>
      <c r="O10" s="1179">
        <v>8</v>
      </c>
      <c r="P10" s="1179">
        <v>8</v>
      </c>
      <c r="Q10" s="1179"/>
      <c r="R10" s="1180">
        <v>8</v>
      </c>
    </row>
    <row r="11" spans="1:19" ht="37.5" customHeight="1" x14ac:dyDescent="0.5">
      <c r="A11" s="1177" t="s">
        <v>13</v>
      </c>
      <c r="B11" s="1177" t="s">
        <v>90</v>
      </c>
      <c r="C11" s="1185" t="s">
        <v>133</v>
      </c>
      <c r="D11" s="1179">
        <f t="shared" si="0"/>
        <v>40</v>
      </c>
      <c r="E11" s="1180">
        <v>8</v>
      </c>
      <c r="F11" s="1179">
        <v>8</v>
      </c>
      <c r="G11" s="1179"/>
      <c r="H11" s="1432">
        <v>8</v>
      </c>
      <c r="I11" s="1179">
        <v>8</v>
      </c>
      <c r="J11" s="1179">
        <v>8</v>
      </c>
      <c r="K11" s="1180"/>
      <c r="L11" s="1186"/>
      <c r="M11" s="1179">
        <v>8</v>
      </c>
      <c r="N11" s="1179">
        <v>8</v>
      </c>
      <c r="O11" s="1179">
        <v>8</v>
      </c>
      <c r="P11" s="1179"/>
      <c r="Q11" s="1179">
        <v>8</v>
      </c>
      <c r="R11" s="1182">
        <v>8</v>
      </c>
    </row>
    <row r="12" spans="1:19" ht="37.5" customHeight="1" x14ac:dyDescent="0.5">
      <c r="A12" s="1177" t="s">
        <v>13</v>
      </c>
      <c r="B12" s="1177" t="s">
        <v>90</v>
      </c>
      <c r="C12" s="1187" t="s">
        <v>309</v>
      </c>
      <c r="D12" s="1179">
        <f>SUM(E12:K12,L12:R12)/2</f>
        <v>16</v>
      </c>
      <c r="E12" s="1180">
        <v>8</v>
      </c>
      <c r="F12" s="1179"/>
      <c r="G12" s="1179"/>
      <c r="H12" s="1432"/>
      <c r="I12" s="1179"/>
      <c r="J12" s="1179"/>
      <c r="K12" s="1180">
        <v>8</v>
      </c>
      <c r="L12" s="1186">
        <v>8</v>
      </c>
      <c r="M12" s="1179"/>
      <c r="N12" s="1179"/>
      <c r="O12" s="1179"/>
      <c r="P12" s="1179"/>
      <c r="Q12" s="1179"/>
      <c r="R12" s="1182">
        <v>8</v>
      </c>
    </row>
    <row r="13" spans="1:19" ht="37.5" customHeight="1" x14ac:dyDescent="0.5">
      <c r="A13" s="1177" t="s">
        <v>13</v>
      </c>
      <c r="B13" s="1177" t="s">
        <v>90</v>
      </c>
      <c r="C13" s="1185" t="s">
        <v>106</v>
      </c>
      <c r="D13" s="1179">
        <f t="shared" si="0"/>
        <v>12</v>
      </c>
      <c r="E13" s="1180"/>
      <c r="F13" s="1188"/>
      <c r="G13" s="1188"/>
      <c r="H13" s="1432">
        <v>8</v>
      </c>
      <c r="I13" s="1188"/>
      <c r="J13" s="1188"/>
      <c r="K13" s="1180">
        <v>8</v>
      </c>
      <c r="L13" s="1186"/>
      <c r="M13" s="1188"/>
      <c r="N13" s="1188"/>
      <c r="O13" s="1188"/>
      <c r="P13" s="1188"/>
      <c r="Q13" s="1188"/>
      <c r="R13" s="1180">
        <v>8</v>
      </c>
    </row>
    <row r="14" spans="1:19" ht="37.5" customHeight="1" x14ac:dyDescent="0.5">
      <c r="A14" s="1190"/>
      <c r="B14" s="1190"/>
      <c r="C14" s="1191" t="s">
        <v>122</v>
      </c>
      <c r="D14" s="1192"/>
      <c r="E14" s="1193">
        <f>COUNT(E7:E13)</f>
        <v>3</v>
      </c>
      <c r="F14" s="1193">
        <f>COUNT(F7:F13)</f>
        <v>4</v>
      </c>
      <c r="G14" s="1193">
        <f t="shared" ref="G14:R14" si="1">COUNT(G7:G13)</f>
        <v>4</v>
      </c>
      <c r="H14" s="1433">
        <f t="shared" si="1"/>
        <v>4</v>
      </c>
      <c r="I14" s="1193">
        <f t="shared" si="1"/>
        <v>5</v>
      </c>
      <c r="J14" s="1193">
        <f t="shared" si="1"/>
        <v>5</v>
      </c>
      <c r="K14" s="1193">
        <f t="shared" si="1"/>
        <v>2</v>
      </c>
      <c r="L14" s="1193">
        <f t="shared" si="1"/>
        <v>1</v>
      </c>
      <c r="M14" s="1193">
        <f t="shared" si="1"/>
        <v>5</v>
      </c>
      <c r="N14" s="1193">
        <f t="shared" si="1"/>
        <v>5</v>
      </c>
      <c r="O14" s="1193">
        <f>COUNT(O7:O13)</f>
        <v>5</v>
      </c>
      <c r="P14" s="1193">
        <f t="shared" si="1"/>
        <v>4</v>
      </c>
      <c r="Q14" s="1193">
        <f t="shared" si="1"/>
        <v>4</v>
      </c>
      <c r="R14" s="1193">
        <f t="shared" si="1"/>
        <v>4</v>
      </c>
      <c r="S14" s="1426">
        <f>AVERAGE(E14:R14)</f>
        <v>3.9285714285714284</v>
      </c>
    </row>
    <row r="15" spans="1:19" ht="37.5" customHeight="1" x14ac:dyDescent="0.5">
      <c r="A15" s="1177" t="s">
        <v>13</v>
      </c>
      <c r="B15" s="1177" t="s">
        <v>14</v>
      </c>
      <c r="C15" s="1185" t="s">
        <v>293</v>
      </c>
      <c r="D15" s="1179">
        <f>SUM(E15:K15,L15:R15)/2</f>
        <v>32</v>
      </c>
      <c r="E15" s="1186"/>
      <c r="F15" s="1235" t="s">
        <v>104</v>
      </c>
      <c r="G15" s="1196"/>
      <c r="H15" s="1434"/>
      <c r="I15" s="1196">
        <v>8</v>
      </c>
      <c r="J15" s="1196">
        <v>8</v>
      </c>
      <c r="K15" s="1186">
        <v>8</v>
      </c>
      <c r="L15" s="1186">
        <v>8</v>
      </c>
      <c r="M15" s="1179"/>
      <c r="N15" s="1196">
        <v>8</v>
      </c>
      <c r="O15" s="1196">
        <v>8</v>
      </c>
      <c r="P15" s="1196">
        <v>8</v>
      </c>
      <c r="Q15" s="1196">
        <v>8</v>
      </c>
      <c r="R15" s="1204"/>
      <c r="S15" s="1426"/>
    </row>
    <row r="16" spans="1:19" ht="37.5" customHeight="1" x14ac:dyDescent="0.5">
      <c r="A16" s="1177" t="s">
        <v>13</v>
      </c>
      <c r="B16" s="1177" t="s">
        <v>14</v>
      </c>
      <c r="C16" s="1185" t="s">
        <v>98</v>
      </c>
      <c r="D16" s="1179">
        <f t="shared" ref="D16:D17" si="2">SUM(E16:K16,L16:R16)/2</f>
        <v>40</v>
      </c>
      <c r="E16" s="1180"/>
      <c r="F16" s="1183">
        <v>8</v>
      </c>
      <c r="G16" s="1179">
        <v>8</v>
      </c>
      <c r="H16" s="1432">
        <v>8</v>
      </c>
      <c r="I16" s="1179">
        <v>8</v>
      </c>
      <c r="J16" s="1179">
        <v>8</v>
      </c>
      <c r="K16" s="1180"/>
      <c r="L16" s="1180"/>
      <c r="M16" s="1196">
        <v>8</v>
      </c>
      <c r="N16" s="1196">
        <v>8</v>
      </c>
      <c r="O16" s="1179">
        <v>8</v>
      </c>
      <c r="P16" s="1179">
        <v>8</v>
      </c>
      <c r="Q16" s="1179">
        <v>8</v>
      </c>
      <c r="R16" s="1182"/>
      <c r="S16" s="1426"/>
    </row>
    <row r="17" spans="1:19" ht="37.5" customHeight="1" x14ac:dyDescent="0.5">
      <c r="A17" s="1208" t="s">
        <v>328</v>
      </c>
      <c r="B17" s="1208" t="s">
        <v>14</v>
      </c>
      <c r="C17" s="1209" t="s">
        <v>342</v>
      </c>
      <c r="D17" s="1179">
        <f t="shared" si="2"/>
        <v>0</v>
      </c>
      <c r="E17" s="1180"/>
      <c r="F17" s="1183"/>
      <c r="G17" s="1179"/>
      <c r="H17" s="1432"/>
      <c r="I17" s="1179"/>
      <c r="J17" s="1179"/>
      <c r="K17" s="1186"/>
      <c r="L17" s="1186"/>
      <c r="M17" s="1179"/>
      <c r="N17" s="1179"/>
      <c r="O17" s="1179"/>
      <c r="P17" s="1179"/>
      <c r="Q17" s="1179"/>
      <c r="R17" s="1182"/>
      <c r="S17" s="1426"/>
    </row>
    <row r="18" spans="1:19" ht="37.5" customHeight="1" x14ac:dyDescent="0.5">
      <c r="A18" s="1177" t="s">
        <v>13</v>
      </c>
      <c r="B18" s="1177" t="s">
        <v>201</v>
      </c>
      <c r="C18" s="1185" t="s">
        <v>107</v>
      </c>
      <c r="D18" s="1179">
        <f>SUM(E18:K18,L18:R18)/2</f>
        <v>15</v>
      </c>
      <c r="E18" s="1180">
        <v>5</v>
      </c>
      <c r="F18" s="1179"/>
      <c r="G18" s="1179">
        <v>5</v>
      </c>
      <c r="H18" s="1432"/>
      <c r="I18" s="1179"/>
      <c r="J18" s="1179"/>
      <c r="K18" s="1180"/>
      <c r="L18" s="1186">
        <v>5</v>
      </c>
      <c r="M18" s="1179">
        <v>5</v>
      </c>
      <c r="N18" s="1179">
        <v>5</v>
      </c>
      <c r="O18" s="1179"/>
      <c r="P18" s="1179">
        <v>5</v>
      </c>
      <c r="Q18" s="1179"/>
      <c r="R18" s="1182"/>
      <c r="S18" s="1426"/>
    </row>
    <row r="19" spans="1:19" ht="37.5" customHeight="1" x14ac:dyDescent="0.5">
      <c r="A19" s="1190"/>
      <c r="B19" s="1190"/>
      <c r="C19" s="1191" t="s">
        <v>123</v>
      </c>
      <c r="D19" s="1192"/>
      <c r="E19" s="1193">
        <f>COUNT(E7:E13,E15:E17)</f>
        <v>3</v>
      </c>
      <c r="F19" s="1193">
        <f>COUNT(F7:F13,F15:F17)</f>
        <v>5</v>
      </c>
      <c r="G19" s="1193">
        <f t="shared" ref="G19:R19" si="3">COUNT(G7:G13,G15:G17)</f>
        <v>5</v>
      </c>
      <c r="H19" s="1433">
        <f t="shared" si="3"/>
        <v>5</v>
      </c>
      <c r="I19" s="1193">
        <f t="shared" si="3"/>
        <v>7</v>
      </c>
      <c r="J19" s="1193">
        <f t="shared" si="3"/>
        <v>7</v>
      </c>
      <c r="K19" s="1193">
        <f t="shared" si="3"/>
        <v>3</v>
      </c>
      <c r="L19" s="1193">
        <f t="shared" si="3"/>
        <v>2</v>
      </c>
      <c r="M19" s="1193">
        <f t="shared" si="3"/>
        <v>6</v>
      </c>
      <c r="N19" s="1193">
        <f t="shared" si="3"/>
        <v>7</v>
      </c>
      <c r="O19" s="1193">
        <f t="shared" si="3"/>
        <v>7</v>
      </c>
      <c r="P19" s="1193">
        <f t="shared" si="3"/>
        <v>6</v>
      </c>
      <c r="Q19" s="1193">
        <f t="shared" si="3"/>
        <v>6</v>
      </c>
      <c r="R19" s="1193">
        <f t="shared" si="3"/>
        <v>4</v>
      </c>
      <c r="S19" s="1426">
        <f>AVERAGE(E19:R19)</f>
        <v>5.2142857142857144</v>
      </c>
    </row>
    <row r="20" spans="1:19" ht="37.5" customHeight="1" x14ac:dyDescent="0.5">
      <c r="A20" s="1177" t="s">
        <v>13</v>
      </c>
      <c r="B20" s="1177" t="s">
        <v>26</v>
      </c>
      <c r="C20" s="1185" t="s">
        <v>340</v>
      </c>
      <c r="D20" s="1179">
        <f>SUM(E20:K20,L20:R20)/2</f>
        <v>36</v>
      </c>
      <c r="E20" s="1198">
        <v>8</v>
      </c>
      <c r="F20" s="1179"/>
      <c r="G20" s="1179">
        <v>8</v>
      </c>
      <c r="H20" s="1432"/>
      <c r="I20" s="1179">
        <v>8</v>
      </c>
      <c r="J20" s="1179">
        <v>8</v>
      </c>
      <c r="K20" s="1199"/>
      <c r="L20" s="1200"/>
      <c r="M20" s="1179">
        <v>8</v>
      </c>
      <c r="N20" s="1179">
        <v>8</v>
      </c>
      <c r="O20" s="1179">
        <v>8</v>
      </c>
      <c r="P20" s="1179">
        <v>8</v>
      </c>
      <c r="Q20" s="1179"/>
      <c r="R20" s="1200">
        <v>8</v>
      </c>
      <c r="S20" s="1426"/>
    </row>
    <row r="21" spans="1:19" ht="37.5" customHeight="1" x14ac:dyDescent="0.5">
      <c r="A21" s="1177" t="s">
        <v>13</v>
      </c>
      <c r="B21" s="1177" t="s">
        <v>26</v>
      </c>
      <c r="C21" s="1185" t="s">
        <v>285</v>
      </c>
      <c r="D21" s="1179">
        <f>SUM(E21:K21,L21:R21)/2</f>
        <v>40</v>
      </c>
      <c r="E21" s="1198"/>
      <c r="F21" s="1179">
        <v>8</v>
      </c>
      <c r="G21" s="1179">
        <v>8</v>
      </c>
      <c r="H21" s="1432"/>
      <c r="I21" s="1179">
        <v>8</v>
      </c>
      <c r="J21" s="1179">
        <v>8</v>
      </c>
      <c r="K21" s="1200">
        <v>8</v>
      </c>
      <c r="L21" s="1200">
        <v>8</v>
      </c>
      <c r="M21" s="1179">
        <v>8</v>
      </c>
      <c r="N21" s="1179">
        <v>8</v>
      </c>
      <c r="O21" s="1179"/>
      <c r="P21" s="1179">
        <v>8</v>
      </c>
      <c r="Q21" s="1179">
        <v>8</v>
      </c>
      <c r="R21" s="1200"/>
      <c r="S21" s="1426"/>
    </row>
    <row r="22" spans="1:19" ht="37.5" customHeight="1" x14ac:dyDescent="0.5">
      <c r="A22" s="1190"/>
      <c r="B22" s="1190"/>
      <c r="C22" s="1191" t="s">
        <v>120</v>
      </c>
      <c r="D22" s="1192"/>
      <c r="E22" s="1193">
        <f>COUNT(E7:E13,E15:E18,E20:E21)</f>
        <v>5</v>
      </c>
      <c r="F22" s="1193">
        <f>COUNT(F7:F13,F15:F18,F20:F21)</f>
        <v>6</v>
      </c>
      <c r="G22" s="1193">
        <f t="shared" ref="G22:R22" si="4">COUNT(G7:G13,G15:G18,G20:G21)</f>
        <v>8</v>
      </c>
      <c r="H22" s="1433">
        <f t="shared" si="4"/>
        <v>5</v>
      </c>
      <c r="I22" s="1193">
        <f t="shared" si="4"/>
        <v>9</v>
      </c>
      <c r="J22" s="1193">
        <f t="shared" si="4"/>
        <v>9</v>
      </c>
      <c r="K22" s="1193">
        <f t="shared" si="4"/>
        <v>4</v>
      </c>
      <c r="L22" s="1193">
        <f t="shared" si="4"/>
        <v>4</v>
      </c>
      <c r="M22" s="1193">
        <f t="shared" si="4"/>
        <v>9</v>
      </c>
      <c r="N22" s="1193">
        <f t="shared" si="4"/>
        <v>10</v>
      </c>
      <c r="O22" s="1193">
        <f t="shared" si="4"/>
        <v>8</v>
      </c>
      <c r="P22" s="1193">
        <f t="shared" si="4"/>
        <v>9</v>
      </c>
      <c r="Q22" s="1193">
        <f t="shared" si="4"/>
        <v>7</v>
      </c>
      <c r="R22" s="1193">
        <f t="shared" si="4"/>
        <v>5</v>
      </c>
      <c r="S22" s="1426">
        <f t="shared" ref="S22:S61" si="5">AVERAGE(E22:R22)</f>
        <v>7</v>
      </c>
    </row>
    <row r="23" spans="1:19" ht="37.5" customHeight="1" x14ac:dyDescent="0.5">
      <c r="A23" s="1177" t="s">
        <v>13</v>
      </c>
      <c r="B23" s="1177" t="s">
        <v>30</v>
      </c>
      <c r="C23" s="1185" t="s">
        <v>292</v>
      </c>
      <c r="D23" s="1179">
        <f>SUM(E23:K23,L23:R23)/2</f>
        <v>28</v>
      </c>
      <c r="E23" s="1201"/>
      <c r="F23" s="1179">
        <v>8</v>
      </c>
      <c r="G23" s="1179"/>
      <c r="H23" s="1432"/>
      <c r="I23" s="1179">
        <v>8</v>
      </c>
      <c r="J23" s="1179">
        <v>8</v>
      </c>
      <c r="K23" s="1202"/>
      <c r="L23" s="1202"/>
      <c r="M23" s="1179">
        <v>8</v>
      </c>
      <c r="N23" s="1179">
        <v>8</v>
      </c>
      <c r="O23" s="1179"/>
      <c r="P23" s="1196">
        <v>8</v>
      </c>
      <c r="Q23" s="1179">
        <v>8</v>
      </c>
      <c r="R23" s="1201"/>
      <c r="S23" s="1426"/>
    </row>
    <row r="24" spans="1:19" ht="37.5" customHeight="1" x14ac:dyDescent="0.5">
      <c r="A24" s="1177" t="s">
        <v>13</v>
      </c>
      <c r="B24" s="1177" t="s">
        <v>30</v>
      </c>
      <c r="C24" s="1185" t="s">
        <v>341</v>
      </c>
      <c r="D24" s="1179">
        <f>SUM(E24:K24,L24:R24)/2</f>
        <v>36</v>
      </c>
      <c r="E24" s="1202"/>
      <c r="F24" s="1179">
        <v>8</v>
      </c>
      <c r="G24" s="1179">
        <v>8</v>
      </c>
      <c r="H24" s="1432"/>
      <c r="I24" s="1179"/>
      <c r="J24" s="1179">
        <v>8</v>
      </c>
      <c r="K24" s="1202">
        <v>8</v>
      </c>
      <c r="L24" s="1202">
        <v>8</v>
      </c>
      <c r="M24" s="1179">
        <v>8</v>
      </c>
      <c r="N24" s="1179">
        <v>8</v>
      </c>
      <c r="O24" s="1179">
        <v>8</v>
      </c>
      <c r="P24" s="1196"/>
      <c r="Q24" s="1179">
        <v>8</v>
      </c>
      <c r="R24" s="1202"/>
      <c r="S24" s="1426"/>
    </row>
    <row r="25" spans="1:19" ht="37.5" customHeight="1" x14ac:dyDescent="0.5">
      <c r="A25" s="1177" t="s">
        <v>13</v>
      </c>
      <c r="B25" s="1177" t="s">
        <v>30</v>
      </c>
      <c r="C25" s="1185" t="s">
        <v>290</v>
      </c>
      <c r="D25" s="1179">
        <f t="shared" ref="D25" si="6">SUM(E25:K25,L25:R25)/2</f>
        <v>12</v>
      </c>
      <c r="E25" s="1180">
        <v>8</v>
      </c>
      <c r="F25" s="1179"/>
      <c r="G25" s="1179"/>
      <c r="H25" s="1432"/>
      <c r="I25" s="1179"/>
      <c r="J25" s="1179"/>
      <c r="K25" s="1180">
        <v>8</v>
      </c>
      <c r="L25" s="1180">
        <v>8</v>
      </c>
      <c r="M25" s="1179"/>
      <c r="N25" s="1179"/>
      <c r="O25" s="1179"/>
      <c r="P25" s="1179"/>
      <c r="Q25" s="1179"/>
      <c r="R25" s="1189" t="s">
        <v>104</v>
      </c>
      <c r="S25" s="1426"/>
    </row>
    <row r="26" spans="1:19" ht="37.5" customHeight="1" x14ac:dyDescent="0.5">
      <c r="A26" s="1190"/>
      <c r="B26" s="1190"/>
      <c r="C26" s="1191" t="s">
        <v>119</v>
      </c>
      <c r="D26" s="1192"/>
      <c r="E26" s="1193">
        <f t="shared" ref="E26:R26" si="7">COUNT(E7:E13,E15:E18,E20:E21,E23:E25)</f>
        <v>6</v>
      </c>
      <c r="F26" s="1193">
        <f t="shared" si="7"/>
        <v>8</v>
      </c>
      <c r="G26" s="1193">
        <f t="shared" si="7"/>
        <v>9</v>
      </c>
      <c r="H26" s="1433">
        <f t="shared" si="7"/>
        <v>5</v>
      </c>
      <c r="I26" s="1193">
        <f t="shared" si="7"/>
        <v>10</v>
      </c>
      <c r="J26" s="1193">
        <f t="shared" si="7"/>
        <v>11</v>
      </c>
      <c r="K26" s="1193">
        <f t="shared" si="7"/>
        <v>6</v>
      </c>
      <c r="L26" s="1193">
        <f t="shared" si="7"/>
        <v>6</v>
      </c>
      <c r="M26" s="1193">
        <f t="shared" si="7"/>
        <v>11</v>
      </c>
      <c r="N26" s="1193">
        <f t="shared" si="7"/>
        <v>12</v>
      </c>
      <c r="O26" s="1193">
        <f t="shared" si="7"/>
        <v>9</v>
      </c>
      <c r="P26" s="1193">
        <f t="shared" si="7"/>
        <v>10</v>
      </c>
      <c r="Q26" s="1193">
        <f t="shared" si="7"/>
        <v>9</v>
      </c>
      <c r="R26" s="1193">
        <f t="shared" si="7"/>
        <v>5</v>
      </c>
      <c r="S26" s="1426">
        <f t="shared" si="5"/>
        <v>8.3571428571428577</v>
      </c>
    </row>
    <row r="27" spans="1:19" ht="37.5" customHeight="1" x14ac:dyDescent="0.5">
      <c r="A27" s="1177" t="s">
        <v>13</v>
      </c>
      <c r="B27" s="1177" t="s">
        <v>91</v>
      </c>
      <c r="C27" s="1178" t="s">
        <v>92</v>
      </c>
      <c r="D27" s="1179">
        <f t="shared" ref="D27:D30" si="8">SUM(E27:K27,L27:R27)/2</f>
        <v>16</v>
      </c>
      <c r="E27" s="1180"/>
      <c r="F27" s="1179"/>
      <c r="G27" s="1179"/>
      <c r="H27" s="1432"/>
      <c r="I27" s="1179"/>
      <c r="J27" s="1179"/>
      <c r="K27" s="1180"/>
      <c r="L27" s="1180"/>
      <c r="M27" s="1179"/>
      <c r="N27" s="1179">
        <v>8</v>
      </c>
      <c r="O27" s="1179">
        <v>8</v>
      </c>
      <c r="P27" s="1179">
        <v>8</v>
      </c>
      <c r="Q27" s="1179">
        <v>8</v>
      </c>
      <c r="R27" s="1182"/>
      <c r="S27" s="1426"/>
    </row>
    <row r="28" spans="1:19" ht="37.5" customHeight="1" x14ac:dyDescent="0.5">
      <c r="A28" s="1177" t="s">
        <v>13</v>
      </c>
      <c r="B28" s="1177" t="s">
        <v>91</v>
      </c>
      <c r="C28" s="1178" t="s">
        <v>314</v>
      </c>
      <c r="D28" s="1179">
        <f t="shared" si="8"/>
        <v>12</v>
      </c>
      <c r="E28" s="1201"/>
      <c r="F28" s="1179"/>
      <c r="G28" s="1179">
        <v>8</v>
      </c>
      <c r="H28" s="1432"/>
      <c r="I28" s="1179"/>
      <c r="J28" s="1179"/>
      <c r="K28" s="1180"/>
      <c r="L28" s="1180"/>
      <c r="M28" s="1179"/>
      <c r="N28" s="1179">
        <v>8</v>
      </c>
      <c r="O28" s="1179">
        <v>8</v>
      </c>
      <c r="P28" s="1179"/>
      <c r="Q28" s="1179"/>
      <c r="R28" s="1201"/>
      <c r="S28" s="1426"/>
    </row>
    <row r="29" spans="1:19" ht="37.5" customHeight="1" x14ac:dyDescent="0.5">
      <c r="A29" s="1177" t="s">
        <v>13</v>
      </c>
      <c r="B29" s="1177" t="s">
        <v>91</v>
      </c>
      <c r="C29" s="1185" t="s">
        <v>331</v>
      </c>
      <c r="D29" s="1179">
        <f t="shared" si="8"/>
        <v>32</v>
      </c>
      <c r="E29" s="1180"/>
      <c r="F29" s="1184" t="s">
        <v>104</v>
      </c>
      <c r="G29" s="1184" t="s">
        <v>104</v>
      </c>
      <c r="H29" s="1432">
        <v>8</v>
      </c>
      <c r="I29" s="1179"/>
      <c r="J29" s="1179">
        <v>8</v>
      </c>
      <c r="K29" s="1180">
        <v>8</v>
      </c>
      <c r="L29" s="1180">
        <v>8</v>
      </c>
      <c r="M29" s="1179">
        <v>8</v>
      </c>
      <c r="N29" s="1179">
        <v>8</v>
      </c>
      <c r="O29" s="1179">
        <v>8</v>
      </c>
      <c r="P29" s="1179"/>
      <c r="Q29" s="1179">
        <v>8</v>
      </c>
      <c r="R29" s="1182"/>
      <c r="S29" s="1426"/>
    </row>
    <row r="30" spans="1:19" ht="37.5" customHeight="1" x14ac:dyDescent="0.5">
      <c r="A30" s="1177" t="s">
        <v>13</v>
      </c>
      <c r="B30" s="1177" t="s">
        <v>91</v>
      </c>
      <c r="C30" s="1185" t="s">
        <v>281</v>
      </c>
      <c r="D30" s="1179">
        <f t="shared" si="8"/>
        <v>40</v>
      </c>
      <c r="E30" s="1180">
        <v>8</v>
      </c>
      <c r="F30" s="1179"/>
      <c r="G30" s="1179">
        <v>8</v>
      </c>
      <c r="H30" s="1432">
        <v>8</v>
      </c>
      <c r="I30" s="1179">
        <v>8</v>
      </c>
      <c r="J30" s="1179">
        <v>8</v>
      </c>
      <c r="K30" s="1180"/>
      <c r="L30" s="1180"/>
      <c r="M30" s="1179">
        <v>8</v>
      </c>
      <c r="N30" s="1179">
        <v>8</v>
      </c>
      <c r="O30" s="1179"/>
      <c r="P30" s="1179">
        <v>8</v>
      </c>
      <c r="Q30" s="1179">
        <v>8</v>
      </c>
      <c r="R30" s="1182">
        <v>8</v>
      </c>
      <c r="S30" s="1426"/>
    </row>
    <row r="31" spans="1:19" ht="37.5" customHeight="1" x14ac:dyDescent="0.5">
      <c r="A31" s="1190"/>
      <c r="B31" s="1190"/>
      <c r="C31" s="1191" t="s">
        <v>124</v>
      </c>
      <c r="D31" s="1192"/>
      <c r="E31" s="1193">
        <f t="shared" ref="E31:R31" si="9">COUNT(E7:E13,E15:E18,E20:E21,E23:E25,E27:E30)</f>
        <v>7</v>
      </c>
      <c r="F31" s="1193">
        <f t="shared" si="9"/>
        <v>8</v>
      </c>
      <c r="G31" s="1193">
        <f t="shared" si="9"/>
        <v>11</v>
      </c>
      <c r="H31" s="1433">
        <f t="shared" si="9"/>
        <v>7</v>
      </c>
      <c r="I31" s="1193">
        <f t="shared" si="9"/>
        <v>11</v>
      </c>
      <c r="J31" s="1193">
        <f t="shared" si="9"/>
        <v>13</v>
      </c>
      <c r="K31" s="1193">
        <f t="shared" si="9"/>
        <v>7</v>
      </c>
      <c r="L31" s="1193">
        <f t="shared" si="9"/>
        <v>7</v>
      </c>
      <c r="M31" s="1193">
        <f t="shared" si="9"/>
        <v>13</v>
      </c>
      <c r="N31" s="1193">
        <f t="shared" si="9"/>
        <v>16</v>
      </c>
      <c r="O31" s="1193">
        <f t="shared" si="9"/>
        <v>12</v>
      </c>
      <c r="P31" s="1193">
        <f t="shared" si="9"/>
        <v>12</v>
      </c>
      <c r="Q31" s="1193">
        <f t="shared" si="9"/>
        <v>12</v>
      </c>
      <c r="R31" s="1193">
        <f t="shared" si="9"/>
        <v>6</v>
      </c>
      <c r="S31" s="1426">
        <f t="shared" si="5"/>
        <v>10.142857142857142</v>
      </c>
    </row>
    <row r="32" spans="1:19" ht="37.5" customHeight="1" x14ac:dyDescent="0.5">
      <c r="A32" s="1177" t="s">
        <v>13</v>
      </c>
      <c r="B32" s="1177" t="s">
        <v>288</v>
      </c>
      <c r="C32" s="1185" t="s">
        <v>276</v>
      </c>
      <c r="D32" s="1179">
        <f>SUM(E32:K32,L32:R32)/2</f>
        <v>10.5</v>
      </c>
      <c r="E32" s="1200"/>
      <c r="F32" s="1179"/>
      <c r="G32" s="1179"/>
      <c r="H32" s="1432"/>
      <c r="I32" s="1179"/>
      <c r="J32" s="1179"/>
      <c r="K32" s="1200">
        <v>8</v>
      </c>
      <c r="L32" s="1200">
        <v>8</v>
      </c>
      <c r="M32" s="1179"/>
      <c r="N32" s="1179"/>
      <c r="O32" s="1179">
        <v>5</v>
      </c>
      <c r="P32" s="1179"/>
      <c r="Q32" s="1179"/>
      <c r="R32" s="1200"/>
      <c r="S32" s="1426"/>
    </row>
    <row r="33" spans="1:19" ht="37.5" customHeight="1" x14ac:dyDescent="0.5">
      <c r="A33" s="1177" t="s">
        <v>13</v>
      </c>
      <c r="B33" s="1177" t="s">
        <v>322</v>
      </c>
      <c r="C33" s="1185" t="s">
        <v>276</v>
      </c>
      <c r="D33" s="1179">
        <f>SUM(E33:K33,L33:R33)/2</f>
        <v>7</v>
      </c>
      <c r="E33" s="1200"/>
      <c r="F33" s="1179"/>
      <c r="G33" s="1179"/>
      <c r="H33" s="1432"/>
      <c r="I33" s="1184" t="s">
        <v>104</v>
      </c>
      <c r="J33" s="1184" t="s">
        <v>104</v>
      </c>
      <c r="K33" s="1200"/>
      <c r="L33" s="1200"/>
      <c r="M33" s="1179"/>
      <c r="N33" s="1179"/>
      <c r="O33" s="1179"/>
      <c r="P33" s="1179">
        <v>7</v>
      </c>
      <c r="Q33" s="1179">
        <v>7</v>
      </c>
      <c r="R33" s="1200"/>
      <c r="S33" s="1426"/>
    </row>
    <row r="34" spans="1:19" ht="37.5" customHeight="1" x14ac:dyDescent="0.5">
      <c r="A34" s="1177" t="s">
        <v>13</v>
      </c>
      <c r="B34" s="1177" t="s">
        <v>34</v>
      </c>
      <c r="C34" s="1203" t="s">
        <v>192</v>
      </c>
      <c r="D34" s="1179">
        <f>SUM(E34:K34,L34:R34)/2</f>
        <v>40</v>
      </c>
      <c r="E34" s="1180">
        <v>8</v>
      </c>
      <c r="F34" s="1196">
        <v>8</v>
      </c>
      <c r="G34" s="1196">
        <v>8</v>
      </c>
      <c r="H34" s="1432"/>
      <c r="I34" s="1179">
        <v>8</v>
      </c>
      <c r="J34" s="1179">
        <v>8</v>
      </c>
      <c r="K34" s="1180"/>
      <c r="L34" s="1180"/>
      <c r="M34" s="1196">
        <v>8</v>
      </c>
      <c r="N34" s="1196">
        <v>8</v>
      </c>
      <c r="O34" s="1179"/>
      <c r="P34" s="1179">
        <v>8</v>
      </c>
      <c r="Q34" s="1179">
        <v>8</v>
      </c>
      <c r="R34" s="1182">
        <v>8</v>
      </c>
      <c r="S34" s="1426"/>
    </row>
    <row r="35" spans="1:19" ht="37.5" customHeight="1" x14ac:dyDescent="0.5">
      <c r="A35" s="1190"/>
      <c r="B35" s="1190"/>
      <c r="C35" s="1191" t="s">
        <v>121</v>
      </c>
      <c r="D35" s="1192"/>
      <c r="E35" s="1193">
        <f t="shared" ref="E35:R35" si="10">COUNT(E7:E13,E15:E18,E20:E21,E23:E25,E27:E30,E32:E34)</f>
        <v>8</v>
      </c>
      <c r="F35" s="1193">
        <f t="shared" si="10"/>
        <v>9</v>
      </c>
      <c r="G35" s="1193">
        <f t="shared" si="10"/>
        <v>12</v>
      </c>
      <c r="H35" s="1433">
        <f t="shared" si="10"/>
        <v>7</v>
      </c>
      <c r="I35" s="1193">
        <f t="shared" si="10"/>
        <v>12</v>
      </c>
      <c r="J35" s="1193">
        <f t="shared" si="10"/>
        <v>14</v>
      </c>
      <c r="K35" s="1193">
        <f t="shared" si="10"/>
        <v>8</v>
      </c>
      <c r="L35" s="1193">
        <f t="shared" si="10"/>
        <v>8</v>
      </c>
      <c r="M35" s="1193">
        <f t="shared" si="10"/>
        <v>14</v>
      </c>
      <c r="N35" s="1193">
        <f t="shared" si="10"/>
        <v>17</v>
      </c>
      <c r="O35" s="1193">
        <f t="shared" si="10"/>
        <v>13</v>
      </c>
      <c r="P35" s="1193">
        <f t="shared" si="10"/>
        <v>14</v>
      </c>
      <c r="Q35" s="1193">
        <f t="shared" si="10"/>
        <v>14</v>
      </c>
      <c r="R35" s="1193">
        <f t="shared" si="10"/>
        <v>7</v>
      </c>
      <c r="S35" s="1426">
        <f t="shared" si="5"/>
        <v>11.214285714285714</v>
      </c>
    </row>
    <row r="36" spans="1:19" ht="37.5" customHeight="1" x14ac:dyDescent="0.5">
      <c r="A36" s="1177" t="s">
        <v>13</v>
      </c>
      <c r="B36" s="1177" t="s">
        <v>338</v>
      </c>
      <c r="C36" s="1185" t="s">
        <v>306</v>
      </c>
      <c r="D36" s="1179">
        <f>SUM(E36:K36,L36:R36)/2</f>
        <v>20</v>
      </c>
      <c r="E36" s="1421">
        <v>10</v>
      </c>
      <c r="F36" s="1196">
        <v>10</v>
      </c>
      <c r="G36" s="1196"/>
      <c r="H36" s="1184" t="s">
        <v>104</v>
      </c>
      <c r="I36" s="1196"/>
      <c r="J36" s="1196"/>
      <c r="K36" s="1184" t="s">
        <v>104</v>
      </c>
      <c r="L36" s="1184" t="s">
        <v>104</v>
      </c>
      <c r="M36" s="1184" t="s">
        <v>104</v>
      </c>
      <c r="N36" s="1196"/>
      <c r="O36" s="1196">
        <v>10</v>
      </c>
      <c r="P36" s="1196"/>
      <c r="Q36" s="1196"/>
      <c r="R36" s="1421">
        <v>10</v>
      </c>
      <c r="S36" s="1426"/>
    </row>
    <row r="37" spans="1:19" ht="37.5" customHeight="1" x14ac:dyDescent="0.5">
      <c r="A37" s="1177" t="s">
        <v>13</v>
      </c>
      <c r="B37" s="1177" t="s">
        <v>162</v>
      </c>
      <c r="C37" s="1185" t="s">
        <v>235</v>
      </c>
      <c r="D37" s="1179">
        <f t="shared" ref="D37" si="11">SUM(E37:K37,L37:R37)/2</f>
        <v>40</v>
      </c>
      <c r="E37" s="1186"/>
      <c r="F37" s="1196">
        <v>8</v>
      </c>
      <c r="G37" s="1196">
        <v>8</v>
      </c>
      <c r="H37" s="1432">
        <v>8</v>
      </c>
      <c r="I37" s="1196">
        <v>8</v>
      </c>
      <c r="J37" s="1235" t="s">
        <v>152</v>
      </c>
      <c r="K37" s="1180">
        <v>8</v>
      </c>
      <c r="L37" s="1180">
        <v>8</v>
      </c>
      <c r="M37" s="1179">
        <v>8</v>
      </c>
      <c r="N37" s="1196"/>
      <c r="O37" s="1196">
        <v>8</v>
      </c>
      <c r="P37" s="1196">
        <v>8</v>
      </c>
      <c r="Q37" s="1196">
        <v>8</v>
      </c>
      <c r="R37" s="1204"/>
      <c r="S37" s="1426"/>
    </row>
    <row r="38" spans="1:19" ht="37.5" customHeight="1" x14ac:dyDescent="0.5">
      <c r="A38" s="1177" t="s">
        <v>13</v>
      </c>
      <c r="B38" s="1177" t="s">
        <v>162</v>
      </c>
      <c r="C38" s="1185" t="s">
        <v>292</v>
      </c>
      <c r="D38" s="1179">
        <f>SUM(E38:K38,L38:R38)/2</f>
        <v>8</v>
      </c>
      <c r="E38" s="1180">
        <v>8</v>
      </c>
      <c r="F38" s="1205"/>
      <c r="G38" s="1206"/>
      <c r="H38" s="1435"/>
      <c r="I38" s="1205"/>
      <c r="J38" s="1205"/>
      <c r="K38" s="1186"/>
      <c r="L38" s="1186"/>
      <c r="M38" s="1205"/>
      <c r="N38" s="1207"/>
      <c r="O38" s="1207"/>
      <c r="P38" s="1207"/>
      <c r="Q38" s="1205"/>
      <c r="R38" s="1182">
        <v>8</v>
      </c>
      <c r="S38" s="1426"/>
    </row>
    <row r="39" spans="1:19" ht="37.5" customHeight="1" x14ac:dyDescent="0.5">
      <c r="A39" s="1190"/>
      <c r="B39" s="1190"/>
      <c r="C39" s="1191" t="s">
        <v>139</v>
      </c>
      <c r="D39" s="1192"/>
      <c r="E39" s="1193">
        <f t="shared" ref="E39:R39" si="12">COUNT(E7:E13,E15:E18,E20:E21,E23:E25,E27:E30,E32:E34,E36:E38)</f>
        <v>10</v>
      </c>
      <c r="F39" s="1193">
        <f t="shared" si="12"/>
        <v>11</v>
      </c>
      <c r="G39" s="1193">
        <f t="shared" si="12"/>
        <v>13</v>
      </c>
      <c r="H39" s="1433">
        <f t="shared" si="12"/>
        <v>8</v>
      </c>
      <c r="I39" s="1193">
        <f t="shared" si="12"/>
        <v>13</v>
      </c>
      <c r="J39" s="1193">
        <f t="shared" si="12"/>
        <v>14</v>
      </c>
      <c r="K39" s="1193">
        <f t="shared" si="12"/>
        <v>9</v>
      </c>
      <c r="L39" s="1193">
        <f t="shared" si="12"/>
        <v>9</v>
      </c>
      <c r="M39" s="1193">
        <f t="shared" si="12"/>
        <v>15</v>
      </c>
      <c r="N39" s="1193">
        <f t="shared" si="12"/>
        <v>17</v>
      </c>
      <c r="O39" s="1193">
        <f t="shared" si="12"/>
        <v>15</v>
      </c>
      <c r="P39" s="1193">
        <f t="shared" si="12"/>
        <v>15</v>
      </c>
      <c r="Q39" s="1193">
        <f t="shared" si="12"/>
        <v>15</v>
      </c>
      <c r="R39" s="1193">
        <f t="shared" si="12"/>
        <v>9</v>
      </c>
      <c r="S39" s="1426">
        <f t="shared" si="5"/>
        <v>12.357142857142858</v>
      </c>
    </row>
    <row r="40" spans="1:19" ht="37.5" customHeight="1" x14ac:dyDescent="0.5">
      <c r="A40" s="1177" t="s">
        <v>13</v>
      </c>
      <c r="B40" s="1177" t="s">
        <v>103</v>
      </c>
      <c r="C40" s="1185" t="s">
        <v>309</v>
      </c>
      <c r="D40" s="1179">
        <f>SUM(E40:K40,L40:R40)/2</f>
        <v>4</v>
      </c>
      <c r="E40" s="1200"/>
      <c r="F40" s="1179"/>
      <c r="G40" s="1184" t="s">
        <v>104</v>
      </c>
      <c r="H40" s="1432"/>
      <c r="I40" s="1179"/>
      <c r="J40" s="1179"/>
      <c r="K40" s="1200"/>
      <c r="L40" s="1200"/>
      <c r="M40" s="1179"/>
      <c r="N40" s="1179">
        <v>8</v>
      </c>
      <c r="O40" s="1179"/>
      <c r="P40" s="1179"/>
      <c r="Q40" s="1179"/>
      <c r="R40" s="1200"/>
      <c r="S40" s="1426"/>
    </row>
    <row r="41" spans="1:19" ht="37.5" customHeight="1" x14ac:dyDescent="0.5">
      <c r="A41" s="1177" t="s">
        <v>13</v>
      </c>
      <c r="B41" s="1177" t="s">
        <v>103</v>
      </c>
      <c r="C41" s="1185" t="s">
        <v>332</v>
      </c>
      <c r="D41" s="1179">
        <f>SUM(E41:K41,L41:R41)/2</f>
        <v>24</v>
      </c>
      <c r="E41" s="1180">
        <v>8</v>
      </c>
      <c r="F41" s="1179"/>
      <c r="G41" s="1179"/>
      <c r="H41" s="1432"/>
      <c r="I41" s="1179"/>
      <c r="J41" s="1179">
        <v>8</v>
      </c>
      <c r="K41" s="1180">
        <v>8</v>
      </c>
      <c r="L41" s="1180">
        <v>8</v>
      </c>
      <c r="M41" s="1179"/>
      <c r="N41" s="1179"/>
      <c r="O41" s="1179"/>
      <c r="P41" s="1179"/>
      <c r="Q41" s="1179">
        <v>8</v>
      </c>
      <c r="R41" s="1182">
        <v>8</v>
      </c>
      <c r="S41" s="1426"/>
    </row>
    <row r="42" spans="1:19" ht="37.5" customHeight="1" x14ac:dyDescent="0.5">
      <c r="A42" s="1190"/>
      <c r="B42" s="1190"/>
      <c r="C42" s="1191" t="s">
        <v>125</v>
      </c>
      <c r="D42" s="1192"/>
      <c r="E42" s="1193">
        <f t="shared" ref="E42:R42" si="13">COUNT(E7:E13,E15:E17,E20:E21,E23:E25,E27:E30,E32:E34,E36:E38,E40:E41)</f>
        <v>10</v>
      </c>
      <c r="F42" s="1193">
        <f t="shared" si="13"/>
        <v>11</v>
      </c>
      <c r="G42" s="1193">
        <f t="shared" si="13"/>
        <v>12</v>
      </c>
      <c r="H42" s="1433">
        <f t="shared" si="13"/>
        <v>8</v>
      </c>
      <c r="I42" s="1193">
        <f t="shared" si="13"/>
        <v>13</v>
      </c>
      <c r="J42" s="1193">
        <f t="shared" si="13"/>
        <v>15</v>
      </c>
      <c r="K42" s="1193">
        <f t="shared" si="13"/>
        <v>10</v>
      </c>
      <c r="L42" s="1193">
        <f t="shared" si="13"/>
        <v>9</v>
      </c>
      <c r="M42" s="1193">
        <f t="shared" si="13"/>
        <v>14</v>
      </c>
      <c r="N42" s="1193">
        <f t="shared" si="13"/>
        <v>17</v>
      </c>
      <c r="O42" s="1193">
        <f t="shared" si="13"/>
        <v>15</v>
      </c>
      <c r="P42" s="1193">
        <f t="shared" si="13"/>
        <v>14</v>
      </c>
      <c r="Q42" s="1193">
        <f t="shared" si="13"/>
        <v>16</v>
      </c>
      <c r="R42" s="1193">
        <f t="shared" si="13"/>
        <v>10</v>
      </c>
      <c r="S42" s="1426">
        <f t="shared" si="5"/>
        <v>12.428571428571429</v>
      </c>
    </row>
    <row r="43" spans="1:19" ht="37.5" customHeight="1" x14ac:dyDescent="0.5">
      <c r="A43" s="1177" t="s">
        <v>13</v>
      </c>
      <c r="B43" s="1177" t="s">
        <v>39</v>
      </c>
      <c r="C43" s="1185" t="s">
        <v>318</v>
      </c>
      <c r="D43" s="1179">
        <f>SUM(E43:K43,L43:R43)/2</f>
        <v>36</v>
      </c>
      <c r="E43" s="1180"/>
      <c r="F43" s="1179">
        <v>8</v>
      </c>
      <c r="G43" s="1179">
        <v>8</v>
      </c>
      <c r="H43" s="1432"/>
      <c r="I43" s="1179">
        <v>8</v>
      </c>
      <c r="J43" s="1179"/>
      <c r="K43" s="1180">
        <v>8</v>
      </c>
      <c r="L43" s="1180">
        <v>8</v>
      </c>
      <c r="M43" s="1179"/>
      <c r="N43" s="1179">
        <v>8</v>
      </c>
      <c r="O43" s="1179">
        <v>8</v>
      </c>
      <c r="P43" s="1179">
        <v>8</v>
      </c>
      <c r="Q43" s="1179">
        <v>8</v>
      </c>
      <c r="R43" s="1182"/>
      <c r="S43" s="1426"/>
    </row>
    <row r="44" spans="1:19" ht="37.5" customHeight="1" x14ac:dyDescent="0.5">
      <c r="A44" s="1177" t="s">
        <v>13</v>
      </c>
      <c r="B44" s="1177" t="s">
        <v>39</v>
      </c>
      <c r="C44" s="1185" t="s">
        <v>329</v>
      </c>
      <c r="D44" s="1179">
        <f t="shared" ref="D44:D48" si="14">SUM(E44:K44,L44:R44)/2</f>
        <v>36</v>
      </c>
      <c r="E44" s="1180"/>
      <c r="F44" s="1179">
        <v>8</v>
      </c>
      <c r="G44" s="1179">
        <v>8</v>
      </c>
      <c r="H44" s="1436"/>
      <c r="I44" s="1179"/>
      <c r="J44" s="1179">
        <v>8</v>
      </c>
      <c r="K44" s="1180">
        <v>8</v>
      </c>
      <c r="L44" s="1180">
        <v>8</v>
      </c>
      <c r="M44" s="1179">
        <v>8</v>
      </c>
      <c r="N44" s="1179">
        <v>8</v>
      </c>
      <c r="O44" s="1179"/>
      <c r="P44" s="1179">
        <v>8</v>
      </c>
      <c r="Q44" s="1179">
        <v>8</v>
      </c>
      <c r="R44" s="1182"/>
      <c r="S44" s="1426"/>
    </row>
    <row r="45" spans="1:19" s="1428" customFormat="1" ht="37.5" customHeight="1" x14ac:dyDescent="0.5">
      <c r="A45" s="1177" t="s">
        <v>13</v>
      </c>
      <c r="B45" s="1177" t="s">
        <v>39</v>
      </c>
      <c r="C45" s="1185" t="s">
        <v>308</v>
      </c>
      <c r="D45" s="1179">
        <f t="shared" si="14"/>
        <v>8</v>
      </c>
      <c r="E45" s="1180">
        <v>8</v>
      </c>
      <c r="F45" s="1205"/>
      <c r="G45" s="1205"/>
      <c r="H45" s="1435"/>
      <c r="I45" s="1205"/>
      <c r="J45" s="1205"/>
      <c r="K45" s="1212"/>
      <c r="L45" s="1212"/>
      <c r="M45" s="1205"/>
      <c r="N45" s="1205"/>
      <c r="O45" s="1205"/>
      <c r="P45" s="1205"/>
      <c r="Q45" s="1205"/>
      <c r="R45" s="1182">
        <v>8</v>
      </c>
      <c r="S45" s="1427"/>
    </row>
    <row r="46" spans="1:19" ht="37.5" customHeight="1" x14ac:dyDescent="0.5">
      <c r="A46" s="1177" t="s">
        <v>13</v>
      </c>
      <c r="B46" s="1177" t="s">
        <v>39</v>
      </c>
      <c r="C46" s="1185" t="s">
        <v>106</v>
      </c>
      <c r="D46" s="1179">
        <f t="shared" si="14"/>
        <v>16</v>
      </c>
      <c r="E46" s="1180"/>
      <c r="F46" s="1179">
        <v>8</v>
      </c>
      <c r="G46" s="1179">
        <v>8</v>
      </c>
      <c r="H46" s="1432"/>
      <c r="I46" s="1188"/>
      <c r="J46" s="1188"/>
      <c r="K46" s="1201"/>
      <c r="L46" s="1180"/>
      <c r="M46" s="1179">
        <v>8</v>
      </c>
      <c r="N46" s="1179">
        <v>8</v>
      </c>
      <c r="O46" s="1188"/>
      <c r="P46" s="1188"/>
      <c r="Q46" s="1188"/>
      <c r="R46" s="1201"/>
      <c r="S46" s="1426"/>
    </row>
    <row r="47" spans="1:19" ht="37.5" customHeight="1" x14ac:dyDescent="0.5">
      <c r="A47" s="1177" t="s">
        <v>13</v>
      </c>
      <c r="B47" s="1177" t="s">
        <v>39</v>
      </c>
      <c r="C47" s="1185" t="s">
        <v>334</v>
      </c>
      <c r="D47" s="1179">
        <f t="shared" si="14"/>
        <v>40</v>
      </c>
      <c r="E47" s="1200"/>
      <c r="F47" s="1179">
        <v>8</v>
      </c>
      <c r="G47" s="1179"/>
      <c r="H47" s="1432">
        <v>8</v>
      </c>
      <c r="I47" s="1179">
        <v>8</v>
      </c>
      <c r="J47" s="1179">
        <v>8</v>
      </c>
      <c r="K47" s="1200">
        <v>8</v>
      </c>
      <c r="L47" s="1200">
        <v>8</v>
      </c>
      <c r="M47" s="1179">
        <v>8</v>
      </c>
      <c r="N47" s="1179"/>
      <c r="O47" s="1179">
        <v>8</v>
      </c>
      <c r="P47" s="1179">
        <v>8</v>
      </c>
      <c r="Q47" s="1179">
        <v>8</v>
      </c>
      <c r="R47" s="1200"/>
      <c r="S47" s="1429"/>
    </row>
    <row r="48" spans="1:19" ht="37.5" customHeight="1" x14ac:dyDescent="0.5">
      <c r="A48" s="1177" t="s">
        <v>13</v>
      </c>
      <c r="B48" s="1177" t="s">
        <v>39</v>
      </c>
      <c r="C48" s="1185" t="s">
        <v>325</v>
      </c>
      <c r="D48" s="1179">
        <f t="shared" si="14"/>
        <v>16</v>
      </c>
      <c r="E48" s="1200">
        <v>8</v>
      </c>
      <c r="F48" s="1179"/>
      <c r="G48" s="1179"/>
      <c r="H48" s="1432"/>
      <c r="I48" s="1179"/>
      <c r="J48" s="1179">
        <v>8</v>
      </c>
      <c r="K48" s="1200"/>
      <c r="L48" s="1200"/>
      <c r="M48" s="1196"/>
      <c r="N48" s="1179"/>
      <c r="O48" s="1179"/>
      <c r="P48" s="1179"/>
      <c r="Q48" s="1179">
        <v>8</v>
      </c>
      <c r="R48" s="1200">
        <v>8</v>
      </c>
      <c r="S48" s="1426"/>
    </row>
    <row r="49" spans="1:19" ht="37.5" customHeight="1" x14ac:dyDescent="0.5">
      <c r="A49" s="1190"/>
      <c r="B49" s="1190"/>
      <c r="C49" s="1191" t="s">
        <v>126</v>
      </c>
      <c r="D49" s="1192"/>
      <c r="E49" s="1193">
        <f t="shared" ref="E49:R49" si="15">COUNT(E8:E13,E15:E17,E20:E21,E23:E25,E27:E30,E32:E34,E36:E38,E40:E41,E43:E48)</f>
        <v>12</v>
      </c>
      <c r="F49" s="1193">
        <f t="shared" si="15"/>
        <v>14</v>
      </c>
      <c r="G49" s="1193">
        <f t="shared" si="15"/>
        <v>14</v>
      </c>
      <c r="H49" s="1433">
        <f t="shared" si="15"/>
        <v>8</v>
      </c>
      <c r="I49" s="1193">
        <f t="shared" si="15"/>
        <v>14</v>
      </c>
      <c r="J49" s="1193">
        <f t="shared" si="15"/>
        <v>17</v>
      </c>
      <c r="K49" s="1193">
        <f t="shared" si="15"/>
        <v>13</v>
      </c>
      <c r="L49" s="1193">
        <f t="shared" si="15"/>
        <v>12</v>
      </c>
      <c r="M49" s="1193">
        <f t="shared" si="15"/>
        <v>16</v>
      </c>
      <c r="N49" s="1193">
        <f t="shared" si="15"/>
        <v>19</v>
      </c>
      <c r="O49" s="1193">
        <f t="shared" si="15"/>
        <v>16</v>
      </c>
      <c r="P49" s="1193">
        <f t="shared" si="15"/>
        <v>16</v>
      </c>
      <c r="Q49" s="1193">
        <f t="shared" si="15"/>
        <v>19</v>
      </c>
      <c r="R49" s="1193">
        <f t="shared" si="15"/>
        <v>12</v>
      </c>
      <c r="S49" s="1426">
        <f>AVERAGE(E49:R49)</f>
        <v>14.428571428571429</v>
      </c>
    </row>
    <row r="50" spans="1:19" ht="37.5" customHeight="1" x14ac:dyDescent="0.5">
      <c r="A50" s="1177" t="s">
        <v>13</v>
      </c>
      <c r="B50" s="1177" t="s">
        <v>301</v>
      </c>
      <c r="C50" s="1178" t="s">
        <v>106</v>
      </c>
      <c r="D50" s="1179">
        <f>SUM(E50:K50,L50:R50)/2</f>
        <v>3</v>
      </c>
      <c r="E50" s="1182"/>
      <c r="F50" s="1201"/>
      <c r="G50" s="1188"/>
      <c r="H50" s="1433"/>
      <c r="I50" s="1188"/>
      <c r="J50" s="1188"/>
      <c r="K50" s="1215"/>
      <c r="L50" s="1180"/>
      <c r="M50" s="1188"/>
      <c r="N50" s="1188"/>
      <c r="O50" s="1179">
        <v>6</v>
      </c>
      <c r="P50" s="1188"/>
      <c r="Q50" s="1188"/>
      <c r="R50" s="1215"/>
      <c r="S50" s="1426"/>
    </row>
    <row r="51" spans="1:19" ht="37.5" customHeight="1" x14ac:dyDescent="0.5">
      <c r="A51" s="1177" t="s">
        <v>13</v>
      </c>
      <c r="B51" s="1177" t="s">
        <v>312</v>
      </c>
      <c r="C51" s="1178" t="s">
        <v>106</v>
      </c>
      <c r="D51" s="1179">
        <f>SUM(E51:K51,L51:R51)/2</f>
        <v>10</v>
      </c>
      <c r="E51" s="1182"/>
      <c r="F51" s="1201"/>
      <c r="G51" s="1188"/>
      <c r="H51" s="1433"/>
      <c r="I51" s="1179">
        <v>5</v>
      </c>
      <c r="J51" s="1179">
        <v>5</v>
      </c>
      <c r="K51" s="1215"/>
      <c r="L51" s="1180"/>
      <c r="M51" s="1188"/>
      <c r="N51" s="1188"/>
      <c r="O51" s="1188"/>
      <c r="P51" s="1179">
        <v>5</v>
      </c>
      <c r="Q51" s="1179">
        <v>5</v>
      </c>
      <c r="R51" s="1215"/>
      <c r="S51" s="1426"/>
    </row>
    <row r="52" spans="1:19" ht="37.5" customHeight="1" x14ac:dyDescent="0.5">
      <c r="A52" s="1190"/>
      <c r="B52" s="1190"/>
      <c r="C52" s="1216" t="s">
        <v>300</v>
      </c>
      <c r="D52" s="1192"/>
      <c r="E52" s="1193">
        <f t="shared" ref="E52:R52" si="16">COUNT(E15:E17,E21,E23:E25,E27:E30,E32:E34,E36:E38,E40:E41,E43:E48)</f>
        <v>8</v>
      </c>
      <c r="F52" s="1193">
        <f t="shared" si="16"/>
        <v>11</v>
      </c>
      <c r="G52" s="1193">
        <f t="shared" si="16"/>
        <v>10</v>
      </c>
      <c r="H52" s="1433">
        <f t="shared" si="16"/>
        <v>5</v>
      </c>
      <c r="I52" s="1193">
        <f t="shared" si="16"/>
        <v>9</v>
      </c>
      <c r="J52" s="1193">
        <f t="shared" si="16"/>
        <v>12</v>
      </c>
      <c r="K52" s="1193">
        <f t="shared" si="16"/>
        <v>11</v>
      </c>
      <c r="L52" s="1193">
        <f t="shared" si="16"/>
        <v>11</v>
      </c>
      <c r="M52" s="1193">
        <f t="shared" si="16"/>
        <v>11</v>
      </c>
      <c r="N52" s="1193">
        <f t="shared" si="16"/>
        <v>14</v>
      </c>
      <c r="O52" s="1193">
        <f t="shared" si="16"/>
        <v>11</v>
      </c>
      <c r="P52" s="1193">
        <f t="shared" si="16"/>
        <v>12</v>
      </c>
      <c r="Q52" s="1193">
        <f t="shared" si="16"/>
        <v>16</v>
      </c>
      <c r="R52" s="1193">
        <f t="shared" si="16"/>
        <v>7</v>
      </c>
      <c r="S52" s="1426">
        <f>AVERAGE(E52:R52)</f>
        <v>10.571428571428571</v>
      </c>
    </row>
    <row r="53" spans="1:19" ht="37.5" customHeight="1" x14ac:dyDescent="0.5">
      <c r="A53" s="1190"/>
      <c r="B53" s="1190"/>
      <c r="C53" s="1217" t="s">
        <v>51</v>
      </c>
      <c r="D53" s="1192"/>
      <c r="E53" s="1193">
        <f t="shared" ref="E53:R53" si="17">COUNT(E21,E23:E25,E27:E30,E32:E34,E36:E38,E40:E41,E43:E48,E50:E50)</f>
        <v>8</v>
      </c>
      <c r="F53" s="1193">
        <f t="shared" si="17"/>
        <v>10</v>
      </c>
      <c r="G53" s="1193">
        <f t="shared" si="17"/>
        <v>9</v>
      </c>
      <c r="H53" s="1433">
        <f t="shared" si="17"/>
        <v>4</v>
      </c>
      <c r="I53" s="1193">
        <f t="shared" si="17"/>
        <v>7</v>
      </c>
      <c r="J53" s="1193">
        <f t="shared" si="17"/>
        <v>10</v>
      </c>
      <c r="K53" s="1193">
        <f t="shared" si="17"/>
        <v>10</v>
      </c>
      <c r="L53" s="1193">
        <f t="shared" si="17"/>
        <v>10</v>
      </c>
      <c r="M53" s="1193">
        <f t="shared" si="17"/>
        <v>10</v>
      </c>
      <c r="N53" s="1193">
        <f t="shared" si="17"/>
        <v>12</v>
      </c>
      <c r="O53" s="1193">
        <f t="shared" si="17"/>
        <v>10</v>
      </c>
      <c r="P53" s="1193">
        <f t="shared" si="17"/>
        <v>10</v>
      </c>
      <c r="Q53" s="1193">
        <f t="shared" si="17"/>
        <v>14</v>
      </c>
      <c r="R53" s="1193">
        <f t="shared" si="17"/>
        <v>7</v>
      </c>
      <c r="S53" s="1426">
        <f t="shared" si="5"/>
        <v>9.3571428571428577</v>
      </c>
    </row>
    <row r="54" spans="1:19" ht="37.5" customHeight="1" x14ac:dyDescent="0.5">
      <c r="A54" s="1190"/>
      <c r="B54" s="1190"/>
      <c r="C54" s="1217" t="s">
        <v>113</v>
      </c>
      <c r="D54" s="1192"/>
      <c r="E54" s="1193">
        <f t="shared" ref="E54:R54" si="18">COUNT(E23:E25,E27:E30,E33:E34,E36:E38,E40:E41,E43:E48,E50:E51)</f>
        <v>8</v>
      </c>
      <c r="F54" s="1193">
        <f t="shared" si="18"/>
        <v>9</v>
      </c>
      <c r="G54" s="1193">
        <f t="shared" si="18"/>
        <v>8</v>
      </c>
      <c r="H54" s="1433">
        <f t="shared" si="18"/>
        <v>4</v>
      </c>
      <c r="I54" s="1193">
        <f t="shared" si="18"/>
        <v>7</v>
      </c>
      <c r="J54" s="1193">
        <f t="shared" si="18"/>
        <v>10</v>
      </c>
      <c r="K54" s="1193">
        <f t="shared" si="18"/>
        <v>8</v>
      </c>
      <c r="L54" s="1193">
        <f t="shared" si="18"/>
        <v>8</v>
      </c>
      <c r="M54" s="1193">
        <f t="shared" si="18"/>
        <v>9</v>
      </c>
      <c r="N54" s="1193">
        <f t="shared" si="18"/>
        <v>11</v>
      </c>
      <c r="O54" s="1193">
        <f t="shared" si="18"/>
        <v>9</v>
      </c>
      <c r="P54" s="1193">
        <f t="shared" si="18"/>
        <v>10</v>
      </c>
      <c r="Q54" s="1193">
        <f t="shared" si="18"/>
        <v>14</v>
      </c>
      <c r="R54" s="1193">
        <f t="shared" si="18"/>
        <v>7</v>
      </c>
      <c r="S54" s="1426">
        <f t="shared" si="5"/>
        <v>8.7142857142857135</v>
      </c>
    </row>
    <row r="55" spans="1:19" ht="37.5" customHeight="1" x14ac:dyDescent="0.5">
      <c r="A55" s="1177" t="s">
        <v>13</v>
      </c>
      <c r="B55" s="1177" t="s">
        <v>319</v>
      </c>
      <c r="C55" s="1185"/>
      <c r="D55" s="1179">
        <f t="shared" ref="D55" si="19">SUM(E55:K55,L55:R55)/2</f>
        <v>0</v>
      </c>
      <c r="E55" s="1182"/>
      <c r="F55" s="1183"/>
      <c r="G55" s="1179"/>
      <c r="H55" s="1433"/>
      <c r="I55" s="1179"/>
      <c r="J55" s="1179"/>
      <c r="K55" s="1180"/>
      <c r="L55" s="1180"/>
      <c r="M55" s="1179"/>
      <c r="N55" s="1179"/>
      <c r="O55" s="1179"/>
      <c r="P55" s="1179"/>
      <c r="Q55" s="1179"/>
      <c r="R55" s="1180"/>
      <c r="S55" s="1426"/>
    </row>
    <row r="56" spans="1:19" ht="37.5" customHeight="1" x14ac:dyDescent="0.5">
      <c r="A56" s="1190"/>
      <c r="B56" s="1190"/>
      <c r="C56" s="1217" t="s">
        <v>55</v>
      </c>
      <c r="D56" s="1192"/>
      <c r="E56" s="1193">
        <f t="shared" ref="E56:R56" si="20">COUNT(E27:E30,E33:E34,E36:E38,E40:E41,E43:E48,E50:E51,E55)</f>
        <v>7</v>
      </c>
      <c r="F56" s="1193">
        <f t="shared" si="20"/>
        <v>7</v>
      </c>
      <c r="G56" s="1193">
        <f t="shared" si="20"/>
        <v>7</v>
      </c>
      <c r="H56" s="1433">
        <f t="shared" si="20"/>
        <v>4</v>
      </c>
      <c r="I56" s="1193">
        <f t="shared" si="20"/>
        <v>6</v>
      </c>
      <c r="J56" s="1193">
        <f t="shared" si="20"/>
        <v>8</v>
      </c>
      <c r="K56" s="1193">
        <f t="shared" si="20"/>
        <v>6</v>
      </c>
      <c r="L56" s="1193">
        <f t="shared" si="20"/>
        <v>6</v>
      </c>
      <c r="M56" s="1193">
        <f t="shared" si="20"/>
        <v>7</v>
      </c>
      <c r="N56" s="1193">
        <f t="shared" si="20"/>
        <v>9</v>
      </c>
      <c r="O56" s="1193">
        <f t="shared" si="20"/>
        <v>8</v>
      </c>
      <c r="P56" s="1193">
        <f t="shared" si="20"/>
        <v>9</v>
      </c>
      <c r="Q56" s="1193">
        <f t="shared" si="20"/>
        <v>12</v>
      </c>
      <c r="R56" s="1193">
        <f t="shared" si="20"/>
        <v>7</v>
      </c>
      <c r="S56" s="1426">
        <f t="shared" si="5"/>
        <v>7.3571428571428568</v>
      </c>
    </row>
    <row r="57" spans="1:19" ht="37.5" hidden="1" customHeight="1" x14ac:dyDescent="0.5">
      <c r="A57" s="1190"/>
      <c r="B57" s="1190"/>
      <c r="C57" s="1217" t="s">
        <v>105</v>
      </c>
      <c r="D57" s="1192"/>
      <c r="E57" s="1193">
        <f t="shared" ref="E57:R57" si="21">COUNT(E36,E34,E37:E38,E40:E41,E43:E48,E50:E51,E55)</f>
        <v>6</v>
      </c>
      <c r="F57" s="1193">
        <f t="shared" si="21"/>
        <v>7</v>
      </c>
      <c r="G57" s="1193">
        <f t="shared" si="21"/>
        <v>5</v>
      </c>
      <c r="H57" s="1433">
        <f t="shared" si="21"/>
        <v>2</v>
      </c>
      <c r="I57" s="1193">
        <f t="shared" si="21"/>
        <v>5</v>
      </c>
      <c r="J57" s="1193">
        <f t="shared" si="21"/>
        <v>6</v>
      </c>
      <c r="K57" s="1193">
        <f t="shared" si="21"/>
        <v>5</v>
      </c>
      <c r="L57" s="1193">
        <f t="shared" si="21"/>
        <v>5</v>
      </c>
      <c r="M57" s="1193">
        <f t="shared" si="21"/>
        <v>5</v>
      </c>
      <c r="N57" s="1193">
        <f t="shared" si="21"/>
        <v>5</v>
      </c>
      <c r="O57" s="1193">
        <f t="shared" si="21"/>
        <v>5</v>
      </c>
      <c r="P57" s="1193">
        <f t="shared" si="21"/>
        <v>6</v>
      </c>
      <c r="Q57" s="1193">
        <f t="shared" si="21"/>
        <v>8</v>
      </c>
      <c r="R57" s="1193">
        <f t="shared" si="21"/>
        <v>6</v>
      </c>
      <c r="S57" s="1426">
        <f t="shared" si="5"/>
        <v>5.4285714285714288</v>
      </c>
    </row>
    <row r="58" spans="1:19" ht="37.5" hidden="1" customHeight="1" x14ac:dyDescent="0.5">
      <c r="A58" s="1190"/>
      <c r="B58" s="1190"/>
      <c r="C58" s="1217" t="s">
        <v>128</v>
      </c>
      <c r="D58" s="1192"/>
      <c r="E58" s="1193">
        <f t="shared" ref="E58:R58" si="22">COUNT(E36,E37:E38,E40:E41,E43:E48,E50:E51,E55)</f>
        <v>5</v>
      </c>
      <c r="F58" s="1193">
        <f t="shared" si="22"/>
        <v>6</v>
      </c>
      <c r="G58" s="1193">
        <f t="shared" si="22"/>
        <v>4</v>
      </c>
      <c r="H58" s="1433">
        <f t="shared" si="22"/>
        <v>2</v>
      </c>
      <c r="I58" s="1193">
        <f t="shared" si="22"/>
        <v>4</v>
      </c>
      <c r="J58" s="1193">
        <f t="shared" si="22"/>
        <v>5</v>
      </c>
      <c r="K58" s="1193">
        <f t="shared" si="22"/>
        <v>5</v>
      </c>
      <c r="L58" s="1193">
        <f t="shared" si="22"/>
        <v>5</v>
      </c>
      <c r="M58" s="1193">
        <f t="shared" si="22"/>
        <v>4</v>
      </c>
      <c r="N58" s="1193">
        <f t="shared" si="22"/>
        <v>4</v>
      </c>
      <c r="O58" s="1193">
        <f t="shared" si="22"/>
        <v>5</v>
      </c>
      <c r="P58" s="1193">
        <f t="shared" si="22"/>
        <v>5</v>
      </c>
      <c r="Q58" s="1193">
        <f t="shared" si="22"/>
        <v>7</v>
      </c>
      <c r="R58" s="1193">
        <f t="shared" si="22"/>
        <v>5</v>
      </c>
      <c r="S58" s="1426">
        <f t="shared" si="5"/>
        <v>4.7142857142857144</v>
      </c>
    </row>
    <row r="59" spans="1:19" ht="37.5" hidden="1" customHeight="1" x14ac:dyDescent="0.5">
      <c r="A59" s="1190"/>
      <c r="B59" s="1190"/>
      <c r="C59" s="1217" t="s">
        <v>161</v>
      </c>
      <c r="D59" s="1192"/>
      <c r="E59" s="1193">
        <f t="shared" ref="E59:R59" si="23">COUNT(E36,E40:E41,E43:E48,E50:E51,E55)</f>
        <v>4</v>
      </c>
      <c r="F59" s="1193">
        <f t="shared" si="23"/>
        <v>5</v>
      </c>
      <c r="G59" s="1193">
        <f t="shared" si="23"/>
        <v>3</v>
      </c>
      <c r="H59" s="1433">
        <f t="shared" si="23"/>
        <v>1</v>
      </c>
      <c r="I59" s="1193">
        <f t="shared" si="23"/>
        <v>3</v>
      </c>
      <c r="J59" s="1193">
        <f t="shared" si="23"/>
        <v>5</v>
      </c>
      <c r="K59" s="1193">
        <f t="shared" si="23"/>
        <v>4</v>
      </c>
      <c r="L59" s="1193">
        <f t="shared" si="23"/>
        <v>4</v>
      </c>
      <c r="M59" s="1193">
        <f t="shared" si="23"/>
        <v>3</v>
      </c>
      <c r="N59" s="1193">
        <f t="shared" si="23"/>
        <v>4</v>
      </c>
      <c r="O59" s="1193">
        <f t="shared" si="23"/>
        <v>4</v>
      </c>
      <c r="P59" s="1193">
        <f t="shared" si="23"/>
        <v>4</v>
      </c>
      <c r="Q59" s="1193">
        <f t="shared" si="23"/>
        <v>6</v>
      </c>
      <c r="R59" s="1193">
        <f t="shared" si="23"/>
        <v>4</v>
      </c>
      <c r="S59" s="1426">
        <f t="shared" si="5"/>
        <v>3.8571428571428572</v>
      </c>
    </row>
    <row r="60" spans="1:19" ht="37.5" customHeight="1" x14ac:dyDescent="0.5">
      <c r="A60" s="1190"/>
      <c r="B60" s="1190"/>
      <c r="C60" s="1217" t="s">
        <v>321</v>
      </c>
      <c r="D60" s="1192"/>
      <c r="E60" s="1193">
        <f t="shared" ref="E60:R60" si="24">COUNT(E36,E43:E48,E50:E51,E55)</f>
        <v>3</v>
      </c>
      <c r="F60" s="1193">
        <f t="shared" si="24"/>
        <v>5</v>
      </c>
      <c r="G60" s="1193">
        <f t="shared" si="24"/>
        <v>3</v>
      </c>
      <c r="H60" s="1433">
        <f t="shared" si="24"/>
        <v>1</v>
      </c>
      <c r="I60" s="1193">
        <f t="shared" si="24"/>
        <v>3</v>
      </c>
      <c r="J60" s="1193">
        <f t="shared" si="24"/>
        <v>4</v>
      </c>
      <c r="K60" s="1193">
        <f t="shared" si="24"/>
        <v>3</v>
      </c>
      <c r="L60" s="1193">
        <f t="shared" si="24"/>
        <v>3</v>
      </c>
      <c r="M60" s="1193">
        <f t="shared" si="24"/>
        <v>3</v>
      </c>
      <c r="N60" s="1193">
        <f t="shared" si="24"/>
        <v>3</v>
      </c>
      <c r="O60" s="1193">
        <f t="shared" si="24"/>
        <v>4</v>
      </c>
      <c r="P60" s="1193">
        <f t="shared" si="24"/>
        <v>4</v>
      </c>
      <c r="Q60" s="1193">
        <f t="shared" si="24"/>
        <v>5</v>
      </c>
      <c r="R60" s="1193">
        <f t="shared" si="24"/>
        <v>3</v>
      </c>
      <c r="S60" s="1426">
        <f t="shared" si="5"/>
        <v>3.3571428571428572</v>
      </c>
    </row>
    <row r="61" spans="1:19" ht="37.5" hidden="1" customHeight="1" x14ac:dyDescent="0.5">
      <c r="A61" s="1190"/>
      <c r="B61" s="1190"/>
      <c r="C61" s="1217" t="s">
        <v>183</v>
      </c>
      <c r="D61" s="1192"/>
      <c r="E61" s="1193">
        <f>COUNT(E55)</f>
        <v>0</v>
      </c>
      <c r="F61" s="1193">
        <f t="shared" ref="F61:R61" si="25">COUNT(F55)</f>
        <v>0</v>
      </c>
      <c r="G61" s="1193">
        <f t="shared" si="25"/>
        <v>0</v>
      </c>
      <c r="H61" s="1433">
        <f t="shared" si="25"/>
        <v>0</v>
      </c>
      <c r="I61" s="1193">
        <f t="shared" si="25"/>
        <v>0</v>
      </c>
      <c r="J61" s="1193">
        <f t="shared" si="25"/>
        <v>0</v>
      </c>
      <c r="K61" s="1193">
        <f t="shared" si="25"/>
        <v>0</v>
      </c>
      <c r="L61" s="1193">
        <f t="shared" si="25"/>
        <v>0</v>
      </c>
      <c r="M61" s="1193">
        <f t="shared" si="25"/>
        <v>0</v>
      </c>
      <c r="N61" s="1193">
        <f t="shared" si="25"/>
        <v>0</v>
      </c>
      <c r="O61" s="1193">
        <f t="shared" si="25"/>
        <v>0</v>
      </c>
      <c r="P61" s="1193">
        <f t="shared" si="25"/>
        <v>0</v>
      </c>
      <c r="Q61" s="1193">
        <f t="shared" si="25"/>
        <v>0</v>
      </c>
      <c r="R61" s="1193">
        <f t="shared" si="25"/>
        <v>0</v>
      </c>
      <c r="S61" s="1426">
        <f t="shared" si="5"/>
        <v>0</v>
      </c>
    </row>
    <row r="62" spans="1:19" ht="37.5" customHeight="1" thickBot="1" x14ac:dyDescent="0.55000000000000004">
      <c r="A62" s="1177" t="s">
        <v>102</v>
      </c>
      <c r="B62" s="1177"/>
      <c r="C62" s="1178"/>
      <c r="D62" s="1179"/>
      <c r="E62" s="1182"/>
      <c r="F62" s="1183"/>
      <c r="G62" s="1183"/>
      <c r="H62" s="1433"/>
      <c r="I62" s="1179"/>
      <c r="J62" s="1179"/>
      <c r="K62" s="1180"/>
      <c r="L62" s="1180"/>
      <c r="M62" s="1183"/>
      <c r="N62" s="1179"/>
      <c r="O62" s="1179"/>
      <c r="P62" s="1179"/>
      <c r="Q62" s="1179"/>
      <c r="R62" s="1182"/>
    </row>
    <row r="63" spans="1:19" ht="37.5" customHeight="1" thickBot="1" x14ac:dyDescent="0.55000000000000004">
      <c r="A63" s="1218" t="s">
        <v>95</v>
      </c>
      <c r="B63" s="1218" t="s">
        <v>101</v>
      </c>
      <c r="C63" s="1219" t="s">
        <v>97</v>
      </c>
      <c r="D63" s="1218">
        <f>SUM(E63:K63,L63:R63)/2</f>
        <v>19</v>
      </c>
      <c r="E63" s="1220"/>
      <c r="F63" s="1221">
        <v>7.5</v>
      </c>
      <c r="G63" s="1221">
        <v>7.5</v>
      </c>
      <c r="H63" s="1437" t="s">
        <v>152</v>
      </c>
      <c r="I63" s="1438">
        <v>4</v>
      </c>
      <c r="J63" s="1218"/>
      <c r="K63" s="1220"/>
      <c r="L63" s="1220"/>
      <c r="M63" s="1221">
        <v>7.5</v>
      </c>
      <c r="N63" s="1218">
        <v>7.5</v>
      </c>
      <c r="O63" s="1218">
        <v>4</v>
      </c>
      <c r="P63" s="1218"/>
      <c r="Q63" s="1218"/>
      <c r="R63" s="1223"/>
    </row>
    <row r="64" spans="1:19" ht="37.5" customHeight="1" thickBot="1" x14ac:dyDescent="0.55000000000000004">
      <c r="A64" s="1177" t="s">
        <v>96</v>
      </c>
      <c r="B64" s="1177" t="s">
        <v>100</v>
      </c>
      <c r="C64" s="1224" t="s">
        <v>99</v>
      </c>
      <c r="D64" s="1218">
        <f t="shared" ref="D64:D65" si="26">SUM(E64:K64,L64:R64)/2</f>
        <v>33.25</v>
      </c>
      <c r="E64" s="1225"/>
      <c r="F64" s="1226">
        <v>9.5</v>
      </c>
      <c r="G64" s="1177">
        <v>9.5</v>
      </c>
      <c r="H64" s="1439"/>
      <c r="I64" s="1177">
        <v>9.5</v>
      </c>
      <c r="J64" s="1177"/>
      <c r="K64" s="1225"/>
      <c r="L64" s="1227"/>
      <c r="M64" s="1230">
        <v>9.5</v>
      </c>
      <c r="N64" s="1177">
        <v>9.5</v>
      </c>
      <c r="O64" s="1177">
        <v>9.5</v>
      </c>
      <c r="P64" s="1177">
        <v>9.5</v>
      </c>
      <c r="Q64" s="1177"/>
      <c r="R64" s="1229"/>
    </row>
    <row r="65" spans="1:18" ht="37.5" customHeight="1" thickBot="1" x14ac:dyDescent="0.55000000000000004">
      <c r="A65" s="1177" t="s">
        <v>96</v>
      </c>
      <c r="B65" s="1177" t="s">
        <v>100</v>
      </c>
      <c r="C65" s="1224" t="s">
        <v>137</v>
      </c>
      <c r="D65" s="1218">
        <f t="shared" si="26"/>
        <v>38</v>
      </c>
      <c r="E65" s="1225">
        <v>9.5</v>
      </c>
      <c r="F65" s="1237" t="s">
        <v>152</v>
      </c>
      <c r="G65" s="1177"/>
      <c r="H65" s="1238">
        <v>9.5</v>
      </c>
      <c r="I65" s="1177"/>
      <c r="J65" s="1177">
        <v>9.5</v>
      </c>
      <c r="K65" s="1225">
        <v>9.5</v>
      </c>
      <c r="L65" s="1237" t="s">
        <v>104</v>
      </c>
      <c r="M65" s="1226">
        <v>9.5</v>
      </c>
      <c r="N65" s="1238">
        <v>9.5</v>
      </c>
      <c r="O65" s="1177"/>
      <c r="P65" s="1177"/>
      <c r="Q65" s="1177">
        <v>9.5</v>
      </c>
      <c r="R65" s="1229">
        <v>9.5</v>
      </c>
    </row>
    <row r="66" spans="1:18" ht="37.5" customHeight="1" x14ac:dyDescent="0.65">
      <c r="A66" s="1177"/>
      <c r="B66" s="1231" t="s">
        <v>155</v>
      </c>
      <c r="C66" s="1232" t="s">
        <v>140</v>
      </c>
      <c r="D66" s="1179"/>
      <c r="E66" s="1180"/>
      <c r="F66" s="1183"/>
      <c r="G66" s="1183"/>
      <c r="H66" s="1433"/>
      <c r="I66" s="1179"/>
      <c r="J66" s="1179"/>
      <c r="K66" s="1180"/>
      <c r="L66" s="1180"/>
      <c r="M66" s="1179"/>
      <c r="N66" s="1179"/>
      <c r="O66" s="1179"/>
      <c r="P66" s="1179"/>
      <c r="Q66" s="1179"/>
      <c r="R66" s="1182"/>
    </row>
    <row r="67" spans="1:18" ht="37.5" customHeight="1" x14ac:dyDescent="0.65">
      <c r="A67" s="1177"/>
      <c r="B67" s="1233" t="s">
        <v>154</v>
      </c>
      <c r="C67" s="1234" t="s">
        <v>141</v>
      </c>
      <c r="D67" s="1179"/>
      <c r="E67" s="1180"/>
      <c r="F67" s="1183"/>
      <c r="G67" s="1183"/>
      <c r="H67" s="1433"/>
      <c r="I67" s="1179"/>
      <c r="J67" s="1179"/>
      <c r="K67" s="1180"/>
      <c r="L67" s="1180"/>
      <c r="M67" s="1179"/>
      <c r="N67" s="1179"/>
      <c r="O67" s="1179"/>
      <c r="P67" s="1179"/>
      <c r="Q67" s="1179"/>
      <c r="R67" s="1182"/>
    </row>
    <row r="68" spans="1:18" ht="37.5" customHeight="1" x14ac:dyDescent="0.55000000000000004">
      <c r="A68" s="1052"/>
      <c r="B68" s="1052"/>
      <c r="C68" s="1052"/>
      <c r="D68" s="1030"/>
      <c r="E68" s="1053">
        <f t="shared" ref="E68:R68" si="27">SUM(E7:E13,E15:E18,E20:E21,E23:E25,E27:E30,E32:E34,E36:E38,E40:E41,E43:E48,E50:E51,E55,E63:E67)</f>
        <v>112.5</v>
      </c>
      <c r="F68" s="1053">
        <f t="shared" si="27"/>
        <v>138</v>
      </c>
      <c r="G68" s="1053">
        <f t="shared" si="27"/>
        <v>141</v>
      </c>
      <c r="H68" s="1053">
        <f t="shared" si="27"/>
        <v>81.5</v>
      </c>
      <c r="I68" s="1053">
        <f t="shared" si="27"/>
        <v>137.5</v>
      </c>
      <c r="J68" s="1053">
        <f t="shared" si="27"/>
        <v>157.5</v>
      </c>
      <c r="K68" s="1053">
        <f t="shared" si="27"/>
        <v>113.5</v>
      </c>
      <c r="L68" s="1053">
        <f t="shared" si="27"/>
        <v>101</v>
      </c>
      <c r="M68" s="1053">
        <f t="shared" si="27"/>
        <v>166.5</v>
      </c>
      <c r="N68" s="1053">
        <f t="shared" si="27"/>
        <v>190.5</v>
      </c>
      <c r="O68" s="1053">
        <f t="shared" si="27"/>
        <v>153.5</v>
      </c>
      <c r="P68" s="1053">
        <f t="shared" si="27"/>
        <v>153.5</v>
      </c>
      <c r="Q68" s="1053">
        <f t="shared" si="27"/>
        <v>172.5</v>
      </c>
      <c r="R68" s="1053">
        <f t="shared" si="27"/>
        <v>107.5</v>
      </c>
    </row>
    <row r="69" spans="1:18" ht="37.5" customHeight="1" x14ac:dyDescent="0.55000000000000004">
      <c r="A69" s="1054"/>
      <c r="B69" s="1054"/>
      <c r="C69" s="1054"/>
      <c r="D69" s="1030"/>
      <c r="E69" s="1055">
        <f>E68/8</f>
        <v>14.0625</v>
      </c>
      <c r="F69" s="1055">
        <f t="shared" ref="F69:R69" si="28">F68/8</f>
        <v>17.25</v>
      </c>
      <c r="G69" s="1055">
        <f t="shared" si="28"/>
        <v>17.625</v>
      </c>
      <c r="H69" s="1055">
        <f t="shared" si="28"/>
        <v>10.1875</v>
      </c>
      <c r="I69" s="1055">
        <f t="shared" si="28"/>
        <v>17.1875</v>
      </c>
      <c r="J69" s="1055">
        <f t="shared" si="28"/>
        <v>19.6875</v>
      </c>
      <c r="K69" s="1055">
        <f t="shared" si="28"/>
        <v>14.1875</v>
      </c>
      <c r="L69" s="1055">
        <f t="shared" si="28"/>
        <v>12.625</v>
      </c>
      <c r="M69" s="1055">
        <f t="shared" si="28"/>
        <v>20.8125</v>
      </c>
      <c r="N69" s="1055">
        <f t="shared" si="28"/>
        <v>23.8125</v>
      </c>
      <c r="O69" s="1055">
        <f t="shared" si="28"/>
        <v>19.1875</v>
      </c>
      <c r="P69" s="1055">
        <f t="shared" si="28"/>
        <v>19.1875</v>
      </c>
      <c r="Q69" s="1055">
        <f t="shared" si="28"/>
        <v>21.5625</v>
      </c>
      <c r="R69" s="1055">
        <f t="shared" si="28"/>
        <v>13.4375</v>
      </c>
    </row>
    <row r="70" spans="1:18" ht="23.5" x14ac:dyDescent="0.55000000000000004">
      <c r="A70" s="1056"/>
      <c r="B70" s="1056"/>
      <c r="C70" s="1056"/>
      <c r="D70" s="1031" t="s">
        <v>212</v>
      </c>
      <c r="E70" s="1032" t="s">
        <v>315</v>
      </c>
      <c r="F70" s="1033" t="s">
        <v>203</v>
      </c>
      <c r="H70" s="1031" t="s">
        <v>211</v>
      </c>
      <c r="I70" s="1057"/>
      <c r="J70" s="1034" t="s">
        <v>203</v>
      </c>
      <c r="L70" s="1031" t="s">
        <v>213</v>
      </c>
      <c r="M70" s="1032" t="s">
        <v>74</v>
      </c>
      <c r="N70" s="1033" t="s">
        <v>203</v>
      </c>
      <c r="P70" s="1031" t="s">
        <v>211</v>
      </c>
      <c r="Q70" s="1057"/>
      <c r="R70" s="1034" t="s">
        <v>203</v>
      </c>
    </row>
    <row r="71" spans="1:18" ht="23.5" x14ac:dyDescent="0.55000000000000004">
      <c r="A71" s="1035"/>
      <c r="B71" s="1035"/>
      <c r="C71" s="1035"/>
      <c r="D71" s="1036" t="s">
        <v>159</v>
      </c>
      <c r="E71" s="989">
        <v>27.5</v>
      </c>
      <c r="F71" s="1058" t="str">
        <f>E71* 40 &amp; "hrs"</f>
        <v>1100hrs</v>
      </c>
      <c r="H71" s="1037" t="s">
        <v>240</v>
      </c>
      <c r="I71" s="1038">
        <v>25.93</v>
      </c>
      <c r="J71" s="1059" t="s">
        <v>247</v>
      </c>
      <c r="L71" s="1039" t="s">
        <v>159</v>
      </c>
      <c r="M71" s="1040">
        <v>27.5</v>
      </c>
      <c r="N71" s="1058" t="str">
        <f>M71* 40 &amp; "hrs"</f>
        <v>1100hrs</v>
      </c>
      <c r="P71" s="1041" t="s">
        <v>240</v>
      </c>
      <c r="Q71" s="1023">
        <v>25.93</v>
      </c>
      <c r="R71" s="1060" t="s">
        <v>247</v>
      </c>
    </row>
    <row r="72" spans="1:18" ht="23.5" x14ac:dyDescent="0.55000000000000004">
      <c r="A72" s="1035"/>
      <c r="B72" s="1035"/>
      <c r="C72" s="1035"/>
      <c r="D72" s="1042" t="s">
        <v>204</v>
      </c>
      <c r="E72" s="1043">
        <f>SUM(E68:K68)/40</f>
        <v>22.037500000000001</v>
      </c>
      <c r="F72" s="1061" t="str">
        <f>E72* 40 &amp; "hrs"</f>
        <v>881.5hrs</v>
      </c>
      <c r="H72" s="1044" t="s">
        <v>74</v>
      </c>
      <c r="I72" s="1045">
        <f>SUM(E68:K68)/40</f>
        <v>22.037500000000001</v>
      </c>
      <c r="J72" s="1046" t="str">
        <f>I72*40 &amp; "hrs"</f>
        <v>881.5hrs</v>
      </c>
      <c r="L72" s="1047" t="s">
        <v>204</v>
      </c>
      <c r="M72" s="1048">
        <f>SUM(L68:R68)/40</f>
        <v>26.125</v>
      </c>
      <c r="N72" s="1061" t="str">
        <f>M72* 40 &amp; "hrs"</f>
        <v>1045hrs</v>
      </c>
      <c r="P72" s="1044" t="s">
        <v>74</v>
      </c>
      <c r="Q72" s="1049">
        <f>SUM(L68:R68)/40</f>
        <v>26.125</v>
      </c>
      <c r="R72" s="1050" t="str">
        <f>Q72*40 &amp; "hrs"</f>
        <v>1045hrs</v>
      </c>
    </row>
    <row r="73" spans="1:18" ht="23.5" x14ac:dyDescent="0.55000000000000004">
      <c r="A73" s="1035"/>
      <c r="B73" s="1035"/>
      <c r="C73" s="1035"/>
      <c r="D73" s="1039" t="s">
        <v>188</v>
      </c>
      <c r="E73" s="1040">
        <f>COUNTIFS(E7:K69, "T")*8/40</f>
        <v>0</v>
      </c>
      <c r="F73" s="1062" t="str">
        <f>E73* 40 &amp; "hrs"</f>
        <v>0hrs</v>
      </c>
      <c r="H73" s="1041" t="s">
        <v>241</v>
      </c>
      <c r="I73" s="1040">
        <v>29.07</v>
      </c>
      <c r="J73" s="1060" t="s">
        <v>251</v>
      </c>
      <c r="L73" s="1051" t="s">
        <v>188</v>
      </c>
      <c r="M73" s="1023">
        <f>COUNTIFS(L7:R69, "T")*8/40</f>
        <v>0</v>
      </c>
      <c r="N73" s="1062" t="str">
        <f>M73* 40 &amp; "hrs"</f>
        <v>0hrs</v>
      </c>
      <c r="P73" s="1041" t="s">
        <v>241</v>
      </c>
      <c r="Q73" s="1023">
        <v>29.07</v>
      </c>
      <c r="R73" s="1060" t="s">
        <v>251</v>
      </c>
    </row>
    <row r="76" spans="1:18" ht="37.5" customHeight="1" x14ac:dyDescent="0.5">
      <c r="D76" s="813" t="s">
        <v>280</v>
      </c>
      <c r="G76" s="813">
        <f>26.63*40</f>
        <v>1065.2</v>
      </c>
      <c r="H76" s="813" t="str">
        <f ca="1">_xlfn.FORMULATEXT(G76)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2">
    <cfRule type="cellIs" dxfId="573" priority="10" operator="lessThan">
      <formula>25.93</formula>
    </cfRule>
    <cfRule type="cellIs" dxfId="572" priority="11" operator="greaterThan">
      <formula>29.07</formula>
    </cfRule>
    <cfRule type="cellIs" dxfId="571" priority="12" operator="between">
      <formula>25.93</formula>
      <formula>29.07</formula>
    </cfRule>
  </conditionalFormatting>
  <conditionalFormatting sqref="J72">
    <cfRule type="cellIs" dxfId="570" priority="7" operator="lessThan">
      <formula>1037.2</formula>
    </cfRule>
    <cfRule type="cellIs" dxfId="569" priority="8" operator="greaterThan">
      <formula>1162.8</formula>
    </cfRule>
    <cfRule type="cellIs" dxfId="568" priority="9" operator="between">
      <formula>1037.2</formula>
      <formula>1162.8</formula>
    </cfRule>
  </conditionalFormatting>
  <conditionalFormatting sqref="Q72">
    <cfRule type="cellIs" dxfId="567" priority="4" operator="lessThan">
      <formula>25.93</formula>
    </cfRule>
    <cfRule type="cellIs" dxfId="566" priority="5" operator="greaterThan">
      <formula>29.07</formula>
    </cfRule>
    <cfRule type="cellIs" dxfId="565" priority="6" operator="between">
      <formula>25.93</formula>
      <formula>29.07</formula>
    </cfRule>
  </conditionalFormatting>
  <conditionalFormatting sqref="R72">
    <cfRule type="cellIs" dxfId="564" priority="1" operator="lessThan">
      <formula>1037.2</formula>
    </cfRule>
    <cfRule type="cellIs" dxfId="563" priority="2" operator="greaterThan">
      <formula>1162.8</formula>
    </cfRule>
    <cfRule type="cellIs" dxfId="562" priority="3" operator="between">
      <formula>1037.2</formula>
      <formula>1162.8</formula>
    </cfRule>
  </conditionalFormatting>
  <pageMargins left="0.7" right="0.7" top="0.75" bottom="0.75" header="0.3" footer="0.3"/>
  <pageSetup scale="26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7A37-1323-4B0C-B858-B2F77C3C0597}">
  <sheetPr>
    <pageSetUpPr fitToPage="1"/>
  </sheetPr>
  <dimension ref="A1:S78"/>
  <sheetViews>
    <sheetView topLeftCell="A13" zoomScale="75" zoomScaleNormal="75" workbookViewId="0">
      <selection activeCell="U19" sqref="U19"/>
    </sheetView>
  </sheetViews>
  <sheetFormatPr defaultRowHeight="24" customHeight="1" x14ac:dyDescent="0.25"/>
  <cols>
    <col min="1" max="1" width="14.54296875" bestFit="1" customWidth="1"/>
    <col min="2" max="2" width="30.1796875" bestFit="1" customWidth="1"/>
    <col min="3" max="3" width="25.1796875" bestFit="1" customWidth="1"/>
  </cols>
  <sheetData>
    <row r="1" spans="1:19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  <c r="S1" s="897"/>
    </row>
    <row r="2" spans="1:19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  <c r="S2" s="897"/>
    </row>
    <row r="3" spans="1:19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  <c r="S3" s="897"/>
    </row>
    <row r="4" spans="1:19" ht="24" customHeight="1" x14ac:dyDescent="0.5">
      <c r="A4" s="581"/>
      <c r="B4" s="581"/>
      <c r="C4" s="581"/>
      <c r="D4" s="581"/>
      <c r="E4" s="2668" t="s">
        <v>2</v>
      </c>
      <c r="F4" s="2669"/>
      <c r="G4" s="2669"/>
      <c r="H4" s="2669"/>
      <c r="I4" s="2669"/>
      <c r="J4" s="2669"/>
      <c r="K4" s="2670"/>
      <c r="L4" s="2668" t="s">
        <v>3</v>
      </c>
      <c r="M4" s="2669"/>
      <c r="N4" s="2669"/>
      <c r="O4" s="2669"/>
      <c r="P4" s="2669"/>
      <c r="Q4" s="2669"/>
      <c r="R4" s="2669"/>
      <c r="S4" s="897"/>
    </row>
    <row r="5" spans="1:19" ht="24" customHeight="1" x14ac:dyDescent="0.5">
      <c r="A5" s="582"/>
      <c r="B5" s="582"/>
      <c r="C5" s="582"/>
      <c r="D5" s="582"/>
      <c r="E5" s="373">
        <v>45627</v>
      </c>
      <c r="F5" s="373">
        <v>45628</v>
      </c>
      <c r="G5" s="373">
        <v>45629</v>
      </c>
      <c r="H5" s="373">
        <v>45630</v>
      </c>
      <c r="I5" s="373">
        <v>45631</v>
      </c>
      <c r="J5" s="373">
        <v>45632</v>
      </c>
      <c r="K5" s="373">
        <v>45633</v>
      </c>
      <c r="L5" s="373">
        <v>45634</v>
      </c>
      <c r="M5" s="373">
        <v>45635</v>
      </c>
      <c r="N5" s="373">
        <v>45636</v>
      </c>
      <c r="O5" s="373">
        <v>45637</v>
      </c>
      <c r="P5" s="373">
        <v>45638</v>
      </c>
      <c r="Q5" s="373">
        <v>45639</v>
      </c>
      <c r="R5" s="373">
        <v>45640</v>
      </c>
      <c r="S5" s="897"/>
    </row>
    <row r="6" spans="1:19" ht="24" customHeight="1" x14ac:dyDescent="0.5">
      <c r="A6" s="374" t="s">
        <v>4</v>
      </c>
      <c r="B6" s="374" t="s">
        <v>5</v>
      </c>
      <c r="C6" s="374" t="s">
        <v>6</v>
      </c>
      <c r="D6" s="374" t="s">
        <v>7</v>
      </c>
      <c r="E6" s="375" t="s">
        <v>8</v>
      </c>
      <c r="F6" s="376" t="s">
        <v>9</v>
      </c>
      <c r="G6" s="376" t="s">
        <v>10</v>
      </c>
      <c r="H6" s="376" t="s">
        <v>11</v>
      </c>
      <c r="I6" s="376" t="s">
        <v>10</v>
      </c>
      <c r="J6" s="376" t="s">
        <v>264</v>
      </c>
      <c r="K6" s="375" t="s">
        <v>8</v>
      </c>
      <c r="L6" s="375" t="s">
        <v>8</v>
      </c>
      <c r="M6" s="376" t="s">
        <v>9</v>
      </c>
      <c r="N6" s="376" t="s">
        <v>10</v>
      </c>
      <c r="O6" s="376" t="s">
        <v>11</v>
      </c>
      <c r="P6" s="376" t="s">
        <v>10</v>
      </c>
      <c r="Q6" s="376" t="s">
        <v>12</v>
      </c>
      <c r="R6" s="378" t="s">
        <v>8</v>
      </c>
      <c r="S6" s="897"/>
    </row>
    <row r="7" spans="1:19" ht="24" customHeight="1" x14ac:dyDescent="0.3">
      <c r="A7" s="416" t="s">
        <v>13</v>
      </c>
      <c r="B7" s="416" t="s">
        <v>116</v>
      </c>
      <c r="C7" s="585" t="s">
        <v>115</v>
      </c>
      <c r="D7" s="586">
        <f>SUM(E7:K7,L7:R7)/2</f>
        <v>35</v>
      </c>
      <c r="E7" s="587"/>
      <c r="F7" s="586">
        <v>7</v>
      </c>
      <c r="G7" s="586">
        <v>7</v>
      </c>
      <c r="H7" s="586">
        <v>7</v>
      </c>
      <c r="I7" s="586">
        <v>7</v>
      </c>
      <c r="J7" s="586">
        <v>7</v>
      </c>
      <c r="K7" s="587"/>
      <c r="L7" s="587"/>
      <c r="M7" s="586">
        <v>7</v>
      </c>
      <c r="N7" s="586">
        <v>7</v>
      </c>
      <c r="O7" s="586">
        <v>7</v>
      </c>
      <c r="P7" s="586">
        <v>7</v>
      </c>
      <c r="Q7" s="586">
        <v>7</v>
      </c>
      <c r="R7" s="589"/>
      <c r="S7" s="897"/>
    </row>
    <row r="8" spans="1:19" ht="24" customHeight="1" x14ac:dyDescent="0.3">
      <c r="A8" s="416" t="s">
        <v>13</v>
      </c>
      <c r="B8" s="416" t="s">
        <v>90</v>
      </c>
      <c r="C8" s="585" t="s">
        <v>88</v>
      </c>
      <c r="D8" s="586">
        <f t="shared" ref="D8:D13" si="0">SUM(E8:K8,L8:R8)/2</f>
        <v>40</v>
      </c>
      <c r="E8" s="587"/>
      <c r="F8" s="586">
        <v>8</v>
      </c>
      <c r="G8" s="586">
        <v>8</v>
      </c>
      <c r="H8" s="590">
        <v>8</v>
      </c>
      <c r="I8" s="586">
        <v>8</v>
      </c>
      <c r="J8" s="586">
        <v>8</v>
      </c>
      <c r="K8" s="587"/>
      <c r="L8" s="587"/>
      <c r="M8" s="586">
        <v>8</v>
      </c>
      <c r="N8" s="586">
        <v>8</v>
      </c>
      <c r="O8" s="586">
        <v>8</v>
      </c>
      <c r="P8" s="586">
        <v>8</v>
      </c>
      <c r="Q8" s="586">
        <v>8</v>
      </c>
      <c r="R8" s="589"/>
      <c r="S8" s="897"/>
    </row>
    <row r="9" spans="1:19" ht="24" customHeight="1" x14ac:dyDescent="0.3">
      <c r="A9" s="416" t="s">
        <v>13</v>
      </c>
      <c r="B9" s="416" t="s">
        <v>90</v>
      </c>
      <c r="C9" s="585" t="s">
        <v>89</v>
      </c>
      <c r="D9" s="586">
        <f t="shared" si="0"/>
        <v>40</v>
      </c>
      <c r="E9" s="587"/>
      <c r="F9" s="586">
        <v>8</v>
      </c>
      <c r="G9" s="586">
        <v>8</v>
      </c>
      <c r="H9" s="586">
        <v>8</v>
      </c>
      <c r="I9" s="586">
        <v>8</v>
      </c>
      <c r="J9" s="586">
        <v>8</v>
      </c>
      <c r="K9" s="587"/>
      <c r="L9" s="587"/>
      <c r="M9" s="586">
        <v>8</v>
      </c>
      <c r="N9" s="586">
        <v>8</v>
      </c>
      <c r="O9" s="586">
        <v>8</v>
      </c>
      <c r="P9" s="586">
        <v>8</v>
      </c>
      <c r="Q9" s="586">
        <v>8</v>
      </c>
      <c r="R9" s="589"/>
      <c r="S9" s="897"/>
    </row>
    <row r="10" spans="1:19" ht="24" customHeight="1" x14ac:dyDescent="0.3">
      <c r="A10" s="416" t="s">
        <v>13</v>
      </c>
      <c r="B10" s="416" t="s">
        <v>90</v>
      </c>
      <c r="C10" s="592" t="s">
        <v>111</v>
      </c>
      <c r="D10" s="586">
        <f t="shared" si="0"/>
        <v>40</v>
      </c>
      <c r="E10" s="587">
        <v>8</v>
      </c>
      <c r="F10" s="586">
        <v>8</v>
      </c>
      <c r="G10" s="586">
        <v>8</v>
      </c>
      <c r="H10" s="586"/>
      <c r="I10" s="586">
        <v>8</v>
      </c>
      <c r="J10" s="586">
        <v>8</v>
      </c>
      <c r="K10" s="587"/>
      <c r="L10" s="593"/>
      <c r="M10" s="586">
        <v>8</v>
      </c>
      <c r="N10" s="586">
        <v>8</v>
      </c>
      <c r="O10" s="586">
        <v>8</v>
      </c>
      <c r="P10" s="586">
        <v>8</v>
      </c>
      <c r="Q10" s="586"/>
      <c r="R10" s="587">
        <v>8</v>
      </c>
      <c r="S10" s="897"/>
    </row>
    <row r="11" spans="1:19" ht="24" customHeight="1" x14ac:dyDescent="0.3">
      <c r="A11" s="416" t="s">
        <v>13</v>
      </c>
      <c r="B11" s="416" t="s">
        <v>90</v>
      </c>
      <c r="C11" s="592" t="s">
        <v>133</v>
      </c>
      <c r="D11" s="586">
        <f t="shared" si="0"/>
        <v>40</v>
      </c>
      <c r="E11" s="587">
        <v>8</v>
      </c>
      <c r="F11" s="586">
        <v>8</v>
      </c>
      <c r="G11" s="586"/>
      <c r="H11" s="586">
        <v>8</v>
      </c>
      <c r="I11" s="586">
        <v>8</v>
      </c>
      <c r="J11" s="586">
        <v>8</v>
      </c>
      <c r="K11" s="587"/>
      <c r="L11" s="593"/>
      <c r="M11" s="586">
        <v>8</v>
      </c>
      <c r="N11" s="586">
        <v>8</v>
      </c>
      <c r="O11" s="586">
        <v>8</v>
      </c>
      <c r="P11" s="586"/>
      <c r="Q11" s="586">
        <v>8</v>
      </c>
      <c r="R11" s="589">
        <v>8</v>
      </c>
      <c r="S11" s="897"/>
    </row>
    <row r="12" spans="1:19" ht="24" customHeight="1" x14ac:dyDescent="0.3">
      <c r="A12" s="416" t="s">
        <v>13</v>
      </c>
      <c r="B12" s="416" t="s">
        <v>90</v>
      </c>
      <c r="C12" s="1423" t="s">
        <v>309</v>
      </c>
      <c r="D12" s="586">
        <f>SUM(E12:K12,L12:R12)/2</f>
        <v>16</v>
      </c>
      <c r="E12" s="587">
        <v>8</v>
      </c>
      <c r="F12" s="586"/>
      <c r="G12" s="586"/>
      <c r="H12" s="586"/>
      <c r="I12" s="586"/>
      <c r="J12" s="586"/>
      <c r="K12" s="587">
        <v>8</v>
      </c>
      <c r="L12" s="593">
        <v>8</v>
      </c>
      <c r="M12" s="586"/>
      <c r="N12" s="586"/>
      <c r="O12" s="586"/>
      <c r="P12" s="586"/>
      <c r="Q12" s="586"/>
      <c r="R12" s="589">
        <v>8</v>
      </c>
      <c r="S12" s="897"/>
    </row>
    <row r="13" spans="1:19" ht="24" customHeight="1" x14ac:dyDescent="0.3">
      <c r="A13" s="416" t="s">
        <v>13</v>
      </c>
      <c r="B13" s="416" t="s">
        <v>90</v>
      </c>
      <c r="C13" s="592" t="s">
        <v>106</v>
      </c>
      <c r="D13" s="586">
        <f t="shared" si="0"/>
        <v>8</v>
      </c>
      <c r="E13" s="587"/>
      <c r="F13" s="595"/>
      <c r="G13" s="595"/>
      <c r="H13" s="595"/>
      <c r="I13" s="595"/>
      <c r="J13" s="595"/>
      <c r="K13" s="587">
        <v>8</v>
      </c>
      <c r="L13" s="593"/>
      <c r="M13" s="595"/>
      <c r="N13" s="595"/>
      <c r="O13" s="595"/>
      <c r="P13" s="595"/>
      <c r="Q13" s="595"/>
      <c r="R13" s="587">
        <v>8</v>
      </c>
      <c r="S13" s="897"/>
    </row>
    <row r="14" spans="1:19" ht="24" customHeight="1" x14ac:dyDescent="0.25">
      <c r="A14" s="598"/>
      <c r="B14" s="598"/>
      <c r="C14" s="599" t="s">
        <v>122</v>
      </c>
      <c r="D14" s="600"/>
      <c r="E14" s="601">
        <f>COUNT(E7:E13)</f>
        <v>3</v>
      </c>
      <c r="F14" s="601">
        <f>COUNT(F7:F13)</f>
        <v>5</v>
      </c>
      <c r="G14" s="601">
        <f t="shared" ref="G14:R14" si="1">COUNT(G7:G13)</f>
        <v>4</v>
      </c>
      <c r="H14" s="601">
        <f t="shared" si="1"/>
        <v>4</v>
      </c>
      <c r="I14" s="601">
        <f t="shared" si="1"/>
        <v>5</v>
      </c>
      <c r="J14" s="601">
        <f t="shared" si="1"/>
        <v>5</v>
      </c>
      <c r="K14" s="601">
        <f t="shared" si="1"/>
        <v>2</v>
      </c>
      <c r="L14" s="601">
        <f t="shared" si="1"/>
        <v>1</v>
      </c>
      <c r="M14" s="601">
        <f t="shared" si="1"/>
        <v>5</v>
      </c>
      <c r="N14" s="601">
        <f t="shared" si="1"/>
        <v>5</v>
      </c>
      <c r="O14" s="601">
        <f>COUNT(O7:O13)</f>
        <v>5</v>
      </c>
      <c r="P14" s="601">
        <f t="shared" si="1"/>
        <v>4</v>
      </c>
      <c r="Q14" s="601">
        <f t="shared" si="1"/>
        <v>4</v>
      </c>
      <c r="R14" s="601">
        <f t="shared" si="1"/>
        <v>4</v>
      </c>
      <c r="S14" s="907">
        <f>AVERAGE(E14:R14)</f>
        <v>4</v>
      </c>
    </row>
    <row r="15" spans="1:19" ht="24" customHeight="1" x14ac:dyDescent="0.25">
      <c r="A15" s="416" t="s">
        <v>13</v>
      </c>
      <c r="B15" s="416" t="s">
        <v>14</v>
      </c>
      <c r="C15" s="592" t="s">
        <v>293</v>
      </c>
      <c r="D15" s="586">
        <f>SUM(E15:K15,L15:R15)/2</f>
        <v>40</v>
      </c>
      <c r="E15" s="593"/>
      <c r="F15" s="603">
        <v>8</v>
      </c>
      <c r="G15" s="603"/>
      <c r="H15" s="603">
        <v>8</v>
      </c>
      <c r="I15" s="603">
        <v>8</v>
      </c>
      <c r="J15" s="603">
        <v>8</v>
      </c>
      <c r="K15" s="593">
        <v>8</v>
      </c>
      <c r="L15" s="593">
        <v>8</v>
      </c>
      <c r="M15" s="586"/>
      <c r="N15" s="603">
        <v>8</v>
      </c>
      <c r="O15" s="603">
        <v>8</v>
      </c>
      <c r="P15" s="603">
        <v>8</v>
      </c>
      <c r="Q15" s="603">
        <v>8</v>
      </c>
      <c r="R15" s="605"/>
      <c r="S15" s="907"/>
    </row>
    <row r="16" spans="1:19" ht="24" customHeight="1" x14ac:dyDescent="0.25">
      <c r="A16" s="416" t="s">
        <v>13</v>
      </c>
      <c r="B16" s="416" t="s">
        <v>14</v>
      </c>
      <c r="C16" s="592" t="s">
        <v>98</v>
      </c>
      <c r="D16" s="586">
        <f t="shared" ref="D16:D17" si="2">SUM(E16:K16,L16:R16)/2</f>
        <v>40</v>
      </c>
      <c r="E16" s="587"/>
      <c r="F16" s="590">
        <v>8</v>
      </c>
      <c r="G16" s="586">
        <v>8</v>
      </c>
      <c r="H16" s="586">
        <v>8</v>
      </c>
      <c r="I16" s="586">
        <v>8</v>
      </c>
      <c r="J16" s="586">
        <v>8</v>
      </c>
      <c r="K16" s="587"/>
      <c r="L16" s="587"/>
      <c r="M16" s="603">
        <v>8</v>
      </c>
      <c r="N16" s="603">
        <v>8</v>
      </c>
      <c r="O16" s="586">
        <v>8</v>
      </c>
      <c r="P16" s="586">
        <v>8</v>
      </c>
      <c r="Q16" s="586">
        <v>8</v>
      </c>
      <c r="R16" s="589"/>
      <c r="S16" s="907"/>
    </row>
    <row r="17" spans="1:19" ht="24" customHeight="1" x14ac:dyDescent="0.25">
      <c r="A17" s="609" t="s">
        <v>328</v>
      </c>
      <c r="B17" s="609" t="s">
        <v>14</v>
      </c>
      <c r="C17" s="610" t="s">
        <v>339</v>
      </c>
      <c r="D17" s="586">
        <f t="shared" si="2"/>
        <v>0</v>
      </c>
      <c r="E17" s="587"/>
      <c r="F17" s="590"/>
      <c r="G17" s="586"/>
      <c r="H17" s="586"/>
      <c r="I17" s="586"/>
      <c r="J17" s="586"/>
      <c r="K17" s="593"/>
      <c r="L17" s="593"/>
      <c r="M17" s="586"/>
      <c r="N17" s="586"/>
      <c r="O17" s="586"/>
      <c r="P17" s="586"/>
      <c r="Q17" s="586"/>
      <c r="R17" s="589"/>
      <c r="S17" s="907"/>
    </row>
    <row r="18" spans="1:19" ht="24" customHeight="1" x14ac:dyDescent="0.25">
      <c r="A18" s="416" t="s">
        <v>13</v>
      </c>
      <c r="B18" s="416" t="s">
        <v>201</v>
      </c>
      <c r="C18" s="592" t="s">
        <v>107</v>
      </c>
      <c r="D18" s="586">
        <f>SUM(E18:K18,L18:R18)/2</f>
        <v>17.5</v>
      </c>
      <c r="E18" s="587">
        <v>5</v>
      </c>
      <c r="F18" s="586"/>
      <c r="G18" s="586">
        <v>5</v>
      </c>
      <c r="H18" s="586">
        <v>5</v>
      </c>
      <c r="I18" s="586"/>
      <c r="J18" s="586"/>
      <c r="K18" s="587"/>
      <c r="L18" s="593">
        <v>5</v>
      </c>
      <c r="M18" s="586">
        <v>5</v>
      </c>
      <c r="N18" s="586">
        <v>5</v>
      </c>
      <c r="O18" s="586"/>
      <c r="P18" s="586">
        <v>5</v>
      </c>
      <c r="Q18" s="586"/>
      <c r="R18" s="589"/>
      <c r="S18" s="907"/>
    </row>
    <row r="19" spans="1:19" ht="24" customHeight="1" x14ac:dyDescent="0.25">
      <c r="A19" s="598"/>
      <c r="B19" s="598"/>
      <c r="C19" s="599" t="s">
        <v>123</v>
      </c>
      <c r="D19" s="600"/>
      <c r="E19" s="601">
        <f>COUNT(E7:E13,E15:E17)</f>
        <v>3</v>
      </c>
      <c r="F19" s="601">
        <f>COUNT(F7:F13,F15:F17)</f>
        <v>7</v>
      </c>
      <c r="G19" s="601">
        <f t="shared" ref="G19:R19" si="3">COUNT(G7:G13,G15:G17)</f>
        <v>5</v>
      </c>
      <c r="H19" s="601">
        <f t="shared" si="3"/>
        <v>6</v>
      </c>
      <c r="I19" s="601">
        <f t="shared" si="3"/>
        <v>7</v>
      </c>
      <c r="J19" s="601">
        <f t="shared" si="3"/>
        <v>7</v>
      </c>
      <c r="K19" s="601">
        <f t="shared" si="3"/>
        <v>3</v>
      </c>
      <c r="L19" s="601">
        <f t="shared" si="3"/>
        <v>2</v>
      </c>
      <c r="M19" s="601">
        <f t="shared" si="3"/>
        <v>6</v>
      </c>
      <c r="N19" s="601">
        <f t="shared" si="3"/>
        <v>7</v>
      </c>
      <c r="O19" s="601">
        <f t="shared" si="3"/>
        <v>7</v>
      </c>
      <c r="P19" s="601">
        <f t="shared" si="3"/>
        <v>6</v>
      </c>
      <c r="Q19" s="601">
        <f t="shared" si="3"/>
        <v>6</v>
      </c>
      <c r="R19" s="601">
        <f t="shared" si="3"/>
        <v>4</v>
      </c>
      <c r="S19" s="907">
        <f>AVERAGE(E19:R19)</f>
        <v>5.4285714285714288</v>
      </c>
    </row>
    <row r="20" spans="1:19" ht="24" customHeight="1" x14ac:dyDescent="0.25">
      <c r="A20" s="416" t="s">
        <v>13</v>
      </c>
      <c r="B20" s="416" t="s">
        <v>336</v>
      </c>
      <c r="C20" s="592" t="s">
        <v>340</v>
      </c>
      <c r="D20" s="586">
        <f>SUM(E20:K20,L20:R20)/2</f>
        <v>24</v>
      </c>
      <c r="E20" s="1067"/>
      <c r="F20" s="586" t="s">
        <v>10</v>
      </c>
      <c r="G20" s="586" t="s">
        <v>10</v>
      </c>
      <c r="H20" s="586" t="s">
        <v>10</v>
      </c>
      <c r="I20" s="586"/>
      <c r="J20" s="586" t="s">
        <v>10</v>
      </c>
      <c r="K20" s="602">
        <v>8</v>
      </c>
      <c r="L20" s="602"/>
      <c r="M20" s="586">
        <v>8</v>
      </c>
      <c r="N20" s="586">
        <v>8</v>
      </c>
      <c r="O20" s="586">
        <v>8</v>
      </c>
      <c r="P20" s="586">
        <v>8</v>
      </c>
      <c r="Q20" s="586"/>
      <c r="R20" s="602">
        <v>8</v>
      </c>
      <c r="S20" s="907"/>
    </row>
    <row r="21" spans="1:19" ht="24" customHeight="1" x14ac:dyDescent="0.25">
      <c r="A21" s="416" t="s">
        <v>13</v>
      </c>
      <c r="B21" s="416" t="s">
        <v>26</v>
      </c>
      <c r="C21" s="592" t="s">
        <v>285</v>
      </c>
      <c r="D21" s="586">
        <f>SUM(E21:K21,L21:R21)/2</f>
        <v>40</v>
      </c>
      <c r="E21" s="1067"/>
      <c r="F21" s="586">
        <v>8</v>
      </c>
      <c r="G21" s="586">
        <v>8</v>
      </c>
      <c r="H21" s="586"/>
      <c r="I21" s="586">
        <v>8</v>
      </c>
      <c r="J21" s="586">
        <v>8</v>
      </c>
      <c r="K21" s="602">
        <v>8</v>
      </c>
      <c r="L21" s="602">
        <v>8</v>
      </c>
      <c r="M21" s="586">
        <v>8</v>
      </c>
      <c r="N21" s="586">
        <v>8</v>
      </c>
      <c r="O21" s="586"/>
      <c r="P21" s="586">
        <v>8</v>
      </c>
      <c r="Q21" s="586">
        <v>8</v>
      </c>
      <c r="R21" s="602"/>
      <c r="S21" s="907"/>
    </row>
    <row r="22" spans="1:19" ht="24" customHeight="1" x14ac:dyDescent="0.25">
      <c r="A22" s="598"/>
      <c r="B22" s="598"/>
      <c r="C22" s="599" t="s">
        <v>120</v>
      </c>
      <c r="D22" s="600"/>
      <c r="E22" s="601">
        <f>COUNT(E7:E13,E15:E18,E20:E21)</f>
        <v>4</v>
      </c>
      <c r="F22" s="601">
        <f>COUNT(F7:F13,F15:F18,F20:F21)</f>
        <v>8</v>
      </c>
      <c r="G22" s="601">
        <f t="shared" ref="G22:R22" si="4">COUNT(G7:G13,G15:G18,G20:G21)</f>
        <v>7</v>
      </c>
      <c r="H22" s="601">
        <f t="shared" si="4"/>
        <v>7</v>
      </c>
      <c r="I22" s="601">
        <f t="shared" si="4"/>
        <v>8</v>
      </c>
      <c r="J22" s="601">
        <f t="shared" si="4"/>
        <v>8</v>
      </c>
      <c r="K22" s="601">
        <f t="shared" si="4"/>
        <v>5</v>
      </c>
      <c r="L22" s="601">
        <f t="shared" si="4"/>
        <v>4</v>
      </c>
      <c r="M22" s="601">
        <f t="shared" si="4"/>
        <v>9</v>
      </c>
      <c r="N22" s="601">
        <f t="shared" si="4"/>
        <v>10</v>
      </c>
      <c r="O22" s="601">
        <f t="shared" si="4"/>
        <v>8</v>
      </c>
      <c r="P22" s="601">
        <f t="shared" si="4"/>
        <v>9</v>
      </c>
      <c r="Q22" s="601">
        <f t="shared" si="4"/>
        <v>7</v>
      </c>
      <c r="R22" s="601">
        <f t="shared" si="4"/>
        <v>5</v>
      </c>
      <c r="S22" s="907">
        <f t="shared" ref="S22:S63" si="5">AVERAGE(E22:R22)</f>
        <v>7.0714285714285712</v>
      </c>
    </row>
    <row r="23" spans="1:19" ht="24" customHeight="1" x14ac:dyDescent="0.25">
      <c r="A23" s="416" t="s">
        <v>13</v>
      </c>
      <c r="B23" s="416" t="s">
        <v>30</v>
      </c>
      <c r="C23" s="592" t="s">
        <v>292</v>
      </c>
      <c r="D23" s="586">
        <f>SUM(E23:K23,L23:R23)/2</f>
        <v>32</v>
      </c>
      <c r="E23" s="992"/>
      <c r="F23" s="586">
        <v>8</v>
      </c>
      <c r="G23" s="586"/>
      <c r="H23" s="586">
        <v>8</v>
      </c>
      <c r="I23" s="586">
        <v>8</v>
      </c>
      <c r="J23" s="586">
        <v>8</v>
      </c>
      <c r="K23" s="615"/>
      <c r="L23" s="615"/>
      <c r="M23" s="586">
        <v>8</v>
      </c>
      <c r="N23" s="586">
        <v>8</v>
      </c>
      <c r="O23" s="586"/>
      <c r="P23" s="603">
        <v>8</v>
      </c>
      <c r="Q23" s="586">
        <v>8</v>
      </c>
      <c r="R23" s="992"/>
      <c r="S23" s="907"/>
    </row>
    <row r="24" spans="1:19" ht="24" customHeight="1" x14ac:dyDescent="0.25">
      <c r="A24" s="416" t="s">
        <v>13</v>
      </c>
      <c r="B24" s="416" t="s">
        <v>30</v>
      </c>
      <c r="C24" s="592" t="s">
        <v>320</v>
      </c>
      <c r="D24" s="586">
        <f>SUM(E24:K24,L24:R24)/2</f>
        <v>12</v>
      </c>
      <c r="E24" s="615"/>
      <c r="F24" s="586">
        <v>8</v>
      </c>
      <c r="G24" s="586">
        <v>8</v>
      </c>
      <c r="H24" s="586">
        <v>8</v>
      </c>
      <c r="I24" s="586"/>
      <c r="J24" s="591" t="s">
        <v>219</v>
      </c>
      <c r="K24" s="615"/>
      <c r="L24" s="615"/>
      <c r="M24" s="586"/>
      <c r="N24" s="586"/>
      <c r="O24" s="586"/>
      <c r="P24" s="603"/>
      <c r="Q24" s="586"/>
      <c r="R24" s="615"/>
      <c r="S24" s="907"/>
    </row>
    <row r="25" spans="1:19" ht="24" customHeight="1" x14ac:dyDescent="0.25">
      <c r="A25" s="609" t="s">
        <v>328</v>
      </c>
      <c r="B25" s="609" t="s">
        <v>30</v>
      </c>
      <c r="C25" s="610" t="s">
        <v>341</v>
      </c>
      <c r="D25" s="586">
        <f>SUM(E25:K25,L25:R25)/2</f>
        <v>0</v>
      </c>
      <c r="E25" s="615"/>
      <c r="F25" s="586"/>
      <c r="G25" s="586"/>
      <c r="H25" s="586"/>
      <c r="I25" s="586"/>
      <c r="J25" s="586"/>
      <c r="K25" s="615"/>
      <c r="L25" s="615"/>
      <c r="M25" s="586"/>
      <c r="N25" s="586"/>
      <c r="O25" s="586"/>
      <c r="P25" s="603"/>
      <c r="Q25" s="586"/>
      <c r="R25" s="615"/>
      <c r="S25" s="907"/>
    </row>
    <row r="26" spans="1:19" ht="24" customHeight="1" x14ac:dyDescent="0.25">
      <c r="A26" s="416" t="s">
        <v>13</v>
      </c>
      <c r="B26" s="416" t="s">
        <v>30</v>
      </c>
      <c r="C26" s="592" t="s">
        <v>290</v>
      </c>
      <c r="D26" s="586">
        <f t="shared" ref="D26" si="6">SUM(E26:K26,L26:R26)/2</f>
        <v>16</v>
      </c>
      <c r="E26" s="587">
        <v>8</v>
      </c>
      <c r="F26" s="586"/>
      <c r="G26" s="586"/>
      <c r="H26" s="586"/>
      <c r="I26" s="586"/>
      <c r="J26" s="586"/>
      <c r="K26" s="587">
        <v>8</v>
      </c>
      <c r="L26" s="587">
        <v>8</v>
      </c>
      <c r="M26" s="586"/>
      <c r="N26" s="586"/>
      <c r="O26" s="586"/>
      <c r="P26" s="586"/>
      <c r="Q26" s="586"/>
      <c r="R26" s="589">
        <v>8</v>
      </c>
      <c r="S26" s="907"/>
    </row>
    <row r="27" spans="1:19" ht="24" customHeight="1" x14ac:dyDescent="0.25">
      <c r="A27" s="598"/>
      <c r="B27" s="598"/>
      <c r="C27" s="599" t="s">
        <v>119</v>
      </c>
      <c r="D27" s="600"/>
      <c r="E27" s="601">
        <f>COUNT(E7:E13,E15:E18,E20:E21,E23:E26)</f>
        <v>5</v>
      </c>
      <c r="F27" s="601">
        <f>COUNT(F7:F13,F15:F18,F20:F21,F23:F26)</f>
        <v>10</v>
      </c>
      <c r="G27" s="601">
        <f t="shared" ref="G27:R27" si="7">COUNT(G7:G13,G15:G18,G20:G21,G23:G26)</f>
        <v>8</v>
      </c>
      <c r="H27" s="601">
        <f t="shared" si="7"/>
        <v>9</v>
      </c>
      <c r="I27" s="601">
        <f t="shared" si="7"/>
        <v>9</v>
      </c>
      <c r="J27" s="601">
        <f t="shared" si="7"/>
        <v>9</v>
      </c>
      <c r="K27" s="601">
        <f t="shared" si="7"/>
        <v>6</v>
      </c>
      <c r="L27" s="601">
        <f t="shared" si="7"/>
        <v>5</v>
      </c>
      <c r="M27" s="601">
        <f t="shared" si="7"/>
        <v>10</v>
      </c>
      <c r="N27" s="601">
        <f t="shared" si="7"/>
        <v>11</v>
      </c>
      <c r="O27" s="601">
        <f t="shared" si="7"/>
        <v>8</v>
      </c>
      <c r="P27" s="601">
        <f t="shared" si="7"/>
        <v>10</v>
      </c>
      <c r="Q27" s="601">
        <f t="shared" si="7"/>
        <v>8</v>
      </c>
      <c r="R27" s="601">
        <f t="shared" si="7"/>
        <v>6</v>
      </c>
      <c r="S27" s="907">
        <f t="shared" si="5"/>
        <v>8.1428571428571423</v>
      </c>
    </row>
    <row r="28" spans="1:19" ht="24" customHeight="1" x14ac:dyDescent="0.25">
      <c r="A28" s="638" t="s">
        <v>138</v>
      </c>
      <c r="B28" s="416" t="s">
        <v>91</v>
      </c>
      <c r="C28" s="585" t="s">
        <v>92</v>
      </c>
      <c r="D28" s="586">
        <f t="shared" ref="D28:D31" si="8">SUM(E28:K28,L28:R28)/2</f>
        <v>0</v>
      </c>
      <c r="E28" s="587"/>
      <c r="F28" s="586"/>
      <c r="G28" s="586"/>
      <c r="H28" s="586"/>
      <c r="I28" s="586"/>
      <c r="J28" s="586"/>
      <c r="K28" s="587"/>
      <c r="L28" s="587"/>
      <c r="M28" s="586"/>
      <c r="N28" s="586"/>
      <c r="O28" s="586"/>
      <c r="P28" s="586"/>
      <c r="Q28" s="586"/>
      <c r="R28" s="589"/>
      <c r="S28" s="907"/>
    </row>
    <row r="29" spans="1:19" ht="24" customHeight="1" x14ac:dyDescent="0.25">
      <c r="A29" s="416" t="s">
        <v>13</v>
      </c>
      <c r="B29" s="416" t="s">
        <v>91</v>
      </c>
      <c r="C29" s="585" t="s">
        <v>314</v>
      </c>
      <c r="D29" s="586">
        <f t="shared" si="8"/>
        <v>16</v>
      </c>
      <c r="E29" s="992"/>
      <c r="F29" s="586"/>
      <c r="G29" s="586">
        <v>8</v>
      </c>
      <c r="H29" s="586">
        <v>8</v>
      </c>
      <c r="I29" s="586"/>
      <c r="J29" s="586"/>
      <c r="K29" s="587"/>
      <c r="L29" s="587"/>
      <c r="M29" s="586"/>
      <c r="N29" s="586">
        <v>8</v>
      </c>
      <c r="O29" s="586">
        <v>8</v>
      </c>
      <c r="P29" s="586"/>
      <c r="Q29" s="586"/>
      <c r="R29" s="992"/>
      <c r="S29" s="907"/>
    </row>
    <row r="30" spans="1:19" ht="24" customHeight="1" x14ac:dyDescent="0.25">
      <c r="A30" s="416" t="s">
        <v>13</v>
      </c>
      <c r="B30" s="416" t="s">
        <v>91</v>
      </c>
      <c r="C30" s="592" t="s">
        <v>331</v>
      </c>
      <c r="D30" s="586">
        <f t="shared" si="8"/>
        <v>36</v>
      </c>
      <c r="E30" s="587"/>
      <c r="F30" s="591" t="s">
        <v>104</v>
      </c>
      <c r="G30" s="586">
        <v>8</v>
      </c>
      <c r="H30" s="586">
        <v>8</v>
      </c>
      <c r="I30" s="586"/>
      <c r="J30" s="586">
        <v>8</v>
      </c>
      <c r="K30" s="587">
        <v>8</v>
      </c>
      <c r="L30" s="587">
        <v>8</v>
      </c>
      <c r="M30" s="586">
        <v>8</v>
      </c>
      <c r="N30" s="586">
        <v>8</v>
      </c>
      <c r="O30" s="586">
        <v>8</v>
      </c>
      <c r="P30" s="586"/>
      <c r="Q30" s="586">
        <v>8</v>
      </c>
      <c r="R30" s="589"/>
      <c r="S30" s="907"/>
    </row>
    <row r="31" spans="1:19" ht="24" customHeight="1" x14ac:dyDescent="0.25">
      <c r="A31" s="416" t="s">
        <v>13</v>
      </c>
      <c r="B31" s="416" t="s">
        <v>91</v>
      </c>
      <c r="C31" s="592" t="s">
        <v>281</v>
      </c>
      <c r="D31" s="586">
        <f t="shared" si="8"/>
        <v>40</v>
      </c>
      <c r="E31" s="587">
        <v>8</v>
      </c>
      <c r="F31" s="586"/>
      <c r="G31" s="586">
        <v>8</v>
      </c>
      <c r="H31" s="586">
        <v>8</v>
      </c>
      <c r="I31" s="586">
        <v>8</v>
      </c>
      <c r="J31" s="586">
        <v>8</v>
      </c>
      <c r="K31" s="587"/>
      <c r="L31" s="587"/>
      <c r="M31" s="586">
        <v>8</v>
      </c>
      <c r="N31" s="586">
        <v>8</v>
      </c>
      <c r="O31" s="586"/>
      <c r="P31" s="586">
        <v>8</v>
      </c>
      <c r="Q31" s="586">
        <v>8</v>
      </c>
      <c r="R31" s="589">
        <v>8</v>
      </c>
      <c r="S31" s="907"/>
    </row>
    <row r="32" spans="1:19" ht="24" customHeight="1" x14ac:dyDescent="0.25">
      <c r="A32" s="598"/>
      <c r="B32" s="598"/>
      <c r="C32" s="599" t="s">
        <v>124</v>
      </c>
      <c r="D32" s="600"/>
      <c r="E32" s="601">
        <f t="shared" ref="E32:R32" si="9">COUNT(E7:E13,E15:E18,E20:E21,E23:E26,E28:E31)</f>
        <v>6</v>
      </c>
      <c r="F32" s="601">
        <f t="shared" si="9"/>
        <v>10</v>
      </c>
      <c r="G32" s="601">
        <f t="shared" si="9"/>
        <v>11</v>
      </c>
      <c r="H32" s="601">
        <f t="shared" si="9"/>
        <v>12</v>
      </c>
      <c r="I32" s="601">
        <f t="shared" si="9"/>
        <v>10</v>
      </c>
      <c r="J32" s="601">
        <f t="shared" si="9"/>
        <v>11</v>
      </c>
      <c r="K32" s="601">
        <f t="shared" si="9"/>
        <v>7</v>
      </c>
      <c r="L32" s="601">
        <f t="shared" si="9"/>
        <v>6</v>
      </c>
      <c r="M32" s="601">
        <f t="shared" si="9"/>
        <v>12</v>
      </c>
      <c r="N32" s="601">
        <f t="shared" si="9"/>
        <v>14</v>
      </c>
      <c r="O32" s="601">
        <f t="shared" si="9"/>
        <v>10</v>
      </c>
      <c r="P32" s="601">
        <f t="shared" si="9"/>
        <v>11</v>
      </c>
      <c r="Q32" s="601">
        <f t="shared" si="9"/>
        <v>10</v>
      </c>
      <c r="R32" s="601">
        <f t="shared" si="9"/>
        <v>7</v>
      </c>
      <c r="S32" s="907">
        <f t="shared" si="5"/>
        <v>9.7857142857142865</v>
      </c>
    </row>
    <row r="33" spans="1:19" ht="24" customHeight="1" x14ac:dyDescent="0.25">
      <c r="A33" s="416" t="s">
        <v>13</v>
      </c>
      <c r="B33" s="416" t="s">
        <v>288</v>
      </c>
      <c r="C33" s="592" t="s">
        <v>276</v>
      </c>
      <c r="D33" s="586">
        <f>SUM(E33:K33,L33:R33)/2</f>
        <v>13</v>
      </c>
      <c r="E33" s="602"/>
      <c r="F33" s="586"/>
      <c r="G33" s="586"/>
      <c r="H33" s="586">
        <v>5</v>
      </c>
      <c r="I33" s="586"/>
      <c r="J33" s="586"/>
      <c r="K33" s="602">
        <v>8</v>
      </c>
      <c r="L33" s="602">
        <v>8</v>
      </c>
      <c r="M33" s="586"/>
      <c r="N33" s="586"/>
      <c r="O33" s="586">
        <v>5</v>
      </c>
      <c r="P33" s="586"/>
      <c r="Q33" s="586"/>
      <c r="R33" s="602"/>
      <c r="S33" s="907"/>
    </row>
    <row r="34" spans="1:19" ht="24" customHeight="1" x14ac:dyDescent="0.25">
      <c r="A34" s="416" t="s">
        <v>13</v>
      </c>
      <c r="B34" s="416" t="s">
        <v>322</v>
      </c>
      <c r="C34" s="592" t="s">
        <v>276</v>
      </c>
      <c r="D34" s="586">
        <f>SUM(E34:K34,L34:R34)/2</f>
        <v>14</v>
      </c>
      <c r="E34" s="602"/>
      <c r="F34" s="586"/>
      <c r="G34" s="586"/>
      <c r="H34" s="586"/>
      <c r="I34" s="586">
        <v>7</v>
      </c>
      <c r="J34" s="586">
        <v>7</v>
      </c>
      <c r="K34" s="602"/>
      <c r="L34" s="602"/>
      <c r="M34" s="586"/>
      <c r="N34" s="586"/>
      <c r="O34" s="586"/>
      <c r="P34" s="586">
        <v>7</v>
      </c>
      <c r="Q34" s="586">
        <v>7</v>
      </c>
      <c r="R34" s="602"/>
      <c r="S34" s="907"/>
    </row>
    <row r="35" spans="1:19" ht="24" customHeight="1" x14ac:dyDescent="0.25">
      <c r="A35" s="416" t="s">
        <v>13</v>
      </c>
      <c r="B35" s="416" t="s">
        <v>34</v>
      </c>
      <c r="C35" s="621" t="s">
        <v>192</v>
      </c>
      <c r="D35" s="586">
        <f>SUM(E35:K35,L35:R35)/2</f>
        <v>40</v>
      </c>
      <c r="E35" s="587">
        <v>8</v>
      </c>
      <c r="F35" s="603">
        <v>8</v>
      </c>
      <c r="G35" s="603">
        <v>8</v>
      </c>
      <c r="H35" s="586"/>
      <c r="I35" s="586">
        <v>8</v>
      </c>
      <c r="J35" s="586">
        <v>8</v>
      </c>
      <c r="K35" s="587"/>
      <c r="L35" s="587"/>
      <c r="M35" s="603">
        <v>8</v>
      </c>
      <c r="N35" s="603">
        <v>8</v>
      </c>
      <c r="O35" s="586"/>
      <c r="P35" s="586">
        <v>8</v>
      </c>
      <c r="Q35" s="586">
        <v>8</v>
      </c>
      <c r="R35" s="589">
        <v>8</v>
      </c>
      <c r="S35" s="907"/>
    </row>
    <row r="36" spans="1:19" ht="24" customHeight="1" x14ac:dyDescent="0.25">
      <c r="A36" s="598"/>
      <c r="B36" s="598"/>
      <c r="C36" s="599" t="s">
        <v>121</v>
      </c>
      <c r="D36" s="600"/>
      <c r="E36" s="601">
        <f t="shared" ref="E36:R36" si="10">COUNT(E7:E13,E15:E18,E20:E21,E23:E26,E28:E31,E33:E35)</f>
        <v>7</v>
      </c>
      <c r="F36" s="601">
        <f t="shared" si="10"/>
        <v>11</v>
      </c>
      <c r="G36" s="601">
        <f t="shared" si="10"/>
        <v>12</v>
      </c>
      <c r="H36" s="601">
        <f t="shared" si="10"/>
        <v>13</v>
      </c>
      <c r="I36" s="601">
        <f t="shared" si="10"/>
        <v>12</v>
      </c>
      <c r="J36" s="601">
        <f t="shared" si="10"/>
        <v>13</v>
      </c>
      <c r="K36" s="601">
        <f t="shared" si="10"/>
        <v>8</v>
      </c>
      <c r="L36" s="601">
        <f t="shared" si="10"/>
        <v>7</v>
      </c>
      <c r="M36" s="601">
        <f t="shared" si="10"/>
        <v>13</v>
      </c>
      <c r="N36" s="601">
        <f t="shared" si="10"/>
        <v>15</v>
      </c>
      <c r="O36" s="601">
        <f t="shared" si="10"/>
        <v>11</v>
      </c>
      <c r="P36" s="601">
        <f t="shared" si="10"/>
        <v>13</v>
      </c>
      <c r="Q36" s="601">
        <f t="shared" si="10"/>
        <v>12</v>
      </c>
      <c r="R36" s="601">
        <f t="shared" si="10"/>
        <v>8</v>
      </c>
      <c r="S36" s="907">
        <f t="shared" si="5"/>
        <v>11.071428571428571</v>
      </c>
    </row>
    <row r="37" spans="1:19" ht="24" customHeight="1" x14ac:dyDescent="0.25">
      <c r="A37" s="416" t="s">
        <v>13</v>
      </c>
      <c r="B37" s="416" t="s">
        <v>338</v>
      </c>
      <c r="C37" s="592" t="s">
        <v>306</v>
      </c>
      <c r="D37" s="586">
        <f>SUM(E37:K37,L37:R37)/2</f>
        <v>40</v>
      </c>
      <c r="E37" s="1424">
        <v>10</v>
      </c>
      <c r="F37" s="603">
        <v>10</v>
      </c>
      <c r="G37" s="603"/>
      <c r="H37" s="586">
        <v>10</v>
      </c>
      <c r="I37" s="603"/>
      <c r="J37" s="603"/>
      <c r="K37" s="602">
        <v>10</v>
      </c>
      <c r="L37" s="602">
        <v>10</v>
      </c>
      <c r="M37" s="586">
        <v>10</v>
      </c>
      <c r="N37" s="603"/>
      <c r="O37" s="603">
        <v>10</v>
      </c>
      <c r="P37" s="603"/>
      <c r="Q37" s="603"/>
      <c r="R37" s="1424">
        <v>10</v>
      </c>
      <c r="S37" s="907"/>
    </row>
    <row r="38" spans="1:19" ht="24" customHeight="1" x14ac:dyDescent="0.25">
      <c r="A38" s="416" t="s">
        <v>13</v>
      </c>
      <c r="B38" s="416" t="s">
        <v>162</v>
      </c>
      <c r="C38" s="592" t="s">
        <v>235</v>
      </c>
      <c r="D38" s="586">
        <f t="shared" ref="D38" si="11">SUM(E38:K38,L38:R38)/2</f>
        <v>40</v>
      </c>
      <c r="E38" s="593"/>
      <c r="F38" s="603">
        <v>8</v>
      </c>
      <c r="G38" s="603">
        <v>8</v>
      </c>
      <c r="H38" s="586"/>
      <c r="I38" s="603">
        <v>8</v>
      </c>
      <c r="J38" s="603">
        <v>8</v>
      </c>
      <c r="K38" s="587">
        <v>8</v>
      </c>
      <c r="L38" s="587">
        <v>8</v>
      </c>
      <c r="M38" s="586">
        <v>8</v>
      </c>
      <c r="N38" s="603"/>
      <c r="O38" s="603">
        <v>8</v>
      </c>
      <c r="P38" s="603">
        <v>8</v>
      </c>
      <c r="Q38" s="603">
        <v>8</v>
      </c>
      <c r="R38" s="605"/>
      <c r="S38" s="907"/>
    </row>
    <row r="39" spans="1:19" ht="24" customHeight="1" x14ac:dyDescent="0.25">
      <c r="A39" s="416" t="s">
        <v>13</v>
      </c>
      <c r="B39" s="416" t="s">
        <v>162</v>
      </c>
      <c r="C39" s="592" t="s">
        <v>292</v>
      </c>
      <c r="D39" s="586">
        <f>SUM(E39:K39,L39:R39)/2</f>
        <v>8</v>
      </c>
      <c r="E39" s="587">
        <v>8</v>
      </c>
      <c r="F39" s="612"/>
      <c r="G39" s="622"/>
      <c r="H39" s="612"/>
      <c r="I39" s="612"/>
      <c r="J39" s="612"/>
      <c r="K39" s="593"/>
      <c r="L39" s="593"/>
      <c r="M39" s="612"/>
      <c r="N39" s="623"/>
      <c r="O39" s="623"/>
      <c r="P39" s="623"/>
      <c r="Q39" s="612"/>
      <c r="R39" s="589">
        <v>8</v>
      </c>
      <c r="S39" s="907"/>
    </row>
    <row r="40" spans="1:19" ht="24" customHeight="1" x14ac:dyDescent="0.25">
      <c r="A40" s="598"/>
      <c r="B40" s="598"/>
      <c r="C40" s="599" t="s">
        <v>139</v>
      </c>
      <c r="D40" s="600"/>
      <c r="E40" s="601">
        <f>COUNT(E7:E13,E15:E18,E20:E21,E23:E26,E28:E31,E33:E35,E37:E39)</f>
        <v>9</v>
      </c>
      <c r="F40" s="601">
        <f t="shared" ref="F40:R40" si="12">COUNT(F7:F13,F15:F18,F20:F21,F23:F26,F28:F31,F33:F35,F37:F39)</f>
        <v>13</v>
      </c>
      <c r="G40" s="601">
        <f t="shared" si="12"/>
        <v>13</v>
      </c>
      <c r="H40" s="601">
        <f t="shared" si="12"/>
        <v>14</v>
      </c>
      <c r="I40" s="601">
        <f t="shared" si="12"/>
        <v>13</v>
      </c>
      <c r="J40" s="601">
        <f t="shared" si="12"/>
        <v>14</v>
      </c>
      <c r="K40" s="601">
        <f t="shared" si="12"/>
        <v>10</v>
      </c>
      <c r="L40" s="601">
        <f t="shared" si="12"/>
        <v>9</v>
      </c>
      <c r="M40" s="601">
        <f t="shared" si="12"/>
        <v>15</v>
      </c>
      <c r="N40" s="601">
        <f t="shared" si="12"/>
        <v>15</v>
      </c>
      <c r="O40" s="601">
        <f t="shared" si="12"/>
        <v>13</v>
      </c>
      <c r="P40" s="601">
        <f t="shared" si="12"/>
        <v>14</v>
      </c>
      <c r="Q40" s="601">
        <f t="shared" si="12"/>
        <v>13</v>
      </c>
      <c r="R40" s="601">
        <f t="shared" si="12"/>
        <v>10</v>
      </c>
      <c r="S40" s="907">
        <f t="shared" si="5"/>
        <v>12.5</v>
      </c>
    </row>
    <row r="41" spans="1:19" ht="24" customHeight="1" x14ac:dyDescent="0.25">
      <c r="A41" s="416" t="s">
        <v>13</v>
      </c>
      <c r="B41" s="416" t="s">
        <v>103</v>
      </c>
      <c r="C41" s="592" t="s">
        <v>309</v>
      </c>
      <c r="D41" s="586">
        <f>SUM(E41:K41,L41:R41)/2</f>
        <v>8</v>
      </c>
      <c r="E41" s="602"/>
      <c r="F41" s="586"/>
      <c r="G41" s="586">
        <v>8</v>
      </c>
      <c r="H41" s="586"/>
      <c r="I41" s="586"/>
      <c r="J41" s="586"/>
      <c r="K41" s="602"/>
      <c r="L41" s="602"/>
      <c r="M41" s="586"/>
      <c r="N41" s="586">
        <v>8</v>
      </c>
      <c r="O41" s="586"/>
      <c r="P41" s="586"/>
      <c r="Q41" s="586"/>
      <c r="R41" s="602"/>
      <c r="S41" s="907"/>
    </row>
    <row r="42" spans="1:19" ht="24" customHeight="1" x14ac:dyDescent="0.25">
      <c r="A42" s="416" t="s">
        <v>13</v>
      </c>
      <c r="B42" s="416" t="s">
        <v>103</v>
      </c>
      <c r="C42" s="592" t="s">
        <v>332</v>
      </c>
      <c r="D42" s="586">
        <f>SUM(E42:K42,L42:R42)/2</f>
        <v>36</v>
      </c>
      <c r="E42" s="587">
        <v>8</v>
      </c>
      <c r="F42" s="586"/>
      <c r="G42" s="586">
        <v>8</v>
      </c>
      <c r="H42" s="586">
        <v>8</v>
      </c>
      <c r="I42" s="586">
        <v>8</v>
      </c>
      <c r="J42" s="586">
        <v>8</v>
      </c>
      <c r="K42" s="587"/>
      <c r="L42" s="587"/>
      <c r="M42" s="591">
        <v>8</v>
      </c>
      <c r="N42" s="586">
        <v>8</v>
      </c>
      <c r="O42" s="591" t="s">
        <v>104</v>
      </c>
      <c r="P42" s="591" t="s">
        <v>104</v>
      </c>
      <c r="Q42" s="586">
        <v>8</v>
      </c>
      <c r="R42" s="589">
        <v>8</v>
      </c>
      <c r="S42" s="907"/>
    </row>
    <row r="43" spans="1:19" ht="24" customHeight="1" x14ac:dyDescent="0.25">
      <c r="A43" s="598"/>
      <c r="B43" s="598"/>
      <c r="C43" s="599" t="s">
        <v>125</v>
      </c>
      <c r="D43" s="600"/>
      <c r="E43" s="601">
        <f>COUNT(E7:E13,E15:E17,E20:E21,E23:E26,E28:E31,E33:E35,E37:E39,E41:E42)</f>
        <v>9</v>
      </c>
      <c r="F43" s="601">
        <f t="shared" ref="F43:R43" si="13">COUNT(F7:F13,F15:F17,F20:F21,F23:F26,F28:F31,F33:F35,F37:F39,F41:F42)</f>
        <v>13</v>
      </c>
      <c r="G43" s="601">
        <f t="shared" si="13"/>
        <v>14</v>
      </c>
      <c r="H43" s="601">
        <f t="shared" si="13"/>
        <v>14</v>
      </c>
      <c r="I43" s="601">
        <f t="shared" si="13"/>
        <v>14</v>
      </c>
      <c r="J43" s="601">
        <f t="shared" si="13"/>
        <v>15</v>
      </c>
      <c r="K43" s="601">
        <f t="shared" si="13"/>
        <v>10</v>
      </c>
      <c r="L43" s="601">
        <f t="shared" si="13"/>
        <v>8</v>
      </c>
      <c r="M43" s="601">
        <f t="shared" si="13"/>
        <v>15</v>
      </c>
      <c r="N43" s="601">
        <f t="shared" si="13"/>
        <v>16</v>
      </c>
      <c r="O43" s="601">
        <f t="shared" si="13"/>
        <v>13</v>
      </c>
      <c r="P43" s="601">
        <f t="shared" si="13"/>
        <v>13</v>
      </c>
      <c r="Q43" s="601">
        <f t="shared" si="13"/>
        <v>14</v>
      </c>
      <c r="R43" s="601">
        <f t="shared" si="13"/>
        <v>11</v>
      </c>
      <c r="S43" s="907">
        <f t="shared" si="5"/>
        <v>12.785714285714286</v>
      </c>
    </row>
    <row r="44" spans="1:19" ht="24" customHeight="1" x14ac:dyDescent="0.25">
      <c r="A44" s="416" t="s">
        <v>13</v>
      </c>
      <c r="B44" s="416" t="s">
        <v>39</v>
      </c>
      <c r="C44" s="592" t="s">
        <v>318</v>
      </c>
      <c r="D44" s="586">
        <f>SUM(E44:K44,L44:R44)/2</f>
        <v>16</v>
      </c>
      <c r="E44" s="587"/>
      <c r="F44" s="586">
        <v>8</v>
      </c>
      <c r="G44" s="586">
        <v>8</v>
      </c>
      <c r="H44" s="586">
        <v>8</v>
      </c>
      <c r="I44" s="586">
        <v>8</v>
      </c>
      <c r="J44" s="586"/>
      <c r="K44" s="616" t="s">
        <v>104</v>
      </c>
      <c r="L44" s="616" t="s">
        <v>104</v>
      </c>
      <c r="M44" s="586"/>
      <c r="N44" s="591" t="s">
        <v>104</v>
      </c>
      <c r="O44" s="591" t="s">
        <v>104</v>
      </c>
      <c r="P44" s="591" t="s">
        <v>104</v>
      </c>
      <c r="Q44" s="591" t="s">
        <v>104</v>
      </c>
      <c r="R44" s="589"/>
      <c r="S44" s="907"/>
    </row>
    <row r="45" spans="1:19" ht="24" customHeight="1" x14ac:dyDescent="0.25">
      <c r="A45" s="416" t="s">
        <v>13</v>
      </c>
      <c r="B45" s="416" t="s">
        <v>39</v>
      </c>
      <c r="C45" s="592" t="s">
        <v>329</v>
      </c>
      <c r="D45" s="586">
        <f t="shared" ref="D45:D50" si="14">SUM(E45:K45,L45:R45)/2</f>
        <v>40</v>
      </c>
      <c r="E45" s="587"/>
      <c r="F45" s="586">
        <v>8</v>
      </c>
      <c r="G45" s="586">
        <v>8</v>
      </c>
      <c r="H45" s="1425">
        <v>8</v>
      </c>
      <c r="I45" s="586"/>
      <c r="J45" s="586">
        <v>8</v>
      </c>
      <c r="K45" s="587">
        <v>8</v>
      </c>
      <c r="L45" s="587">
        <v>8</v>
      </c>
      <c r="M45" s="586">
        <v>8</v>
      </c>
      <c r="N45" s="586">
        <v>8</v>
      </c>
      <c r="O45" s="586"/>
      <c r="P45" s="586">
        <v>8</v>
      </c>
      <c r="Q45" s="586">
        <v>8</v>
      </c>
      <c r="R45" s="589"/>
      <c r="S45" s="907"/>
    </row>
    <row r="46" spans="1:19" s="1064" customFormat="1" ht="24" customHeight="1" x14ac:dyDescent="0.25">
      <c r="A46" s="416" t="s">
        <v>13</v>
      </c>
      <c r="B46" s="416" t="s">
        <v>39</v>
      </c>
      <c r="C46" s="592" t="s">
        <v>308</v>
      </c>
      <c r="D46" s="586">
        <f t="shared" si="14"/>
        <v>8</v>
      </c>
      <c r="E46" s="587">
        <v>8</v>
      </c>
      <c r="F46" s="612"/>
      <c r="G46" s="612"/>
      <c r="H46" s="612"/>
      <c r="I46" s="612"/>
      <c r="J46" s="612"/>
      <c r="K46" s="620"/>
      <c r="L46" s="620"/>
      <c r="M46" s="612"/>
      <c r="N46" s="612"/>
      <c r="O46" s="612"/>
      <c r="P46" s="612"/>
      <c r="Q46" s="612"/>
      <c r="R46" s="589">
        <v>8</v>
      </c>
      <c r="S46" s="1078"/>
    </row>
    <row r="47" spans="1:19" ht="24" customHeight="1" x14ac:dyDescent="0.25">
      <c r="A47" s="416" t="s">
        <v>13</v>
      </c>
      <c r="B47" s="416" t="s">
        <v>39</v>
      </c>
      <c r="C47" s="592" t="s">
        <v>106</v>
      </c>
      <c r="D47" s="586">
        <f t="shared" si="14"/>
        <v>16</v>
      </c>
      <c r="E47" s="587"/>
      <c r="F47" s="586">
        <v>8</v>
      </c>
      <c r="G47" s="586">
        <v>8</v>
      </c>
      <c r="H47" s="595"/>
      <c r="I47" s="595"/>
      <c r="J47" s="595"/>
      <c r="K47" s="992"/>
      <c r="L47" s="587"/>
      <c r="M47" s="586">
        <v>8</v>
      </c>
      <c r="N47" s="586">
        <v>8</v>
      </c>
      <c r="O47" s="595"/>
      <c r="P47" s="595"/>
      <c r="Q47" s="595"/>
      <c r="R47" s="992"/>
      <c r="S47" s="907"/>
    </row>
    <row r="48" spans="1:19" ht="24" customHeight="1" x14ac:dyDescent="0.25">
      <c r="A48" s="416" t="s">
        <v>13</v>
      </c>
      <c r="B48" s="416" t="s">
        <v>39</v>
      </c>
      <c r="C48" s="592" t="s">
        <v>334</v>
      </c>
      <c r="D48" s="586">
        <f t="shared" si="14"/>
        <v>40</v>
      </c>
      <c r="E48" s="602"/>
      <c r="F48" s="586">
        <v>8</v>
      </c>
      <c r="G48" s="586"/>
      <c r="H48" s="586">
        <v>8</v>
      </c>
      <c r="I48" s="586">
        <v>8</v>
      </c>
      <c r="J48" s="586">
        <v>8</v>
      </c>
      <c r="K48" s="602">
        <v>8</v>
      </c>
      <c r="L48" s="602">
        <v>8</v>
      </c>
      <c r="M48" s="586">
        <v>8</v>
      </c>
      <c r="N48" s="586"/>
      <c r="O48" s="586">
        <v>8</v>
      </c>
      <c r="P48" s="586">
        <v>8</v>
      </c>
      <c r="Q48" s="586">
        <v>8</v>
      </c>
      <c r="R48" s="602"/>
      <c r="S48" s="1377"/>
    </row>
    <row r="49" spans="1:19" ht="24" customHeight="1" x14ac:dyDescent="0.25">
      <c r="A49" s="638" t="s">
        <v>138</v>
      </c>
      <c r="B49" s="416" t="s">
        <v>39</v>
      </c>
      <c r="C49" s="592" t="s">
        <v>135</v>
      </c>
      <c r="D49" s="586">
        <f t="shared" si="14"/>
        <v>0</v>
      </c>
      <c r="E49" s="587"/>
      <c r="F49" s="586"/>
      <c r="G49" s="586"/>
      <c r="H49" s="586"/>
      <c r="I49" s="586"/>
      <c r="J49" s="586"/>
      <c r="K49" s="602"/>
      <c r="L49" s="587"/>
      <c r="M49" s="586"/>
      <c r="N49" s="586"/>
      <c r="O49" s="586"/>
      <c r="P49" s="586"/>
      <c r="Q49" s="586"/>
      <c r="R49" s="602"/>
      <c r="S49" s="907"/>
    </row>
    <row r="50" spans="1:19" ht="24" customHeight="1" x14ac:dyDescent="0.25">
      <c r="A50" s="416" t="s">
        <v>13</v>
      </c>
      <c r="B50" s="416" t="s">
        <v>39</v>
      </c>
      <c r="C50" s="592" t="s">
        <v>325</v>
      </c>
      <c r="D50" s="586">
        <f t="shared" si="14"/>
        <v>16</v>
      </c>
      <c r="E50" s="602">
        <v>8</v>
      </c>
      <c r="F50" s="586"/>
      <c r="G50" s="586"/>
      <c r="H50" s="586"/>
      <c r="I50" s="586"/>
      <c r="J50" s="586">
        <v>8</v>
      </c>
      <c r="K50" s="602"/>
      <c r="L50" s="602"/>
      <c r="M50" s="603"/>
      <c r="N50" s="586"/>
      <c r="O50" s="586"/>
      <c r="P50" s="586"/>
      <c r="Q50" s="586">
        <v>8</v>
      </c>
      <c r="R50" s="602">
        <v>8</v>
      </c>
      <c r="S50" s="907"/>
    </row>
    <row r="51" spans="1:19" ht="24" customHeight="1" x14ac:dyDescent="0.25">
      <c r="A51" s="598"/>
      <c r="B51" s="598"/>
      <c r="C51" s="599" t="s">
        <v>126</v>
      </c>
      <c r="D51" s="600"/>
      <c r="E51" s="601">
        <f>COUNT(E8:E13,E15:E17,E20:E21,E23:E26,E28:E31,E33:E35,E37:E39,E41:E42,E44:E50)</f>
        <v>11</v>
      </c>
      <c r="F51" s="601">
        <f>COUNT(F8:F13,F15:F17,F20:F21,F23:F26,F28:F31,F33:F35,F37:F39,F41:F42,F44:F50)</f>
        <v>16</v>
      </c>
      <c r="G51" s="601">
        <f t="shared" ref="G51:R51" si="15">COUNT(G8:G13,G15:G17,G20:G21,G23:G26,G28:G31,G33:G35,G37:G39,G41:G42,G44:G50)</f>
        <v>16</v>
      </c>
      <c r="H51" s="601">
        <f t="shared" si="15"/>
        <v>16</v>
      </c>
      <c r="I51" s="601">
        <f t="shared" si="15"/>
        <v>15</v>
      </c>
      <c r="J51" s="601">
        <f t="shared" si="15"/>
        <v>17</v>
      </c>
      <c r="K51" s="601">
        <f t="shared" si="15"/>
        <v>12</v>
      </c>
      <c r="L51" s="601">
        <f t="shared" si="15"/>
        <v>10</v>
      </c>
      <c r="M51" s="601">
        <f t="shared" si="15"/>
        <v>17</v>
      </c>
      <c r="N51" s="601">
        <f t="shared" si="15"/>
        <v>17</v>
      </c>
      <c r="O51" s="601">
        <f t="shared" si="15"/>
        <v>13</v>
      </c>
      <c r="P51" s="601">
        <f t="shared" si="15"/>
        <v>14</v>
      </c>
      <c r="Q51" s="601">
        <f t="shared" si="15"/>
        <v>16</v>
      </c>
      <c r="R51" s="601">
        <f t="shared" si="15"/>
        <v>13</v>
      </c>
      <c r="S51" s="907">
        <f>AVERAGE(E51:R51)</f>
        <v>14.5</v>
      </c>
    </row>
    <row r="52" spans="1:19" ht="24" customHeight="1" x14ac:dyDescent="0.25">
      <c r="A52" s="416" t="s">
        <v>13</v>
      </c>
      <c r="B52" s="416" t="s">
        <v>301</v>
      </c>
      <c r="C52" s="585" t="s">
        <v>106</v>
      </c>
      <c r="D52" s="586">
        <f>SUM(E52:K52,L52:R52)/2</f>
        <v>6</v>
      </c>
      <c r="E52" s="589"/>
      <c r="F52" s="992"/>
      <c r="G52" s="595"/>
      <c r="H52" s="590">
        <v>6</v>
      </c>
      <c r="I52" s="595"/>
      <c r="J52" s="595"/>
      <c r="K52" s="596"/>
      <c r="L52" s="587"/>
      <c r="M52" s="595"/>
      <c r="N52" s="595"/>
      <c r="O52" s="586">
        <v>6</v>
      </c>
      <c r="P52" s="595"/>
      <c r="Q52" s="595"/>
      <c r="R52" s="596"/>
      <c r="S52" s="907"/>
    </row>
    <row r="53" spans="1:19" ht="24" customHeight="1" x14ac:dyDescent="0.25">
      <c r="A53" s="416" t="s">
        <v>13</v>
      </c>
      <c r="B53" s="416" t="s">
        <v>312</v>
      </c>
      <c r="C53" s="585" t="s">
        <v>106</v>
      </c>
      <c r="D53" s="586">
        <f>SUM(E53:K53,L53:R53)/2</f>
        <v>10</v>
      </c>
      <c r="E53" s="589"/>
      <c r="F53" s="992"/>
      <c r="G53" s="595"/>
      <c r="H53" s="992"/>
      <c r="I53" s="586">
        <v>5</v>
      </c>
      <c r="J53" s="586">
        <v>5</v>
      </c>
      <c r="K53" s="596"/>
      <c r="L53" s="587"/>
      <c r="M53" s="595"/>
      <c r="N53" s="595"/>
      <c r="O53" s="595"/>
      <c r="P53" s="586">
        <v>5</v>
      </c>
      <c r="Q53" s="586">
        <v>5</v>
      </c>
      <c r="R53" s="596"/>
      <c r="S53" s="907"/>
    </row>
    <row r="54" spans="1:19" ht="24" hidden="1" customHeight="1" x14ac:dyDescent="0.25">
      <c r="A54" s="598"/>
      <c r="B54" s="598"/>
      <c r="C54" s="995" t="s">
        <v>300</v>
      </c>
      <c r="D54" s="600"/>
      <c r="E54" s="601">
        <f>COUNT(E15:E17,E21,E23:E26,E28:E31,E33:E35,E37:E39,E41:E42,E44:E50)</f>
        <v>8</v>
      </c>
      <c r="F54" s="601">
        <f t="shared" ref="F54:R54" si="16">COUNT(F15:F17,F21,F23:F26,F28:F31,F33:F35,F37:F39,F41:F42,F44:F50)</f>
        <v>12</v>
      </c>
      <c r="G54" s="601">
        <f t="shared" si="16"/>
        <v>13</v>
      </c>
      <c r="H54" s="601">
        <f t="shared" si="16"/>
        <v>13</v>
      </c>
      <c r="I54" s="601">
        <f t="shared" si="16"/>
        <v>11</v>
      </c>
      <c r="J54" s="601">
        <f t="shared" si="16"/>
        <v>13</v>
      </c>
      <c r="K54" s="601">
        <f t="shared" si="16"/>
        <v>9</v>
      </c>
      <c r="L54" s="601">
        <f t="shared" si="16"/>
        <v>9</v>
      </c>
      <c r="M54" s="601">
        <f t="shared" si="16"/>
        <v>12</v>
      </c>
      <c r="N54" s="601">
        <f t="shared" si="16"/>
        <v>12</v>
      </c>
      <c r="O54" s="601">
        <f t="shared" si="16"/>
        <v>8</v>
      </c>
      <c r="P54" s="601">
        <f t="shared" si="16"/>
        <v>10</v>
      </c>
      <c r="Q54" s="601">
        <f t="shared" si="16"/>
        <v>13</v>
      </c>
      <c r="R54" s="601">
        <f t="shared" si="16"/>
        <v>8</v>
      </c>
      <c r="S54" s="907">
        <f>AVERAGE(E54:R54)</f>
        <v>10.785714285714286</v>
      </c>
    </row>
    <row r="55" spans="1:19" ht="24" customHeight="1" x14ac:dyDescent="0.25">
      <c r="A55" s="598"/>
      <c r="B55" s="598"/>
      <c r="C55" s="625" t="s">
        <v>51</v>
      </c>
      <c r="D55" s="600"/>
      <c r="E55" s="601">
        <f>COUNT(E21,E23:E26,E28:E31,E33:E35,E37:E39,E41:E42,E44:E50,E52:E52)</f>
        <v>8</v>
      </c>
      <c r="F55" s="601">
        <f t="shared" ref="F55:R55" si="17">COUNT(F21,F23:F26,F28:F31,F33:F35,F37:F39,F41:F42,F44:F50,F52:F52)</f>
        <v>10</v>
      </c>
      <c r="G55" s="601">
        <f t="shared" si="17"/>
        <v>12</v>
      </c>
      <c r="H55" s="601">
        <f t="shared" si="17"/>
        <v>12</v>
      </c>
      <c r="I55" s="601">
        <f t="shared" si="17"/>
        <v>9</v>
      </c>
      <c r="J55" s="601">
        <f t="shared" si="17"/>
        <v>11</v>
      </c>
      <c r="K55" s="601">
        <f t="shared" si="17"/>
        <v>8</v>
      </c>
      <c r="L55" s="601">
        <f t="shared" si="17"/>
        <v>8</v>
      </c>
      <c r="M55" s="601">
        <f t="shared" si="17"/>
        <v>11</v>
      </c>
      <c r="N55" s="601">
        <f t="shared" si="17"/>
        <v>10</v>
      </c>
      <c r="O55" s="601">
        <f t="shared" si="17"/>
        <v>7</v>
      </c>
      <c r="P55" s="601">
        <f t="shared" si="17"/>
        <v>8</v>
      </c>
      <c r="Q55" s="601">
        <f t="shared" si="17"/>
        <v>11</v>
      </c>
      <c r="R55" s="601">
        <f t="shared" si="17"/>
        <v>8</v>
      </c>
      <c r="S55" s="907">
        <f t="shared" si="5"/>
        <v>9.5</v>
      </c>
    </row>
    <row r="56" spans="1:19" ht="24" hidden="1" customHeight="1" x14ac:dyDescent="0.25">
      <c r="A56" s="598"/>
      <c r="B56" s="598"/>
      <c r="C56" s="625" t="s">
        <v>113</v>
      </c>
      <c r="D56" s="600"/>
      <c r="E56" s="601">
        <f>COUNT(E23:E26,E28:E31,E34:E35,E37:E39,E41:E42,E44:E50,E52:E53)</f>
        <v>8</v>
      </c>
      <c r="F56" s="601">
        <f t="shared" ref="F56:R56" si="18">COUNT(F23:F26,F28:F31,F34:F35,F37:F39,F41:F42,F44:F50,F52:F53)</f>
        <v>9</v>
      </c>
      <c r="G56" s="601">
        <f t="shared" si="18"/>
        <v>11</v>
      </c>
      <c r="H56" s="601">
        <f t="shared" si="18"/>
        <v>11</v>
      </c>
      <c r="I56" s="601">
        <f t="shared" si="18"/>
        <v>9</v>
      </c>
      <c r="J56" s="601">
        <f t="shared" si="18"/>
        <v>11</v>
      </c>
      <c r="K56" s="601">
        <f t="shared" si="18"/>
        <v>6</v>
      </c>
      <c r="L56" s="601">
        <f t="shared" si="18"/>
        <v>6</v>
      </c>
      <c r="M56" s="601">
        <f t="shared" si="18"/>
        <v>10</v>
      </c>
      <c r="N56" s="601">
        <f t="shared" si="18"/>
        <v>9</v>
      </c>
      <c r="O56" s="601">
        <f t="shared" si="18"/>
        <v>6</v>
      </c>
      <c r="P56" s="601">
        <f t="shared" si="18"/>
        <v>8</v>
      </c>
      <c r="Q56" s="601">
        <f t="shared" si="18"/>
        <v>11</v>
      </c>
      <c r="R56" s="601">
        <f t="shared" si="18"/>
        <v>8</v>
      </c>
      <c r="S56" s="907">
        <f t="shared" si="5"/>
        <v>8.7857142857142865</v>
      </c>
    </row>
    <row r="57" spans="1:19" ht="24" hidden="1" customHeight="1" x14ac:dyDescent="0.25">
      <c r="A57" s="416" t="s">
        <v>13</v>
      </c>
      <c r="B57" s="416" t="s">
        <v>319</v>
      </c>
      <c r="C57" s="592"/>
      <c r="D57" s="586">
        <f t="shared" ref="D57" si="19">SUM(E57:K57,L57:R57)/2</f>
        <v>0</v>
      </c>
      <c r="E57" s="589"/>
      <c r="F57" s="590"/>
      <c r="G57" s="586"/>
      <c r="H57" s="590"/>
      <c r="I57" s="586"/>
      <c r="J57" s="586"/>
      <c r="K57" s="587"/>
      <c r="L57" s="587"/>
      <c r="M57" s="586"/>
      <c r="N57" s="586"/>
      <c r="O57" s="586"/>
      <c r="P57" s="586"/>
      <c r="Q57" s="586"/>
      <c r="R57" s="587"/>
      <c r="S57" s="907"/>
    </row>
    <row r="58" spans="1:19" ht="24" hidden="1" customHeight="1" x14ac:dyDescent="0.25">
      <c r="A58" s="598"/>
      <c r="B58" s="598"/>
      <c r="C58" s="625" t="s">
        <v>55</v>
      </c>
      <c r="D58" s="600"/>
      <c r="E58" s="601">
        <f>COUNT(E28:E31,E34:E35,E37:E39,E41:E42,E44:E50,E52:E53,E57)</f>
        <v>7</v>
      </c>
      <c r="F58" s="601">
        <f t="shared" ref="F58:R58" si="20">COUNT(F28:F31,F34:F35,F37:F39,F41:F42,F44:F50,F52:F53,F57)</f>
        <v>7</v>
      </c>
      <c r="G58" s="601">
        <f t="shared" si="20"/>
        <v>10</v>
      </c>
      <c r="H58" s="601">
        <f t="shared" si="20"/>
        <v>9</v>
      </c>
      <c r="I58" s="601">
        <f t="shared" si="20"/>
        <v>8</v>
      </c>
      <c r="J58" s="601">
        <f t="shared" si="20"/>
        <v>10</v>
      </c>
      <c r="K58" s="601">
        <f t="shared" si="20"/>
        <v>5</v>
      </c>
      <c r="L58" s="601">
        <f t="shared" si="20"/>
        <v>5</v>
      </c>
      <c r="M58" s="601">
        <f t="shared" si="20"/>
        <v>9</v>
      </c>
      <c r="N58" s="601">
        <f t="shared" si="20"/>
        <v>8</v>
      </c>
      <c r="O58" s="601">
        <f t="shared" si="20"/>
        <v>6</v>
      </c>
      <c r="P58" s="601">
        <f t="shared" si="20"/>
        <v>7</v>
      </c>
      <c r="Q58" s="601">
        <f t="shared" si="20"/>
        <v>10</v>
      </c>
      <c r="R58" s="601">
        <f t="shared" si="20"/>
        <v>7</v>
      </c>
      <c r="S58" s="907">
        <f t="shared" si="5"/>
        <v>7.7142857142857144</v>
      </c>
    </row>
    <row r="59" spans="1:19" ht="24" hidden="1" customHeight="1" x14ac:dyDescent="0.25">
      <c r="A59" s="598"/>
      <c r="B59" s="598"/>
      <c r="C59" s="625" t="s">
        <v>105</v>
      </c>
      <c r="D59" s="600"/>
      <c r="E59" s="601">
        <f>COUNT(E37,E35,E38:E39,E41:E42,E44:E50,E52:E53,E57)</f>
        <v>6</v>
      </c>
      <c r="F59" s="601">
        <f t="shared" ref="F59:R59" si="21">COUNT(F37,F35,F38:F39,F41:F42,F44:F50,F52:F53,F57)</f>
        <v>7</v>
      </c>
      <c r="G59" s="601">
        <f t="shared" si="21"/>
        <v>7</v>
      </c>
      <c r="H59" s="601">
        <f t="shared" si="21"/>
        <v>6</v>
      </c>
      <c r="I59" s="601">
        <f t="shared" si="21"/>
        <v>6</v>
      </c>
      <c r="J59" s="601">
        <f t="shared" si="21"/>
        <v>7</v>
      </c>
      <c r="K59" s="601">
        <f t="shared" si="21"/>
        <v>4</v>
      </c>
      <c r="L59" s="601">
        <f t="shared" si="21"/>
        <v>4</v>
      </c>
      <c r="M59" s="601">
        <f t="shared" si="21"/>
        <v>7</v>
      </c>
      <c r="N59" s="601">
        <f t="shared" si="21"/>
        <v>5</v>
      </c>
      <c r="O59" s="601">
        <f t="shared" si="21"/>
        <v>4</v>
      </c>
      <c r="P59" s="601">
        <f t="shared" si="21"/>
        <v>5</v>
      </c>
      <c r="Q59" s="601">
        <f t="shared" si="21"/>
        <v>7</v>
      </c>
      <c r="R59" s="601">
        <f t="shared" si="21"/>
        <v>6</v>
      </c>
      <c r="S59" s="907">
        <f t="shared" si="5"/>
        <v>5.7857142857142856</v>
      </c>
    </row>
    <row r="60" spans="1:19" ht="24" hidden="1" customHeight="1" x14ac:dyDescent="0.25">
      <c r="A60" s="598"/>
      <c r="B60" s="598"/>
      <c r="C60" s="625" t="s">
        <v>128</v>
      </c>
      <c r="D60" s="600"/>
      <c r="E60" s="601">
        <f t="shared" ref="E60:R60" si="22">COUNT(E37,E38:E39,E41:E42,E44:E50,E52:E53,E57)</f>
        <v>5</v>
      </c>
      <c r="F60" s="601">
        <f t="shared" si="22"/>
        <v>6</v>
      </c>
      <c r="G60" s="601">
        <f t="shared" si="22"/>
        <v>6</v>
      </c>
      <c r="H60" s="601">
        <f t="shared" si="22"/>
        <v>6</v>
      </c>
      <c r="I60" s="601">
        <f t="shared" si="22"/>
        <v>5</v>
      </c>
      <c r="J60" s="601">
        <f t="shared" si="22"/>
        <v>6</v>
      </c>
      <c r="K60" s="601">
        <f t="shared" si="22"/>
        <v>4</v>
      </c>
      <c r="L60" s="601">
        <f t="shared" si="22"/>
        <v>4</v>
      </c>
      <c r="M60" s="601">
        <f t="shared" si="22"/>
        <v>6</v>
      </c>
      <c r="N60" s="601">
        <f t="shared" si="22"/>
        <v>4</v>
      </c>
      <c r="O60" s="601">
        <f t="shared" si="22"/>
        <v>4</v>
      </c>
      <c r="P60" s="601">
        <f t="shared" si="22"/>
        <v>4</v>
      </c>
      <c r="Q60" s="601">
        <f t="shared" si="22"/>
        <v>6</v>
      </c>
      <c r="R60" s="601">
        <f t="shared" si="22"/>
        <v>5</v>
      </c>
      <c r="S60" s="907">
        <f t="shared" si="5"/>
        <v>5.0714285714285712</v>
      </c>
    </row>
    <row r="61" spans="1:19" ht="24" hidden="1" customHeight="1" x14ac:dyDescent="0.25">
      <c r="A61" s="598"/>
      <c r="B61" s="598"/>
      <c r="C61" s="625" t="s">
        <v>161</v>
      </c>
      <c r="D61" s="600"/>
      <c r="E61" s="601">
        <f t="shared" ref="E61:R61" si="23">COUNT(E37,E41:E42,E44:E50,E52:E53,E57)</f>
        <v>4</v>
      </c>
      <c r="F61" s="601">
        <f t="shared" si="23"/>
        <v>5</v>
      </c>
      <c r="G61" s="601">
        <f t="shared" si="23"/>
        <v>5</v>
      </c>
      <c r="H61" s="601">
        <f t="shared" si="23"/>
        <v>6</v>
      </c>
      <c r="I61" s="601">
        <f t="shared" si="23"/>
        <v>4</v>
      </c>
      <c r="J61" s="601">
        <f t="shared" si="23"/>
        <v>5</v>
      </c>
      <c r="K61" s="601">
        <f t="shared" si="23"/>
        <v>3</v>
      </c>
      <c r="L61" s="601">
        <f t="shared" si="23"/>
        <v>3</v>
      </c>
      <c r="M61" s="601">
        <f t="shared" si="23"/>
        <v>5</v>
      </c>
      <c r="N61" s="601">
        <f t="shared" si="23"/>
        <v>4</v>
      </c>
      <c r="O61" s="601">
        <f t="shared" si="23"/>
        <v>3</v>
      </c>
      <c r="P61" s="601">
        <f t="shared" si="23"/>
        <v>3</v>
      </c>
      <c r="Q61" s="601">
        <f t="shared" si="23"/>
        <v>5</v>
      </c>
      <c r="R61" s="601">
        <f t="shared" si="23"/>
        <v>4</v>
      </c>
      <c r="S61" s="907">
        <f t="shared" si="5"/>
        <v>4.2142857142857144</v>
      </c>
    </row>
    <row r="62" spans="1:19" ht="24" customHeight="1" x14ac:dyDescent="0.25">
      <c r="A62" s="598"/>
      <c r="B62" s="598"/>
      <c r="C62" s="625" t="s">
        <v>321</v>
      </c>
      <c r="D62" s="600"/>
      <c r="E62" s="601">
        <f t="shared" ref="E62:R62" si="24">COUNT(E37,E44:E50,E52:E53,E57)</f>
        <v>3</v>
      </c>
      <c r="F62" s="601">
        <f t="shared" si="24"/>
        <v>5</v>
      </c>
      <c r="G62" s="601">
        <f t="shared" si="24"/>
        <v>3</v>
      </c>
      <c r="H62" s="601">
        <f t="shared" si="24"/>
        <v>5</v>
      </c>
      <c r="I62" s="601">
        <f t="shared" si="24"/>
        <v>3</v>
      </c>
      <c r="J62" s="601">
        <f t="shared" si="24"/>
        <v>4</v>
      </c>
      <c r="K62" s="601">
        <f t="shared" si="24"/>
        <v>3</v>
      </c>
      <c r="L62" s="601">
        <f t="shared" si="24"/>
        <v>3</v>
      </c>
      <c r="M62" s="601">
        <f t="shared" si="24"/>
        <v>4</v>
      </c>
      <c r="N62" s="601">
        <f t="shared" si="24"/>
        <v>2</v>
      </c>
      <c r="O62" s="601">
        <f t="shared" si="24"/>
        <v>3</v>
      </c>
      <c r="P62" s="601">
        <f t="shared" si="24"/>
        <v>3</v>
      </c>
      <c r="Q62" s="601">
        <f t="shared" si="24"/>
        <v>4</v>
      </c>
      <c r="R62" s="601">
        <f t="shared" si="24"/>
        <v>3</v>
      </c>
      <c r="S62" s="907">
        <f t="shared" si="5"/>
        <v>3.4285714285714284</v>
      </c>
    </row>
    <row r="63" spans="1:19" ht="24" hidden="1" customHeight="1" x14ac:dyDescent="0.25">
      <c r="A63" s="598"/>
      <c r="B63" s="598"/>
      <c r="C63" s="625" t="s">
        <v>183</v>
      </c>
      <c r="D63" s="600"/>
      <c r="E63" s="601">
        <f>COUNT(E57)</f>
        <v>0</v>
      </c>
      <c r="F63" s="601">
        <f t="shared" ref="F63:R63" si="25">COUNT(F57)</f>
        <v>0</v>
      </c>
      <c r="G63" s="601">
        <f t="shared" si="25"/>
        <v>0</v>
      </c>
      <c r="H63" s="601">
        <f t="shared" si="25"/>
        <v>0</v>
      </c>
      <c r="I63" s="601">
        <f t="shared" si="25"/>
        <v>0</v>
      </c>
      <c r="J63" s="601">
        <f t="shared" si="25"/>
        <v>0</v>
      </c>
      <c r="K63" s="601">
        <f t="shared" si="25"/>
        <v>0</v>
      </c>
      <c r="L63" s="601">
        <f t="shared" si="25"/>
        <v>0</v>
      </c>
      <c r="M63" s="601">
        <f t="shared" si="25"/>
        <v>0</v>
      </c>
      <c r="N63" s="601">
        <f t="shared" si="25"/>
        <v>0</v>
      </c>
      <c r="O63" s="601">
        <f t="shared" si="25"/>
        <v>0</v>
      </c>
      <c r="P63" s="601">
        <f t="shared" si="25"/>
        <v>0</v>
      </c>
      <c r="Q63" s="601">
        <f t="shared" si="25"/>
        <v>0</v>
      </c>
      <c r="R63" s="601">
        <f t="shared" si="25"/>
        <v>0</v>
      </c>
      <c r="S63" s="907">
        <f t="shared" si="5"/>
        <v>0</v>
      </c>
    </row>
    <row r="64" spans="1:19" ht="24" customHeight="1" thickBot="1" x14ac:dyDescent="0.35">
      <c r="A64" s="416" t="s">
        <v>102</v>
      </c>
      <c r="B64" s="416"/>
      <c r="C64" s="585"/>
      <c r="D64" s="586"/>
      <c r="E64" s="589"/>
      <c r="F64" s="590"/>
      <c r="G64" s="590"/>
      <c r="H64" s="590"/>
      <c r="I64" s="586"/>
      <c r="J64" s="586"/>
      <c r="K64" s="587"/>
      <c r="L64" s="587"/>
      <c r="M64" s="590"/>
      <c r="N64" s="586"/>
      <c r="O64" s="586"/>
      <c r="P64" s="586"/>
      <c r="Q64" s="586"/>
      <c r="R64" s="589"/>
      <c r="S64" s="897"/>
    </row>
    <row r="65" spans="1:19" ht="18.649999999999999" customHeight="1" thickBot="1" x14ac:dyDescent="0.35">
      <c r="A65" s="626" t="s">
        <v>95</v>
      </c>
      <c r="B65" s="626" t="s">
        <v>101</v>
      </c>
      <c r="C65" s="627" t="s">
        <v>97</v>
      </c>
      <c r="D65" s="626">
        <f>SUM(E65:K65,L65:R65)/2</f>
        <v>19</v>
      </c>
      <c r="E65" s="628"/>
      <c r="F65" s="629">
        <v>7.5</v>
      </c>
      <c r="G65" s="629">
        <v>7.5</v>
      </c>
      <c r="H65" s="629">
        <v>4</v>
      </c>
      <c r="I65" s="626"/>
      <c r="J65" s="626"/>
      <c r="K65" s="628"/>
      <c r="L65" s="628"/>
      <c r="M65" s="629">
        <v>7.5</v>
      </c>
      <c r="N65" s="626">
        <v>7.5</v>
      </c>
      <c r="O65" s="626">
        <v>4</v>
      </c>
      <c r="P65" s="626"/>
      <c r="Q65" s="626"/>
      <c r="R65" s="631"/>
      <c r="S65" s="897"/>
    </row>
    <row r="66" spans="1:19" ht="24" customHeight="1" thickBot="1" x14ac:dyDescent="0.35">
      <c r="A66" s="416" t="s">
        <v>96</v>
      </c>
      <c r="B66" s="416" t="s">
        <v>100</v>
      </c>
      <c r="C66" s="632" t="s">
        <v>99</v>
      </c>
      <c r="D66" s="626">
        <f t="shared" ref="D66:D67" si="26">SUM(E66:K66,L66:R66)/2</f>
        <v>38</v>
      </c>
      <c r="E66" s="633"/>
      <c r="F66" s="634">
        <v>9.5</v>
      </c>
      <c r="G66" s="416">
        <v>9.5</v>
      </c>
      <c r="H66" s="416">
        <v>9.5</v>
      </c>
      <c r="I66" s="416">
        <v>9.5</v>
      </c>
      <c r="J66" s="416"/>
      <c r="K66" s="633"/>
      <c r="L66" s="636"/>
      <c r="M66" s="637">
        <v>9.5</v>
      </c>
      <c r="N66" s="416">
        <v>9.5</v>
      </c>
      <c r="O66" s="416">
        <v>9.5</v>
      </c>
      <c r="P66" s="416">
        <v>9.5</v>
      </c>
      <c r="Q66" s="416"/>
      <c r="R66" s="639"/>
      <c r="S66" s="897"/>
    </row>
    <row r="67" spans="1:19" ht="24" customHeight="1" thickBot="1" x14ac:dyDescent="0.35">
      <c r="A67" s="416" t="s">
        <v>96</v>
      </c>
      <c r="B67" s="416" t="s">
        <v>100</v>
      </c>
      <c r="C67" s="632" t="s">
        <v>137</v>
      </c>
      <c r="D67" s="626">
        <f t="shared" si="26"/>
        <v>33.25</v>
      </c>
      <c r="E67" s="633">
        <v>9.5</v>
      </c>
      <c r="F67" s="637">
        <v>9.5</v>
      </c>
      <c r="G67" s="416"/>
      <c r="H67" s="416"/>
      <c r="I67" s="416"/>
      <c r="J67" s="638" t="s">
        <v>104</v>
      </c>
      <c r="K67" s="633">
        <v>9.5</v>
      </c>
      <c r="L67" s="633">
        <v>9.5</v>
      </c>
      <c r="M67" s="634">
        <v>9.5</v>
      </c>
      <c r="N67" s="416"/>
      <c r="O67" s="416"/>
      <c r="P67" s="416"/>
      <c r="Q67" s="416">
        <v>9.5</v>
      </c>
      <c r="R67" s="639">
        <v>9.5</v>
      </c>
      <c r="S67" s="897"/>
    </row>
    <row r="68" spans="1:19" ht="24" customHeight="1" x14ac:dyDescent="0.5">
      <c r="A68" s="416"/>
      <c r="B68" s="640" t="s">
        <v>155</v>
      </c>
      <c r="C68" s="641" t="s">
        <v>140</v>
      </c>
      <c r="D68" s="586"/>
      <c r="E68" s="587"/>
      <c r="F68" s="590"/>
      <c r="G68" s="590"/>
      <c r="H68" s="590"/>
      <c r="I68" s="586"/>
      <c r="J68" s="586"/>
      <c r="K68" s="587"/>
      <c r="L68" s="587"/>
      <c r="M68" s="586"/>
      <c r="N68" s="586"/>
      <c r="O68" s="586"/>
      <c r="P68" s="586"/>
      <c r="Q68" s="586"/>
      <c r="R68" s="589"/>
      <c r="S68" s="897"/>
    </row>
    <row r="69" spans="1:19" ht="24" customHeight="1" x14ac:dyDescent="0.5">
      <c r="A69" s="416"/>
      <c r="B69" s="642" t="s">
        <v>154</v>
      </c>
      <c r="C69" s="643" t="s">
        <v>141</v>
      </c>
      <c r="D69" s="586"/>
      <c r="E69" s="587"/>
      <c r="F69" s="590"/>
      <c r="G69" s="590"/>
      <c r="H69" s="590"/>
      <c r="I69" s="586"/>
      <c r="J69" s="586"/>
      <c r="K69" s="587"/>
      <c r="L69" s="587"/>
      <c r="M69" s="586"/>
      <c r="N69" s="586"/>
      <c r="O69" s="586"/>
      <c r="P69" s="586"/>
      <c r="Q69" s="586"/>
      <c r="R69" s="589"/>
      <c r="S69" s="897"/>
    </row>
    <row r="70" spans="1:19" ht="24" customHeight="1" x14ac:dyDescent="0.3">
      <c r="A70" s="920"/>
      <c r="B70" s="920"/>
      <c r="C70" s="920"/>
      <c r="D70" s="317"/>
      <c r="E70" s="968">
        <f>SUM(E7:E13,E15:E18,E20:E21,E23:E26,E28:E31,E33:E35,E37:E39,E41:E42,E44:E50,E52:E53,E57,E65:E69)</f>
        <v>104.5</v>
      </c>
      <c r="F70" s="968">
        <f t="shared" ref="F70:R70" si="27">SUM(F7:F13,F15:F18,F20:F21,F23:F26,F28:F31,F33:F35,F37:F39,F41:F42,F44:F50,F52:F53,F57,F65:F69)</f>
        <v>163.5</v>
      </c>
      <c r="G70" s="968">
        <f t="shared" si="27"/>
        <v>157</v>
      </c>
      <c r="H70" s="968">
        <f t="shared" si="27"/>
        <v>158.5</v>
      </c>
      <c r="I70" s="968">
        <f t="shared" si="27"/>
        <v>140.5</v>
      </c>
      <c r="J70" s="968">
        <f t="shared" si="27"/>
        <v>147</v>
      </c>
      <c r="K70" s="968">
        <f t="shared" si="27"/>
        <v>107.5</v>
      </c>
      <c r="L70" s="968">
        <f t="shared" si="27"/>
        <v>96.5</v>
      </c>
      <c r="M70" s="968">
        <f t="shared" si="27"/>
        <v>176.5</v>
      </c>
      <c r="N70" s="968">
        <f t="shared" si="27"/>
        <v>165</v>
      </c>
      <c r="O70" s="968">
        <f t="shared" si="27"/>
        <v>129.5</v>
      </c>
      <c r="P70" s="968">
        <f t="shared" si="27"/>
        <v>137.5</v>
      </c>
      <c r="Q70" s="968">
        <f t="shared" si="27"/>
        <v>148.5</v>
      </c>
      <c r="R70" s="968">
        <f t="shared" si="27"/>
        <v>115.5</v>
      </c>
      <c r="S70" s="897"/>
    </row>
    <row r="71" spans="1:19" ht="24" customHeight="1" x14ac:dyDescent="0.3">
      <c r="A71" s="921"/>
      <c r="B71" s="921"/>
      <c r="C71" s="921"/>
      <c r="D71" s="317"/>
      <c r="E71" s="969">
        <f>E70/8</f>
        <v>13.0625</v>
      </c>
      <c r="F71" s="969">
        <f t="shared" ref="F71:R71" si="28">F70/8</f>
        <v>20.4375</v>
      </c>
      <c r="G71" s="969">
        <f t="shared" si="28"/>
        <v>19.625</v>
      </c>
      <c r="H71" s="969">
        <f t="shared" si="28"/>
        <v>19.8125</v>
      </c>
      <c r="I71" s="969">
        <f t="shared" si="28"/>
        <v>17.5625</v>
      </c>
      <c r="J71" s="969">
        <f t="shared" si="28"/>
        <v>18.375</v>
      </c>
      <c r="K71" s="969">
        <f t="shared" si="28"/>
        <v>13.4375</v>
      </c>
      <c r="L71" s="969">
        <f t="shared" si="28"/>
        <v>12.0625</v>
      </c>
      <c r="M71" s="969">
        <f t="shared" si="28"/>
        <v>22.0625</v>
      </c>
      <c r="N71" s="969">
        <f t="shared" si="28"/>
        <v>20.625</v>
      </c>
      <c r="O71" s="969">
        <f t="shared" si="28"/>
        <v>16.1875</v>
      </c>
      <c r="P71" s="969">
        <f t="shared" si="28"/>
        <v>17.1875</v>
      </c>
      <c r="Q71" s="969">
        <f t="shared" si="28"/>
        <v>18.5625</v>
      </c>
      <c r="R71" s="969">
        <f t="shared" si="28"/>
        <v>14.4375</v>
      </c>
      <c r="S71" s="897"/>
    </row>
    <row r="72" spans="1:19" ht="13" x14ac:dyDescent="0.3">
      <c r="A72" s="922"/>
      <c r="B72" s="922"/>
      <c r="C72" s="922"/>
      <c r="D72" s="321" t="s">
        <v>212</v>
      </c>
      <c r="E72" s="322" t="s">
        <v>315</v>
      </c>
      <c r="F72" s="323" t="s">
        <v>203</v>
      </c>
      <c r="G72" s="897"/>
      <c r="H72" s="321" t="s">
        <v>211</v>
      </c>
      <c r="I72" s="970"/>
      <c r="J72" s="325" t="s">
        <v>203</v>
      </c>
      <c r="K72" s="897"/>
      <c r="L72" s="321" t="s">
        <v>213</v>
      </c>
      <c r="M72" s="322" t="s">
        <v>74</v>
      </c>
      <c r="N72" s="323" t="s">
        <v>203</v>
      </c>
      <c r="O72" s="897"/>
      <c r="P72" s="321" t="s">
        <v>211</v>
      </c>
      <c r="Q72" s="970"/>
      <c r="R72" s="325" t="s">
        <v>203</v>
      </c>
      <c r="S72" s="897"/>
    </row>
    <row r="73" spans="1:19" ht="13" x14ac:dyDescent="0.3">
      <c r="A73" s="316"/>
      <c r="B73" s="316"/>
      <c r="C73" s="316"/>
      <c r="D73" s="326" t="s">
        <v>159</v>
      </c>
      <c r="E73" s="256">
        <v>27.5</v>
      </c>
      <c r="F73" s="347" t="str">
        <f>E73* 40 &amp; "hrs"</f>
        <v>1100hrs</v>
      </c>
      <c r="G73" s="897"/>
      <c r="H73" s="328" t="s">
        <v>240</v>
      </c>
      <c r="I73" s="329">
        <v>25.93</v>
      </c>
      <c r="J73" s="971" t="s">
        <v>247</v>
      </c>
      <c r="K73" s="897"/>
      <c r="L73" s="331" t="s">
        <v>159</v>
      </c>
      <c r="M73" s="332">
        <v>27.5</v>
      </c>
      <c r="N73" s="347" t="str">
        <f>M73* 40 &amp; "hrs"</f>
        <v>1100hrs</v>
      </c>
      <c r="O73" s="897"/>
      <c r="P73" s="334" t="s">
        <v>240</v>
      </c>
      <c r="Q73" s="335">
        <v>25.93</v>
      </c>
      <c r="R73" s="972" t="s">
        <v>247</v>
      </c>
      <c r="S73" s="897"/>
    </row>
    <row r="74" spans="1:19" ht="13" x14ac:dyDescent="0.3">
      <c r="A74" s="316"/>
      <c r="B74" s="316"/>
      <c r="C74" s="316"/>
      <c r="D74" s="337" t="s">
        <v>204</v>
      </c>
      <c r="E74" s="338">
        <f>SUM(E70:K70)/40</f>
        <v>24.462499999999999</v>
      </c>
      <c r="F74" s="973" t="str">
        <f>E74* 40 &amp; "hrs"</f>
        <v>978.5hrs</v>
      </c>
      <c r="G74" s="897"/>
      <c r="H74" s="340" t="s">
        <v>74</v>
      </c>
      <c r="I74" s="341">
        <f>SUM(E70:K70)/40</f>
        <v>24.462499999999999</v>
      </c>
      <c r="J74" s="342" t="str">
        <f>I74*40 &amp; "hrs"</f>
        <v>978.5hrs</v>
      </c>
      <c r="K74" s="897"/>
      <c r="L74" s="343" t="s">
        <v>204</v>
      </c>
      <c r="M74" s="354">
        <f>SUM(L70:R70)/40</f>
        <v>24.225000000000001</v>
      </c>
      <c r="N74" s="973" t="str">
        <f>M74* 40 &amp; "hrs"</f>
        <v>969hrs</v>
      </c>
      <c r="O74" s="897"/>
      <c r="P74" s="340" t="s">
        <v>74</v>
      </c>
      <c r="Q74" s="352">
        <f>SUM(L70:R70)/40</f>
        <v>24.225000000000001</v>
      </c>
      <c r="R74" s="353" t="str">
        <f>Q74*40 &amp; "hrs"</f>
        <v>969hrs</v>
      </c>
      <c r="S74" s="897"/>
    </row>
    <row r="75" spans="1:19" ht="13" x14ac:dyDescent="0.3">
      <c r="A75" s="316"/>
      <c r="B75" s="316"/>
      <c r="C75" s="316"/>
      <c r="D75" s="331" t="s">
        <v>188</v>
      </c>
      <c r="E75" s="332">
        <f>COUNTIFS(E7:K71, "T")*8/40</f>
        <v>0.8</v>
      </c>
      <c r="F75" s="974" t="str">
        <f>E75* 40 &amp; "hrs"</f>
        <v>32hrs</v>
      </c>
      <c r="G75" s="897"/>
      <c r="H75" s="334" t="s">
        <v>241</v>
      </c>
      <c r="I75" s="332">
        <v>29.07</v>
      </c>
      <c r="J75" s="972" t="s">
        <v>251</v>
      </c>
      <c r="K75" s="897"/>
      <c r="L75" s="348" t="s">
        <v>188</v>
      </c>
      <c r="M75" s="335">
        <f>COUNTIFS(L7:R71, "T")*8/40</f>
        <v>0</v>
      </c>
      <c r="N75" s="974" t="str">
        <f>M75* 40 &amp; "hrs"</f>
        <v>0hrs</v>
      </c>
      <c r="O75" s="897"/>
      <c r="P75" s="334" t="s">
        <v>241</v>
      </c>
      <c r="Q75" s="335">
        <v>29.07</v>
      </c>
      <c r="R75" s="972" t="s">
        <v>251</v>
      </c>
      <c r="S75" s="897"/>
    </row>
    <row r="76" spans="1:19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  <c r="S76" s="897"/>
    </row>
    <row r="77" spans="1:19" ht="24" customHeight="1" x14ac:dyDescent="0.3">
      <c r="A77" s="897"/>
      <c r="B77" s="897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  <c r="S77" s="897"/>
    </row>
    <row r="78" spans="1:19" ht="24" customHeight="1" x14ac:dyDescent="0.3">
      <c r="A78" s="897"/>
      <c r="B78" s="897"/>
      <c r="C78" s="897"/>
      <c r="D78" s="897" t="s">
        <v>280</v>
      </c>
      <c r="E78" s="897"/>
      <c r="F78" s="897"/>
      <c r="G78" s="897">
        <f>26.63*40</f>
        <v>1065.2</v>
      </c>
      <c r="H78" s="897" t="str">
        <f ca="1">_xlfn.FORMULATEXT(G78)</f>
        <v>=26.63*40</v>
      </c>
      <c r="I78" s="897"/>
      <c r="J78" s="897"/>
      <c r="K78" s="897"/>
      <c r="L78" s="897"/>
      <c r="M78" s="897"/>
      <c r="N78" s="897"/>
      <c r="O78" s="897"/>
      <c r="P78" s="897"/>
      <c r="Q78" s="897"/>
      <c r="R78" s="897"/>
      <c r="S78" s="897"/>
    </row>
  </sheetData>
  <mergeCells count="5">
    <mergeCell ref="A1:R1"/>
    <mergeCell ref="A2:R2"/>
    <mergeCell ref="A3:R3"/>
    <mergeCell ref="E4:K4"/>
    <mergeCell ref="L4:R4"/>
  </mergeCells>
  <conditionalFormatting sqref="I74">
    <cfRule type="cellIs" dxfId="561" priority="10" operator="lessThan">
      <formula>25.93</formula>
    </cfRule>
    <cfRule type="cellIs" dxfId="560" priority="11" operator="greaterThan">
      <formula>29.07</formula>
    </cfRule>
    <cfRule type="cellIs" dxfId="559" priority="12" operator="between">
      <formula>25.93</formula>
      <formula>29.07</formula>
    </cfRule>
  </conditionalFormatting>
  <conditionalFormatting sqref="J74">
    <cfRule type="cellIs" dxfId="558" priority="7" operator="lessThan">
      <formula>1037.2</formula>
    </cfRule>
    <cfRule type="cellIs" dxfId="557" priority="8" operator="greaterThan">
      <formula>1162.8</formula>
    </cfRule>
    <cfRule type="cellIs" dxfId="556" priority="9" operator="between">
      <formula>1037.2</formula>
      <formula>1162.8</formula>
    </cfRule>
  </conditionalFormatting>
  <conditionalFormatting sqref="Q74">
    <cfRule type="cellIs" dxfId="555" priority="4" operator="lessThan">
      <formula>25.93</formula>
    </cfRule>
    <cfRule type="cellIs" dxfId="554" priority="5" operator="greaterThan">
      <formula>29.07</formula>
    </cfRule>
    <cfRule type="cellIs" dxfId="553" priority="6" operator="between">
      <formula>25.93</formula>
      <formula>29.07</formula>
    </cfRule>
  </conditionalFormatting>
  <conditionalFormatting sqref="R74">
    <cfRule type="cellIs" dxfId="552" priority="1" operator="lessThan">
      <formula>1037.2</formula>
    </cfRule>
    <cfRule type="cellIs" dxfId="551" priority="2" operator="greaterThan">
      <formula>1162.8</formula>
    </cfRule>
    <cfRule type="cellIs" dxfId="550" priority="3" operator="between">
      <formula>1037.2</formula>
      <formula>1162.8</formula>
    </cfRule>
  </conditionalFormatting>
  <pageMargins left="0.7" right="0.7" top="0.75" bottom="0.75" header="0.3" footer="0.3"/>
  <pageSetup scale="42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2675-3FFB-4D21-B952-CA75CBCDB74F}">
  <sheetPr>
    <pageSetUpPr fitToPage="1"/>
  </sheetPr>
  <dimension ref="A1:S76"/>
  <sheetViews>
    <sheetView topLeftCell="C24" zoomScale="75" zoomScaleNormal="75" workbookViewId="0">
      <selection sqref="A1:R67"/>
    </sheetView>
  </sheetViews>
  <sheetFormatPr defaultRowHeight="36" customHeight="1" x14ac:dyDescent="0.25"/>
  <cols>
    <col min="1" max="1" width="20.1796875" bestFit="1" customWidth="1"/>
    <col min="2" max="2" width="41.54296875" bestFit="1" customWidth="1"/>
    <col min="3" max="3" width="28.7265625" customWidth="1"/>
    <col min="4" max="4" width="8.81640625" bestFit="1" customWidth="1"/>
    <col min="5" max="18" width="11.453125" bestFit="1" customWidth="1"/>
  </cols>
  <sheetData>
    <row r="1" spans="1:19" ht="36" customHeight="1" x14ac:dyDescent="0.65">
      <c r="A1" s="2671" t="s">
        <v>0</v>
      </c>
      <c r="B1" s="2671"/>
      <c r="C1" s="2671"/>
      <c r="D1" s="2671"/>
      <c r="E1" s="2671"/>
      <c r="F1" s="2671"/>
      <c r="G1" s="2671"/>
      <c r="H1" s="2671"/>
      <c r="I1" s="2671"/>
      <c r="J1" s="2671"/>
      <c r="K1" s="2671"/>
      <c r="L1" s="2671"/>
      <c r="M1" s="2671"/>
      <c r="N1" s="2671"/>
      <c r="O1" s="2671"/>
      <c r="P1" s="2671"/>
      <c r="Q1" s="2671"/>
      <c r="R1" s="2671"/>
      <c r="S1" s="897"/>
    </row>
    <row r="2" spans="1:19" ht="36" customHeight="1" x14ac:dyDescent="0.65">
      <c r="A2" s="2671" t="s">
        <v>87</v>
      </c>
      <c r="B2" s="2671"/>
      <c r="C2" s="2671"/>
      <c r="D2" s="2671"/>
      <c r="E2" s="2671"/>
      <c r="F2" s="2671"/>
      <c r="G2" s="2671"/>
      <c r="H2" s="2671"/>
      <c r="I2" s="2671"/>
      <c r="J2" s="2671"/>
      <c r="K2" s="2671"/>
      <c r="L2" s="2671"/>
      <c r="M2" s="2671"/>
      <c r="N2" s="2671"/>
      <c r="O2" s="2671"/>
      <c r="P2" s="2671"/>
      <c r="Q2" s="2671"/>
      <c r="R2" s="2671"/>
      <c r="S2" s="897"/>
    </row>
    <row r="3" spans="1:19" ht="36" customHeight="1" x14ac:dyDescent="0.65">
      <c r="A3" s="2672"/>
      <c r="B3" s="2672"/>
      <c r="C3" s="2672"/>
      <c r="D3" s="2672"/>
      <c r="E3" s="2672"/>
      <c r="F3" s="2672"/>
      <c r="G3" s="2672"/>
      <c r="H3" s="2672"/>
      <c r="I3" s="2672"/>
      <c r="J3" s="2672"/>
      <c r="K3" s="2672"/>
      <c r="L3" s="2672"/>
      <c r="M3" s="2672"/>
      <c r="N3" s="2672"/>
      <c r="O3" s="2672"/>
      <c r="P3" s="2672"/>
      <c r="Q3" s="2672"/>
      <c r="R3" s="2672"/>
      <c r="S3" s="897"/>
    </row>
    <row r="4" spans="1:19" ht="36" customHeight="1" x14ac:dyDescent="0.65">
      <c r="A4" s="1168"/>
      <c r="B4" s="1168"/>
      <c r="C4" s="1168"/>
      <c r="D4" s="1168"/>
      <c r="E4" s="2665" t="s">
        <v>2</v>
      </c>
      <c r="F4" s="2666"/>
      <c r="G4" s="2666"/>
      <c r="H4" s="2666"/>
      <c r="I4" s="2666"/>
      <c r="J4" s="2666"/>
      <c r="K4" s="2667"/>
      <c r="L4" s="2665" t="s">
        <v>3</v>
      </c>
      <c r="M4" s="2666"/>
      <c r="N4" s="2666"/>
      <c r="O4" s="2666"/>
      <c r="P4" s="2666"/>
      <c r="Q4" s="2666"/>
      <c r="R4" s="2666"/>
      <c r="S4" s="897"/>
    </row>
    <row r="5" spans="1:19" ht="36" customHeight="1" x14ac:dyDescent="0.65">
      <c r="A5" s="1169"/>
      <c r="B5" s="1169"/>
      <c r="C5" s="1169"/>
      <c r="D5" s="1169"/>
      <c r="E5" s="1170">
        <v>45613</v>
      </c>
      <c r="F5" s="1170">
        <v>45614</v>
      </c>
      <c r="G5" s="1170">
        <v>45615</v>
      </c>
      <c r="H5" s="1170">
        <v>45616</v>
      </c>
      <c r="I5" s="1170">
        <v>45617</v>
      </c>
      <c r="J5" s="1170">
        <v>45618</v>
      </c>
      <c r="K5" s="1170">
        <v>45619</v>
      </c>
      <c r="L5" s="1170">
        <v>45620</v>
      </c>
      <c r="M5" s="1170">
        <v>45621</v>
      </c>
      <c r="N5" s="1170">
        <v>45622</v>
      </c>
      <c r="O5" s="1170">
        <v>45623</v>
      </c>
      <c r="P5" s="1171">
        <v>45624</v>
      </c>
      <c r="Q5" s="1170">
        <v>45625</v>
      </c>
      <c r="R5" s="1170">
        <v>45626</v>
      </c>
      <c r="S5" s="897"/>
    </row>
    <row r="6" spans="1:19" ht="36" customHeight="1" x14ac:dyDescent="0.65">
      <c r="A6" s="1172" t="s">
        <v>4</v>
      </c>
      <c r="B6" s="1172" t="s">
        <v>5</v>
      </c>
      <c r="C6" s="1172" t="s">
        <v>6</v>
      </c>
      <c r="D6" s="1172" t="s">
        <v>7</v>
      </c>
      <c r="E6" s="1173" t="s">
        <v>8</v>
      </c>
      <c r="F6" s="1174" t="s">
        <v>9</v>
      </c>
      <c r="G6" s="1174" t="s">
        <v>10</v>
      </c>
      <c r="H6" s="1174" t="s">
        <v>11</v>
      </c>
      <c r="I6" s="1174" t="s">
        <v>10</v>
      </c>
      <c r="J6" s="1174" t="s">
        <v>264</v>
      </c>
      <c r="K6" s="1173" t="s">
        <v>8</v>
      </c>
      <c r="L6" s="1173" t="s">
        <v>8</v>
      </c>
      <c r="M6" s="1174" t="s">
        <v>9</v>
      </c>
      <c r="N6" s="1174" t="s">
        <v>10</v>
      </c>
      <c r="O6" s="1174" t="s">
        <v>11</v>
      </c>
      <c r="P6" s="1175" t="s">
        <v>10</v>
      </c>
      <c r="Q6" s="1174" t="s">
        <v>12</v>
      </c>
      <c r="R6" s="1176" t="s">
        <v>8</v>
      </c>
      <c r="S6" s="897"/>
    </row>
    <row r="7" spans="1:19" ht="36" customHeight="1" x14ac:dyDescent="0.3">
      <c r="A7" s="1177" t="s">
        <v>13</v>
      </c>
      <c r="B7" s="1177" t="s">
        <v>116</v>
      </c>
      <c r="C7" s="1178" t="s">
        <v>115</v>
      </c>
      <c r="D7" s="1179">
        <f>SUM(E7:K7,L7:R7)/2</f>
        <v>35.5</v>
      </c>
      <c r="E7" s="1180"/>
      <c r="F7" s="1179">
        <v>7</v>
      </c>
      <c r="G7" s="1179">
        <v>7</v>
      </c>
      <c r="H7" s="1179">
        <v>7</v>
      </c>
      <c r="I7" s="1179">
        <v>7</v>
      </c>
      <c r="J7" s="1179">
        <v>7</v>
      </c>
      <c r="K7" s="1180"/>
      <c r="L7" s="1180"/>
      <c r="M7" s="1179">
        <v>7</v>
      </c>
      <c r="N7" s="1179">
        <v>7</v>
      </c>
      <c r="O7" s="1179">
        <v>7</v>
      </c>
      <c r="P7" s="1181">
        <v>8</v>
      </c>
      <c r="Q7" s="1179">
        <v>7</v>
      </c>
      <c r="R7" s="1182"/>
      <c r="S7" s="897"/>
    </row>
    <row r="8" spans="1:19" ht="36" customHeight="1" x14ac:dyDescent="0.3">
      <c r="A8" s="1177" t="s">
        <v>13</v>
      </c>
      <c r="B8" s="1177" t="s">
        <v>90</v>
      </c>
      <c r="C8" s="1178" t="s">
        <v>88</v>
      </c>
      <c r="D8" s="1179">
        <f t="shared" ref="D8:D13" si="0">SUM(E8:K8,L8:R8)/2</f>
        <v>36</v>
      </c>
      <c r="E8" s="1180"/>
      <c r="F8" s="1179">
        <v>8</v>
      </c>
      <c r="G8" s="1179">
        <v>8</v>
      </c>
      <c r="H8" s="1183">
        <v>8</v>
      </c>
      <c r="I8" s="1179">
        <v>8</v>
      </c>
      <c r="J8" s="1179">
        <v>8</v>
      </c>
      <c r="K8" s="1180"/>
      <c r="L8" s="1180"/>
      <c r="M8" s="1179">
        <v>8</v>
      </c>
      <c r="N8" s="1179">
        <v>8</v>
      </c>
      <c r="O8" s="1179">
        <v>8</v>
      </c>
      <c r="P8" s="1181"/>
      <c r="Q8" s="1179">
        <v>8</v>
      </c>
      <c r="R8" s="1182"/>
      <c r="S8" s="897"/>
    </row>
    <row r="9" spans="1:19" ht="36" customHeight="1" x14ac:dyDescent="0.3">
      <c r="A9" s="1177" t="s">
        <v>13</v>
      </c>
      <c r="B9" s="1177" t="s">
        <v>90</v>
      </c>
      <c r="C9" s="1178" t="s">
        <v>89</v>
      </c>
      <c r="D9" s="1179">
        <f t="shared" si="0"/>
        <v>36</v>
      </c>
      <c r="E9" s="1180"/>
      <c r="F9" s="1179">
        <v>8</v>
      </c>
      <c r="G9" s="1179">
        <v>8</v>
      </c>
      <c r="H9" s="1179">
        <v>8</v>
      </c>
      <c r="I9" s="1179">
        <v>8</v>
      </c>
      <c r="J9" s="1179">
        <v>8</v>
      </c>
      <c r="K9" s="1180"/>
      <c r="L9" s="1180"/>
      <c r="M9" s="1179">
        <v>8</v>
      </c>
      <c r="N9" s="1179">
        <v>8</v>
      </c>
      <c r="O9" s="1179">
        <v>8</v>
      </c>
      <c r="P9" s="1181"/>
      <c r="Q9" s="1179">
        <v>8</v>
      </c>
      <c r="R9" s="1182"/>
      <c r="S9" s="897"/>
    </row>
    <row r="10" spans="1:19" ht="36" customHeight="1" x14ac:dyDescent="0.3">
      <c r="A10" s="1177" t="s">
        <v>13</v>
      </c>
      <c r="B10" s="1177" t="s">
        <v>90</v>
      </c>
      <c r="C10" s="1185" t="s">
        <v>111</v>
      </c>
      <c r="D10" s="1179">
        <f t="shared" si="0"/>
        <v>40</v>
      </c>
      <c r="E10" s="1180">
        <v>8</v>
      </c>
      <c r="F10" s="1179">
        <v>8</v>
      </c>
      <c r="G10" s="1179">
        <v>8</v>
      </c>
      <c r="H10" s="1179"/>
      <c r="I10" s="1179">
        <v>8</v>
      </c>
      <c r="J10" s="1179">
        <v>8</v>
      </c>
      <c r="K10" s="1180"/>
      <c r="L10" s="1186"/>
      <c r="M10" s="1179">
        <v>8</v>
      </c>
      <c r="N10" s="1179">
        <v>8</v>
      </c>
      <c r="O10" s="1179">
        <v>8</v>
      </c>
      <c r="P10" s="1181">
        <v>8</v>
      </c>
      <c r="Q10" s="1179"/>
      <c r="R10" s="1180">
        <v>8</v>
      </c>
      <c r="S10" s="897"/>
    </row>
    <row r="11" spans="1:19" ht="36" customHeight="1" x14ac:dyDescent="0.3">
      <c r="A11" s="1177" t="s">
        <v>13</v>
      </c>
      <c r="B11" s="1177" t="s">
        <v>90</v>
      </c>
      <c r="C11" s="1185" t="s">
        <v>133</v>
      </c>
      <c r="D11" s="1179">
        <f t="shared" si="0"/>
        <v>40</v>
      </c>
      <c r="E11" s="1180">
        <v>8</v>
      </c>
      <c r="F11" s="1179">
        <v>8</v>
      </c>
      <c r="G11" s="1179"/>
      <c r="H11" s="1179">
        <v>8</v>
      </c>
      <c r="I11" s="1179">
        <v>8</v>
      </c>
      <c r="J11" s="1179">
        <v>8</v>
      </c>
      <c r="K11" s="1180"/>
      <c r="L11" s="1186"/>
      <c r="M11" s="1179">
        <v>8</v>
      </c>
      <c r="N11" s="1184" t="s">
        <v>152</v>
      </c>
      <c r="O11" s="1179">
        <v>8</v>
      </c>
      <c r="P11" s="1181">
        <v>8</v>
      </c>
      <c r="Q11" s="1179">
        <v>8</v>
      </c>
      <c r="R11" s="1182">
        <v>8</v>
      </c>
      <c r="S11" s="897"/>
    </row>
    <row r="12" spans="1:19" ht="36" customHeight="1" x14ac:dyDescent="0.3">
      <c r="A12" s="1177" t="s">
        <v>13</v>
      </c>
      <c r="B12" s="1177" t="s">
        <v>90</v>
      </c>
      <c r="C12" s="1187" t="s">
        <v>309</v>
      </c>
      <c r="D12" s="1179">
        <f>SUM(E12:K12,L12:R12)/2</f>
        <v>16</v>
      </c>
      <c r="E12" s="1180">
        <v>8</v>
      </c>
      <c r="F12" s="1179"/>
      <c r="G12" s="1179"/>
      <c r="H12" s="1179"/>
      <c r="I12" s="1179"/>
      <c r="J12" s="1179"/>
      <c r="K12" s="1180">
        <v>8</v>
      </c>
      <c r="L12" s="1186">
        <v>8</v>
      </c>
      <c r="M12" s="1179"/>
      <c r="N12" s="1179"/>
      <c r="O12" s="1179"/>
      <c r="P12" s="1181"/>
      <c r="Q12" s="1179"/>
      <c r="R12" s="1182">
        <v>8</v>
      </c>
      <c r="S12" s="897"/>
    </row>
    <row r="13" spans="1:19" ht="36" customHeight="1" x14ac:dyDescent="0.3">
      <c r="A13" s="1177" t="s">
        <v>13</v>
      </c>
      <c r="B13" s="1177" t="s">
        <v>90</v>
      </c>
      <c r="C13" s="1185" t="s">
        <v>106</v>
      </c>
      <c r="D13" s="1179">
        <f t="shared" si="0"/>
        <v>8</v>
      </c>
      <c r="E13" s="1180"/>
      <c r="F13" s="1188"/>
      <c r="G13" s="1188"/>
      <c r="H13" s="1188"/>
      <c r="I13" s="1188"/>
      <c r="J13" s="1188"/>
      <c r="K13" s="1180">
        <v>8</v>
      </c>
      <c r="L13" s="1186"/>
      <c r="M13" s="1188"/>
      <c r="N13" s="1188"/>
      <c r="O13" s="1188"/>
      <c r="P13" s="1181"/>
      <c r="Q13" s="1188"/>
      <c r="R13" s="1180">
        <v>8</v>
      </c>
      <c r="S13" s="897"/>
    </row>
    <row r="14" spans="1:19" ht="36" customHeight="1" x14ac:dyDescent="0.25">
      <c r="A14" s="1190"/>
      <c r="B14" s="1190"/>
      <c r="C14" s="1191" t="s">
        <v>122</v>
      </c>
      <c r="D14" s="1192"/>
      <c r="E14" s="1193">
        <f>COUNT(E7:E13)</f>
        <v>3</v>
      </c>
      <c r="F14" s="1193">
        <f t="shared" ref="F14:R14" si="1">COUNT(F7:F13)</f>
        <v>5</v>
      </c>
      <c r="G14" s="1193">
        <f t="shared" si="1"/>
        <v>4</v>
      </c>
      <c r="H14" s="1193">
        <f t="shared" si="1"/>
        <v>4</v>
      </c>
      <c r="I14" s="1193">
        <f t="shared" si="1"/>
        <v>5</v>
      </c>
      <c r="J14" s="1193">
        <f t="shared" si="1"/>
        <v>5</v>
      </c>
      <c r="K14" s="1193">
        <f t="shared" si="1"/>
        <v>2</v>
      </c>
      <c r="L14" s="1193">
        <f t="shared" si="1"/>
        <v>1</v>
      </c>
      <c r="M14" s="1193">
        <f t="shared" si="1"/>
        <v>5</v>
      </c>
      <c r="N14" s="1193">
        <f t="shared" si="1"/>
        <v>4</v>
      </c>
      <c r="O14" s="1193">
        <f>COUNT(O7:O13)</f>
        <v>5</v>
      </c>
      <c r="P14" s="1194">
        <f t="shared" si="1"/>
        <v>3</v>
      </c>
      <c r="Q14" s="1193">
        <f t="shared" si="1"/>
        <v>4</v>
      </c>
      <c r="R14" s="1193">
        <f t="shared" si="1"/>
        <v>4</v>
      </c>
      <c r="S14" s="907">
        <f>AVERAGE(E14:R14)</f>
        <v>3.8571428571428572</v>
      </c>
    </row>
    <row r="15" spans="1:19" ht="36" customHeight="1" x14ac:dyDescent="0.25">
      <c r="A15" s="1177" t="s">
        <v>13</v>
      </c>
      <c r="B15" s="1177" t="s">
        <v>14</v>
      </c>
      <c r="C15" s="1185" t="s">
        <v>293</v>
      </c>
      <c r="D15" s="1179">
        <f>SUM(E15:K15,L15:R15)/2</f>
        <v>36</v>
      </c>
      <c r="E15" s="1186"/>
      <c r="F15" s="1196">
        <v>8</v>
      </c>
      <c r="G15" s="1196"/>
      <c r="H15" s="1196">
        <v>8</v>
      </c>
      <c r="I15" s="1196">
        <v>8</v>
      </c>
      <c r="J15" s="1196">
        <v>8</v>
      </c>
      <c r="K15" s="1186">
        <v>8</v>
      </c>
      <c r="L15" s="1186">
        <v>8</v>
      </c>
      <c r="M15" s="1179"/>
      <c r="N15" s="1196">
        <v>8</v>
      </c>
      <c r="O15" s="1196">
        <v>8</v>
      </c>
      <c r="P15" s="1195"/>
      <c r="Q15" s="1196">
        <v>8</v>
      </c>
      <c r="R15" s="1204"/>
      <c r="S15" s="907"/>
    </row>
    <row r="16" spans="1:19" ht="36" customHeight="1" x14ac:dyDescent="0.25">
      <c r="A16" s="1177" t="s">
        <v>13</v>
      </c>
      <c r="B16" s="1177" t="s">
        <v>14</v>
      </c>
      <c r="C16" s="1185" t="s">
        <v>98</v>
      </c>
      <c r="D16" s="1179">
        <f>SUM(E16:K16,L16:R16)/2</f>
        <v>36</v>
      </c>
      <c r="E16" s="1180"/>
      <c r="F16" s="1183">
        <v>8</v>
      </c>
      <c r="G16" s="1179">
        <v>8</v>
      </c>
      <c r="H16" s="1179">
        <v>8</v>
      </c>
      <c r="I16" s="1179">
        <v>8</v>
      </c>
      <c r="J16" s="1179">
        <v>8</v>
      </c>
      <c r="K16" s="1180"/>
      <c r="L16" s="1180"/>
      <c r="M16" s="1196">
        <v>8</v>
      </c>
      <c r="N16" s="1196">
        <v>8</v>
      </c>
      <c r="O16" s="1179">
        <v>8</v>
      </c>
      <c r="P16" s="1181"/>
      <c r="Q16" s="1179">
        <v>8</v>
      </c>
      <c r="R16" s="1182"/>
      <c r="S16" s="907"/>
    </row>
    <row r="17" spans="1:19" ht="36" customHeight="1" x14ac:dyDescent="0.25">
      <c r="A17" s="1177" t="s">
        <v>13</v>
      </c>
      <c r="B17" s="1177" t="s">
        <v>201</v>
      </c>
      <c r="C17" s="1185" t="s">
        <v>107</v>
      </c>
      <c r="D17" s="1179">
        <f>SUM(E17:K17,L17:R17)/2</f>
        <v>17.5</v>
      </c>
      <c r="E17" s="1180">
        <v>5</v>
      </c>
      <c r="F17" s="1179"/>
      <c r="G17" s="1179">
        <v>5</v>
      </c>
      <c r="H17" s="1179">
        <v>5</v>
      </c>
      <c r="I17" s="1179"/>
      <c r="J17" s="1179"/>
      <c r="K17" s="1180"/>
      <c r="L17" s="1186">
        <v>5</v>
      </c>
      <c r="M17" s="1179">
        <v>5</v>
      </c>
      <c r="N17" s="1179">
        <v>5</v>
      </c>
      <c r="O17" s="1184">
        <v>5</v>
      </c>
      <c r="P17" s="1181"/>
      <c r="Q17" s="1179"/>
      <c r="R17" s="1182"/>
      <c r="S17" s="907"/>
    </row>
    <row r="18" spans="1:19" ht="36" customHeight="1" x14ac:dyDescent="0.25">
      <c r="A18" s="1190"/>
      <c r="B18" s="1190"/>
      <c r="C18" s="1191" t="s">
        <v>123</v>
      </c>
      <c r="D18" s="1192"/>
      <c r="E18" s="1193">
        <f t="shared" ref="E18:R18" si="2">COUNT(E7:E13,E15:E16)</f>
        <v>3</v>
      </c>
      <c r="F18" s="1193">
        <f t="shared" si="2"/>
        <v>7</v>
      </c>
      <c r="G18" s="1193">
        <f t="shared" si="2"/>
        <v>5</v>
      </c>
      <c r="H18" s="1193">
        <f t="shared" si="2"/>
        <v>6</v>
      </c>
      <c r="I18" s="1193">
        <f t="shared" si="2"/>
        <v>7</v>
      </c>
      <c r="J18" s="1193">
        <f t="shared" si="2"/>
        <v>7</v>
      </c>
      <c r="K18" s="1193">
        <f t="shared" si="2"/>
        <v>3</v>
      </c>
      <c r="L18" s="1193">
        <f t="shared" si="2"/>
        <v>2</v>
      </c>
      <c r="M18" s="1193">
        <f t="shared" si="2"/>
        <v>6</v>
      </c>
      <c r="N18" s="1193">
        <f t="shared" si="2"/>
        <v>6</v>
      </c>
      <c r="O18" s="1193">
        <f t="shared" si="2"/>
        <v>7</v>
      </c>
      <c r="P18" s="1194">
        <f t="shared" si="2"/>
        <v>3</v>
      </c>
      <c r="Q18" s="1193">
        <f t="shared" si="2"/>
        <v>6</v>
      </c>
      <c r="R18" s="1193">
        <f t="shared" si="2"/>
        <v>4</v>
      </c>
      <c r="S18" s="907">
        <f>AVERAGE(E18:R18)</f>
        <v>5.1428571428571432</v>
      </c>
    </row>
    <row r="19" spans="1:19" ht="36" customHeight="1" x14ac:dyDescent="0.25">
      <c r="A19" s="1177" t="s">
        <v>13</v>
      </c>
      <c r="B19" s="1177" t="s">
        <v>336</v>
      </c>
      <c r="C19" s="1185" t="s">
        <v>298</v>
      </c>
      <c r="D19" s="1179">
        <f>SUM(E19:K19,L19:R19)/2</f>
        <v>27</v>
      </c>
      <c r="E19" s="1198">
        <v>6</v>
      </c>
      <c r="F19" s="1179"/>
      <c r="G19" s="1179">
        <v>6</v>
      </c>
      <c r="H19" s="1179">
        <v>6</v>
      </c>
      <c r="I19" s="1179">
        <v>6</v>
      </c>
      <c r="J19" s="1179">
        <v>6</v>
      </c>
      <c r="K19" s="1199"/>
      <c r="L19" s="1200"/>
      <c r="M19" s="1179">
        <v>6</v>
      </c>
      <c r="N19" s="1179">
        <v>6</v>
      </c>
      <c r="O19" s="1179">
        <v>6</v>
      </c>
      <c r="P19" s="1181"/>
      <c r="Q19" s="1179"/>
      <c r="R19" s="1200">
        <v>6</v>
      </c>
      <c r="S19" s="907"/>
    </row>
    <row r="20" spans="1:19" ht="36" customHeight="1" x14ac:dyDescent="0.25">
      <c r="A20" s="1177" t="s">
        <v>13</v>
      </c>
      <c r="B20" s="1177" t="s">
        <v>26</v>
      </c>
      <c r="C20" s="1185" t="s">
        <v>285</v>
      </c>
      <c r="D20" s="1179">
        <f>SUM(E20:K20,L20:R20)/2</f>
        <v>36</v>
      </c>
      <c r="E20" s="1198"/>
      <c r="F20" s="1179">
        <v>8</v>
      </c>
      <c r="G20" s="1179">
        <v>8</v>
      </c>
      <c r="H20" s="1179"/>
      <c r="I20" s="1179">
        <v>8</v>
      </c>
      <c r="J20" s="1179">
        <v>8</v>
      </c>
      <c r="K20" s="1200">
        <v>8</v>
      </c>
      <c r="L20" s="1200">
        <v>8</v>
      </c>
      <c r="M20" s="1179">
        <v>8</v>
      </c>
      <c r="N20" s="1179">
        <v>8</v>
      </c>
      <c r="O20" s="1179"/>
      <c r="P20" s="1181"/>
      <c r="Q20" s="1179">
        <v>8</v>
      </c>
      <c r="R20" s="1200"/>
      <c r="S20" s="907"/>
    </row>
    <row r="21" spans="1:19" ht="36" customHeight="1" x14ac:dyDescent="0.25">
      <c r="A21" s="1190"/>
      <c r="B21" s="1190"/>
      <c r="C21" s="1191" t="s">
        <v>120</v>
      </c>
      <c r="D21" s="1192"/>
      <c r="E21" s="1193">
        <f t="shared" ref="E21:R21" si="3">COUNT(E7:E13,E15:E17,E19:E20)</f>
        <v>5</v>
      </c>
      <c r="F21" s="1193">
        <f t="shared" si="3"/>
        <v>8</v>
      </c>
      <c r="G21" s="1193">
        <f t="shared" si="3"/>
        <v>8</v>
      </c>
      <c r="H21" s="1193">
        <f t="shared" si="3"/>
        <v>8</v>
      </c>
      <c r="I21" s="1193">
        <f t="shared" si="3"/>
        <v>9</v>
      </c>
      <c r="J21" s="1193">
        <f t="shared" si="3"/>
        <v>9</v>
      </c>
      <c r="K21" s="1193">
        <f t="shared" si="3"/>
        <v>4</v>
      </c>
      <c r="L21" s="1193">
        <f t="shared" si="3"/>
        <v>4</v>
      </c>
      <c r="M21" s="1193">
        <f t="shared" si="3"/>
        <v>9</v>
      </c>
      <c r="N21" s="1193">
        <f t="shared" si="3"/>
        <v>9</v>
      </c>
      <c r="O21" s="1193">
        <f t="shared" si="3"/>
        <v>9</v>
      </c>
      <c r="P21" s="1194">
        <f t="shared" si="3"/>
        <v>3</v>
      </c>
      <c r="Q21" s="1193">
        <f t="shared" si="3"/>
        <v>7</v>
      </c>
      <c r="R21" s="1193">
        <f t="shared" si="3"/>
        <v>5</v>
      </c>
      <c r="S21" s="907">
        <f t="shared" ref="S21:S61" si="4">AVERAGE(E21:R21)</f>
        <v>6.9285714285714288</v>
      </c>
    </row>
    <row r="22" spans="1:19" ht="36" customHeight="1" x14ac:dyDescent="0.25">
      <c r="A22" s="1177" t="s">
        <v>13</v>
      </c>
      <c r="B22" s="1177" t="s">
        <v>30</v>
      </c>
      <c r="C22" s="1185" t="s">
        <v>292</v>
      </c>
      <c r="D22" s="1179">
        <f>SUM(E22:K22,L22:R22)/2</f>
        <v>28</v>
      </c>
      <c r="E22" s="1201"/>
      <c r="F22" s="1179">
        <v>8</v>
      </c>
      <c r="G22" s="1179"/>
      <c r="H22" s="1179">
        <v>8</v>
      </c>
      <c r="I22" s="1179">
        <v>8</v>
      </c>
      <c r="J22" s="1179">
        <v>8</v>
      </c>
      <c r="K22" s="1202"/>
      <c r="L22" s="1202"/>
      <c r="M22" s="1179">
        <v>8</v>
      </c>
      <c r="N22" s="1179">
        <v>8</v>
      </c>
      <c r="O22" s="1179"/>
      <c r="P22" s="1195"/>
      <c r="Q22" s="1179">
        <v>8</v>
      </c>
      <c r="R22" s="1201"/>
      <c r="S22" s="907"/>
    </row>
    <row r="23" spans="1:19" ht="36" customHeight="1" x14ac:dyDescent="0.25">
      <c r="A23" s="1177" t="s">
        <v>13</v>
      </c>
      <c r="B23" s="1177" t="s">
        <v>30</v>
      </c>
      <c r="C23" s="1185" t="s">
        <v>320</v>
      </c>
      <c r="D23" s="1179">
        <f>SUM(E23:K23,L23:R23)/2</f>
        <v>36</v>
      </c>
      <c r="E23" s="1202"/>
      <c r="F23" s="1179">
        <v>8</v>
      </c>
      <c r="G23" s="1179">
        <v>8</v>
      </c>
      <c r="H23" s="1179">
        <v>8</v>
      </c>
      <c r="I23" s="1179"/>
      <c r="J23" s="1179">
        <v>8</v>
      </c>
      <c r="K23" s="1202">
        <v>8</v>
      </c>
      <c r="L23" s="1202">
        <v>8</v>
      </c>
      <c r="M23" s="1179">
        <v>8</v>
      </c>
      <c r="N23" s="1179">
        <v>8</v>
      </c>
      <c r="O23" s="1179">
        <v>8</v>
      </c>
      <c r="P23" s="1195"/>
      <c r="Q23" s="1184" t="s">
        <v>104</v>
      </c>
      <c r="R23" s="1202"/>
      <c r="S23" s="907"/>
    </row>
    <row r="24" spans="1:19" ht="36" customHeight="1" x14ac:dyDescent="0.25">
      <c r="A24" s="1177" t="s">
        <v>13</v>
      </c>
      <c r="B24" s="1177" t="s">
        <v>30</v>
      </c>
      <c r="C24" s="1185" t="s">
        <v>290</v>
      </c>
      <c r="D24" s="1179">
        <f t="shared" ref="D24" si="5">SUM(E24:K24,L24:R24)/2</f>
        <v>12</v>
      </c>
      <c r="E24" s="1180">
        <v>8</v>
      </c>
      <c r="F24" s="1179"/>
      <c r="G24" s="1179"/>
      <c r="H24" s="1179"/>
      <c r="I24" s="1179"/>
      <c r="J24" s="1179"/>
      <c r="K24" s="1180">
        <v>8</v>
      </c>
      <c r="L24" s="1180">
        <v>8</v>
      </c>
      <c r="M24" s="1179"/>
      <c r="N24" s="1179"/>
      <c r="O24" s="1179"/>
      <c r="P24" s="1181"/>
      <c r="Q24" s="1179"/>
      <c r="R24" s="1189" t="s">
        <v>104</v>
      </c>
      <c r="S24" s="907"/>
    </row>
    <row r="25" spans="1:19" ht="36" customHeight="1" x14ac:dyDescent="0.25">
      <c r="A25" s="1190"/>
      <c r="B25" s="1190"/>
      <c r="C25" s="1191" t="s">
        <v>119</v>
      </c>
      <c r="D25" s="1192"/>
      <c r="E25" s="1193">
        <f t="shared" ref="E25:R25" si="6">COUNT(E7:E13,E15:E17,E19:E20,E22:E24)</f>
        <v>6</v>
      </c>
      <c r="F25" s="1193">
        <f t="shared" si="6"/>
        <v>10</v>
      </c>
      <c r="G25" s="1193">
        <f t="shared" si="6"/>
        <v>9</v>
      </c>
      <c r="H25" s="1193">
        <f t="shared" si="6"/>
        <v>10</v>
      </c>
      <c r="I25" s="1193">
        <f t="shared" si="6"/>
        <v>10</v>
      </c>
      <c r="J25" s="1193">
        <f t="shared" si="6"/>
        <v>11</v>
      </c>
      <c r="K25" s="1193">
        <f t="shared" si="6"/>
        <v>6</v>
      </c>
      <c r="L25" s="1193">
        <f t="shared" si="6"/>
        <v>6</v>
      </c>
      <c r="M25" s="1193">
        <f t="shared" si="6"/>
        <v>11</v>
      </c>
      <c r="N25" s="1193">
        <f t="shared" si="6"/>
        <v>11</v>
      </c>
      <c r="O25" s="1193">
        <f t="shared" si="6"/>
        <v>10</v>
      </c>
      <c r="P25" s="1194">
        <f t="shared" si="6"/>
        <v>3</v>
      </c>
      <c r="Q25" s="1193">
        <f t="shared" si="6"/>
        <v>8</v>
      </c>
      <c r="R25" s="1193">
        <f t="shared" si="6"/>
        <v>5</v>
      </c>
      <c r="S25" s="907">
        <f t="shared" si="4"/>
        <v>8.2857142857142865</v>
      </c>
    </row>
    <row r="26" spans="1:19" ht="36" customHeight="1" x14ac:dyDescent="0.25">
      <c r="A26" s="1238" t="s">
        <v>138</v>
      </c>
      <c r="B26" s="1177" t="s">
        <v>91</v>
      </c>
      <c r="C26" s="1178" t="s">
        <v>92</v>
      </c>
      <c r="D26" s="1179">
        <f t="shared" ref="D26:D29" si="7">SUM(E26:K26,L26:R26)/2</f>
        <v>0</v>
      </c>
      <c r="E26" s="1180"/>
      <c r="F26" s="1179"/>
      <c r="G26" s="1179"/>
      <c r="H26" s="1179"/>
      <c r="I26" s="1179"/>
      <c r="J26" s="1179"/>
      <c r="K26" s="1180"/>
      <c r="L26" s="1180"/>
      <c r="M26" s="1179"/>
      <c r="N26" s="1179"/>
      <c r="O26" s="1179"/>
      <c r="P26" s="1181"/>
      <c r="Q26" s="1179"/>
      <c r="R26" s="1182"/>
      <c r="S26" s="907"/>
    </row>
    <row r="27" spans="1:19" ht="36" customHeight="1" x14ac:dyDescent="0.25">
      <c r="A27" s="1177" t="s">
        <v>13</v>
      </c>
      <c r="B27" s="1177" t="s">
        <v>91</v>
      </c>
      <c r="C27" s="1178" t="s">
        <v>314</v>
      </c>
      <c r="D27" s="1179">
        <f t="shared" si="7"/>
        <v>16</v>
      </c>
      <c r="E27" s="1201"/>
      <c r="F27" s="1179"/>
      <c r="G27" s="1179">
        <v>8</v>
      </c>
      <c r="H27" s="1179">
        <v>8</v>
      </c>
      <c r="I27" s="1179"/>
      <c r="J27" s="1179"/>
      <c r="K27" s="1180"/>
      <c r="L27" s="1180"/>
      <c r="M27" s="1179"/>
      <c r="N27" s="1179">
        <v>8</v>
      </c>
      <c r="O27" s="1179">
        <v>8</v>
      </c>
      <c r="P27" s="1181"/>
      <c r="Q27" s="1179"/>
      <c r="R27" s="1201"/>
      <c r="S27" s="907"/>
    </row>
    <row r="28" spans="1:19" ht="36" customHeight="1" x14ac:dyDescent="0.25">
      <c r="A28" s="1177" t="s">
        <v>13</v>
      </c>
      <c r="B28" s="1177" t="s">
        <v>91</v>
      </c>
      <c r="C28" s="1185" t="s">
        <v>331</v>
      </c>
      <c r="D28" s="1179">
        <f t="shared" si="7"/>
        <v>40</v>
      </c>
      <c r="E28" s="1180"/>
      <c r="F28" s="1179">
        <v>8</v>
      </c>
      <c r="G28" s="1179">
        <v>8</v>
      </c>
      <c r="H28" s="1179">
        <v>8</v>
      </c>
      <c r="I28" s="1179"/>
      <c r="J28" s="1179">
        <v>8</v>
      </c>
      <c r="K28" s="1180">
        <v>8</v>
      </c>
      <c r="L28" s="1180">
        <v>8</v>
      </c>
      <c r="M28" s="1179">
        <v>8</v>
      </c>
      <c r="N28" s="1184" t="s">
        <v>152</v>
      </c>
      <c r="O28" s="1179">
        <v>8</v>
      </c>
      <c r="P28" s="1181">
        <v>8</v>
      </c>
      <c r="Q28" s="1179">
        <v>8</v>
      </c>
      <c r="R28" s="1182"/>
      <c r="S28" s="907"/>
    </row>
    <row r="29" spans="1:19" ht="36" customHeight="1" x14ac:dyDescent="0.25">
      <c r="A29" s="1177" t="s">
        <v>13</v>
      </c>
      <c r="B29" s="1177" t="s">
        <v>91</v>
      </c>
      <c r="C29" s="1185" t="s">
        <v>281</v>
      </c>
      <c r="D29" s="1179">
        <f t="shared" si="7"/>
        <v>40</v>
      </c>
      <c r="E29" s="1180">
        <v>8</v>
      </c>
      <c r="F29" s="1179"/>
      <c r="G29" s="1179">
        <v>8</v>
      </c>
      <c r="H29" s="1179">
        <v>8</v>
      </c>
      <c r="I29" s="1179">
        <v>8</v>
      </c>
      <c r="J29" s="1179">
        <v>8</v>
      </c>
      <c r="K29" s="1180"/>
      <c r="L29" s="1180"/>
      <c r="M29" s="1179">
        <v>8</v>
      </c>
      <c r="N29" s="1179">
        <v>8</v>
      </c>
      <c r="O29" s="1179"/>
      <c r="P29" s="1181">
        <v>8</v>
      </c>
      <c r="Q29" s="1179">
        <v>8</v>
      </c>
      <c r="R29" s="1182">
        <v>8</v>
      </c>
      <c r="S29" s="907"/>
    </row>
    <row r="30" spans="1:19" ht="36" customHeight="1" x14ac:dyDescent="0.25">
      <c r="A30" s="1190"/>
      <c r="B30" s="1190"/>
      <c r="C30" s="1191" t="s">
        <v>124</v>
      </c>
      <c r="D30" s="1192"/>
      <c r="E30" s="1193">
        <f t="shared" ref="E30:R30" si="8">COUNT(E7:E13,E15:E17,E19:E20,E22:E24,E26:E29)</f>
        <v>7</v>
      </c>
      <c r="F30" s="1193">
        <f t="shared" si="8"/>
        <v>11</v>
      </c>
      <c r="G30" s="1193">
        <f t="shared" si="8"/>
        <v>12</v>
      </c>
      <c r="H30" s="1193">
        <f t="shared" si="8"/>
        <v>13</v>
      </c>
      <c r="I30" s="1193">
        <f t="shared" si="8"/>
        <v>11</v>
      </c>
      <c r="J30" s="1193">
        <f t="shared" si="8"/>
        <v>13</v>
      </c>
      <c r="K30" s="1193">
        <f t="shared" si="8"/>
        <v>7</v>
      </c>
      <c r="L30" s="1193">
        <f t="shared" si="8"/>
        <v>7</v>
      </c>
      <c r="M30" s="1193">
        <f t="shared" si="8"/>
        <v>13</v>
      </c>
      <c r="N30" s="1193">
        <f t="shared" si="8"/>
        <v>13</v>
      </c>
      <c r="O30" s="1193">
        <f t="shared" si="8"/>
        <v>12</v>
      </c>
      <c r="P30" s="1194">
        <f t="shared" si="8"/>
        <v>5</v>
      </c>
      <c r="Q30" s="1193">
        <f t="shared" si="8"/>
        <v>10</v>
      </c>
      <c r="R30" s="1193">
        <f t="shared" si="8"/>
        <v>6</v>
      </c>
      <c r="S30" s="907">
        <f t="shared" si="4"/>
        <v>10</v>
      </c>
    </row>
    <row r="31" spans="1:19" ht="36" customHeight="1" x14ac:dyDescent="0.25">
      <c r="A31" s="1177" t="s">
        <v>13</v>
      </c>
      <c r="B31" s="1177" t="s">
        <v>288</v>
      </c>
      <c r="C31" s="1185" t="s">
        <v>276</v>
      </c>
      <c r="D31" s="1179">
        <f>SUM(E31:K31,L31:R31)/2</f>
        <v>5</v>
      </c>
      <c r="E31" s="1200"/>
      <c r="F31" s="1179"/>
      <c r="G31" s="1179"/>
      <c r="H31" s="1179">
        <v>5</v>
      </c>
      <c r="I31" s="1179"/>
      <c r="J31" s="1179"/>
      <c r="K31" s="1184" t="s">
        <v>104</v>
      </c>
      <c r="L31" s="1184" t="s">
        <v>104</v>
      </c>
      <c r="M31" s="1179"/>
      <c r="N31" s="1179"/>
      <c r="O31" s="1179">
        <v>5</v>
      </c>
      <c r="P31" s="1181"/>
      <c r="Q31" s="1179"/>
      <c r="R31" s="1200"/>
      <c r="S31" s="907"/>
    </row>
    <row r="32" spans="1:19" ht="36" customHeight="1" x14ac:dyDescent="0.25">
      <c r="A32" s="1177" t="s">
        <v>13</v>
      </c>
      <c r="B32" s="1177" t="s">
        <v>322</v>
      </c>
      <c r="C32" s="1185" t="s">
        <v>276</v>
      </c>
      <c r="D32" s="1179">
        <f>SUM(E32:K32,L32:R32)/2</f>
        <v>7</v>
      </c>
      <c r="E32" s="1200"/>
      <c r="F32" s="1179"/>
      <c r="G32" s="1179"/>
      <c r="H32" s="1179"/>
      <c r="I32" s="1179">
        <v>7</v>
      </c>
      <c r="J32" s="1184" t="s">
        <v>104</v>
      </c>
      <c r="K32" s="1200"/>
      <c r="L32" s="1200"/>
      <c r="M32" s="1179"/>
      <c r="N32" s="1179"/>
      <c r="O32" s="1179"/>
      <c r="P32" s="1181"/>
      <c r="Q32" s="1179">
        <v>7</v>
      </c>
      <c r="R32" s="1200"/>
      <c r="S32" s="907"/>
    </row>
    <row r="33" spans="1:19" ht="36" customHeight="1" x14ac:dyDescent="0.25">
      <c r="A33" s="1177" t="s">
        <v>13</v>
      </c>
      <c r="B33" s="1177" t="s">
        <v>34</v>
      </c>
      <c r="C33" s="1203" t="s">
        <v>192</v>
      </c>
      <c r="D33" s="1179">
        <f>SUM(E33:K33,L33:R33)/2</f>
        <v>40</v>
      </c>
      <c r="E33" s="1180">
        <v>8</v>
      </c>
      <c r="F33" s="1196">
        <v>8</v>
      </c>
      <c r="G33" s="1196">
        <v>8</v>
      </c>
      <c r="H33" s="1184"/>
      <c r="I33" s="1184">
        <v>8</v>
      </c>
      <c r="J33" s="1179">
        <v>8</v>
      </c>
      <c r="K33" s="1180"/>
      <c r="L33" s="1180"/>
      <c r="M33" s="1196">
        <v>8</v>
      </c>
      <c r="N33" s="1196">
        <v>8</v>
      </c>
      <c r="O33" s="1184"/>
      <c r="P33" s="1181">
        <v>8</v>
      </c>
      <c r="Q33" s="1179">
        <v>8</v>
      </c>
      <c r="R33" s="1182">
        <v>8</v>
      </c>
      <c r="S33" s="907"/>
    </row>
    <row r="34" spans="1:19" ht="36" customHeight="1" x14ac:dyDescent="0.25">
      <c r="A34" s="1238" t="s">
        <v>13</v>
      </c>
      <c r="B34" s="1238" t="s">
        <v>338</v>
      </c>
      <c r="C34" s="1385" t="s">
        <v>306</v>
      </c>
      <c r="D34" s="1179">
        <f>SUM(E34:K34,L34:R34)/2</f>
        <v>40</v>
      </c>
      <c r="E34" s="1421">
        <v>10</v>
      </c>
      <c r="F34" s="1196">
        <v>10</v>
      </c>
      <c r="G34" s="1196"/>
      <c r="H34" s="1179">
        <v>10</v>
      </c>
      <c r="I34" s="1196"/>
      <c r="J34" s="1196"/>
      <c r="K34" s="1200">
        <v>10</v>
      </c>
      <c r="L34" s="1184" t="s">
        <v>104</v>
      </c>
      <c r="M34" s="1179">
        <v>10</v>
      </c>
      <c r="N34" s="1196"/>
      <c r="O34" s="1196">
        <v>10</v>
      </c>
      <c r="P34" s="1195">
        <v>10</v>
      </c>
      <c r="Q34" s="1196"/>
      <c r="R34" s="1421">
        <v>10</v>
      </c>
      <c r="S34" s="907"/>
    </row>
    <row r="35" spans="1:19" ht="36" customHeight="1" x14ac:dyDescent="0.25">
      <c r="A35" s="1190"/>
      <c r="B35" s="1190"/>
      <c r="C35" s="1191" t="s">
        <v>121</v>
      </c>
      <c r="D35" s="1192"/>
      <c r="E35" s="1193">
        <f t="shared" ref="E35:R35" si="9">COUNT(E7:E13,E15:E17,E19:E20,E22:E24,E26:E29,E31:E33)</f>
        <v>8</v>
      </c>
      <c r="F35" s="1193">
        <f t="shared" si="9"/>
        <v>12</v>
      </c>
      <c r="G35" s="1193">
        <f t="shared" si="9"/>
        <v>13</v>
      </c>
      <c r="H35" s="1193">
        <f t="shared" si="9"/>
        <v>14</v>
      </c>
      <c r="I35" s="1193">
        <f t="shared" si="9"/>
        <v>13</v>
      </c>
      <c r="J35" s="1193">
        <f t="shared" si="9"/>
        <v>14</v>
      </c>
      <c r="K35" s="1193">
        <f t="shared" si="9"/>
        <v>7</v>
      </c>
      <c r="L35" s="1193">
        <f t="shared" si="9"/>
        <v>7</v>
      </c>
      <c r="M35" s="1193">
        <f t="shared" si="9"/>
        <v>14</v>
      </c>
      <c r="N35" s="1193">
        <f t="shared" si="9"/>
        <v>14</v>
      </c>
      <c r="O35" s="1193">
        <f t="shared" si="9"/>
        <v>13</v>
      </c>
      <c r="P35" s="1194">
        <f t="shared" si="9"/>
        <v>6</v>
      </c>
      <c r="Q35" s="1193">
        <f t="shared" si="9"/>
        <v>12</v>
      </c>
      <c r="R35" s="1193">
        <f t="shared" si="9"/>
        <v>7</v>
      </c>
      <c r="S35" s="907">
        <f t="shared" si="4"/>
        <v>11</v>
      </c>
    </row>
    <row r="36" spans="1:19" ht="36" customHeight="1" x14ac:dyDescent="0.25">
      <c r="A36" s="1177" t="s">
        <v>13</v>
      </c>
      <c r="B36" s="1177" t="s">
        <v>162</v>
      </c>
      <c r="C36" s="1185" t="s">
        <v>235</v>
      </c>
      <c r="D36" s="1179">
        <f t="shared" ref="D36" si="10">SUM(E36:K36,L36:R36)/2</f>
        <v>40</v>
      </c>
      <c r="E36" s="1186"/>
      <c r="F36" s="1196">
        <v>8</v>
      </c>
      <c r="G36" s="1196">
        <v>8</v>
      </c>
      <c r="H36" s="1179"/>
      <c r="I36" s="1196">
        <v>8</v>
      </c>
      <c r="J36" s="1196">
        <v>8</v>
      </c>
      <c r="K36" s="1180">
        <v>8</v>
      </c>
      <c r="L36" s="1180">
        <v>8</v>
      </c>
      <c r="M36" s="1179">
        <v>8</v>
      </c>
      <c r="N36" s="1196"/>
      <c r="O36" s="1196">
        <v>8</v>
      </c>
      <c r="P36" s="1195">
        <v>8</v>
      </c>
      <c r="Q36" s="1196">
        <v>8</v>
      </c>
      <c r="R36" s="1204"/>
      <c r="S36" s="907"/>
    </row>
    <row r="37" spans="1:19" ht="36" customHeight="1" x14ac:dyDescent="0.25">
      <c r="A37" s="1177" t="s">
        <v>13</v>
      </c>
      <c r="B37" s="1177" t="s">
        <v>162</v>
      </c>
      <c r="C37" s="1185" t="s">
        <v>292</v>
      </c>
      <c r="D37" s="1179">
        <f>SUM(E37:K37,L37:R37)/2</f>
        <v>8</v>
      </c>
      <c r="E37" s="1180">
        <v>8</v>
      </c>
      <c r="F37" s="1205"/>
      <c r="G37" s="1206"/>
      <c r="H37" s="1205"/>
      <c r="I37" s="1205"/>
      <c r="J37" s="1205"/>
      <c r="K37" s="1186"/>
      <c r="L37" s="1186"/>
      <c r="M37" s="1205"/>
      <c r="N37" s="1207"/>
      <c r="O37" s="1207"/>
      <c r="P37" s="1422"/>
      <c r="Q37" s="1205"/>
      <c r="R37" s="1182">
        <v>8</v>
      </c>
      <c r="S37" s="907"/>
    </row>
    <row r="38" spans="1:19" ht="36" customHeight="1" x14ac:dyDescent="0.25">
      <c r="A38" s="1190"/>
      <c r="B38" s="1190"/>
      <c r="C38" s="1191" t="s">
        <v>139</v>
      </c>
      <c r="D38" s="1192"/>
      <c r="E38" s="1193">
        <f t="shared" ref="E38:R38" si="11">COUNT(E7:E13,E15:E17,E19:E20,E22:E24,E26:E29,E31:E33,E36:E37)</f>
        <v>9</v>
      </c>
      <c r="F38" s="1193">
        <f t="shared" si="11"/>
        <v>13</v>
      </c>
      <c r="G38" s="1193">
        <f t="shared" si="11"/>
        <v>14</v>
      </c>
      <c r="H38" s="1193">
        <f t="shared" si="11"/>
        <v>14</v>
      </c>
      <c r="I38" s="1193">
        <f t="shared" si="11"/>
        <v>14</v>
      </c>
      <c r="J38" s="1193">
        <f t="shared" si="11"/>
        <v>15</v>
      </c>
      <c r="K38" s="1193">
        <f t="shared" si="11"/>
        <v>8</v>
      </c>
      <c r="L38" s="1193">
        <f t="shared" si="11"/>
        <v>8</v>
      </c>
      <c r="M38" s="1193">
        <f t="shared" si="11"/>
        <v>15</v>
      </c>
      <c r="N38" s="1193">
        <f t="shared" si="11"/>
        <v>14</v>
      </c>
      <c r="O38" s="1193">
        <f t="shared" si="11"/>
        <v>14</v>
      </c>
      <c r="P38" s="1194">
        <f t="shared" si="11"/>
        <v>7</v>
      </c>
      <c r="Q38" s="1193">
        <f t="shared" si="11"/>
        <v>13</v>
      </c>
      <c r="R38" s="1193">
        <f t="shared" si="11"/>
        <v>8</v>
      </c>
      <c r="S38" s="907">
        <f t="shared" si="4"/>
        <v>11.857142857142858</v>
      </c>
    </row>
    <row r="39" spans="1:19" ht="36" customHeight="1" x14ac:dyDescent="0.25">
      <c r="A39" s="1177" t="s">
        <v>13</v>
      </c>
      <c r="B39" s="1177" t="s">
        <v>103</v>
      </c>
      <c r="C39" s="1185" t="s">
        <v>309</v>
      </c>
      <c r="D39" s="1179">
        <f>SUM(E39:K39,L39:R39)/2</f>
        <v>8</v>
      </c>
      <c r="E39" s="1200"/>
      <c r="F39" s="1179"/>
      <c r="G39" s="1179">
        <v>8</v>
      </c>
      <c r="H39" s="1179"/>
      <c r="I39" s="1179"/>
      <c r="J39" s="1179"/>
      <c r="K39" s="1200"/>
      <c r="L39" s="1200"/>
      <c r="M39" s="1179"/>
      <c r="N39" s="1179">
        <v>8</v>
      </c>
      <c r="O39" s="1179"/>
      <c r="P39" s="1181"/>
      <c r="Q39" s="1179"/>
      <c r="R39" s="1200"/>
      <c r="S39" s="907"/>
    </row>
    <row r="40" spans="1:19" ht="36" customHeight="1" x14ac:dyDescent="0.25">
      <c r="A40" s="1177" t="s">
        <v>13</v>
      </c>
      <c r="B40" s="1177" t="s">
        <v>103</v>
      </c>
      <c r="C40" s="1185" t="s">
        <v>332</v>
      </c>
      <c r="D40" s="1179">
        <f>SUM(E40:K40,L40:R40)/2</f>
        <v>36</v>
      </c>
      <c r="E40" s="1180">
        <v>8</v>
      </c>
      <c r="F40" s="1179"/>
      <c r="G40" s="1184">
        <v>8</v>
      </c>
      <c r="H40" s="1179">
        <v>8</v>
      </c>
      <c r="I40" s="1179">
        <v>8</v>
      </c>
      <c r="J40" s="1179">
        <v>8</v>
      </c>
      <c r="K40" s="1180"/>
      <c r="L40" s="1180"/>
      <c r="M40" s="1179"/>
      <c r="N40" s="1184">
        <v>8</v>
      </c>
      <c r="O40" s="1179">
        <v>8</v>
      </c>
      <c r="P40" s="1181"/>
      <c r="Q40" s="1179">
        <v>8</v>
      </c>
      <c r="R40" s="1182">
        <v>8</v>
      </c>
      <c r="S40" s="907"/>
    </row>
    <row r="41" spans="1:19" ht="36" customHeight="1" x14ac:dyDescent="0.25">
      <c r="A41" s="1190"/>
      <c r="B41" s="1190"/>
      <c r="C41" s="1191" t="s">
        <v>125</v>
      </c>
      <c r="D41" s="1192"/>
      <c r="E41" s="1193">
        <f t="shared" ref="E41:R41" si="12">COUNT(E7:E13,E15:E16,E19:E20,E22:E24,E26:E29,E31:E33,E36:E37,E39:E40)</f>
        <v>9</v>
      </c>
      <c r="F41" s="1193">
        <f t="shared" si="12"/>
        <v>13</v>
      </c>
      <c r="G41" s="1193">
        <f t="shared" si="12"/>
        <v>15</v>
      </c>
      <c r="H41" s="1193">
        <f t="shared" si="12"/>
        <v>14</v>
      </c>
      <c r="I41" s="1193">
        <f t="shared" si="12"/>
        <v>15</v>
      </c>
      <c r="J41" s="1193">
        <f t="shared" si="12"/>
        <v>16</v>
      </c>
      <c r="K41" s="1193">
        <f t="shared" si="12"/>
        <v>8</v>
      </c>
      <c r="L41" s="1193">
        <f t="shared" si="12"/>
        <v>7</v>
      </c>
      <c r="M41" s="1193">
        <f t="shared" si="12"/>
        <v>14</v>
      </c>
      <c r="N41" s="1193">
        <f t="shared" si="12"/>
        <v>15</v>
      </c>
      <c r="O41" s="1193">
        <f t="shared" si="12"/>
        <v>14</v>
      </c>
      <c r="P41" s="1194">
        <f t="shared" si="12"/>
        <v>7</v>
      </c>
      <c r="Q41" s="1193">
        <f t="shared" si="12"/>
        <v>14</v>
      </c>
      <c r="R41" s="1193">
        <f t="shared" si="12"/>
        <v>9</v>
      </c>
      <c r="S41" s="907">
        <f t="shared" si="4"/>
        <v>12.142857142857142</v>
      </c>
    </row>
    <row r="42" spans="1:19" ht="36" customHeight="1" x14ac:dyDescent="0.25">
      <c r="A42" s="1177" t="s">
        <v>13</v>
      </c>
      <c r="B42" s="1177" t="s">
        <v>39</v>
      </c>
      <c r="C42" s="1185" t="s">
        <v>318</v>
      </c>
      <c r="D42" s="1179">
        <f>SUM(E42:K42,L42:R42)/2</f>
        <v>36</v>
      </c>
      <c r="E42" s="1180"/>
      <c r="F42" s="1179">
        <v>8</v>
      </c>
      <c r="G42" s="1179">
        <v>8</v>
      </c>
      <c r="H42" s="1179">
        <v>8</v>
      </c>
      <c r="I42" s="1179">
        <v>8</v>
      </c>
      <c r="J42" s="1179"/>
      <c r="K42" s="1180">
        <v>8</v>
      </c>
      <c r="L42" s="1180">
        <v>8</v>
      </c>
      <c r="M42" s="1179"/>
      <c r="N42" s="1179">
        <v>8</v>
      </c>
      <c r="O42" s="1179">
        <v>8</v>
      </c>
      <c r="P42" s="1181"/>
      <c r="Q42" s="1179">
        <v>8</v>
      </c>
      <c r="R42" s="1182"/>
      <c r="S42" s="907"/>
    </row>
    <row r="43" spans="1:19" ht="36" customHeight="1" x14ac:dyDescent="0.25">
      <c r="A43" s="1177" t="s">
        <v>13</v>
      </c>
      <c r="B43" s="1177" t="s">
        <v>39</v>
      </c>
      <c r="C43" s="1185" t="s">
        <v>329</v>
      </c>
      <c r="D43" s="1179">
        <f t="shared" ref="D43:D48" si="13">SUM(E43:K43,L43:R43)/2</f>
        <v>36</v>
      </c>
      <c r="E43" s="1180"/>
      <c r="F43" s="1179">
        <v>8</v>
      </c>
      <c r="G43" s="1179">
        <v>8</v>
      </c>
      <c r="H43" s="1211">
        <v>8</v>
      </c>
      <c r="I43" s="1179"/>
      <c r="J43" s="1179">
        <v>8</v>
      </c>
      <c r="K43" s="1180">
        <v>8</v>
      </c>
      <c r="L43" s="1180">
        <v>8</v>
      </c>
      <c r="M43" s="1179">
        <v>8</v>
      </c>
      <c r="N43" s="1179">
        <v>8</v>
      </c>
      <c r="O43" s="1179"/>
      <c r="P43" s="1181"/>
      <c r="Q43" s="1179">
        <v>8</v>
      </c>
      <c r="R43" s="1182"/>
      <c r="S43" s="907"/>
    </row>
    <row r="44" spans="1:19" s="1064" customFormat="1" ht="36" customHeight="1" x14ac:dyDescent="0.25">
      <c r="A44" s="1177" t="s">
        <v>13</v>
      </c>
      <c r="B44" s="1177" t="s">
        <v>39</v>
      </c>
      <c r="C44" s="1185" t="s">
        <v>308</v>
      </c>
      <c r="D44" s="1179">
        <f t="shared" si="13"/>
        <v>8</v>
      </c>
      <c r="E44" s="1180">
        <v>8</v>
      </c>
      <c r="F44" s="1205"/>
      <c r="G44" s="1205"/>
      <c r="H44" s="1205"/>
      <c r="I44" s="1205"/>
      <c r="J44" s="1205"/>
      <c r="K44" s="1212"/>
      <c r="L44" s="1212"/>
      <c r="M44" s="1205"/>
      <c r="N44" s="1205"/>
      <c r="O44" s="1205"/>
      <c r="P44" s="1213"/>
      <c r="Q44" s="1205"/>
      <c r="R44" s="1182">
        <v>8</v>
      </c>
      <c r="S44" s="1078"/>
    </row>
    <row r="45" spans="1:19" ht="36" customHeight="1" x14ac:dyDescent="0.25">
      <c r="A45" s="1177" t="s">
        <v>13</v>
      </c>
      <c r="B45" s="1177" t="s">
        <v>39</v>
      </c>
      <c r="C45" s="1185" t="s">
        <v>106</v>
      </c>
      <c r="D45" s="1179">
        <f t="shared" si="13"/>
        <v>16</v>
      </c>
      <c r="E45" s="1180"/>
      <c r="F45" s="1179">
        <v>8</v>
      </c>
      <c r="G45" s="1179">
        <v>8</v>
      </c>
      <c r="H45" s="1188"/>
      <c r="I45" s="1188"/>
      <c r="J45" s="1188"/>
      <c r="K45" s="1201"/>
      <c r="L45" s="1180"/>
      <c r="M45" s="1179">
        <v>8</v>
      </c>
      <c r="N45" s="1179">
        <v>8</v>
      </c>
      <c r="O45" s="1188"/>
      <c r="P45" s="1181"/>
      <c r="Q45" s="1188"/>
      <c r="R45" s="1201"/>
      <c r="S45" s="907"/>
    </row>
    <row r="46" spans="1:19" ht="36" customHeight="1" x14ac:dyDescent="0.25">
      <c r="A46" s="1177" t="s">
        <v>13</v>
      </c>
      <c r="B46" s="1177" t="s">
        <v>39</v>
      </c>
      <c r="C46" s="1185" t="s">
        <v>334</v>
      </c>
      <c r="D46" s="1179">
        <f t="shared" si="13"/>
        <v>40</v>
      </c>
      <c r="E46" s="1200">
        <v>8</v>
      </c>
      <c r="F46" s="1179">
        <v>8</v>
      </c>
      <c r="G46" s="1179"/>
      <c r="H46" s="1179">
        <v>8</v>
      </c>
      <c r="I46" s="1179">
        <v>8</v>
      </c>
      <c r="J46" s="1179"/>
      <c r="K46" s="1200">
        <v>8</v>
      </c>
      <c r="L46" s="1200">
        <v>8</v>
      </c>
      <c r="M46" s="1179">
        <v>8</v>
      </c>
      <c r="N46" s="1179"/>
      <c r="O46" s="1179">
        <v>8</v>
      </c>
      <c r="P46" s="1181">
        <v>8</v>
      </c>
      <c r="Q46" s="1179"/>
      <c r="R46" s="1200">
        <v>8</v>
      </c>
      <c r="S46" s="1377"/>
    </row>
    <row r="47" spans="1:19" ht="36" customHeight="1" x14ac:dyDescent="0.25">
      <c r="A47" s="1238" t="s">
        <v>138</v>
      </c>
      <c r="B47" s="1177" t="s">
        <v>39</v>
      </c>
      <c r="C47" s="1185" t="s">
        <v>135</v>
      </c>
      <c r="D47" s="1179">
        <f t="shared" si="13"/>
        <v>0</v>
      </c>
      <c r="E47" s="1180"/>
      <c r="F47" s="1179"/>
      <c r="G47" s="1179"/>
      <c r="H47" s="1179"/>
      <c r="I47" s="1179"/>
      <c r="J47" s="1179"/>
      <c r="K47" s="1200"/>
      <c r="L47" s="1180"/>
      <c r="M47" s="1179"/>
      <c r="N47" s="1179"/>
      <c r="O47" s="1179"/>
      <c r="P47" s="1181"/>
      <c r="Q47" s="1179"/>
      <c r="R47" s="1200"/>
      <c r="S47" s="907"/>
    </row>
    <row r="48" spans="1:19" ht="36" customHeight="1" x14ac:dyDescent="0.25">
      <c r="A48" s="1177" t="s">
        <v>13</v>
      </c>
      <c r="B48" s="1177" t="s">
        <v>39</v>
      </c>
      <c r="C48" s="1185" t="s">
        <v>325</v>
      </c>
      <c r="D48" s="1179">
        <f t="shared" si="13"/>
        <v>16</v>
      </c>
      <c r="E48" s="1200">
        <v>8</v>
      </c>
      <c r="F48" s="1179"/>
      <c r="G48" s="1179"/>
      <c r="H48" s="1179"/>
      <c r="I48" s="1179"/>
      <c r="J48" s="1179">
        <v>8</v>
      </c>
      <c r="K48" s="1200"/>
      <c r="L48" s="1200"/>
      <c r="M48" s="1196"/>
      <c r="N48" s="1179"/>
      <c r="O48" s="1179"/>
      <c r="P48" s="1181"/>
      <c r="Q48" s="1179">
        <v>8</v>
      </c>
      <c r="R48" s="1200">
        <v>8</v>
      </c>
      <c r="S48" s="907"/>
    </row>
    <row r="49" spans="1:19" ht="36" customHeight="1" x14ac:dyDescent="0.25">
      <c r="A49" s="1190"/>
      <c r="B49" s="1190"/>
      <c r="C49" s="1191" t="s">
        <v>126</v>
      </c>
      <c r="D49" s="1192"/>
      <c r="E49" s="1193">
        <f t="shared" ref="E49:R49" si="14">COUNT(E8:E13,E15:E16,E19:E20,E22:E24,E26:E29,E31:E33,E36:E37,E39:E40,E42:E48)</f>
        <v>12</v>
      </c>
      <c r="F49" s="1193">
        <f t="shared" si="14"/>
        <v>16</v>
      </c>
      <c r="G49" s="1193">
        <f t="shared" si="14"/>
        <v>17</v>
      </c>
      <c r="H49" s="1193">
        <f t="shared" si="14"/>
        <v>16</v>
      </c>
      <c r="I49" s="1193">
        <f t="shared" si="14"/>
        <v>16</v>
      </c>
      <c r="J49" s="1193">
        <f t="shared" si="14"/>
        <v>17</v>
      </c>
      <c r="K49" s="1193">
        <f t="shared" si="14"/>
        <v>11</v>
      </c>
      <c r="L49" s="1193">
        <f t="shared" si="14"/>
        <v>10</v>
      </c>
      <c r="M49" s="1193">
        <f t="shared" si="14"/>
        <v>16</v>
      </c>
      <c r="N49" s="1193">
        <f t="shared" si="14"/>
        <v>17</v>
      </c>
      <c r="O49" s="1193">
        <f t="shared" si="14"/>
        <v>15</v>
      </c>
      <c r="P49" s="1194">
        <f t="shared" si="14"/>
        <v>7</v>
      </c>
      <c r="Q49" s="1193">
        <f t="shared" si="14"/>
        <v>16</v>
      </c>
      <c r="R49" s="1193">
        <f t="shared" si="14"/>
        <v>12</v>
      </c>
      <c r="S49" s="907">
        <f>AVERAGE(E49:R49)</f>
        <v>14.142857142857142</v>
      </c>
    </row>
    <row r="50" spans="1:19" ht="36" customHeight="1" x14ac:dyDescent="0.25">
      <c r="A50" s="1177" t="s">
        <v>13</v>
      </c>
      <c r="B50" s="1177" t="s">
        <v>301</v>
      </c>
      <c r="C50" s="1178" t="s">
        <v>106</v>
      </c>
      <c r="D50" s="1179">
        <f>SUM(E50:K50,L50:R50)/2</f>
        <v>6</v>
      </c>
      <c r="E50" s="1182"/>
      <c r="F50" s="1201"/>
      <c r="G50" s="1188"/>
      <c r="H50" s="1183">
        <v>6</v>
      </c>
      <c r="I50" s="1188"/>
      <c r="J50" s="1188"/>
      <c r="K50" s="1215"/>
      <c r="L50" s="1180"/>
      <c r="M50" s="1188"/>
      <c r="N50" s="1188"/>
      <c r="O50" s="1179">
        <v>6</v>
      </c>
      <c r="P50" s="1181"/>
      <c r="Q50" s="1188"/>
      <c r="R50" s="1215"/>
      <c r="S50" s="907"/>
    </row>
    <row r="51" spans="1:19" ht="36" customHeight="1" x14ac:dyDescent="0.25">
      <c r="A51" s="1177" t="s">
        <v>13</v>
      </c>
      <c r="B51" s="1177" t="s">
        <v>312</v>
      </c>
      <c r="C51" s="1178" t="s">
        <v>106</v>
      </c>
      <c r="D51" s="1179">
        <f>SUM(E51:K51,L51:R51)/2</f>
        <v>7.5</v>
      </c>
      <c r="E51" s="1182"/>
      <c r="F51" s="1201"/>
      <c r="G51" s="1188"/>
      <c r="H51" s="1201"/>
      <c r="I51" s="1179">
        <v>5</v>
      </c>
      <c r="J51" s="1179">
        <v>5</v>
      </c>
      <c r="K51" s="1215"/>
      <c r="L51" s="1180"/>
      <c r="M51" s="1188"/>
      <c r="N51" s="1188"/>
      <c r="O51" s="1188"/>
      <c r="P51" s="1181"/>
      <c r="Q51" s="1179">
        <v>5</v>
      </c>
      <c r="R51" s="1215"/>
      <c r="S51" s="907"/>
    </row>
    <row r="52" spans="1:19" ht="36" customHeight="1" x14ac:dyDescent="0.25">
      <c r="A52" s="1190"/>
      <c r="B52" s="1190"/>
      <c r="C52" s="1216" t="s">
        <v>300</v>
      </c>
      <c r="D52" s="1192"/>
      <c r="E52" s="1193">
        <f t="shared" ref="E52:R52" si="15">COUNT(E15:E16,E20,E22:E24,E26:E29,E31:E33,E36:E37,E39:E40,E42:E48)</f>
        <v>8</v>
      </c>
      <c r="F52" s="1193">
        <f t="shared" si="15"/>
        <v>12</v>
      </c>
      <c r="G52" s="1193">
        <f t="shared" si="15"/>
        <v>13</v>
      </c>
      <c r="H52" s="1193">
        <f t="shared" si="15"/>
        <v>12</v>
      </c>
      <c r="I52" s="1193">
        <f t="shared" si="15"/>
        <v>11</v>
      </c>
      <c r="J52" s="1193">
        <f t="shared" si="15"/>
        <v>12</v>
      </c>
      <c r="K52" s="1193">
        <f t="shared" si="15"/>
        <v>9</v>
      </c>
      <c r="L52" s="1193">
        <f t="shared" si="15"/>
        <v>9</v>
      </c>
      <c r="M52" s="1193">
        <f t="shared" si="15"/>
        <v>11</v>
      </c>
      <c r="N52" s="1193">
        <f t="shared" si="15"/>
        <v>13</v>
      </c>
      <c r="O52" s="1193">
        <f t="shared" si="15"/>
        <v>10</v>
      </c>
      <c r="P52" s="1194">
        <f t="shared" si="15"/>
        <v>5</v>
      </c>
      <c r="Q52" s="1193">
        <f t="shared" si="15"/>
        <v>13</v>
      </c>
      <c r="R52" s="1193">
        <f t="shared" si="15"/>
        <v>7</v>
      </c>
      <c r="S52" s="907">
        <f>AVERAGE(E52:R52)</f>
        <v>10.357142857142858</v>
      </c>
    </row>
    <row r="53" spans="1:19" ht="36" hidden="1" customHeight="1" x14ac:dyDescent="0.25">
      <c r="A53" s="1190"/>
      <c r="B53" s="1190"/>
      <c r="C53" s="1217" t="s">
        <v>51</v>
      </c>
      <c r="D53" s="1192"/>
      <c r="E53" s="1193">
        <f t="shared" ref="E53:R53" si="16">COUNT(E20,E22:E24,E26:E29,E31:E33,E36:E37,E39:E40,E42:E48,E50:E50)</f>
        <v>8</v>
      </c>
      <c r="F53" s="1193">
        <f t="shared" si="16"/>
        <v>10</v>
      </c>
      <c r="G53" s="1193">
        <f t="shared" si="16"/>
        <v>12</v>
      </c>
      <c r="H53" s="1193">
        <f t="shared" si="16"/>
        <v>11</v>
      </c>
      <c r="I53" s="1193">
        <f t="shared" si="16"/>
        <v>9</v>
      </c>
      <c r="J53" s="1193">
        <f t="shared" si="16"/>
        <v>10</v>
      </c>
      <c r="K53" s="1193">
        <f t="shared" si="16"/>
        <v>8</v>
      </c>
      <c r="L53" s="1193">
        <f t="shared" si="16"/>
        <v>8</v>
      </c>
      <c r="M53" s="1193">
        <f t="shared" si="16"/>
        <v>10</v>
      </c>
      <c r="N53" s="1193">
        <f t="shared" si="16"/>
        <v>11</v>
      </c>
      <c r="O53" s="1193">
        <f t="shared" si="16"/>
        <v>9</v>
      </c>
      <c r="P53" s="1194">
        <f t="shared" si="16"/>
        <v>5</v>
      </c>
      <c r="Q53" s="1193">
        <f t="shared" si="16"/>
        <v>11</v>
      </c>
      <c r="R53" s="1193">
        <f t="shared" si="16"/>
        <v>7</v>
      </c>
      <c r="S53" s="907">
        <f t="shared" si="4"/>
        <v>9.2142857142857135</v>
      </c>
    </row>
    <row r="54" spans="1:19" ht="36" hidden="1" customHeight="1" x14ac:dyDescent="0.25">
      <c r="A54" s="1190"/>
      <c r="B54" s="1190"/>
      <c r="C54" s="1217" t="s">
        <v>113</v>
      </c>
      <c r="D54" s="1192"/>
      <c r="E54" s="1193">
        <f t="shared" ref="E54:R54" si="17">COUNT(E22:E24,E26:E29,E32:E33,E36:E37,E39:E40,E42:E48,E50:E51)</f>
        <v>8</v>
      </c>
      <c r="F54" s="1193">
        <f t="shared" si="17"/>
        <v>9</v>
      </c>
      <c r="G54" s="1193">
        <f t="shared" si="17"/>
        <v>11</v>
      </c>
      <c r="H54" s="1193">
        <f t="shared" si="17"/>
        <v>10</v>
      </c>
      <c r="I54" s="1193">
        <f t="shared" si="17"/>
        <v>9</v>
      </c>
      <c r="J54" s="1193">
        <f t="shared" si="17"/>
        <v>10</v>
      </c>
      <c r="K54" s="1193">
        <f t="shared" si="17"/>
        <v>7</v>
      </c>
      <c r="L54" s="1193">
        <f t="shared" si="17"/>
        <v>7</v>
      </c>
      <c r="M54" s="1193">
        <f t="shared" si="17"/>
        <v>9</v>
      </c>
      <c r="N54" s="1193">
        <f t="shared" si="17"/>
        <v>10</v>
      </c>
      <c r="O54" s="1193">
        <f t="shared" si="17"/>
        <v>8</v>
      </c>
      <c r="P54" s="1194">
        <f t="shared" si="17"/>
        <v>5</v>
      </c>
      <c r="Q54" s="1193">
        <f t="shared" si="17"/>
        <v>11</v>
      </c>
      <c r="R54" s="1193">
        <f t="shared" si="17"/>
        <v>7</v>
      </c>
      <c r="S54" s="907">
        <f t="shared" si="4"/>
        <v>8.6428571428571423</v>
      </c>
    </row>
    <row r="55" spans="1:19" ht="36" hidden="1" customHeight="1" x14ac:dyDescent="0.25">
      <c r="A55" s="1177" t="s">
        <v>13</v>
      </c>
      <c r="B55" s="1177" t="s">
        <v>319</v>
      </c>
      <c r="C55" s="1185"/>
      <c r="D55" s="1179">
        <f t="shared" ref="D55" si="18">SUM(E55:K55,L55:R55)/2</f>
        <v>0</v>
      </c>
      <c r="E55" s="1182"/>
      <c r="F55" s="1183"/>
      <c r="G55" s="1179"/>
      <c r="H55" s="1183"/>
      <c r="I55" s="1179"/>
      <c r="J55" s="1179"/>
      <c r="K55" s="1180"/>
      <c r="L55" s="1180"/>
      <c r="M55" s="1179"/>
      <c r="N55" s="1179"/>
      <c r="O55" s="1179"/>
      <c r="P55" s="1181"/>
      <c r="Q55" s="1179"/>
      <c r="R55" s="1180"/>
      <c r="S55" s="907"/>
    </row>
    <row r="56" spans="1:19" ht="36" hidden="1" customHeight="1" x14ac:dyDescent="0.25">
      <c r="A56" s="1190"/>
      <c r="B56" s="1190"/>
      <c r="C56" s="1217" t="s">
        <v>55</v>
      </c>
      <c r="D56" s="1192"/>
      <c r="E56" s="1193">
        <f t="shared" ref="E56:R56" si="19">COUNT(E26:E29,E32:E33,E36:E37,E39:E40,E42:E48,E50:E51,E55)</f>
        <v>7</v>
      </c>
      <c r="F56" s="1193">
        <f t="shared" si="19"/>
        <v>7</v>
      </c>
      <c r="G56" s="1193">
        <f t="shared" si="19"/>
        <v>10</v>
      </c>
      <c r="H56" s="1193">
        <f t="shared" si="19"/>
        <v>8</v>
      </c>
      <c r="I56" s="1193">
        <f t="shared" si="19"/>
        <v>8</v>
      </c>
      <c r="J56" s="1193">
        <f t="shared" si="19"/>
        <v>8</v>
      </c>
      <c r="K56" s="1193">
        <f t="shared" si="19"/>
        <v>5</v>
      </c>
      <c r="L56" s="1193">
        <f t="shared" si="19"/>
        <v>5</v>
      </c>
      <c r="M56" s="1193">
        <f t="shared" si="19"/>
        <v>7</v>
      </c>
      <c r="N56" s="1193">
        <f t="shared" si="19"/>
        <v>8</v>
      </c>
      <c r="O56" s="1193">
        <f t="shared" si="19"/>
        <v>7</v>
      </c>
      <c r="P56" s="1194">
        <f t="shared" si="19"/>
        <v>5</v>
      </c>
      <c r="Q56" s="1193">
        <f t="shared" si="19"/>
        <v>10</v>
      </c>
      <c r="R56" s="1193">
        <f t="shared" si="19"/>
        <v>7</v>
      </c>
      <c r="S56" s="907">
        <f t="shared" si="4"/>
        <v>7.2857142857142856</v>
      </c>
    </row>
    <row r="57" spans="1:19" ht="36" hidden="1" customHeight="1" x14ac:dyDescent="0.25">
      <c r="A57" s="1190"/>
      <c r="B57" s="1190"/>
      <c r="C57" s="1217" t="s">
        <v>105</v>
      </c>
      <c r="D57" s="1192"/>
      <c r="E57" s="1193">
        <f t="shared" ref="E57:R57" si="20">COUNT(E34,E33,E36:E37,E39:E40,E42:E48,E50:E51,E55)</f>
        <v>7</v>
      </c>
      <c r="F57" s="1193">
        <f t="shared" si="20"/>
        <v>7</v>
      </c>
      <c r="G57" s="1193">
        <f t="shared" si="20"/>
        <v>7</v>
      </c>
      <c r="H57" s="1193">
        <f t="shared" si="20"/>
        <v>6</v>
      </c>
      <c r="I57" s="1193">
        <f t="shared" si="20"/>
        <v>6</v>
      </c>
      <c r="J57" s="1193">
        <f t="shared" si="20"/>
        <v>6</v>
      </c>
      <c r="K57" s="1193">
        <f t="shared" si="20"/>
        <v>5</v>
      </c>
      <c r="L57" s="1193">
        <f t="shared" si="20"/>
        <v>4</v>
      </c>
      <c r="M57" s="1193">
        <f t="shared" si="20"/>
        <v>6</v>
      </c>
      <c r="N57" s="1193">
        <f t="shared" si="20"/>
        <v>6</v>
      </c>
      <c r="O57" s="1193">
        <f t="shared" si="20"/>
        <v>6</v>
      </c>
      <c r="P57" s="1194">
        <f t="shared" si="20"/>
        <v>4</v>
      </c>
      <c r="Q57" s="1193">
        <f t="shared" si="20"/>
        <v>7</v>
      </c>
      <c r="R57" s="1193">
        <f t="shared" si="20"/>
        <v>7</v>
      </c>
      <c r="S57" s="907">
        <f t="shared" si="4"/>
        <v>6</v>
      </c>
    </row>
    <row r="58" spans="1:19" ht="36" hidden="1" customHeight="1" x14ac:dyDescent="0.25">
      <c r="A58" s="1190"/>
      <c r="B58" s="1190"/>
      <c r="C58" s="1217" t="s">
        <v>128</v>
      </c>
      <c r="D58" s="1192"/>
      <c r="E58" s="1193">
        <f t="shared" ref="E58:R58" si="21">COUNT(E34,E36:E37,E39:E40,E42:E48,E50:E51,E55)</f>
        <v>6</v>
      </c>
      <c r="F58" s="1193">
        <f t="shared" si="21"/>
        <v>6</v>
      </c>
      <c r="G58" s="1193">
        <f t="shared" si="21"/>
        <v>6</v>
      </c>
      <c r="H58" s="1193">
        <f t="shared" si="21"/>
        <v>6</v>
      </c>
      <c r="I58" s="1193">
        <f t="shared" si="21"/>
        <v>5</v>
      </c>
      <c r="J58" s="1193">
        <f t="shared" si="21"/>
        <v>5</v>
      </c>
      <c r="K58" s="1193">
        <f t="shared" si="21"/>
        <v>5</v>
      </c>
      <c r="L58" s="1193">
        <f t="shared" si="21"/>
        <v>4</v>
      </c>
      <c r="M58" s="1193">
        <f t="shared" si="21"/>
        <v>5</v>
      </c>
      <c r="N58" s="1193">
        <f t="shared" si="21"/>
        <v>5</v>
      </c>
      <c r="O58" s="1193">
        <f t="shared" si="21"/>
        <v>6</v>
      </c>
      <c r="P58" s="1194">
        <f t="shared" si="21"/>
        <v>3</v>
      </c>
      <c r="Q58" s="1193">
        <f t="shared" si="21"/>
        <v>6</v>
      </c>
      <c r="R58" s="1193">
        <f t="shared" si="21"/>
        <v>6</v>
      </c>
      <c r="S58" s="907">
        <f t="shared" si="4"/>
        <v>5.2857142857142856</v>
      </c>
    </row>
    <row r="59" spans="1:19" ht="36" customHeight="1" x14ac:dyDescent="0.25">
      <c r="A59" s="1190"/>
      <c r="B59" s="1190"/>
      <c r="C59" s="1217" t="s">
        <v>161</v>
      </c>
      <c r="D59" s="1192"/>
      <c r="E59" s="1193">
        <f t="shared" ref="E59:R59" si="22">COUNT(E34,E39:E40,E42:E48,E50:E51,E55)</f>
        <v>5</v>
      </c>
      <c r="F59" s="1193">
        <f t="shared" si="22"/>
        <v>5</v>
      </c>
      <c r="G59" s="1193">
        <f t="shared" si="22"/>
        <v>5</v>
      </c>
      <c r="H59" s="1193">
        <f t="shared" si="22"/>
        <v>6</v>
      </c>
      <c r="I59" s="1193">
        <f t="shared" si="22"/>
        <v>4</v>
      </c>
      <c r="J59" s="1193">
        <f t="shared" si="22"/>
        <v>4</v>
      </c>
      <c r="K59" s="1193">
        <f t="shared" si="22"/>
        <v>4</v>
      </c>
      <c r="L59" s="1193">
        <f t="shared" si="22"/>
        <v>3</v>
      </c>
      <c r="M59" s="1193">
        <f t="shared" si="22"/>
        <v>4</v>
      </c>
      <c r="N59" s="1193">
        <f t="shared" si="22"/>
        <v>5</v>
      </c>
      <c r="O59" s="1193">
        <f t="shared" si="22"/>
        <v>5</v>
      </c>
      <c r="P59" s="1194">
        <f t="shared" si="22"/>
        <v>2</v>
      </c>
      <c r="Q59" s="1193">
        <f t="shared" si="22"/>
        <v>5</v>
      </c>
      <c r="R59" s="1193">
        <f t="shared" si="22"/>
        <v>5</v>
      </c>
      <c r="S59" s="907">
        <f t="shared" si="4"/>
        <v>4.4285714285714288</v>
      </c>
    </row>
    <row r="60" spans="1:19" ht="36" customHeight="1" x14ac:dyDescent="0.25">
      <c r="A60" s="1190"/>
      <c r="B60" s="1190"/>
      <c r="C60" s="1217" t="s">
        <v>321</v>
      </c>
      <c r="D60" s="1192"/>
      <c r="E60" s="1193">
        <f t="shared" ref="E60:R60" si="23">COUNT(E34,E42:E48,E50:E51,E55)</f>
        <v>4</v>
      </c>
      <c r="F60" s="1193">
        <f t="shared" si="23"/>
        <v>5</v>
      </c>
      <c r="G60" s="1193">
        <f t="shared" si="23"/>
        <v>3</v>
      </c>
      <c r="H60" s="1193">
        <f t="shared" si="23"/>
        <v>5</v>
      </c>
      <c r="I60" s="1193">
        <f t="shared" si="23"/>
        <v>3</v>
      </c>
      <c r="J60" s="1193">
        <f t="shared" si="23"/>
        <v>3</v>
      </c>
      <c r="K60" s="1193">
        <f t="shared" si="23"/>
        <v>4</v>
      </c>
      <c r="L60" s="1193">
        <f t="shared" si="23"/>
        <v>3</v>
      </c>
      <c r="M60" s="1193">
        <f t="shared" si="23"/>
        <v>4</v>
      </c>
      <c r="N60" s="1193">
        <f t="shared" si="23"/>
        <v>3</v>
      </c>
      <c r="O60" s="1193">
        <f t="shared" si="23"/>
        <v>4</v>
      </c>
      <c r="P60" s="1194">
        <f t="shared" si="23"/>
        <v>2</v>
      </c>
      <c r="Q60" s="1193">
        <f t="shared" si="23"/>
        <v>4</v>
      </c>
      <c r="R60" s="1193">
        <f t="shared" si="23"/>
        <v>4</v>
      </c>
      <c r="S60" s="907">
        <f t="shared" si="4"/>
        <v>3.6428571428571428</v>
      </c>
    </row>
    <row r="61" spans="1:19" ht="36" hidden="1" customHeight="1" x14ac:dyDescent="0.25">
      <c r="A61" s="1190"/>
      <c r="B61" s="1190"/>
      <c r="C61" s="1217" t="s">
        <v>183</v>
      </c>
      <c r="D61" s="1192"/>
      <c r="E61" s="1193">
        <f>COUNT(E55)</f>
        <v>0</v>
      </c>
      <c r="F61" s="1193">
        <f t="shared" ref="F61:R61" si="24">COUNT(F55)</f>
        <v>0</v>
      </c>
      <c r="G61" s="1193">
        <f t="shared" si="24"/>
        <v>0</v>
      </c>
      <c r="H61" s="1193">
        <f t="shared" si="24"/>
        <v>0</v>
      </c>
      <c r="I61" s="1193">
        <f t="shared" si="24"/>
        <v>0</v>
      </c>
      <c r="J61" s="1193">
        <f t="shared" si="24"/>
        <v>0</v>
      </c>
      <c r="K61" s="1193">
        <f t="shared" si="24"/>
        <v>0</v>
      </c>
      <c r="L61" s="1193">
        <f t="shared" si="24"/>
        <v>0</v>
      </c>
      <c r="M61" s="1193">
        <f t="shared" si="24"/>
        <v>0</v>
      </c>
      <c r="N61" s="1193">
        <f t="shared" si="24"/>
        <v>0</v>
      </c>
      <c r="O61" s="1193">
        <f t="shared" si="24"/>
        <v>0</v>
      </c>
      <c r="P61" s="1194">
        <f t="shared" si="24"/>
        <v>0</v>
      </c>
      <c r="Q61" s="1193">
        <f t="shared" si="24"/>
        <v>0</v>
      </c>
      <c r="R61" s="1193">
        <f t="shared" si="24"/>
        <v>0</v>
      </c>
      <c r="S61" s="907">
        <f t="shared" si="4"/>
        <v>0</v>
      </c>
    </row>
    <row r="62" spans="1:19" ht="36" customHeight="1" thickBot="1" x14ac:dyDescent="0.35">
      <c r="A62" s="1177" t="s">
        <v>102</v>
      </c>
      <c r="B62" s="1177"/>
      <c r="C62" s="1178"/>
      <c r="D62" s="1179"/>
      <c r="E62" s="1182"/>
      <c r="F62" s="1183"/>
      <c r="G62" s="1183"/>
      <c r="H62" s="1183"/>
      <c r="I62" s="1179"/>
      <c r="J62" s="1179"/>
      <c r="K62" s="1180"/>
      <c r="L62" s="1180"/>
      <c r="M62" s="1183"/>
      <c r="N62" s="1179"/>
      <c r="O62" s="1179"/>
      <c r="P62" s="1181"/>
      <c r="Q62" s="1179"/>
      <c r="R62" s="1182"/>
      <c r="S62" s="897"/>
    </row>
    <row r="63" spans="1:19" ht="36" customHeight="1" thickBot="1" x14ac:dyDescent="0.35">
      <c r="A63" s="1218" t="s">
        <v>95</v>
      </c>
      <c r="B63" s="1218" t="s">
        <v>101</v>
      </c>
      <c r="C63" s="1219" t="s">
        <v>97</v>
      </c>
      <c r="D63" s="1218">
        <f>SUM(E63:K63,L63:R63)/2</f>
        <v>19</v>
      </c>
      <c r="E63" s="1220"/>
      <c r="F63" s="1221">
        <v>7.5</v>
      </c>
      <c r="G63" s="1221">
        <v>7.5</v>
      </c>
      <c r="H63" s="1221">
        <v>4</v>
      </c>
      <c r="I63" s="1218"/>
      <c r="J63" s="1218"/>
      <c r="K63" s="1220"/>
      <c r="L63" s="1220"/>
      <c r="M63" s="1221">
        <v>7.5</v>
      </c>
      <c r="N63" s="1218">
        <v>7.5</v>
      </c>
      <c r="O63" s="1218">
        <v>4</v>
      </c>
      <c r="P63" s="1218"/>
      <c r="Q63" s="1218"/>
      <c r="R63" s="1223"/>
      <c r="S63" s="897"/>
    </row>
    <row r="64" spans="1:19" ht="36" customHeight="1" thickBot="1" x14ac:dyDescent="0.35">
      <c r="A64" s="1177" t="s">
        <v>96</v>
      </c>
      <c r="B64" s="1177" t="s">
        <v>100</v>
      </c>
      <c r="C64" s="1224" t="s">
        <v>99</v>
      </c>
      <c r="D64" s="1218">
        <f t="shared" ref="D64:D65" si="25">SUM(E64:K64,L64:R64)/2</f>
        <v>38</v>
      </c>
      <c r="E64" s="1225"/>
      <c r="F64" s="1226">
        <v>9.5</v>
      </c>
      <c r="G64" s="1177">
        <v>9.5</v>
      </c>
      <c r="H64" s="1177">
        <v>9.5</v>
      </c>
      <c r="I64" s="1177">
        <v>9.5</v>
      </c>
      <c r="J64" s="1177"/>
      <c r="K64" s="1225"/>
      <c r="L64" s="1227"/>
      <c r="M64" s="1230">
        <v>9.5</v>
      </c>
      <c r="N64" s="1177">
        <v>9.5</v>
      </c>
      <c r="O64" s="1177">
        <v>9.5</v>
      </c>
      <c r="P64" s="1177">
        <v>9.5</v>
      </c>
      <c r="Q64" s="1177"/>
      <c r="R64" s="1229"/>
      <c r="S64" s="897"/>
    </row>
    <row r="65" spans="1:19" ht="36" customHeight="1" thickBot="1" x14ac:dyDescent="0.35">
      <c r="A65" s="1177" t="s">
        <v>96</v>
      </c>
      <c r="B65" s="1177" t="s">
        <v>100</v>
      </c>
      <c r="C65" s="1224" t="s">
        <v>137</v>
      </c>
      <c r="D65" s="1218">
        <f t="shared" si="25"/>
        <v>38</v>
      </c>
      <c r="E65" s="1225">
        <v>9.5</v>
      </c>
      <c r="F65" s="1230">
        <v>9.5</v>
      </c>
      <c r="G65" s="1177"/>
      <c r="H65" s="1177"/>
      <c r="I65" s="1177"/>
      <c r="J65" s="1177">
        <v>9.5</v>
      </c>
      <c r="K65" s="1225">
        <v>9.5</v>
      </c>
      <c r="L65" s="1225">
        <v>9.5</v>
      </c>
      <c r="M65" s="1226">
        <v>9.5</v>
      </c>
      <c r="N65" s="1177"/>
      <c r="O65" s="1177"/>
      <c r="P65" s="1177"/>
      <c r="Q65" s="1177">
        <v>9.5</v>
      </c>
      <c r="R65" s="1229">
        <v>9.5</v>
      </c>
      <c r="S65" s="897"/>
    </row>
    <row r="66" spans="1:19" ht="36" customHeight="1" x14ac:dyDescent="0.65">
      <c r="A66" s="1177"/>
      <c r="B66" s="1231" t="s">
        <v>155</v>
      </c>
      <c r="C66" s="1232" t="s">
        <v>140</v>
      </c>
      <c r="D66" s="1179"/>
      <c r="E66" s="1180"/>
      <c r="F66" s="1183"/>
      <c r="G66" s="1183"/>
      <c r="H66" s="1183"/>
      <c r="I66" s="1179"/>
      <c r="J66" s="1179"/>
      <c r="K66" s="1180"/>
      <c r="L66" s="1180"/>
      <c r="M66" s="1179"/>
      <c r="N66" s="1179"/>
      <c r="O66" s="1179"/>
      <c r="P66" s="1179"/>
      <c r="Q66" s="1179"/>
      <c r="R66" s="1182"/>
      <c r="S66" s="897"/>
    </row>
    <row r="67" spans="1:19" ht="36" customHeight="1" x14ac:dyDescent="0.65">
      <c r="A67" s="1177"/>
      <c r="B67" s="1233" t="s">
        <v>154</v>
      </c>
      <c r="C67" s="1234" t="s">
        <v>141</v>
      </c>
      <c r="D67" s="1179"/>
      <c r="E67" s="1180"/>
      <c r="F67" s="1183"/>
      <c r="G67" s="1183"/>
      <c r="H67" s="1183"/>
      <c r="I67" s="1179"/>
      <c r="J67" s="1179"/>
      <c r="K67" s="1180"/>
      <c r="L67" s="1180"/>
      <c r="M67" s="1179"/>
      <c r="N67" s="1179"/>
      <c r="O67" s="1179"/>
      <c r="P67" s="1179"/>
      <c r="Q67" s="1179"/>
      <c r="R67" s="1182"/>
      <c r="S67" s="897"/>
    </row>
    <row r="68" spans="1:19" ht="36" customHeight="1" x14ac:dyDescent="0.3">
      <c r="A68" s="920"/>
      <c r="B68" s="920"/>
      <c r="C68" s="920"/>
      <c r="D68" s="317"/>
      <c r="E68" s="968">
        <f t="shared" ref="E68:R68" si="26">SUM(E7:E13,E15:E17,E19:E20,E22:E24,E26:E29,E31:E33,E36:E37,E39:E40,E42:E48,E50:E51,E55,E63:E67)</f>
        <v>108.5</v>
      </c>
      <c r="F68" s="968">
        <f t="shared" si="26"/>
        <v>161.5</v>
      </c>
      <c r="G68" s="968">
        <f t="shared" si="26"/>
        <v>163</v>
      </c>
      <c r="H68" s="968">
        <f t="shared" si="26"/>
        <v>154.5</v>
      </c>
      <c r="I68" s="968">
        <f t="shared" si="26"/>
        <v>146.5</v>
      </c>
      <c r="J68" s="968">
        <f t="shared" si="26"/>
        <v>155.5</v>
      </c>
      <c r="K68" s="968">
        <f t="shared" si="26"/>
        <v>97.5</v>
      </c>
      <c r="L68" s="968">
        <f t="shared" si="26"/>
        <v>94.5</v>
      </c>
      <c r="M68" s="968">
        <f t="shared" si="26"/>
        <v>164.5</v>
      </c>
      <c r="N68" s="968">
        <f t="shared" si="26"/>
        <v>163</v>
      </c>
      <c r="O68" s="968">
        <f t="shared" si="26"/>
        <v>146.5</v>
      </c>
      <c r="P68" s="968">
        <f t="shared" si="26"/>
        <v>73.5</v>
      </c>
      <c r="Q68" s="968">
        <f t="shared" si="26"/>
        <v>148.5</v>
      </c>
      <c r="R68" s="968">
        <f t="shared" si="26"/>
        <v>103.5</v>
      </c>
      <c r="S68" s="897"/>
    </row>
    <row r="69" spans="1:19" ht="36" customHeight="1" x14ac:dyDescent="0.3">
      <c r="A69" s="921"/>
      <c r="B69" s="921"/>
      <c r="C69" s="921"/>
      <c r="D69" s="317"/>
      <c r="E69" s="969">
        <f>E68/8</f>
        <v>13.5625</v>
      </c>
      <c r="F69" s="969">
        <f t="shared" ref="F69:R69" si="27">F68/8</f>
        <v>20.1875</v>
      </c>
      <c r="G69" s="969">
        <f t="shared" si="27"/>
        <v>20.375</v>
      </c>
      <c r="H69" s="969">
        <f t="shared" si="27"/>
        <v>19.3125</v>
      </c>
      <c r="I69" s="969">
        <f t="shared" si="27"/>
        <v>18.3125</v>
      </c>
      <c r="J69" s="969">
        <f t="shared" si="27"/>
        <v>19.4375</v>
      </c>
      <c r="K69" s="969">
        <f t="shared" si="27"/>
        <v>12.1875</v>
      </c>
      <c r="L69" s="969">
        <f t="shared" si="27"/>
        <v>11.8125</v>
      </c>
      <c r="M69" s="969">
        <f t="shared" si="27"/>
        <v>20.5625</v>
      </c>
      <c r="N69" s="969">
        <f t="shared" si="27"/>
        <v>20.375</v>
      </c>
      <c r="O69" s="969">
        <f t="shared" si="27"/>
        <v>18.3125</v>
      </c>
      <c r="P69" s="969">
        <f t="shared" si="27"/>
        <v>9.1875</v>
      </c>
      <c r="Q69" s="969">
        <f t="shared" si="27"/>
        <v>18.5625</v>
      </c>
      <c r="R69" s="969">
        <f t="shared" si="27"/>
        <v>12.9375</v>
      </c>
      <c r="S69" s="897"/>
    </row>
    <row r="70" spans="1:19" ht="36" customHeight="1" x14ac:dyDescent="0.45">
      <c r="A70" s="922"/>
      <c r="B70" s="922"/>
      <c r="C70" s="922"/>
      <c r="D70" s="553" t="s">
        <v>212</v>
      </c>
      <c r="E70" s="554" t="s">
        <v>315</v>
      </c>
      <c r="F70" s="555" t="s">
        <v>203</v>
      </c>
      <c r="G70" s="507"/>
      <c r="H70" s="553" t="s">
        <v>211</v>
      </c>
      <c r="I70" s="703"/>
      <c r="J70" s="557" t="s">
        <v>203</v>
      </c>
      <c r="K70" s="507"/>
      <c r="L70" s="553" t="s">
        <v>213</v>
      </c>
      <c r="M70" s="554" t="s">
        <v>74</v>
      </c>
      <c r="N70" s="555" t="s">
        <v>203</v>
      </c>
      <c r="O70" s="507"/>
      <c r="P70" s="553" t="s">
        <v>211</v>
      </c>
      <c r="Q70" s="703"/>
      <c r="R70" s="557" t="s">
        <v>203</v>
      </c>
      <c r="S70" s="897"/>
    </row>
    <row r="71" spans="1:19" ht="36" customHeight="1" x14ac:dyDescent="0.45">
      <c r="A71" s="316"/>
      <c r="B71" s="316"/>
      <c r="C71" s="316"/>
      <c r="D71" s="559" t="s">
        <v>159</v>
      </c>
      <c r="E71" s="542">
        <v>27.5</v>
      </c>
      <c r="F71" s="704" t="str">
        <f>E71* 40 &amp; "hrs"</f>
        <v>1100hrs</v>
      </c>
      <c r="G71" s="507"/>
      <c r="H71" s="561" t="s">
        <v>240</v>
      </c>
      <c r="I71" s="562">
        <v>25.93</v>
      </c>
      <c r="J71" s="705" t="s">
        <v>247</v>
      </c>
      <c r="K71" s="507"/>
      <c r="L71" s="564" t="s">
        <v>159</v>
      </c>
      <c r="M71" s="565">
        <v>27.5</v>
      </c>
      <c r="N71" s="704" t="str">
        <f>M71* 40 &amp; "hrs"</f>
        <v>1100hrs</v>
      </c>
      <c r="O71" s="507"/>
      <c r="P71" s="566" t="s">
        <v>240</v>
      </c>
      <c r="Q71" s="543">
        <v>25.93</v>
      </c>
      <c r="R71" s="706" t="s">
        <v>247</v>
      </c>
      <c r="S71" s="897"/>
    </row>
    <row r="72" spans="1:19" ht="36" customHeight="1" x14ac:dyDescent="0.45">
      <c r="A72" s="316"/>
      <c r="B72" s="316"/>
      <c r="C72" s="316"/>
      <c r="D72" s="568" t="s">
        <v>204</v>
      </c>
      <c r="E72" s="569">
        <f>SUM(E68:K68)/40</f>
        <v>24.675000000000001</v>
      </c>
      <c r="F72" s="707" t="str">
        <f>E72* 40 &amp; "hrs"</f>
        <v>987hrs</v>
      </c>
      <c r="G72" s="507"/>
      <c r="H72" s="571" t="s">
        <v>74</v>
      </c>
      <c r="I72" s="572">
        <f>SUM(E68:K68)/40</f>
        <v>24.675000000000001</v>
      </c>
      <c r="J72" s="573" t="str">
        <f>I72*40 &amp; "hrs"</f>
        <v>987hrs</v>
      </c>
      <c r="K72" s="507"/>
      <c r="L72" s="574" t="s">
        <v>204</v>
      </c>
      <c r="M72" s="575">
        <f>SUM(L68:R68)/40</f>
        <v>22.35</v>
      </c>
      <c r="N72" s="707" t="str">
        <f>M72* 40 &amp; "hrs"</f>
        <v>894hrs</v>
      </c>
      <c r="O72" s="507"/>
      <c r="P72" s="571" t="s">
        <v>74</v>
      </c>
      <c r="Q72" s="576">
        <f>SUM(L68:R68)/40</f>
        <v>22.35</v>
      </c>
      <c r="R72" s="577" t="str">
        <f>Q72*40 &amp; "hrs"</f>
        <v>894hrs</v>
      </c>
      <c r="S72" s="897"/>
    </row>
    <row r="73" spans="1:19" ht="36" customHeight="1" x14ac:dyDescent="0.45">
      <c r="A73" s="316"/>
      <c r="B73" s="316"/>
      <c r="C73" s="316"/>
      <c r="D73" s="564" t="s">
        <v>188</v>
      </c>
      <c r="E73" s="565">
        <f>COUNTIFS(E7:K69, "T")*8/40</f>
        <v>0</v>
      </c>
      <c r="F73" s="708" t="str">
        <f>E73* 40 &amp; "hrs"</f>
        <v>0hrs</v>
      </c>
      <c r="G73" s="507"/>
      <c r="H73" s="566" t="s">
        <v>241</v>
      </c>
      <c r="I73" s="565">
        <v>29.07</v>
      </c>
      <c r="J73" s="706" t="s">
        <v>251</v>
      </c>
      <c r="K73" s="507"/>
      <c r="L73" s="580" t="s">
        <v>188</v>
      </c>
      <c r="M73" s="543">
        <f>COUNTIFS(L7:R69, "T")*8/40</f>
        <v>0</v>
      </c>
      <c r="N73" s="708" t="str">
        <f>M73* 40 &amp; "hrs"</f>
        <v>0hrs</v>
      </c>
      <c r="O73" s="507"/>
      <c r="P73" s="566" t="s">
        <v>241</v>
      </c>
      <c r="Q73" s="543">
        <v>29.07</v>
      </c>
      <c r="R73" s="706" t="s">
        <v>251</v>
      </c>
      <c r="S73" s="897"/>
    </row>
    <row r="74" spans="1:19" ht="36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  <c r="S74" s="897"/>
    </row>
    <row r="75" spans="1:19" ht="36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  <c r="S75" s="897"/>
    </row>
    <row r="76" spans="1:19" ht="36" customHeight="1" x14ac:dyDescent="0.3">
      <c r="A76" s="897"/>
      <c r="B76" s="897"/>
      <c r="C76" s="897"/>
      <c r="D76" s="897" t="s">
        <v>280</v>
      </c>
      <c r="E76" s="897"/>
      <c r="F76" s="897"/>
      <c r="G76" s="897">
        <f>26.63*40</f>
        <v>1065.2</v>
      </c>
      <c r="H76" s="897" t="str">
        <f ca="1">_xlfn.FORMULATEXT(G76)</f>
        <v>=26.63*40</v>
      </c>
      <c r="I76" s="897"/>
      <c r="J76" s="897"/>
      <c r="K76" s="897"/>
      <c r="L76" s="897"/>
      <c r="M76" s="897"/>
      <c r="N76" s="897"/>
      <c r="O76" s="897"/>
      <c r="P76" s="897"/>
      <c r="Q76" s="897"/>
      <c r="R76" s="897"/>
      <c r="S76" s="897"/>
    </row>
  </sheetData>
  <mergeCells count="5">
    <mergeCell ref="A1:R1"/>
    <mergeCell ref="A2:R2"/>
    <mergeCell ref="A3:R3"/>
    <mergeCell ref="E4:K4"/>
    <mergeCell ref="L4:R4"/>
  </mergeCells>
  <conditionalFormatting sqref="I72">
    <cfRule type="cellIs" dxfId="549" priority="10" operator="lessThan">
      <formula>25.93</formula>
    </cfRule>
    <cfRule type="cellIs" dxfId="548" priority="11" operator="greaterThan">
      <formula>29.07</formula>
    </cfRule>
    <cfRule type="cellIs" dxfId="547" priority="12" operator="between">
      <formula>25.93</formula>
      <formula>29.07</formula>
    </cfRule>
  </conditionalFormatting>
  <conditionalFormatting sqref="J72">
    <cfRule type="cellIs" dxfId="546" priority="7" operator="lessThan">
      <formula>1037.2</formula>
    </cfRule>
    <cfRule type="cellIs" dxfId="545" priority="8" operator="greaterThan">
      <formula>1162.8</formula>
    </cfRule>
    <cfRule type="cellIs" dxfId="544" priority="9" operator="between">
      <formula>1037.2</formula>
      <formula>1162.8</formula>
    </cfRule>
  </conditionalFormatting>
  <conditionalFormatting sqref="Q72">
    <cfRule type="cellIs" dxfId="543" priority="4" operator="lessThan">
      <formula>25.93</formula>
    </cfRule>
    <cfRule type="cellIs" dxfId="542" priority="5" operator="greaterThan">
      <formula>29.07</formula>
    </cfRule>
    <cfRule type="cellIs" dxfId="541" priority="6" operator="between">
      <formula>25.93</formula>
      <formula>29.07</formula>
    </cfRule>
  </conditionalFormatting>
  <conditionalFormatting sqref="R72">
    <cfRule type="cellIs" dxfId="540" priority="1" operator="lessThan">
      <formula>1037.2</formula>
    </cfRule>
    <cfRule type="cellIs" dxfId="539" priority="2" operator="greaterThan">
      <formula>1162.8</formula>
    </cfRule>
    <cfRule type="cellIs" dxfId="538" priority="3" operator="between">
      <formula>1037.2</formula>
      <formula>1162.8</formula>
    </cfRule>
  </conditionalFormatting>
  <pageMargins left="0.7" right="0.7" top="0.75" bottom="0.75" header="0.3" footer="0.3"/>
  <pageSetup scale="28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CF29-C33E-4A98-AB0B-2D6A150D4368}">
  <dimension ref="A1:S77"/>
  <sheetViews>
    <sheetView topLeftCell="A37" zoomScale="80" zoomScaleNormal="80" workbookViewId="0">
      <selection activeCell="H51" sqref="H51"/>
    </sheetView>
  </sheetViews>
  <sheetFormatPr defaultRowHeight="24" customHeight="1" x14ac:dyDescent="0.25"/>
  <cols>
    <col min="2" max="2" width="19.1796875" bestFit="1" customWidth="1"/>
    <col min="3" max="3" width="29.453125" bestFit="1" customWidth="1"/>
  </cols>
  <sheetData>
    <row r="1" spans="1:19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  <c r="S1" s="897"/>
    </row>
    <row r="2" spans="1:19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  <c r="S2" s="897"/>
    </row>
    <row r="3" spans="1:19" ht="24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  <c r="S3" s="897"/>
    </row>
    <row r="4" spans="1:19" ht="24" customHeight="1" x14ac:dyDescent="0.3">
      <c r="A4" s="898"/>
      <c r="B4" s="898"/>
      <c r="C4" s="898"/>
      <c r="D4" s="89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  <c r="S4" s="897"/>
    </row>
    <row r="5" spans="1:19" ht="24" customHeight="1" x14ac:dyDescent="0.3">
      <c r="A5" s="899"/>
      <c r="B5" s="899"/>
      <c r="C5" s="899"/>
      <c r="D5" s="899"/>
      <c r="E5" s="349">
        <v>45599</v>
      </c>
      <c r="F5" s="349">
        <v>45600</v>
      </c>
      <c r="G5" s="349">
        <v>45601</v>
      </c>
      <c r="H5" s="349">
        <v>45602</v>
      </c>
      <c r="I5" s="349">
        <v>45603</v>
      </c>
      <c r="J5" s="349">
        <v>45604</v>
      </c>
      <c r="K5" s="349">
        <v>45605</v>
      </c>
      <c r="L5" s="349">
        <v>45606</v>
      </c>
      <c r="M5" s="349">
        <v>45607</v>
      </c>
      <c r="N5" s="349">
        <v>45608</v>
      </c>
      <c r="O5" s="349">
        <v>45609</v>
      </c>
      <c r="P5" s="349">
        <v>45610</v>
      </c>
      <c r="Q5" s="349">
        <v>45611</v>
      </c>
      <c r="R5" s="349">
        <v>45612</v>
      </c>
      <c r="S5" s="897"/>
    </row>
    <row r="6" spans="1:19" ht="24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  <c r="S6" s="897"/>
    </row>
    <row r="7" spans="1:19" ht="24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961"/>
      <c r="F7" s="901">
        <v>7</v>
      </c>
      <c r="G7" s="901">
        <v>7</v>
      </c>
      <c r="H7" s="901">
        <v>7</v>
      </c>
      <c r="I7" s="901">
        <v>7</v>
      </c>
      <c r="J7" s="901">
        <v>7</v>
      </c>
      <c r="K7" s="961"/>
      <c r="L7" s="961"/>
      <c r="M7" s="901">
        <v>7</v>
      </c>
      <c r="N7" s="901">
        <v>7</v>
      </c>
      <c r="O7" s="901">
        <v>7</v>
      </c>
      <c r="P7" s="901">
        <v>7</v>
      </c>
      <c r="Q7" s="901">
        <v>7</v>
      </c>
      <c r="R7" s="962"/>
      <c r="S7" s="897"/>
    </row>
    <row r="8" spans="1:19" ht="24" customHeight="1" x14ac:dyDescent="0.3">
      <c r="A8" s="299" t="s">
        <v>13</v>
      </c>
      <c r="B8" s="299" t="s">
        <v>90</v>
      </c>
      <c r="C8" s="900" t="s">
        <v>88</v>
      </c>
      <c r="D8" s="901">
        <f t="shared" ref="D8:D13" si="0">SUM(E8:K8,L8:R8)/2</f>
        <v>40</v>
      </c>
      <c r="E8" s="961"/>
      <c r="F8" s="901">
        <v>8</v>
      </c>
      <c r="G8" s="901">
        <v>8</v>
      </c>
      <c r="H8" s="963">
        <v>8</v>
      </c>
      <c r="I8" s="901">
        <v>8</v>
      </c>
      <c r="J8" s="901">
        <v>8</v>
      </c>
      <c r="K8" s="961"/>
      <c r="L8" s="961"/>
      <c r="M8" s="901">
        <v>8</v>
      </c>
      <c r="N8" s="901">
        <v>8</v>
      </c>
      <c r="O8" s="901">
        <v>8</v>
      </c>
      <c r="P8" s="901">
        <v>8</v>
      </c>
      <c r="Q8" s="901">
        <v>8</v>
      </c>
      <c r="R8" s="962"/>
      <c r="S8" s="897"/>
    </row>
    <row r="9" spans="1:19" ht="24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20</v>
      </c>
      <c r="E9" s="961"/>
      <c r="F9" s="901">
        <v>8</v>
      </c>
      <c r="G9" s="901">
        <v>8</v>
      </c>
      <c r="H9" s="901">
        <v>8</v>
      </c>
      <c r="I9" s="901">
        <v>8</v>
      </c>
      <c r="J9" s="901">
        <v>8</v>
      </c>
      <c r="K9" s="961"/>
      <c r="L9" s="961"/>
      <c r="M9" s="1371" t="s">
        <v>104</v>
      </c>
      <c r="N9" s="1371" t="s">
        <v>104</v>
      </c>
      <c r="O9" s="1371" t="s">
        <v>104</v>
      </c>
      <c r="P9" s="1371" t="s">
        <v>104</v>
      </c>
      <c r="Q9" s="1371" t="s">
        <v>104</v>
      </c>
      <c r="R9" s="962"/>
      <c r="S9" s="897"/>
    </row>
    <row r="10" spans="1:19" ht="24" customHeight="1" x14ac:dyDescent="0.3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961">
        <v>8</v>
      </c>
      <c r="F10" s="901">
        <v>8</v>
      </c>
      <c r="G10" s="901">
        <v>8</v>
      </c>
      <c r="H10" s="901"/>
      <c r="I10" s="901">
        <v>8</v>
      </c>
      <c r="J10" s="901">
        <v>8</v>
      </c>
      <c r="K10" s="961"/>
      <c r="L10" s="1072"/>
      <c r="M10" s="901">
        <v>8</v>
      </c>
      <c r="N10" s="901">
        <v>8</v>
      </c>
      <c r="O10" s="901">
        <v>8</v>
      </c>
      <c r="P10" s="901">
        <v>8</v>
      </c>
      <c r="Q10" s="901"/>
      <c r="R10" s="961">
        <v>8</v>
      </c>
      <c r="S10" s="897"/>
    </row>
    <row r="11" spans="1:19" ht="24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961">
        <v>8</v>
      </c>
      <c r="F11" s="901">
        <v>8</v>
      </c>
      <c r="G11" s="901"/>
      <c r="H11" s="901">
        <v>8</v>
      </c>
      <c r="I11" s="901">
        <v>8</v>
      </c>
      <c r="J11" s="901">
        <v>8</v>
      </c>
      <c r="K11" s="961"/>
      <c r="L11" s="1072"/>
      <c r="M11" s="901">
        <v>8</v>
      </c>
      <c r="N11" s="901">
        <v>8</v>
      </c>
      <c r="O11" s="901">
        <v>8</v>
      </c>
      <c r="P11" s="901"/>
      <c r="Q11" s="901">
        <v>8</v>
      </c>
      <c r="R11" s="962">
        <v>8</v>
      </c>
      <c r="S11" s="897"/>
    </row>
    <row r="12" spans="1:19" ht="24" customHeight="1" x14ac:dyDescent="0.3">
      <c r="A12" s="299" t="s">
        <v>13</v>
      </c>
      <c r="B12" s="299" t="s">
        <v>90</v>
      </c>
      <c r="C12" s="1093" t="s">
        <v>309</v>
      </c>
      <c r="D12" s="901">
        <f t="shared" si="0"/>
        <v>16</v>
      </c>
      <c r="E12" s="961">
        <v>8</v>
      </c>
      <c r="F12" s="901"/>
      <c r="G12" s="901"/>
      <c r="H12" s="901"/>
      <c r="I12" s="901"/>
      <c r="J12" s="901"/>
      <c r="K12" s="961">
        <v>8</v>
      </c>
      <c r="L12" s="1072">
        <v>8</v>
      </c>
      <c r="M12" s="901"/>
      <c r="N12" s="901"/>
      <c r="O12" s="901"/>
      <c r="P12" s="901"/>
      <c r="Q12" s="901"/>
      <c r="R12" s="962">
        <v>8</v>
      </c>
      <c r="S12" s="897"/>
    </row>
    <row r="13" spans="1:19" ht="24" customHeight="1" x14ac:dyDescent="0.3">
      <c r="A13" s="299" t="s">
        <v>13</v>
      </c>
      <c r="B13" s="299" t="s">
        <v>90</v>
      </c>
      <c r="C13" s="902" t="s">
        <v>106</v>
      </c>
      <c r="D13" s="901">
        <f t="shared" si="0"/>
        <v>8</v>
      </c>
      <c r="E13" s="961"/>
      <c r="F13" s="1079"/>
      <c r="G13" s="1079"/>
      <c r="H13" s="1079"/>
      <c r="I13" s="1079"/>
      <c r="J13" s="1079"/>
      <c r="K13" s="961">
        <v>8</v>
      </c>
      <c r="L13" s="1072"/>
      <c r="M13" s="1079"/>
      <c r="N13" s="1079"/>
      <c r="O13" s="1079"/>
      <c r="P13" s="1079"/>
      <c r="Q13" s="1079"/>
      <c r="R13" s="961">
        <v>8</v>
      </c>
      <c r="S13" s="897"/>
    </row>
    <row r="14" spans="1:19" ht="24" customHeight="1" x14ac:dyDescent="0.25">
      <c r="A14" s="904"/>
      <c r="B14" s="904"/>
      <c r="C14" s="905" t="s">
        <v>122</v>
      </c>
      <c r="D14" s="906"/>
      <c r="E14" s="1069">
        <f>COUNT(E7:E13)</f>
        <v>3</v>
      </c>
      <c r="F14" s="1069">
        <f t="shared" ref="F14:R14" si="1">COUNT(F7:F13)</f>
        <v>5</v>
      </c>
      <c r="G14" s="1069">
        <f t="shared" si="1"/>
        <v>4</v>
      </c>
      <c r="H14" s="1069">
        <f t="shared" si="1"/>
        <v>4</v>
      </c>
      <c r="I14" s="1069">
        <f t="shared" si="1"/>
        <v>5</v>
      </c>
      <c r="J14" s="1069">
        <f t="shared" si="1"/>
        <v>5</v>
      </c>
      <c r="K14" s="1069">
        <f t="shared" si="1"/>
        <v>2</v>
      </c>
      <c r="L14" s="1069">
        <f t="shared" si="1"/>
        <v>1</v>
      </c>
      <c r="M14" s="1069">
        <f t="shared" si="1"/>
        <v>4</v>
      </c>
      <c r="N14" s="1069">
        <f t="shared" si="1"/>
        <v>4</v>
      </c>
      <c r="O14" s="1069">
        <f t="shared" si="1"/>
        <v>4</v>
      </c>
      <c r="P14" s="1069">
        <f t="shared" si="1"/>
        <v>3</v>
      </c>
      <c r="Q14" s="1069">
        <f t="shared" si="1"/>
        <v>3</v>
      </c>
      <c r="R14" s="1069">
        <f t="shared" si="1"/>
        <v>4</v>
      </c>
      <c r="S14" s="907">
        <f>AVERAGE(E14:R14)</f>
        <v>3.6428571428571428</v>
      </c>
    </row>
    <row r="15" spans="1:19" ht="24" customHeight="1" x14ac:dyDescent="0.25">
      <c r="A15" s="299" t="s">
        <v>13</v>
      </c>
      <c r="B15" s="299" t="s">
        <v>14</v>
      </c>
      <c r="C15" s="902" t="s">
        <v>293</v>
      </c>
      <c r="D15" s="901">
        <f>SUM(E15:K15,L15:R15)/2</f>
        <v>40</v>
      </c>
      <c r="E15" s="1072"/>
      <c r="F15" s="1071">
        <v>8</v>
      </c>
      <c r="G15" s="1071"/>
      <c r="H15" s="1071">
        <v>8</v>
      </c>
      <c r="I15" s="1071">
        <v>8</v>
      </c>
      <c r="J15" s="1071">
        <v>8</v>
      </c>
      <c r="K15" s="1072">
        <v>8</v>
      </c>
      <c r="L15" s="1072">
        <v>8</v>
      </c>
      <c r="M15" s="901"/>
      <c r="N15" s="1071">
        <v>8</v>
      </c>
      <c r="O15" s="1071">
        <v>8</v>
      </c>
      <c r="P15" s="1071">
        <v>8</v>
      </c>
      <c r="Q15" s="1071">
        <v>8</v>
      </c>
      <c r="R15" s="1073"/>
      <c r="S15" s="907"/>
    </row>
    <row r="16" spans="1:19" ht="24" customHeight="1" x14ac:dyDescent="0.25">
      <c r="A16" s="299" t="s">
        <v>13</v>
      </c>
      <c r="B16" s="299" t="s">
        <v>14</v>
      </c>
      <c r="C16" s="902" t="s">
        <v>98</v>
      </c>
      <c r="D16" s="901">
        <f t="shared" ref="D16:D17" si="2">SUM(E16:K16,L16:R16)/2</f>
        <v>40</v>
      </c>
      <c r="E16" s="961"/>
      <c r="F16" s="963">
        <v>8</v>
      </c>
      <c r="G16" s="901">
        <v>8</v>
      </c>
      <c r="H16" s="901">
        <v>8</v>
      </c>
      <c r="I16" s="901">
        <v>8</v>
      </c>
      <c r="J16" s="901">
        <v>8</v>
      </c>
      <c r="K16" s="961"/>
      <c r="L16" s="961"/>
      <c r="M16" s="1071">
        <v>8</v>
      </c>
      <c r="N16" s="1071">
        <v>8</v>
      </c>
      <c r="O16" s="901">
        <v>8</v>
      </c>
      <c r="P16" s="901">
        <v>8</v>
      </c>
      <c r="Q16" s="901">
        <v>8</v>
      </c>
      <c r="R16" s="962"/>
      <c r="S16" s="907"/>
    </row>
    <row r="17" spans="1:19" ht="24" customHeight="1" x14ac:dyDescent="0.25">
      <c r="A17" s="299" t="s">
        <v>13</v>
      </c>
      <c r="B17" s="299" t="s">
        <v>14</v>
      </c>
      <c r="C17" s="902" t="s">
        <v>142</v>
      </c>
      <c r="D17" s="901">
        <f t="shared" si="2"/>
        <v>40</v>
      </c>
      <c r="E17" s="961"/>
      <c r="F17" s="963">
        <v>8</v>
      </c>
      <c r="G17" s="901">
        <v>8</v>
      </c>
      <c r="H17" s="901"/>
      <c r="I17" s="901">
        <v>8</v>
      </c>
      <c r="J17" s="901">
        <v>8</v>
      </c>
      <c r="K17" s="1072">
        <v>8</v>
      </c>
      <c r="L17" s="1072">
        <v>8</v>
      </c>
      <c r="M17" s="901">
        <v>8</v>
      </c>
      <c r="N17" s="901"/>
      <c r="O17" s="901">
        <v>8</v>
      </c>
      <c r="P17" s="901">
        <v>8</v>
      </c>
      <c r="Q17" s="901">
        <v>8</v>
      </c>
      <c r="R17" s="962"/>
      <c r="S17" s="907"/>
    </row>
    <row r="18" spans="1:19" ht="24" customHeight="1" x14ac:dyDescent="0.25">
      <c r="A18" s="299" t="s">
        <v>13</v>
      </c>
      <c r="B18" s="299" t="s">
        <v>201</v>
      </c>
      <c r="C18" s="902" t="s">
        <v>107</v>
      </c>
      <c r="D18" s="901">
        <f>SUM(E18:K18,L18:R18)/2</f>
        <v>12.5</v>
      </c>
      <c r="E18" s="961">
        <v>5</v>
      </c>
      <c r="F18" s="901"/>
      <c r="G18" s="901">
        <v>5</v>
      </c>
      <c r="H18" s="1371" t="s">
        <v>104</v>
      </c>
      <c r="I18" s="901"/>
      <c r="J18" s="901"/>
      <c r="K18" s="961"/>
      <c r="L18" s="1072">
        <v>5</v>
      </c>
      <c r="M18" s="901">
        <v>5</v>
      </c>
      <c r="N18" s="1371" t="s">
        <v>152</v>
      </c>
      <c r="O18" s="901"/>
      <c r="P18" s="901">
        <v>5</v>
      </c>
      <c r="Q18" s="901"/>
      <c r="R18" s="962"/>
      <c r="S18" s="907"/>
    </row>
    <row r="19" spans="1:19" ht="24" customHeight="1" x14ac:dyDescent="0.25">
      <c r="A19" s="904"/>
      <c r="B19" s="904"/>
      <c r="C19" s="905" t="s">
        <v>123</v>
      </c>
      <c r="D19" s="906"/>
      <c r="E19" s="1069">
        <f>COUNT(E7:E13,E15:E17)</f>
        <v>3</v>
      </c>
      <c r="F19" s="1069">
        <f t="shared" ref="F19:R19" si="3">COUNT(F7:F13,F15:F17)</f>
        <v>8</v>
      </c>
      <c r="G19" s="1069">
        <f>COUNT(G7:G13,G15:G17)</f>
        <v>6</v>
      </c>
      <c r="H19" s="1069">
        <f t="shared" si="3"/>
        <v>6</v>
      </c>
      <c r="I19" s="1069">
        <f t="shared" si="3"/>
        <v>8</v>
      </c>
      <c r="J19" s="1069">
        <f t="shared" si="3"/>
        <v>8</v>
      </c>
      <c r="K19" s="1069">
        <f t="shared" si="3"/>
        <v>4</v>
      </c>
      <c r="L19" s="1069">
        <f t="shared" si="3"/>
        <v>3</v>
      </c>
      <c r="M19" s="1069">
        <f t="shared" si="3"/>
        <v>6</v>
      </c>
      <c r="N19" s="1069">
        <f t="shared" si="3"/>
        <v>6</v>
      </c>
      <c r="O19" s="1069">
        <f t="shared" si="3"/>
        <v>7</v>
      </c>
      <c r="P19" s="1069">
        <f t="shared" si="3"/>
        <v>6</v>
      </c>
      <c r="Q19" s="1069">
        <f t="shared" si="3"/>
        <v>6</v>
      </c>
      <c r="R19" s="1069">
        <f t="shared" si="3"/>
        <v>4</v>
      </c>
      <c r="S19" s="907">
        <f>AVERAGE(E19:R19)</f>
        <v>5.7857142857142856</v>
      </c>
    </row>
    <row r="20" spans="1:19" ht="24" customHeight="1" x14ac:dyDescent="0.25">
      <c r="A20" s="966" t="s">
        <v>13</v>
      </c>
      <c r="B20" s="966" t="s">
        <v>336</v>
      </c>
      <c r="C20" s="967" t="s">
        <v>298</v>
      </c>
      <c r="D20" s="901">
        <f>SUM(E20:K20,L20:R20)/2</f>
        <v>30</v>
      </c>
      <c r="E20" s="1090">
        <v>6</v>
      </c>
      <c r="F20" s="901"/>
      <c r="G20" s="901">
        <v>6</v>
      </c>
      <c r="H20" s="901">
        <v>6</v>
      </c>
      <c r="I20" s="901">
        <v>6</v>
      </c>
      <c r="J20" s="901">
        <v>6</v>
      </c>
      <c r="K20" s="1091"/>
      <c r="L20" s="1070"/>
      <c r="M20" s="901">
        <v>6</v>
      </c>
      <c r="N20" s="901">
        <v>6</v>
      </c>
      <c r="O20" s="901">
        <v>6</v>
      </c>
      <c r="P20" s="901">
        <v>6</v>
      </c>
      <c r="Q20" s="901"/>
      <c r="R20" s="1070">
        <v>6</v>
      </c>
      <c r="S20" s="907"/>
    </row>
    <row r="21" spans="1:19" ht="24" customHeight="1" x14ac:dyDescent="0.25">
      <c r="A21" s="299" t="s">
        <v>13</v>
      </c>
      <c r="B21" s="299" t="s">
        <v>26</v>
      </c>
      <c r="C21" s="902" t="s">
        <v>285</v>
      </c>
      <c r="D21" s="901">
        <f>SUM(E21:K21,L21:R21)/2</f>
        <v>40</v>
      </c>
      <c r="E21" s="1090"/>
      <c r="F21" s="901">
        <v>8</v>
      </c>
      <c r="G21" s="901">
        <v>8</v>
      </c>
      <c r="H21" s="901"/>
      <c r="I21" s="901">
        <v>8</v>
      </c>
      <c r="J21" s="901">
        <v>8</v>
      </c>
      <c r="K21" s="1070">
        <v>8</v>
      </c>
      <c r="L21" s="1070">
        <v>8</v>
      </c>
      <c r="M21" s="901">
        <v>8</v>
      </c>
      <c r="N21" s="901">
        <v>8</v>
      </c>
      <c r="O21" s="901"/>
      <c r="P21" s="901">
        <v>8</v>
      </c>
      <c r="Q21" s="901">
        <v>8</v>
      </c>
      <c r="R21" s="1070"/>
      <c r="S21" s="907"/>
    </row>
    <row r="22" spans="1:19" ht="24" customHeight="1" x14ac:dyDescent="0.25">
      <c r="A22" s="904"/>
      <c r="B22" s="904"/>
      <c r="C22" s="905" t="s">
        <v>120</v>
      </c>
      <c r="D22" s="906"/>
      <c r="E22" s="1069">
        <f t="shared" ref="E22:R22" si="4">COUNT(E7:E13,E15:E18,E20:E21)</f>
        <v>5</v>
      </c>
      <c r="F22" s="1069">
        <f t="shared" si="4"/>
        <v>9</v>
      </c>
      <c r="G22" s="1069">
        <f t="shared" si="4"/>
        <v>9</v>
      </c>
      <c r="H22" s="1069">
        <f t="shared" si="4"/>
        <v>7</v>
      </c>
      <c r="I22" s="1069">
        <f t="shared" si="4"/>
        <v>10</v>
      </c>
      <c r="J22" s="1069">
        <f t="shared" si="4"/>
        <v>10</v>
      </c>
      <c r="K22" s="1069">
        <f t="shared" si="4"/>
        <v>5</v>
      </c>
      <c r="L22" s="1069">
        <f t="shared" si="4"/>
        <v>5</v>
      </c>
      <c r="M22" s="1069">
        <f t="shared" si="4"/>
        <v>9</v>
      </c>
      <c r="N22" s="1069">
        <f t="shared" si="4"/>
        <v>8</v>
      </c>
      <c r="O22" s="1069">
        <f t="shared" si="4"/>
        <v>8</v>
      </c>
      <c r="P22" s="1069">
        <f t="shared" si="4"/>
        <v>9</v>
      </c>
      <c r="Q22" s="1069">
        <f t="shared" si="4"/>
        <v>7</v>
      </c>
      <c r="R22" s="1069">
        <f t="shared" si="4"/>
        <v>5</v>
      </c>
      <c r="S22" s="907">
        <f t="shared" ref="S22:S62" si="5">AVERAGE(E22:R22)</f>
        <v>7.5714285714285712</v>
      </c>
    </row>
    <row r="23" spans="1:19" ht="24" customHeight="1" x14ac:dyDescent="0.25">
      <c r="A23" s="299" t="s">
        <v>13</v>
      </c>
      <c r="B23" s="299" t="s">
        <v>30</v>
      </c>
      <c r="C23" s="902" t="s">
        <v>292</v>
      </c>
      <c r="D23" s="901">
        <f>SUM(E23:K23,L23:R23)/2</f>
        <v>32</v>
      </c>
      <c r="E23" s="1080"/>
      <c r="F23" s="901">
        <v>8</v>
      </c>
      <c r="G23" s="901"/>
      <c r="H23" s="901">
        <v>8</v>
      </c>
      <c r="I23" s="901">
        <v>8</v>
      </c>
      <c r="J23" s="901">
        <v>8</v>
      </c>
      <c r="K23" s="1092"/>
      <c r="L23" s="1092"/>
      <c r="M23" s="901">
        <v>8</v>
      </c>
      <c r="N23" s="901">
        <v>8</v>
      </c>
      <c r="O23" s="901"/>
      <c r="P23" s="1071">
        <v>8</v>
      </c>
      <c r="Q23" s="901">
        <v>8</v>
      </c>
      <c r="R23" s="1080"/>
      <c r="S23" s="907"/>
    </row>
    <row r="24" spans="1:19" ht="24" customHeight="1" x14ac:dyDescent="0.25">
      <c r="A24" s="299" t="s">
        <v>13</v>
      </c>
      <c r="B24" s="299" t="s">
        <v>30</v>
      </c>
      <c r="C24" s="902" t="s">
        <v>320</v>
      </c>
      <c r="D24" s="901">
        <f>SUM(E24:K24,L24:R24)/2</f>
        <v>36</v>
      </c>
      <c r="E24" s="1092"/>
      <c r="F24" s="1371" t="s">
        <v>104</v>
      </c>
      <c r="G24" s="901">
        <v>8</v>
      </c>
      <c r="H24" s="901">
        <v>8</v>
      </c>
      <c r="I24" s="901"/>
      <c r="J24" s="901">
        <v>8</v>
      </c>
      <c r="K24" s="1092">
        <v>8</v>
      </c>
      <c r="L24" s="1092">
        <v>8</v>
      </c>
      <c r="M24" s="901">
        <v>8</v>
      </c>
      <c r="N24" s="901">
        <v>8</v>
      </c>
      <c r="O24" s="901">
        <v>8</v>
      </c>
      <c r="P24" s="1071"/>
      <c r="Q24" s="901">
        <v>8</v>
      </c>
      <c r="R24" s="1092"/>
      <c r="S24" s="907"/>
    </row>
    <row r="25" spans="1:19" ht="24" customHeight="1" x14ac:dyDescent="0.25">
      <c r="A25" s="299" t="s">
        <v>13</v>
      </c>
      <c r="B25" s="299" t="s">
        <v>30</v>
      </c>
      <c r="C25" s="902" t="s">
        <v>290</v>
      </c>
      <c r="D25" s="901">
        <f t="shared" ref="D25" si="6">SUM(E25:K25,L25:R25)/2</f>
        <v>16</v>
      </c>
      <c r="E25" s="961">
        <v>8</v>
      </c>
      <c r="F25" s="901"/>
      <c r="G25" s="901"/>
      <c r="H25" s="901"/>
      <c r="I25" s="901"/>
      <c r="J25" s="901"/>
      <c r="K25" s="961">
        <v>8</v>
      </c>
      <c r="L25" s="961">
        <v>8</v>
      </c>
      <c r="M25" s="901"/>
      <c r="N25" s="901"/>
      <c r="O25" s="901"/>
      <c r="P25" s="901"/>
      <c r="Q25" s="901"/>
      <c r="R25" s="962">
        <v>8</v>
      </c>
      <c r="S25" s="907"/>
    </row>
    <row r="26" spans="1:19" ht="24" customHeight="1" x14ac:dyDescent="0.25">
      <c r="A26" s="904"/>
      <c r="B26" s="904"/>
      <c r="C26" s="905" t="s">
        <v>119</v>
      </c>
      <c r="D26" s="906"/>
      <c r="E26" s="1069">
        <f t="shared" ref="E26:R26" si="7">COUNT(E7:E13,E15:E18,E20:E21,E23:E25)</f>
        <v>6</v>
      </c>
      <c r="F26" s="1069">
        <f t="shared" si="7"/>
        <v>10</v>
      </c>
      <c r="G26" s="1069">
        <f t="shared" si="7"/>
        <v>10</v>
      </c>
      <c r="H26" s="1069">
        <f t="shared" si="7"/>
        <v>9</v>
      </c>
      <c r="I26" s="1069">
        <f t="shared" si="7"/>
        <v>11</v>
      </c>
      <c r="J26" s="1069">
        <f t="shared" si="7"/>
        <v>12</v>
      </c>
      <c r="K26" s="1069">
        <f t="shared" si="7"/>
        <v>7</v>
      </c>
      <c r="L26" s="1069">
        <f t="shared" si="7"/>
        <v>7</v>
      </c>
      <c r="M26" s="1069">
        <f t="shared" si="7"/>
        <v>11</v>
      </c>
      <c r="N26" s="1069">
        <f t="shared" si="7"/>
        <v>10</v>
      </c>
      <c r="O26" s="1069">
        <f t="shared" si="7"/>
        <v>9</v>
      </c>
      <c r="P26" s="1069">
        <f t="shared" si="7"/>
        <v>10</v>
      </c>
      <c r="Q26" s="1069">
        <f t="shared" si="7"/>
        <v>9</v>
      </c>
      <c r="R26" s="1069">
        <f t="shared" si="7"/>
        <v>6</v>
      </c>
      <c r="S26" s="907">
        <f t="shared" si="5"/>
        <v>9.0714285714285712</v>
      </c>
    </row>
    <row r="27" spans="1:19" ht="24" customHeight="1" x14ac:dyDescent="0.25">
      <c r="A27" s="966" t="s">
        <v>138</v>
      </c>
      <c r="B27" s="299" t="s">
        <v>91</v>
      </c>
      <c r="C27" s="900" t="s">
        <v>92</v>
      </c>
      <c r="D27" s="901">
        <f t="shared" ref="D27:D30" si="8">SUM(E27:K27,L27:R27)/2</f>
        <v>0</v>
      </c>
      <c r="E27" s="961"/>
      <c r="F27" s="901"/>
      <c r="G27" s="901"/>
      <c r="H27" s="901"/>
      <c r="I27" s="901"/>
      <c r="J27" s="901"/>
      <c r="K27" s="961"/>
      <c r="L27" s="961"/>
      <c r="M27" s="901"/>
      <c r="N27" s="901"/>
      <c r="O27" s="901"/>
      <c r="P27" s="901"/>
      <c r="Q27" s="901"/>
      <c r="R27" s="962"/>
      <c r="S27" s="907"/>
    </row>
    <row r="28" spans="1:19" ht="24" customHeight="1" x14ac:dyDescent="0.25">
      <c r="A28" s="299" t="s">
        <v>13</v>
      </c>
      <c r="B28" s="299" t="s">
        <v>91</v>
      </c>
      <c r="C28" s="900" t="s">
        <v>314</v>
      </c>
      <c r="D28" s="901">
        <f t="shared" si="8"/>
        <v>16</v>
      </c>
      <c r="E28" s="1080"/>
      <c r="F28" s="901"/>
      <c r="G28" s="901">
        <v>8</v>
      </c>
      <c r="H28" s="901">
        <v>8</v>
      </c>
      <c r="I28" s="901"/>
      <c r="J28" s="901"/>
      <c r="K28" s="961"/>
      <c r="L28" s="961"/>
      <c r="M28" s="901"/>
      <c r="N28" s="901">
        <v>8</v>
      </c>
      <c r="O28" s="901">
        <v>8</v>
      </c>
      <c r="P28" s="901"/>
      <c r="Q28" s="901"/>
      <c r="R28" s="1080"/>
      <c r="S28" s="907"/>
    </row>
    <row r="29" spans="1:19" ht="24" customHeight="1" x14ac:dyDescent="0.25">
      <c r="A29" s="299" t="s">
        <v>13</v>
      </c>
      <c r="B29" s="299" t="s">
        <v>91</v>
      </c>
      <c r="C29" s="902" t="s">
        <v>331</v>
      </c>
      <c r="D29" s="901">
        <f t="shared" si="8"/>
        <v>36</v>
      </c>
      <c r="E29" s="961"/>
      <c r="F29" s="1371" t="s">
        <v>104</v>
      </c>
      <c r="G29" s="901">
        <v>8</v>
      </c>
      <c r="H29" s="901">
        <v>8</v>
      </c>
      <c r="I29" s="901"/>
      <c r="J29" s="901">
        <v>8</v>
      </c>
      <c r="K29" s="961">
        <v>8</v>
      </c>
      <c r="L29" s="961">
        <v>8</v>
      </c>
      <c r="M29" s="901">
        <v>8</v>
      </c>
      <c r="N29" s="901">
        <v>8</v>
      </c>
      <c r="O29" s="901">
        <v>8</v>
      </c>
      <c r="P29" s="901"/>
      <c r="Q29" s="901">
        <v>8</v>
      </c>
      <c r="R29" s="962"/>
      <c r="S29" s="907"/>
    </row>
    <row r="30" spans="1:19" ht="24" customHeight="1" x14ac:dyDescent="0.25">
      <c r="A30" s="299" t="s">
        <v>13</v>
      </c>
      <c r="B30" s="299" t="s">
        <v>91</v>
      </c>
      <c r="C30" s="902" t="s">
        <v>281</v>
      </c>
      <c r="D30" s="901">
        <f t="shared" si="8"/>
        <v>40</v>
      </c>
      <c r="E30" s="961">
        <v>8</v>
      </c>
      <c r="F30" s="901"/>
      <c r="G30" s="901">
        <v>8</v>
      </c>
      <c r="H30" s="901">
        <v>8</v>
      </c>
      <c r="I30" s="901">
        <v>8</v>
      </c>
      <c r="J30" s="901">
        <v>8</v>
      </c>
      <c r="K30" s="961"/>
      <c r="L30" s="961"/>
      <c r="M30" s="901">
        <v>8</v>
      </c>
      <c r="N30" s="901">
        <v>8</v>
      </c>
      <c r="O30" s="901"/>
      <c r="P30" s="901">
        <v>8</v>
      </c>
      <c r="Q30" s="901">
        <v>8</v>
      </c>
      <c r="R30" s="962">
        <v>8</v>
      </c>
      <c r="S30" s="907"/>
    </row>
    <row r="31" spans="1:19" ht="24" customHeight="1" x14ac:dyDescent="0.25">
      <c r="A31" s="904"/>
      <c r="B31" s="904"/>
      <c r="C31" s="905" t="s">
        <v>124</v>
      </c>
      <c r="D31" s="906"/>
      <c r="E31" s="1069">
        <f t="shared" ref="E31:R31" si="9">COUNT(E7:E13,E15:E18,E20:E21,E23:E25,E27:E30)</f>
        <v>7</v>
      </c>
      <c r="F31" s="1069">
        <f t="shared" si="9"/>
        <v>10</v>
      </c>
      <c r="G31" s="1069">
        <f t="shared" si="9"/>
        <v>13</v>
      </c>
      <c r="H31" s="1069">
        <f t="shared" si="9"/>
        <v>12</v>
      </c>
      <c r="I31" s="1069">
        <f t="shared" si="9"/>
        <v>12</v>
      </c>
      <c r="J31" s="1069">
        <f t="shared" si="9"/>
        <v>14</v>
      </c>
      <c r="K31" s="1069">
        <f t="shared" si="9"/>
        <v>8</v>
      </c>
      <c r="L31" s="1069">
        <f t="shared" si="9"/>
        <v>8</v>
      </c>
      <c r="M31" s="1069">
        <f t="shared" si="9"/>
        <v>13</v>
      </c>
      <c r="N31" s="1069">
        <f t="shared" si="9"/>
        <v>13</v>
      </c>
      <c r="O31" s="1069">
        <f t="shared" si="9"/>
        <v>11</v>
      </c>
      <c r="P31" s="1069">
        <f t="shared" si="9"/>
        <v>11</v>
      </c>
      <c r="Q31" s="1069">
        <f t="shared" si="9"/>
        <v>11</v>
      </c>
      <c r="R31" s="1069">
        <f t="shared" si="9"/>
        <v>7</v>
      </c>
      <c r="S31" s="907">
        <f t="shared" si="5"/>
        <v>10.714285714285714</v>
      </c>
    </row>
    <row r="32" spans="1:19" ht="24" customHeight="1" x14ac:dyDescent="0.25">
      <c r="A32" s="299" t="s">
        <v>13</v>
      </c>
      <c r="B32" s="299" t="s">
        <v>288</v>
      </c>
      <c r="C32" s="902" t="s">
        <v>276</v>
      </c>
      <c r="D32" s="901">
        <f>SUM(E32:K32,L32:R32)/2</f>
        <v>8</v>
      </c>
      <c r="E32" s="1070"/>
      <c r="F32" s="901"/>
      <c r="G32" s="901"/>
      <c r="H32" s="901"/>
      <c r="I32" s="901"/>
      <c r="J32" s="901"/>
      <c r="K32" s="1070">
        <v>8</v>
      </c>
      <c r="L32" s="1070">
        <v>8</v>
      </c>
      <c r="M32" s="901"/>
      <c r="N32" s="901"/>
      <c r="O32" s="901"/>
      <c r="P32" s="901"/>
      <c r="Q32" s="901"/>
      <c r="R32" s="1070"/>
      <c r="S32" s="907"/>
    </row>
    <row r="33" spans="1:19" ht="24" customHeight="1" x14ac:dyDescent="0.25">
      <c r="A33" s="299" t="s">
        <v>13</v>
      </c>
      <c r="B33" s="299" t="s">
        <v>34</v>
      </c>
      <c r="C33" s="910" t="s">
        <v>192</v>
      </c>
      <c r="D33" s="901">
        <f>SUM(E33:K33,L33:R33)/2</f>
        <v>40</v>
      </c>
      <c r="E33" s="961">
        <v>8</v>
      </c>
      <c r="F33" s="1071">
        <v>8</v>
      </c>
      <c r="G33" s="1071">
        <v>8</v>
      </c>
      <c r="H33" s="901">
        <v>8</v>
      </c>
      <c r="I33" s="901"/>
      <c r="J33" s="901">
        <v>8</v>
      </c>
      <c r="K33" s="961"/>
      <c r="L33" s="961"/>
      <c r="M33" s="1071">
        <v>8</v>
      </c>
      <c r="N33" s="1071">
        <v>8</v>
      </c>
      <c r="O33" s="901">
        <v>8</v>
      </c>
      <c r="P33" s="901"/>
      <c r="Q33" s="901">
        <v>8</v>
      </c>
      <c r="R33" s="962">
        <v>8</v>
      </c>
      <c r="S33" s="907"/>
    </row>
    <row r="34" spans="1:19" ht="24" customHeight="1" x14ac:dyDescent="0.25">
      <c r="A34" s="904"/>
      <c r="B34" s="904"/>
      <c r="C34" s="905" t="s">
        <v>121</v>
      </c>
      <c r="D34" s="906"/>
      <c r="E34" s="1069">
        <f t="shared" ref="E34:R34" si="10">COUNT(E7:E13,E15:E18,E20:E21,E23:E25,E27:E30,E32:E33)</f>
        <v>8</v>
      </c>
      <c r="F34" s="1069">
        <f t="shared" si="10"/>
        <v>11</v>
      </c>
      <c r="G34" s="1069">
        <f t="shared" si="10"/>
        <v>14</v>
      </c>
      <c r="H34" s="1069">
        <f t="shared" si="10"/>
        <v>13</v>
      </c>
      <c r="I34" s="1069">
        <f t="shared" si="10"/>
        <v>12</v>
      </c>
      <c r="J34" s="1069">
        <f t="shared" si="10"/>
        <v>15</v>
      </c>
      <c r="K34" s="1069">
        <f t="shared" si="10"/>
        <v>9</v>
      </c>
      <c r="L34" s="1069">
        <f t="shared" si="10"/>
        <v>9</v>
      </c>
      <c r="M34" s="1069">
        <f t="shared" si="10"/>
        <v>14</v>
      </c>
      <c r="N34" s="1069">
        <f t="shared" si="10"/>
        <v>14</v>
      </c>
      <c r="O34" s="1069">
        <f t="shared" si="10"/>
        <v>12</v>
      </c>
      <c r="P34" s="1069">
        <f t="shared" si="10"/>
        <v>11</v>
      </c>
      <c r="Q34" s="1069">
        <f t="shared" si="10"/>
        <v>12</v>
      </c>
      <c r="R34" s="1069">
        <f t="shared" si="10"/>
        <v>8</v>
      </c>
      <c r="S34" s="907">
        <f t="shared" si="5"/>
        <v>11.571428571428571</v>
      </c>
    </row>
    <row r="35" spans="1:19" ht="24" customHeight="1" x14ac:dyDescent="0.25">
      <c r="A35" s="299" t="s">
        <v>13</v>
      </c>
      <c r="B35" s="299" t="s">
        <v>162</v>
      </c>
      <c r="C35" s="902" t="s">
        <v>235</v>
      </c>
      <c r="D35" s="901">
        <f t="shared" ref="D35" si="11">SUM(E35:K35,L35:R35)/2</f>
        <v>40</v>
      </c>
      <c r="E35" s="1072"/>
      <c r="F35" s="1071">
        <v>8</v>
      </c>
      <c r="G35" s="1071">
        <v>8</v>
      </c>
      <c r="H35" s="901"/>
      <c r="I35" s="1071">
        <v>8</v>
      </c>
      <c r="J35" s="1071">
        <v>8</v>
      </c>
      <c r="K35" s="961">
        <v>8</v>
      </c>
      <c r="L35" s="961">
        <v>8</v>
      </c>
      <c r="M35" s="901">
        <v>8</v>
      </c>
      <c r="N35" s="1071"/>
      <c r="O35" s="1071">
        <v>8</v>
      </c>
      <c r="P35" s="1071">
        <v>8</v>
      </c>
      <c r="Q35" s="1071">
        <v>8</v>
      </c>
      <c r="R35" s="1073"/>
      <c r="S35" s="907"/>
    </row>
    <row r="36" spans="1:19" ht="24" customHeight="1" x14ac:dyDescent="0.25">
      <c r="A36" s="299" t="s">
        <v>13</v>
      </c>
      <c r="B36" s="299" t="s">
        <v>162</v>
      </c>
      <c r="C36" s="902" t="s">
        <v>292</v>
      </c>
      <c r="D36" s="901">
        <f>SUM(E36:K36,L36:R36)/2</f>
        <v>8</v>
      </c>
      <c r="E36" s="961">
        <v>8</v>
      </c>
      <c r="F36" s="1074"/>
      <c r="G36" s="1075"/>
      <c r="H36" s="1074"/>
      <c r="I36" s="1074"/>
      <c r="J36" s="1074"/>
      <c r="K36" s="1072"/>
      <c r="L36" s="1072"/>
      <c r="M36" s="1074"/>
      <c r="N36" s="1076"/>
      <c r="O36" s="1076"/>
      <c r="P36" s="1076"/>
      <c r="Q36" s="1074"/>
      <c r="R36" s="962">
        <v>8</v>
      </c>
      <c r="S36" s="907"/>
    </row>
    <row r="37" spans="1:19" ht="24" customHeight="1" x14ac:dyDescent="0.25">
      <c r="A37" s="904"/>
      <c r="B37" s="904"/>
      <c r="C37" s="905" t="s">
        <v>139</v>
      </c>
      <c r="D37" s="906"/>
      <c r="E37" s="1069">
        <f t="shared" ref="E37:R37" si="12">COUNT(E7:E13,E15:E18,E20:E21,E23:E25,E27:E30,E32:E33,E35:E36)</f>
        <v>9</v>
      </c>
      <c r="F37" s="1069">
        <f t="shared" si="12"/>
        <v>12</v>
      </c>
      <c r="G37" s="1069">
        <f t="shared" si="12"/>
        <v>15</v>
      </c>
      <c r="H37" s="1069">
        <f t="shared" si="12"/>
        <v>13</v>
      </c>
      <c r="I37" s="1069">
        <f t="shared" si="12"/>
        <v>13</v>
      </c>
      <c r="J37" s="1069">
        <f t="shared" si="12"/>
        <v>16</v>
      </c>
      <c r="K37" s="1069">
        <f t="shared" si="12"/>
        <v>10</v>
      </c>
      <c r="L37" s="1069">
        <f t="shared" si="12"/>
        <v>10</v>
      </c>
      <c r="M37" s="1069">
        <f t="shared" si="12"/>
        <v>15</v>
      </c>
      <c r="N37" s="1069">
        <f t="shared" si="12"/>
        <v>14</v>
      </c>
      <c r="O37" s="1069">
        <f t="shared" si="12"/>
        <v>13</v>
      </c>
      <c r="P37" s="1069">
        <f t="shared" si="12"/>
        <v>12</v>
      </c>
      <c r="Q37" s="1069">
        <f t="shared" si="12"/>
        <v>13</v>
      </c>
      <c r="R37" s="1069">
        <f t="shared" si="12"/>
        <v>9</v>
      </c>
      <c r="S37" s="907">
        <f t="shared" si="5"/>
        <v>12.428571428571429</v>
      </c>
    </row>
    <row r="38" spans="1:19" ht="24" customHeight="1" x14ac:dyDescent="0.25">
      <c r="A38" s="299" t="s">
        <v>13</v>
      </c>
      <c r="B38" s="299" t="s">
        <v>103</v>
      </c>
      <c r="C38" s="902" t="s">
        <v>309</v>
      </c>
      <c r="D38" s="901">
        <f>SUM(E38:K38,L38:R38)/2</f>
        <v>8</v>
      </c>
      <c r="E38" s="1070"/>
      <c r="F38" s="901"/>
      <c r="G38" s="901">
        <v>8</v>
      </c>
      <c r="H38" s="901"/>
      <c r="I38" s="901"/>
      <c r="J38" s="901"/>
      <c r="K38" s="1070"/>
      <c r="L38" s="1070"/>
      <c r="M38" s="901"/>
      <c r="N38" s="901">
        <v>8</v>
      </c>
      <c r="O38" s="901"/>
      <c r="P38" s="901"/>
      <c r="Q38" s="901"/>
      <c r="R38" s="1070"/>
      <c r="S38" s="907"/>
    </row>
    <row r="39" spans="1:19" ht="24" customHeight="1" x14ac:dyDescent="0.25">
      <c r="A39" s="299" t="s">
        <v>13</v>
      </c>
      <c r="B39" s="299" t="s">
        <v>103</v>
      </c>
      <c r="C39" s="902" t="s">
        <v>332</v>
      </c>
      <c r="D39" s="901">
        <f>SUM(E39:K39,L39:R39)/2</f>
        <v>40</v>
      </c>
      <c r="E39" s="961">
        <v>8</v>
      </c>
      <c r="F39" s="901"/>
      <c r="G39" s="901"/>
      <c r="H39" s="901">
        <v>8</v>
      </c>
      <c r="I39" s="901">
        <v>8</v>
      </c>
      <c r="J39" s="901">
        <v>8</v>
      </c>
      <c r="K39" s="961">
        <v>8</v>
      </c>
      <c r="L39" s="961">
        <v>8</v>
      </c>
      <c r="M39" s="901"/>
      <c r="N39" s="901"/>
      <c r="O39" s="901">
        <v>8</v>
      </c>
      <c r="P39" s="901">
        <v>8</v>
      </c>
      <c r="Q39" s="901">
        <v>8</v>
      </c>
      <c r="R39" s="962">
        <v>8</v>
      </c>
      <c r="S39" s="907"/>
    </row>
    <row r="40" spans="1:19" ht="24" customHeight="1" x14ac:dyDescent="0.25">
      <c r="A40" s="904"/>
      <c r="B40" s="904"/>
      <c r="C40" s="905" t="s">
        <v>125</v>
      </c>
      <c r="D40" s="906"/>
      <c r="E40" s="1069">
        <f t="shared" ref="E40:R40" si="13">COUNT(E7:E13,E15:E17,E20:E21,E23:E25,E27:E30,E32:E33,E35:E36,E38:E39)</f>
        <v>9</v>
      </c>
      <c r="F40" s="1069">
        <f t="shared" si="13"/>
        <v>12</v>
      </c>
      <c r="G40" s="1069">
        <f t="shared" si="13"/>
        <v>15</v>
      </c>
      <c r="H40" s="1069">
        <f t="shared" si="13"/>
        <v>14</v>
      </c>
      <c r="I40" s="1069">
        <f t="shared" si="13"/>
        <v>14</v>
      </c>
      <c r="J40" s="1069">
        <f t="shared" si="13"/>
        <v>17</v>
      </c>
      <c r="K40" s="1069">
        <f t="shared" si="13"/>
        <v>11</v>
      </c>
      <c r="L40" s="1069">
        <f t="shared" si="13"/>
        <v>10</v>
      </c>
      <c r="M40" s="1069">
        <f t="shared" si="13"/>
        <v>14</v>
      </c>
      <c r="N40" s="1069">
        <f t="shared" si="13"/>
        <v>15</v>
      </c>
      <c r="O40" s="1069">
        <f t="shared" si="13"/>
        <v>14</v>
      </c>
      <c r="P40" s="1069">
        <f t="shared" si="13"/>
        <v>12</v>
      </c>
      <c r="Q40" s="1069">
        <f t="shared" si="13"/>
        <v>14</v>
      </c>
      <c r="R40" s="1069">
        <f t="shared" si="13"/>
        <v>10</v>
      </c>
      <c r="S40" s="907">
        <f t="shared" si="5"/>
        <v>12.928571428571429</v>
      </c>
    </row>
    <row r="41" spans="1:19" ht="24" customHeight="1" x14ac:dyDescent="0.25">
      <c r="A41" s="299" t="s">
        <v>13</v>
      </c>
      <c r="B41" s="299" t="s">
        <v>39</v>
      </c>
      <c r="C41" s="902" t="s">
        <v>318</v>
      </c>
      <c r="D41" s="901">
        <f>SUM(E41:K41,L41:R41)/2</f>
        <v>40</v>
      </c>
      <c r="E41" s="961"/>
      <c r="F41" s="901">
        <v>8</v>
      </c>
      <c r="G41" s="901">
        <v>8</v>
      </c>
      <c r="H41" s="901">
        <v>8</v>
      </c>
      <c r="I41" s="901">
        <v>8</v>
      </c>
      <c r="J41" s="901"/>
      <c r="K41" s="961">
        <v>8</v>
      </c>
      <c r="L41" s="961">
        <v>8</v>
      </c>
      <c r="M41" s="1371"/>
      <c r="N41" s="1371">
        <v>8</v>
      </c>
      <c r="O41" s="901">
        <v>8</v>
      </c>
      <c r="P41" s="901">
        <v>8</v>
      </c>
      <c r="Q41" s="901">
        <v>8</v>
      </c>
      <c r="R41" s="962"/>
      <c r="S41" s="907"/>
    </row>
    <row r="42" spans="1:19" ht="24" customHeight="1" x14ac:dyDescent="0.25">
      <c r="A42" s="299" t="s">
        <v>13</v>
      </c>
      <c r="B42" s="299" t="s">
        <v>39</v>
      </c>
      <c r="C42" s="902" t="s">
        <v>306</v>
      </c>
      <c r="D42" s="901">
        <f t="shared" ref="D42:D48" si="14">SUM(E42:K42,L42:R42)/2</f>
        <v>40</v>
      </c>
      <c r="E42" s="1072">
        <v>8</v>
      </c>
      <c r="F42" s="1071">
        <v>8</v>
      </c>
      <c r="G42" s="1071">
        <v>8</v>
      </c>
      <c r="H42" s="901"/>
      <c r="I42" s="1071">
        <v>8</v>
      </c>
      <c r="J42" s="1071">
        <v>8</v>
      </c>
      <c r="K42" s="961"/>
      <c r="L42" s="961"/>
      <c r="M42" s="901">
        <v>8</v>
      </c>
      <c r="N42" s="1071">
        <v>8</v>
      </c>
      <c r="O42" s="1071">
        <v>8</v>
      </c>
      <c r="P42" s="1071">
        <v>8</v>
      </c>
      <c r="Q42" s="1071"/>
      <c r="R42" s="1073">
        <v>8</v>
      </c>
      <c r="S42" s="907"/>
    </row>
    <row r="43" spans="1:19" ht="24" customHeight="1" x14ac:dyDescent="0.25">
      <c r="A43" s="299" t="s">
        <v>13</v>
      </c>
      <c r="B43" s="299" t="s">
        <v>39</v>
      </c>
      <c r="C43" s="902" t="s">
        <v>329</v>
      </c>
      <c r="D43" s="901">
        <f t="shared" si="14"/>
        <v>40</v>
      </c>
      <c r="E43" s="961"/>
      <c r="F43" s="901">
        <v>8</v>
      </c>
      <c r="G43" s="901">
        <v>8</v>
      </c>
      <c r="H43" s="1094">
        <v>8</v>
      </c>
      <c r="I43" s="901"/>
      <c r="J43" s="901">
        <v>8</v>
      </c>
      <c r="K43" s="961">
        <v>8</v>
      </c>
      <c r="L43" s="961">
        <v>8</v>
      </c>
      <c r="M43" s="901">
        <v>8</v>
      </c>
      <c r="N43" s="901">
        <v>8</v>
      </c>
      <c r="O43" s="901"/>
      <c r="P43" s="901">
        <v>8</v>
      </c>
      <c r="Q43" s="901">
        <v>8</v>
      </c>
      <c r="R43" s="962"/>
      <c r="S43" s="907"/>
    </row>
    <row r="44" spans="1:19" s="1064" customFormat="1" ht="24" customHeight="1" x14ac:dyDescent="0.25">
      <c r="A44" s="299" t="s">
        <v>13</v>
      </c>
      <c r="B44" s="299" t="s">
        <v>39</v>
      </c>
      <c r="C44" s="902" t="s">
        <v>308</v>
      </c>
      <c r="D44" s="901">
        <f t="shared" si="14"/>
        <v>8</v>
      </c>
      <c r="E44" s="961">
        <v>8</v>
      </c>
      <c r="F44" s="1074"/>
      <c r="G44" s="1074"/>
      <c r="H44" s="1074"/>
      <c r="I44" s="1074"/>
      <c r="J44" s="1074"/>
      <c r="K44" s="1077"/>
      <c r="L44" s="1077"/>
      <c r="M44" s="1074"/>
      <c r="N44" s="1074"/>
      <c r="O44" s="1074"/>
      <c r="P44" s="1074"/>
      <c r="Q44" s="1074"/>
      <c r="R44" s="962">
        <v>8</v>
      </c>
      <c r="S44" s="1078"/>
    </row>
    <row r="45" spans="1:19" ht="24" customHeight="1" x14ac:dyDescent="0.25">
      <c r="A45" s="299" t="s">
        <v>13</v>
      </c>
      <c r="B45" s="299" t="s">
        <v>39</v>
      </c>
      <c r="C45" s="902" t="s">
        <v>106</v>
      </c>
      <c r="D45" s="901">
        <f t="shared" si="14"/>
        <v>16</v>
      </c>
      <c r="E45" s="961"/>
      <c r="F45" s="901">
        <v>8</v>
      </c>
      <c r="G45" s="901">
        <v>8</v>
      </c>
      <c r="H45" s="1079"/>
      <c r="I45" s="1079"/>
      <c r="J45" s="1079"/>
      <c r="K45" s="1080"/>
      <c r="L45" s="961"/>
      <c r="M45" s="901">
        <v>8</v>
      </c>
      <c r="N45" s="901">
        <v>8</v>
      </c>
      <c r="O45" s="1079"/>
      <c r="P45" s="1079"/>
      <c r="Q45" s="1079"/>
      <c r="R45" s="1080"/>
      <c r="S45" s="907"/>
    </row>
    <row r="46" spans="1:19" ht="24" customHeight="1" x14ac:dyDescent="0.25">
      <c r="A46" s="299" t="s">
        <v>13</v>
      </c>
      <c r="B46" s="299" t="s">
        <v>39</v>
      </c>
      <c r="C46" s="902" t="s">
        <v>334</v>
      </c>
      <c r="D46" s="901">
        <f t="shared" si="14"/>
        <v>32</v>
      </c>
      <c r="E46" s="1091" t="s">
        <v>10</v>
      </c>
      <c r="F46" s="1420" t="s">
        <v>337</v>
      </c>
      <c r="G46" s="901"/>
      <c r="H46" s="901">
        <v>8</v>
      </c>
      <c r="I46" s="901">
        <v>8</v>
      </c>
      <c r="J46" s="901"/>
      <c r="K46" s="1070">
        <v>8</v>
      </c>
      <c r="L46" s="1070">
        <v>8</v>
      </c>
      <c r="M46" s="901">
        <v>8</v>
      </c>
      <c r="N46" s="901"/>
      <c r="O46" s="901">
        <v>8</v>
      </c>
      <c r="P46" s="901">
        <v>8</v>
      </c>
      <c r="Q46" s="901"/>
      <c r="R46" s="1070">
        <v>8</v>
      </c>
      <c r="S46" s="1377"/>
    </row>
    <row r="47" spans="1:19" ht="24" customHeight="1" x14ac:dyDescent="0.25">
      <c r="A47" s="299" t="s">
        <v>13</v>
      </c>
      <c r="B47" s="299" t="s">
        <v>39</v>
      </c>
      <c r="C47" s="902" t="s">
        <v>135</v>
      </c>
      <c r="D47" s="901">
        <f t="shared" si="14"/>
        <v>40</v>
      </c>
      <c r="E47" s="961"/>
      <c r="F47" s="901">
        <v>8</v>
      </c>
      <c r="G47" s="901">
        <v>8</v>
      </c>
      <c r="H47" s="901">
        <v>8</v>
      </c>
      <c r="I47" s="901">
        <v>8</v>
      </c>
      <c r="J47" s="901">
        <v>8</v>
      </c>
      <c r="K47" s="1070"/>
      <c r="L47" s="961"/>
      <c r="M47" s="901">
        <v>8</v>
      </c>
      <c r="N47" s="901">
        <v>8</v>
      </c>
      <c r="O47" s="901">
        <v>8</v>
      </c>
      <c r="P47" s="901">
        <v>8</v>
      </c>
      <c r="Q47" s="901">
        <v>8</v>
      </c>
      <c r="R47" s="1070"/>
      <c r="S47" s="907"/>
    </row>
    <row r="48" spans="1:19" ht="24" customHeight="1" x14ac:dyDescent="0.25">
      <c r="A48" s="299" t="s">
        <v>13</v>
      </c>
      <c r="B48" s="299" t="s">
        <v>39</v>
      </c>
      <c r="C48" s="902" t="s">
        <v>325</v>
      </c>
      <c r="D48" s="901">
        <f t="shared" si="14"/>
        <v>31</v>
      </c>
      <c r="E48" s="961">
        <v>11.5</v>
      </c>
      <c r="F48" s="901"/>
      <c r="G48" s="901"/>
      <c r="H48" s="901"/>
      <c r="I48" s="901"/>
      <c r="J48" s="901">
        <v>8</v>
      </c>
      <c r="K48" s="961">
        <v>11.5</v>
      </c>
      <c r="L48" s="961">
        <v>11.5</v>
      </c>
      <c r="M48" s="1071"/>
      <c r="N48" s="901"/>
      <c r="O48" s="901"/>
      <c r="P48" s="901"/>
      <c r="Q48" s="901">
        <v>8</v>
      </c>
      <c r="R48" s="962">
        <v>11.5</v>
      </c>
      <c r="S48" s="907"/>
    </row>
    <row r="49" spans="1:19" ht="24" customHeight="1" x14ac:dyDescent="0.25">
      <c r="A49" s="904"/>
      <c r="B49" s="904"/>
      <c r="C49" s="905" t="s">
        <v>126</v>
      </c>
      <c r="D49" s="906"/>
      <c r="E49" s="1069">
        <f t="shared" ref="E49:R49" si="15">COUNT(E8:E13,E15:E17,E20:E21,E23:E25,E27:E30,E32:E33,E35:E36,E38:E39,E41:E48)</f>
        <v>12</v>
      </c>
      <c r="F49" s="1069">
        <f t="shared" si="15"/>
        <v>16</v>
      </c>
      <c r="G49" s="1069">
        <f t="shared" si="15"/>
        <v>19</v>
      </c>
      <c r="H49" s="1069">
        <f t="shared" si="15"/>
        <v>17</v>
      </c>
      <c r="I49" s="1069">
        <f t="shared" si="15"/>
        <v>17</v>
      </c>
      <c r="J49" s="1069">
        <f t="shared" si="15"/>
        <v>20</v>
      </c>
      <c r="K49" s="1069">
        <f t="shared" si="15"/>
        <v>15</v>
      </c>
      <c r="L49" s="1069">
        <f t="shared" si="15"/>
        <v>14</v>
      </c>
      <c r="M49" s="1069">
        <f t="shared" si="15"/>
        <v>18</v>
      </c>
      <c r="N49" s="1069">
        <f t="shared" si="15"/>
        <v>19</v>
      </c>
      <c r="O49" s="1069">
        <f t="shared" si="15"/>
        <v>17</v>
      </c>
      <c r="P49" s="1069">
        <f t="shared" si="15"/>
        <v>16</v>
      </c>
      <c r="Q49" s="1069">
        <f t="shared" si="15"/>
        <v>17</v>
      </c>
      <c r="R49" s="1069">
        <f t="shared" si="15"/>
        <v>14</v>
      </c>
      <c r="S49" s="907">
        <f>AVERAGE(E49:R49)</f>
        <v>16.5</v>
      </c>
    </row>
    <row r="50" spans="1:19" ht="24" customHeight="1" x14ac:dyDescent="0.25">
      <c r="A50" s="299" t="s">
        <v>13</v>
      </c>
      <c r="B50" s="299" t="s">
        <v>326</v>
      </c>
      <c r="C50" s="902" t="s">
        <v>276</v>
      </c>
      <c r="D50" s="901">
        <f>SUM(E50:K50,L50:R50)/2</f>
        <v>16.25</v>
      </c>
      <c r="E50" s="1070"/>
      <c r="F50" s="901"/>
      <c r="G50" s="901"/>
      <c r="H50" s="901">
        <v>6.5</v>
      </c>
      <c r="I50" s="901">
        <v>6.5</v>
      </c>
      <c r="J50" s="1371" t="s">
        <v>104</v>
      </c>
      <c r="K50" s="1070"/>
      <c r="L50" s="1070"/>
      <c r="M50" s="901"/>
      <c r="N50" s="901"/>
      <c r="O50" s="901">
        <v>6.5</v>
      </c>
      <c r="P50" s="901">
        <v>6.5</v>
      </c>
      <c r="Q50" s="901">
        <v>6.5</v>
      </c>
      <c r="R50" s="1070"/>
      <c r="S50" s="907"/>
    </row>
    <row r="51" spans="1:19" ht="24" customHeight="1" x14ac:dyDescent="0.25">
      <c r="A51" s="299" t="s">
        <v>13</v>
      </c>
      <c r="B51" s="299" t="s">
        <v>301</v>
      </c>
      <c r="C51" s="900" t="s">
        <v>106</v>
      </c>
      <c r="D51" s="901">
        <f>SUM(E51:K51,L51:R51)/2</f>
        <v>6</v>
      </c>
      <c r="E51" s="962"/>
      <c r="F51" s="1080"/>
      <c r="G51" s="1079"/>
      <c r="H51" s="963">
        <v>6</v>
      </c>
      <c r="I51" s="1079"/>
      <c r="J51" s="1079"/>
      <c r="K51" s="1081"/>
      <c r="L51" s="961"/>
      <c r="M51" s="1079"/>
      <c r="N51" s="1079"/>
      <c r="O51" s="901">
        <v>6</v>
      </c>
      <c r="P51" s="1079"/>
      <c r="Q51" s="1079"/>
      <c r="R51" s="1081"/>
      <c r="S51" s="907"/>
    </row>
    <row r="52" spans="1:19" ht="24" customHeight="1" x14ac:dyDescent="0.25">
      <c r="A52" s="299" t="s">
        <v>13</v>
      </c>
      <c r="B52" s="299" t="s">
        <v>312</v>
      </c>
      <c r="C52" s="900" t="s">
        <v>106</v>
      </c>
      <c r="D52" s="901">
        <f>SUM(E52:K52,L52:R52)/2</f>
        <v>10</v>
      </c>
      <c r="E52" s="962"/>
      <c r="F52" s="1080"/>
      <c r="G52" s="1079"/>
      <c r="H52" s="1080"/>
      <c r="I52" s="901">
        <v>5</v>
      </c>
      <c r="J52" s="901">
        <v>5</v>
      </c>
      <c r="K52" s="1081"/>
      <c r="L52" s="961"/>
      <c r="M52" s="1079"/>
      <c r="N52" s="1079"/>
      <c r="O52" s="1079"/>
      <c r="P52" s="901">
        <v>5</v>
      </c>
      <c r="Q52" s="901">
        <v>5</v>
      </c>
      <c r="R52" s="1081"/>
      <c r="S52" s="907"/>
    </row>
    <row r="53" spans="1:19" ht="24" customHeight="1" x14ac:dyDescent="0.25">
      <c r="A53" s="904"/>
      <c r="B53" s="904"/>
      <c r="C53" s="911" t="s">
        <v>300</v>
      </c>
      <c r="D53" s="906"/>
      <c r="E53" s="1069">
        <f>COUNT(E15:E17,E21,E23:E25,E27:E30,E32:E33,E35:E36,E38:E39,E41:E48,E50)</f>
        <v>8</v>
      </c>
      <c r="F53" s="1069">
        <f t="shared" ref="F53:R53" si="16">COUNT(F15:F17,F21,F23:F25,F27:F30,F32:F33,F35:F36,F38:F39,F41:F48,F50)</f>
        <v>12</v>
      </c>
      <c r="G53" s="1069">
        <f t="shared" si="16"/>
        <v>15</v>
      </c>
      <c r="H53" s="1069">
        <f t="shared" si="16"/>
        <v>14</v>
      </c>
      <c r="I53" s="1069">
        <f>COUNT(I15:I17,I21,I23:I25,I27:I30,I32:I33,I35:I36,I38:I39,I41:I48,I50)</f>
        <v>13</v>
      </c>
      <c r="J53" s="1069">
        <f t="shared" si="16"/>
        <v>15</v>
      </c>
      <c r="K53" s="1069">
        <f t="shared" si="16"/>
        <v>13</v>
      </c>
      <c r="L53" s="1069">
        <f t="shared" si="16"/>
        <v>13</v>
      </c>
      <c r="M53" s="1069">
        <f t="shared" si="16"/>
        <v>14</v>
      </c>
      <c r="N53" s="1069">
        <f t="shared" si="16"/>
        <v>15</v>
      </c>
      <c r="O53" s="1069">
        <f t="shared" si="16"/>
        <v>14</v>
      </c>
      <c r="P53" s="1069">
        <f t="shared" si="16"/>
        <v>14</v>
      </c>
      <c r="Q53" s="1069">
        <f t="shared" si="16"/>
        <v>16</v>
      </c>
      <c r="R53" s="1069">
        <f t="shared" si="16"/>
        <v>9</v>
      </c>
      <c r="S53" s="907">
        <f>AVERAGE(E53:R53)</f>
        <v>13.214285714285714</v>
      </c>
    </row>
    <row r="54" spans="1:19" ht="24" customHeight="1" x14ac:dyDescent="0.25">
      <c r="A54" s="904"/>
      <c r="B54" s="904"/>
      <c r="C54" s="912" t="s">
        <v>51</v>
      </c>
      <c r="D54" s="906"/>
      <c r="E54" s="1069">
        <f>COUNT(E21,E23:E25,E27:E30,E32:E33,E35:E36,E38:E39,E41:E48,E50:E51)</f>
        <v>8</v>
      </c>
      <c r="F54" s="1069">
        <f t="shared" ref="F54:R54" si="17">COUNT(F21,F23:F25,F27:F30,F32:F33,F35:F36,F38:F39,F41:F48,F50:F51)</f>
        <v>9</v>
      </c>
      <c r="G54" s="1069">
        <f t="shared" si="17"/>
        <v>13</v>
      </c>
      <c r="H54" s="1069">
        <f t="shared" si="17"/>
        <v>13</v>
      </c>
      <c r="I54" s="1069">
        <f t="shared" si="17"/>
        <v>10</v>
      </c>
      <c r="J54" s="1069">
        <f t="shared" si="17"/>
        <v>12</v>
      </c>
      <c r="K54" s="1069">
        <f t="shared" si="17"/>
        <v>11</v>
      </c>
      <c r="L54" s="1069">
        <f t="shared" si="17"/>
        <v>11</v>
      </c>
      <c r="M54" s="1069">
        <f t="shared" si="17"/>
        <v>12</v>
      </c>
      <c r="N54" s="1069">
        <f t="shared" si="17"/>
        <v>13</v>
      </c>
      <c r="O54" s="1069">
        <f t="shared" si="17"/>
        <v>12</v>
      </c>
      <c r="P54" s="1069">
        <f t="shared" si="17"/>
        <v>11</v>
      </c>
      <c r="Q54" s="1069">
        <f t="shared" si="17"/>
        <v>13</v>
      </c>
      <c r="R54" s="1069">
        <f t="shared" si="17"/>
        <v>9</v>
      </c>
      <c r="S54" s="907">
        <f t="shared" si="5"/>
        <v>11.214285714285714</v>
      </c>
    </row>
    <row r="55" spans="1:19" ht="24" customHeight="1" x14ac:dyDescent="0.25">
      <c r="A55" s="904"/>
      <c r="B55" s="904"/>
      <c r="C55" s="912" t="s">
        <v>113</v>
      </c>
      <c r="D55" s="906"/>
      <c r="E55" s="1069">
        <f>COUNT(E23:E25,E27:E30,E33:E33,E35:E36,E38:E39,E41:E48,E50:E52)</f>
        <v>8</v>
      </c>
      <c r="F55" s="1069">
        <f t="shared" ref="F55:R55" si="18">COUNT(F23:F25,F27:F30,F33:F33,F35:F36,F38:F39,F41:F48,F50:F52)</f>
        <v>8</v>
      </c>
      <c r="G55" s="1069">
        <f t="shared" si="18"/>
        <v>12</v>
      </c>
      <c r="H55" s="1069">
        <f t="shared" si="18"/>
        <v>13</v>
      </c>
      <c r="I55" s="1069">
        <f t="shared" si="18"/>
        <v>10</v>
      </c>
      <c r="J55" s="1069">
        <f t="shared" si="18"/>
        <v>12</v>
      </c>
      <c r="K55" s="1069">
        <f t="shared" si="18"/>
        <v>9</v>
      </c>
      <c r="L55" s="1069">
        <f t="shared" si="18"/>
        <v>9</v>
      </c>
      <c r="M55" s="1069">
        <f t="shared" si="18"/>
        <v>11</v>
      </c>
      <c r="N55" s="1069">
        <f t="shared" si="18"/>
        <v>12</v>
      </c>
      <c r="O55" s="1069">
        <f t="shared" si="18"/>
        <v>12</v>
      </c>
      <c r="P55" s="1069">
        <f t="shared" si="18"/>
        <v>11</v>
      </c>
      <c r="Q55" s="1069">
        <f t="shared" si="18"/>
        <v>13</v>
      </c>
      <c r="R55" s="1069">
        <f t="shared" si="18"/>
        <v>9</v>
      </c>
      <c r="S55" s="907">
        <f t="shared" si="5"/>
        <v>10.642857142857142</v>
      </c>
    </row>
    <row r="56" spans="1:19" ht="24" customHeight="1" x14ac:dyDescent="0.25">
      <c r="A56" s="299" t="s">
        <v>13</v>
      </c>
      <c r="B56" s="299" t="s">
        <v>319</v>
      </c>
      <c r="C56" s="902"/>
      <c r="D56" s="901">
        <f t="shared" ref="D56" si="19">SUM(E56:K56,L56:R56)/2</f>
        <v>0</v>
      </c>
      <c r="E56" s="962"/>
      <c r="F56" s="963"/>
      <c r="G56" s="901"/>
      <c r="H56" s="963"/>
      <c r="I56" s="901"/>
      <c r="J56" s="901"/>
      <c r="K56" s="961"/>
      <c r="L56" s="961"/>
      <c r="M56" s="901"/>
      <c r="N56" s="901"/>
      <c r="O56" s="901"/>
      <c r="P56" s="901"/>
      <c r="Q56" s="901"/>
      <c r="R56" s="961"/>
      <c r="S56" s="907"/>
    </row>
    <row r="57" spans="1:19" ht="24" customHeight="1" x14ac:dyDescent="0.25">
      <c r="A57" s="904"/>
      <c r="B57" s="904"/>
      <c r="C57" s="912" t="s">
        <v>55</v>
      </c>
      <c r="D57" s="906"/>
      <c r="E57" s="1069">
        <f>COUNT(E27:E30,E33:E33,E35:E36,E38:E39,E41:E48,E50:E52,E56)</f>
        <v>7</v>
      </c>
      <c r="F57" s="1069">
        <f t="shared" ref="F57:R57" si="20">COUNT(F27:F30,F33:F33,F35:F36,F38:F39,F41:F48,F50:F52,F56)</f>
        <v>7</v>
      </c>
      <c r="G57" s="1069">
        <f t="shared" si="20"/>
        <v>11</v>
      </c>
      <c r="H57" s="1069">
        <f t="shared" si="20"/>
        <v>11</v>
      </c>
      <c r="I57" s="1069">
        <f>COUNT(I27:I30,I33:I33,I35:I36,I38:I39,I41:I48,I50:I52,I56)</f>
        <v>9</v>
      </c>
      <c r="J57" s="1069">
        <f t="shared" si="20"/>
        <v>10</v>
      </c>
      <c r="K57" s="1069">
        <f t="shared" si="20"/>
        <v>7</v>
      </c>
      <c r="L57" s="1069">
        <f t="shared" si="20"/>
        <v>7</v>
      </c>
      <c r="M57" s="1069">
        <f t="shared" si="20"/>
        <v>9</v>
      </c>
      <c r="N57" s="1069">
        <f t="shared" si="20"/>
        <v>10</v>
      </c>
      <c r="O57" s="1069">
        <f t="shared" si="20"/>
        <v>11</v>
      </c>
      <c r="P57" s="1069">
        <f t="shared" si="20"/>
        <v>10</v>
      </c>
      <c r="Q57" s="1069">
        <f t="shared" si="20"/>
        <v>11</v>
      </c>
      <c r="R57" s="1069">
        <f t="shared" si="20"/>
        <v>8</v>
      </c>
      <c r="S57" s="907">
        <f t="shared" si="5"/>
        <v>9.1428571428571423</v>
      </c>
    </row>
    <row r="58" spans="1:19" ht="24" customHeight="1" x14ac:dyDescent="0.25">
      <c r="A58" s="904"/>
      <c r="B58" s="904"/>
      <c r="C58" s="912" t="s">
        <v>105</v>
      </c>
      <c r="D58" s="906"/>
      <c r="E58" s="1069">
        <f>COUNT(E33,E35:E36,E38:E39,E41:E48,E50:E52,E56)</f>
        <v>6</v>
      </c>
      <c r="F58" s="1069">
        <f t="shared" ref="F58:R58" si="21">COUNT(F33,F35:F36,F38:F39,F41:F48,F50:F52,F56)</f>
        <v>7</v>
      </c>
      <c r="G58" s="1069">
        <f t="shared" si="21"/>
        <v>8</v>
      </c>
      <c r="H58" s="1069">
        <f t="shared" si="21"/>
        <v>8</v>
      </c>
      <c r="I58" s="1069">
        <f t="shared" si="21"/>
        <v>8</v>
      </c>
      <c r="J58" s="1069">
        <f t="shared" si="21"/>
        <v>8</v>
      </c>
      <c r="K58" s="1069">
        <f t="shared" si="21"/>
        <v>6</v>
      </c>
      <c r="L58" s="1069">
        <f t="shared" si="21"/>
        <v>6</v>
      </c>
      <c r="M58" s="1069">
        <f t="shared" si="21"/>
        <v>7</v>
      </c>
      <c r="N58" s="1069">
        <f t="shared" si="21"/>
        <v>7</v>
      </c>
      <c r="O58" s="1069">
        <f t="shared" si="21"/>
        <v>9</v>
      </c>
      <c r="P58" s="1069">
        <f t="shared" si="21"/>
        <v>9</v>
      </c>
      <c r="Q58" s="1069">
        <f t="shared" si="21"/>
        <v>9</v>
      </c>
      <c r="R58" s="1069">
        <f t="shared" si="21"/>
        <v>7</v>
      </c>
      <c r="S58" s="907">
        <f t="shared" si="5"/>
        <v>7.5</v>
      </c>
    </row>
    <row r="59" spans="1:19" ht="24" customHeight="1" x14ac:dyDescent="0.25">
      <c r="A59" s="904"/>
      <c r="B59" s="904"/>
      <c r="C59" s="912" t="s">
        <v>128</v>
      </c>
      <c r="D59" s="906"/>
      <c r="E59" s="1069">
        <f>COUNT(E35:E36,E38:E39,E41:E48,E50:E52,E56)</f>
        <v>5</v>
      </c>
      <c r="F59" s="1069">
        <f t="shared" ref="F59:R59" si="22">COUNT(F35:F36,F38:F39,F41:F48,F50:F52,F56)</f>
        <v>6</v>
      </c>
      <c r="G59" s="1069">
        <f t="shared" si="22"/>
        <v>7</v>
      </c>
      <c r="H59" s="1069">
        <f t="shared" si="22"/>
        <v>7</v>
      </c>
      <c r="I59" s="1069">
        <f t="shared" si="22"/>
        <v>8</v>
      </c>
      <c r="J59" s="1069">
        <f t="shared" si="22"/>
        <v>7</v>
      </c>
      <c r="K59" s="1069">
        <f t="shared" si="22"/>
        <v>6</v>
      </c>
      <c r="L59" s="1069">
        <f t="shared" si="22"/>
        <v>6</v>
      </c>
      <c r="M59" s="1069">
        <f t="shared" si="22"/>
        <v>6</v>
      </c>
      <c r="N59" s="1069">
        <f t="shared" si="22"/>
        <v>6</v>
      </c>
      <c r="O59" s="1069">
        <f t="shared" si="22"/>
        <v>8</v>
      </c>
      <c r="P59" s="1069">
        <f t="shared" si="22"/>
        <v>9</v>
      </c>
      <c r="Q59" s="1069">
        <f t="shared" si="22"/>
        <v>8</v>
      </c>
      <c r="R59" s="1069">
        <f t="shared" si="22"/>
        <v>6</v>
      </c>
      <c r="S59" s="907">
        <f t="shared" si="5"/>
        <v>6.7857142857142856</v>
      </c>
    </row>
    <row r="60" spans="1:19" ht="24" customHeight="1" x14ac:dyDescent="0.25">
      <c r="A60" s="904"/>
      <c r="B60" s="904"/>
      <c r="C60" s="912" t="s">
        <v>161</v>
      </c>
      <c r="D60" s="906"/>
      <c r="E60" s="1069">
        <f>COUNT(E38:E39,E41:E48,E50:E52,E56)</f>
        <v>4</v>
      </c>
      <c r="F60" s="1069">
        <f t="shared" ref="F60:R60" si="23">COUNT(F38:F39,F41:F48,F50:F52,F56)</f>
        <v>5</v>
      </c>
      <c r="G60" s="1069">
        <f t="shared" si="23"/>
        <v>6</v>
      </c>
      <c r="H60" s="1069">
        <f t="shared" si="23"/>
        <v>7</v>
      </c>
      <c r="I60" s="1069">
        <f t="shared" si="23"/>
        <v>7</v>
      </c>
      <c r="J60" s="1069">
        <f t="shared" si="23"/>
        <v>6</v>
      </c>
      <c r="K60" s="1069">
        <f t="shared" si="23"/>
        <v>5</v>
      </c>
      <c r="L60" s="1069">
        <f t="shared" si="23"/>
        <v>5</v>
      </c>
      <c r="M60" s="1069">
        <f t="shared" si="23"/>
        <v>5</v>
      </c>
      <c r="N60" s="1069">
        <f t="shared" si="23"/>
        <v>6</v>
      </c>
      <c r="O60" s="1069">
        <f t="shared" si="23"/>
        <v>7</v>
      </c>
      <c r="P60" s="1069">
        <f t="shared" si="23"/>
        <v>8</v>
      </c>
      <c r="Q60" s="1069">
        <f t="shared" si="23"/>
        <v>7</v>
      </c>
      <c r="R60" s="1069">
        <f t="shared" si="23"/>
        <v>5</v>
      </c>
      <c r="S60" s="907">
        <f t="shared" si="5"/>
        <v>5.9285714285714288</v>
      </c>
    </row>
    <row r="61" spans="1:19" ht="24" customHeight="1" x14ac:dyDescent="0.25">
      <c r="A61" s="904"/>
      <c r="B61" s="904"/>
      <c r="C61" s="912" t="s">
        <v>321</v>
      </c>
      <c r="D61" s="906"/>
      <c r="E61" s="1069">
        <f>COUNT(E41:E48,E51:E52,E56)</f>
        <v>3</v>
      </c>
      <c r="F61" s="1069">
        <f t="shared" ref="F61:R61" si="24">COUNT(F41:F48,F51:F52,F56)</f>
        <v>5</v>
      </c>
      <c r="G61" s="1069">
        <f t="shared" si="24"/>
        <v>5</v>
      </c>
      <c r="H61" s="1069">
        <f t="shared" si="24"/>
        <v>5</v>
      </c>
      <c r="I61" s="1069">
        <f t="shared" si="24"/>
        <v>5</v>
      </c>
      <c r="J61" s="1069">
        <f t="shared" si="24"/>
        <v>5</v>
      </c>
      <c r="K61" s="1069">
        <f t="shared" si="24"/>
        <v>4</v>
      </c>
      <c r="L61" s="1069">
        <f t="shared" si="24"/>
        <v>4</v>
      </c>
      <c r="M61" s="1069">
        <f t="shared" si="24"/>
        <v>5</v>
      </c>
      <c r="N61" s="1069">
        <f t="shared" si="24"/>
        <v>5</v>
      </c>
      <c r="O61" s="1069">
        <f t="shared" si="24"/>
        <v>5</v>
      </c>
      <c r="P61" s="1069">
        <f t="shared" si="24"/>
        <v>6</v>
      </c>
      <c r="Q61" s="1069">
        <f t="shared" si="24"/>
        <v>5</v>
      </c>
      <c r="R61" s="1069">
        <f t="shared" si="24"/>
        <v>4</v>
      </c>
      <c r="S61" s="907">
        <f t="shared" si="5"/>
        <v>4.7142857142857144</v>
      </c>
    </row>
    <row r="62" spans="1:19" ht="24" customHeight="1" x14ac:dyDescent="0.25">
      <c r="A62" s="904"/>
      <c r="B62" s="904"/>
      <c r="C62" s="912" t="s">
        <v>183</v>
      </c>
      <c r="D62" s="906"/>
      <c r="E62" s="1069">
        <f>COUNT(E56)</f>
        <v>0</v>
      </c>
      <c r="F62" s="1069">
        <f t="shared" ref="F62:R62" si="25">COUNT(F56)</f>
        <v>0</v>
      </c>
      <c r="G62" s="1069">
        <f t="shared" si="25"/>
        <v>0</v>
      </c>
      <c r="H62" s="1069">
        <f t="shared" si="25"/>
        <v>0</v>
      </c>
      <c r="I62" s="1069">
        <f t="shared" si="25"/>
        <v>0</v>
      </c>
      <c r="J62" s="1069">
        <f t="shared" si="25"/>
        <v>0</v>
      </c>
      <c r="K62" s="1069">
        <f t="shared" si="25"/>
        <v>0</v>
      </c>
      <c r="L62" s="1069">
        <f t="shared" si="25"/>
        <v>0</v>
      </c>
      <c r="M62" s="1069">
        <f t="shared" si="25"/>
        <v>0</v>
      </c>
      <c r="N62" s="1069">
        <f t="shared" si="25"/>
        <v>0</v>
      </c>
      <c r="O62" s="1069">
        <f t="shared" si="25"/>
        <v>0</v>
      </c>
      <c r="P62" s="1069">
        <f t="shared" si="25"/>
        <v>0</v>
      </c>
      <c r="Q62" s="1069">
        <f t="shared" si="25"/>
        <v>0</v>
      </c>
      <c r="R62" s="1069">
        <f t="shared" si="25"/>
        <v>0</v>
      </c>
      <c r="S62" s="907">
        <f t="shared" si="5"/>
        <v>0</v>
      </c>
    </row>
    <row r="63" spans="1:19" ht="24" customHeight="1" thickBot="1" x14ac:dyDescent="0.35">
      <c r="A63" s="299" t="s">
        <v>102</v>
      </c>
      <c r="B63" s="299"/>
      <c r="C63" s="900"/>
      <c r="D63" s="901"/>
      <c r="E63" s="962"/>
      <c r="F63" s="963"/>
      <c r="G63" s="963"/>
      <c r="H63" s="963"/>
      <c r="I63" s="901"/>
      <c r="J63" s="901"/>
      <c r="K63" s="961"/>
      <c r="L63" s="961"/>
      <c r="M63" s="963"/>
      <c r="N63" s="901"/>
      <c r="O63" s="901"/>
      <c r="P63" s="901"/>
      <c r="Q63" s="901"/>
      <c r="R63" s="962"/>
      <c r="S63" s="897"/>
    </row>
    <row r="64" spans="1:19" ht="18.649999999999999" customHeight="1" thickBot="1" x14ac:dyDescent="0.35">
      <c r="A64" s="913" t="s">
        <v>95</v>
      </c>
      <c r="B64" s="913" t="s">
        <v>101</v>
      </c>
      <c r="C64" s="914" t="s">
        <v>97</v>
      </c>
      <c r="D64" s="913">
        <f>SUM(E64:K64,L64:R64)/2</f>
        <v>19</v>
      </c>
      <c r="E64" s="1082"/>
      <c r="F64" s="1083">
        <v>7.5</v>
      </c>
      <c r="G64" s="1083">
        <v>7.5</v>
      </c>
      <c r="H64" s="1083">
        <v>4</v>
      </c>
      <c r="I64" s="913"/>
      <c r="J64" s="913"/>
      <c r="K64" s="1082"/>
      <c r="L64" s="1082"/>
      <c r="M64" s="1083">
        <v>7.5</v>
      </c>
      <c r="N64" s="913">
        <v>7.5</v>
      </c>
      <c r="O64" s="913">
        <v>4</v>
      </c>
      <c r="P64" s="913"/>
      <c r="Q64" s="913"/>
      <c r="R64" s="1084"/>
      <c r="S64" s="897"/>
    </row>
    <row r="65" spans="1:19" ht="24" customHeight="1" thickBot="1" x14ac:dyDescent="0.35">
      <c r="A65" s="299" t="s">
        <v>96</v>
      </c>
      <c r="B65" s="299" t="s">
        <v>100</v>
      </c>
      <c r="C65" s="915" t="s">
        <v>99</v>
      </c>
      <c r="D65" s="913">
        <f t="shared" ref="D65:D66" si="26">SUM(E65:K65,L65:R65)/2</f>
        <v>38</v>
      </c>
      <c r="E65" s="1085"/>
      <c r="F65" s="1086">
        <v>9.5</v>
      </c>
      <c r="G65" s="299">
        <v>9.5</v>
      </c>
      <c r="H65" s="299">
        <v>9.5</v>
      </c>
      <c r="I65" s="299">
        <v>9.5</v>
      </c>
      <c r="J65" s="299"/>
      <c r="K65" s="1085"/>
      <c r="L65" s="1087"/>
      <c r="M65" s="1088">
        <v>9.5</v>
      </c>
      <c r="N65" s="299">
        <v>9.5</v>
      </c>
      <c r="O65" s="299">
        <v>9.5</v>
      </c>
      <c r="P65" s="299">
        <v>9.5</v>
      </c>
      <c r="Q65" s="299"/>
      <c r="R65" s="1089"/>
      <c r="S65" s="897"/>
    </row>
    <row r="66" spans="1:19" ht="24" customHeight="1" thickBot="1" x14ac:dyDescent="0.35">
      <c r="A66" s="299" t="s">
        <v>96</v>
      </c>
      <c r="B66" s="299" t="s">
        <v>100</v>
      </c>
      <c r="C66" s="915" t="s">
        <v>137</v>
      </c>
      <c r="D66" s="913">
        <f t="shared" si="26"/>
        <v>38</v>
      </c>
      <c r="E66" s="1085">
        <v>9.5</v>
      </c>
      <c r="F66" s="1088">
        <v>9.5</v>
      </c>
      <c r="G66" s="299"/>
      <c r="H66" s="299"/>
      <c r="I66" s="299"/>
      <c r="J66" s="299">
        <v>9.5</v>
      </c>
      <c r="K66" s="1085">
        <v>9.5</v>
      </c>
      <c r="L66" s="1085">
        <v>9.5</v>
      </c>
      <c r="M66" s="1086">
        <v>9.5</v>
      </c>
      <c r="N66" s="299"/>
      <c r="O66" s="299"/>
      <c r="P66" s="299"/>
      <c r="Q66" s="299">
        <v>9.5</v>
      </c>
      <c r="R66" s="1089">
        <v>9.5</v>
      </c>
      <c r="S66" s="897"/>
    </row>
    <row r="67" spans="1:19" ht="24" customHeight="1" x14ac:dyDescent="0.3">
      <c r="A67" s="299"/>
      <c r="B67" s="916" t="s">
        <v>155</v>
      </c>
      <c r="C67" s="917" t="s">
        <v>140</v>
      </c>
      <c r="D67" s="901"/>
      <c r="E67" s="961"/>
      <c r="F67" s="963"/>
      <c r="G67" s="963"/>
      <c r="H67" s="963"/>
      <c r="I67" s="901"/>
      <c r="J67" s="901"/>
      <c r="K67" s="961"/>
      <c r="L67" s="961"/>
      <c r="M67" s="901"/>
      <c r="N67" s="901"/>
      <c r="O67" s="901"/>
      <c r="P67" s="901"/>
      <c r="Q67" s="901"/>
      <c r="R67" s="962"/>
      <c r="S67" s="897"/>
    </row>
    <row r="68" spans="1:19" ht="24" customHeight="1" x14ac:dyDescent="0.3">
      <c r="A68" s="299"/>
      <c r="B68" s="918" t="s">
        <v>154</v>
      </c>
      <c r="C68" s="919" t="s">
        <v>141</v>
      </c>
      <c r="D68" s="901"/>
      <c r="E68" s="961"/>
      <c r="F68" s="963"/>
      <c r="G68" s="963"/>
      <c r="H68" s="963"/>
      <c r="I68" s="901"/>
      <c r="J68" s="901"/>
      <c r="K68" s="961"/>
      <c r="L68" s="961"/>
      <c r="M68" s="901"/>
      <c r="N68" s="901"/>
      <c r="O68" s="901"/>
      <c r="P68" s="901"/>
      <c r="Q68" s="901"/>
      <c r="R68" s="962"/>
      <c r="S68" s="897"/>
    </row>
    <row r="69" spans="1:19" ht="24" customHeight="1" x14ac:dyDescent="0.3">
      <c r="A69" s="920"/>
      <c r="B69" s="920"/>
      <c r="C69" s="920"/>
      <c r="D69" s="317"/>
      <c r="E69" s="968">
        <f t="shared" ref="E69:R69" si="27">SUM(E7:E13,E15:E18,E20:E21,E23:E25,E27:E30,E32:E33,E35:E36,E38:E39,E41:E48,E51:E52,E56,E64:E68)</f>
        <v>112</v>
      </c>
      <c r="F69" s="968">
        <f t="shared" si="27"/>
        <v>161.5</v>
      </c>
      <c r="G69" s="968">
        <f t="shared" si="27"/>
        <v>179</v>
      </c>
      <c r="H69" s="968">
        <f t="shared" si="27"/>
        <v>160.5</v>
      </c>
      <c r="I69" s="968">
        <f t="shared" si="27"/>
        <v>155.5</v>
      </c>
      <c r="J69" s="968">
        <f t="shared" si="27"/>
        <v>179.5</v>
      </c>
      <c r="K69" s="968">
        <f t="shared" si="27"/>
        <v>133</v>
      </c>
      <c r="L69" s="968">
        <f t="shared" si="27"/>
        <v>130</v>
      </c>
      <c r="M69" s="968">
        <f t="shared" si="27"/>
        <v>180.5</v>
      </c>
      <c r="N69" s="968">
        <f t="shared" si="27"/>
        <v>174</v>
      </c>
      <c r="O69" s="968">
        <f t="shared" si="27"/>
        <v>160.5</v>
      </c>
      <c r="P69" s="968">
        <f t="shared" si="27"/>
        <v>152.5</v>
      </c>
      <c r="Q69" s="968">
        <f t="shared" si="27"/>
        <v>157.5</v>
      </c>
      <c r="R69" s="968">
        <f t="shared" si="27"/>
        <v>123</v>
      </c>
      <c r="S69" s="897"/>
    </row>
    <row r="70" spans="1:19" ht="24" customHeight="1" x14ac:dyDescent="0.3">
      <c r="A70" s="921"/>
      <c r="B70" s="921"/>
      <c r="C70" s="921"/>
      <c r="D70" s="317"/>
      <c r="E70" s="969">
        <f>E69/8</f>
        <v>14</v>
      </c>
      <c r="F70" s="969">
        <f t="shared" ref="F70:R70" si="28">F69/8</f>
        <v>20.1875</v>
      </c>
      <c r="G70" s="969">
        <f t="shared" si="28"/>
        <v>22.375</v>
      </c>
      <c r="H70" s="969">
        <f t="shared" si="28"/>
        <v>20.0625</v>
      </c>
      <c r="I70" s="969">
        <f t="shared" si="28"/>
        <v>19.4375</v>
      </c>
      <c r="J70" s="969">
        <f t="shared" si="28"/>
        <v>22.4375</v>
      </c>
      <c r="K70" s="969">
        <f t="shared" si="28"/>
        <v>16.625</v>
      </c>
      <c r="L70" s="969">
        <f t="shared" si="28"/>
        <v>16.25</v>
      </c>
      <c r="M70" s="969">
        <f t="shared" si="28"/>
        <v>22.5625</v>
      </c>
      <c r="N70" s="969">
        <f t="shared" si="28"/>
        <v>21.75</v>
      </c>
      <c r="O70" s="969">
        <f t="shared" si="28"/>
        <v>20.0625</v>
      </c>
      <c r="P70" s="969">
        <f t="shared" si="28"/>
        <v>19.0625</v>
      </c>
      <c r="Q70" s="969">
        <f t="shared" si="28"/>
        <v>19.6875</v>
      </c>
      <c r="R70" s="969">
        <f t="shared" si="28"/>
        <v>15.375</v>
      </c>
      <c r="S70" s="897"/>
    </row>
    <row r="71" spans="1:19" ht="13" x14ac:dyDescent="0.3">
      <c r="A71" s="922"/>
      <c r="B71" s="922"/>
      <c r="C71" s="922"/>
      <c r="D71" s="321" t="s">
        <v>212</v>
      </c>
      <c r="E71" s="322" t="s">
        <v>315</v>
      </c>
      <c r="F71" s="323" t="s">
        <v>203</v>
      </c>
      <c r="G71" s="897"/>
      <c r="H71" s="321" t="s">
        <v>211</v>
      </c>
      <c r="I71" s="970"/>
      <c r="J71" s="325" t="s">
        <v>203</v>
      </c>
      <c r="K71" s="897"/>
      <c r="L71" s="321" t="s">
        <v>213</v>
      </c>
      <c r="M71" s="322" t="s">
        <v>74</v>
      </c>
      <c r="N71" s="323" t="s">
        <v>203</v>
      </c>
      <c r="O71" s="897"/>
      <c r="P71" s="321" t="s">
        <v>211</v>
      </c>
      <c r="Q71" s="970"/>
      <c r="R71" s="325" t="s">
        <v>203</v>
      </c>
      <c r="S71" s="897"/>
    </row>
    <row r="72" spans="1:19" ht="13" x14ac:dyDescent="0.3">
      <c r="A72" s="316"/>
      <c r="B72" s="316"/>
      <c r="C72" s="316"/>
      <c r="D72" s="326" t="s">
        <v>159</v>
      </c>
      <c r="E72" s="256">
        <v>27.15</v>
      </c>
      <c r="F72" s="347" t="str">
        <f>E72* 40 &amp; "hrs"</f>
        <v>1086hrs</v>
      </c>
      <c r="G72" s="897"/>
      <c r="H72" s="328" t="s">
        <v>240</v>
      </c>
      <c r="I72" s="329">
        <v>25.93</v>
      </c>
      <c r="J72" s="971" t="s">
        <v>247</v>
      </c>
      <c r="K72" s="897"/>
      <c r="L72" s="331" t="s">
        <v>159</v>
      </c>
      <c r="M72" s="332">
        <v>27.15</v>
      </c>
      <c r="N72" s="347" t="str">
        <f>M72* 40 &amp; "hrs"</f>
        <v>1086hrs</v>
      </c>
      <c r="O72" s="897"/>
      <c r="P72" s="334" t="s">
        <v>240</v>
      </c>
      <c r="Q72" s="335">
        <v>25.93</v>
      </c>
      <c r="R72" s="972" t="s">
        <v>247</v>
      </c>
      <c r="S72" s="897"/>
    </row>
    <row r="73" spans="1:19" ht="13" x14ac:dyDescent="0.3">
      <c r="A73" s="316"/>
      <c r="B73" s="316"/>
      <c r="C73" s="316"/>
      <c r="D73" s="337" t="s">
        <v>204</v>
      </c>
      <c r="E73" s="338">
        <f>SUM(E69:K69)/40</f>
        <v>27.024999999999999</v>
      </c>
      <c r="F73" s="973" t="str">
        <f>E73* 40 &amp; "hrs"</f>
        <v>1081hrs</v>
      </c>
      <c r="G73" s="897"/>
      <c r="H73" s="340" t="s">
        <v>74</v>
      </c>
      <c r="I73" s="341">
        <f>SUM(E69:K69)/40</f>
        <v>27.024999999999999</v>
      </c>
      <c r="J73" s="342" t="str">
        <f>I73*40 &amp; "hrs"</f>
        <v>1081hrs</v>
      </c>
      <c r="K73" s="897"/>
      <c r="L73" s="343" t="s">
        <v>204</v>
      </c>
      <c r="M73" s="354">
        <f>SUM(L69:R69)/40</f>
        <v>26.95</v>
      </c>
      <c r="N73" s="973" t="str">
        <f>M73* 40 &amp; "hrs"</f>
        <v>1078hrs</v>
      </c>
      <c r="O73" s="897"/>
      <c r="P73" s="340" t="s">
        <v>74</v>
      </c>
      <c r="Q73" s="352">
        <f>SUM(L69:R69)/40</f>
        <v>26.95</v>
      </c>
      <c r="R73" s="353" t="str">
        <f>Q73*40 &amp; "hrs"</f>
        <v>1078hrs</v>
      </c>
      <c r="S73" s="897"/>
    </row>
    <row r="74" spans="1:19" ht="13" x14ac:dyDescent="0.3">
      <c r="A74" s="316"/>
      <c r="B74" s="316"/>
      <c r="C74" s="316"/>
      <c r="D74" s="331" t="s">
        <v>188</v>
      </c>
      <c r="E74" s="332">
        <f>COUNTIFS(E7:K70, "T")*8/40</f>
        <v>0.2</v>
      </c>
      <c r="F74" s="974" t="str">
        <f>E74* 40 &amp; "hrs"</f>
        <v>8hrs</v>
      </c>
      <c r="G74" s="897"/>
      <c r="H74" s="334" t="s">
        <v>241</v>
      </c>
      <c r="I74" s="332">
        <v>29.07</v>
      </c>
      <c r="J74" s="972" t="s">
        <v>251</v>
      </c>
      <c r="K74" s="897"/>
      <c r="L74" s="348" t="s">
        <v>188</v>
      </c>
      <c r="M74" s="335">
        <f>COUNTIFS(L7:R70, "T")*8/40</f>
        <v>0</v>
      </c>
      <c r="N74" s="974" t="str">
        <f>M74* 40 &amp; "hrs"</f>
        <v>0hrs</v>
      </c>
      <c r="O74" s="897"/>
      <c r="P74" s="334" t="s">
        <v>241</v>
      </c>
      <c r="Q74" s="335">
        <v>29.07</v>
      </c>
      <c r="R74" s="972" t="s">
        <v>251</v>
      </c>
      <c r="S74" s="897"/>
    </row>
    <row r="75" spans="1:19" ht="24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  <c r="S75" s="897"/>
    </row>
    <row r="76" spans="1:19" ht="24" customHeight="1" x14ac:dyDescent="0.3">
      <c r="A76" s="897"/>
      <c r="B76" s="897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  <c r="S76" s="897"/>
    </row>
    <row r="77" spans="1:19" ht="24" customHeight="1" x14ac:dyDescent="0.3">
      <c r="A77" s="897"/>
      <c r="B77" s="897"/>
      <c r="C77" s="897"/>
      <c r="D77" s="897" t="s">
        <v>280</v>
      </c>
      <c r="E77" s="897"/>
      <c r="F77" s="897"/>
      <c r="G77" s="897">
        <f>26.63*40</f>
        <v>1065.2</v>
      </c>
      <c r="H77" s="897" t="str">
        <f ca="1">_xlfn.FORMULATEXT(G77)</f>
        <v>=26.63*40</v>
      </c>
      <c r="I77" s="897"/>
      <c r="J77" s="897"/>
      <c r="K77" s="897"/>
      <c r="L77" s="897"/>
      <c r="M77" s="897"/>
      <c r="N77" s="897"/>
      <c r="O77" s="897"/>
      <c r="P77" s="897"/>
      <c r="Q77" s="897"/>
      <c r="R77" s="897"/>
      <c r="S77" s="897"/>
    </row>
  </sheetData>
  <mergeCells count="5">
    <mergeCell ref="A1:R1"/>
    <mergeCell ref="A2:R2"/>
    <mergeCell ref="A3:R3"/>
    <mergeCell ref="E4:K4"/>
    <mergeCell ref="L4:R4"/>
  </mergeCells>
  <conditionalFormatting sqref="I73">
    <cfRule type="cellIs" dxfId="537" priority="10" operator="lessThan">
      <formula>25.93</formula>
    </cfRule>
    <cfRule type="cellIs" dxfId="536" priority="11" operator="greaterThan">
      <formula>29.07</formula>
    </cfRule>
    <cfRule type="cellIs" dxfId="535" priority="12" operator="between">
      <formula>25.93</formula>
      <formula>29.07</formula>
    </cfRule>
  </conditionalFormatting>
  <conditionalFormatting sqref="J73">
    <cfRule type="cellIs" dxfId="534" priority="7" operator="lessThan">
      <formula>1037.2</formula>
    </cfRule>
    <cfRule type="cellIs" dxfId="533" priority="8" operator="greaterThan">
      <formula>1162.8</formula>
    </cfRule>
    <cfRule type="cellIs" dxfId="532" priority="9" operator="between">
      <formula>1037.2</formula>
      <formula>1162.8</formula>
    </cfRule>
  </conditionalFormatting>
  <conditionalFormatting sqref="Q73">
    <cfRule type="cellIs" dxfId="531" priority="4" operator="lessThan">
      <formula>25.93</formula>
    </cfRule>
    <cfRule type="cellIs" dxfId="530" priority="5" operator="greaterThan">
      <formula>29.07</formula>
    </cfRule>
    <cfRule type="cellIs" dxfId="529" priority="6" operator="between">
      <formula>25.93</formula>
      <formula>29.07</formula>
    </cfRule>
  </conditionalFormatting>
  <conditionalFormatting sqref="R73">
    <cfRule type="cellIs" dxfId="528" priority="1" operator="lessThan">
      <formula>1037.2</formula>
    </cfRule>
    <cfRule type="cellIs" dxfId="527" priority="2" operator="greaterThan">
      <formula>1162.8</formula>
    </cfRule>
    <cfRule type="cellIs" dxfId="526" priority="3" operator="between">
      <formula>1037.2</formula>
      <formula>1162.8</formula>
    </cfRule>
  </conditionalFormatting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0235-5431-4A72-BBAF-3CA4684E6F11}">
  <sheetPr>
    <pageSetUpPr fitToPage="1"/>
  </sheetPr>
  <dimension ref="A1:S78"/>
  <sheetViews>
    <sheetView topLeftCell="B48" zoomScale="80" zoomScaleNormal="80" workbookViewId="0">
      <selection activeCell="P25" sqref="P25"/>
    </sheetView>
  </sheetViews>
  <sheetFormatPr defaultColWidth="8.7265625" defaultRowHeight="40" customHeight="1" x14ac:dyDescent="0.5"/>
  <cols>
    <col min="1" max="1" width="17.81640625" style="1240" bestFit="1" customWidth="1"/>
    <col min="2" max="2" width="37.7265625" style="1240" bestFit="1" customWidth="1"/>
    <col min="3" max="3" width="30.81640625" style="1240" bestFit="1" customWidth="1"/>
    <col min="4" max="4" width="32.54296875" style="1240" customWidth="1"/>
    <col min="5" max="5" width="16.26953125" style="1240" customWidth="1"/>
    <col min="6" max="6" width="16.1796875" style="1240" bestFit="1" customWidth="1"/>
    <col min="7" max="7" width="13.81640625" style="1240" bestFit="1" customWidth="1"/>
    <col min="8" max="8" width="16.453125" style="1240" customWidth="1"/>
    <col min="9" max="9" width="14.1796875" style="1240" bestFit="1" customWidth="1"/>
    <col min="10" max="10" width="16.1796875" style="1240" bestFit="1" customWidth="1"/>
    <col min="11" max="12" width="14.1796875" style="1240" customWidth="1"/>
    <col min="13" max="13" width="12.1796875" style="1240" customWidth="1"/>
    <col min="14" max="14" width="16.1796875" style="1240" bestFit="1" customWidth="1"/>
    <col min="15" max="15" width="13" style="1240" customWidth="1"/>
    <col min="16" max="16" width="14.81640625" style="1240" customWidth="1"/>
    <col min="17" max="17" width="10.54296875" style="1240" bestFit="1" customWidth="1"/>
    <col min="18" max="18" width="16.1796875" style="1240" bestFit="1" customWidth="1"/>
    <col min="19" max="19" width="21.453125" style="1240" bestFit="1" customWidth="1"/>
    <col min="20" max="16384" width="8.7265625" style="1240"/>
  </cols>
  <sheetData>
    <row r="1" spans="1:19" ht="40" customHeight="1" x14ac:dyDescent="0.6">
      <c r="A1" s="2641" t="s">
        <v>0</v>
      </c>
      <c r="B1" s="2641"/>
      <c r="C1" s="2641"/>
      <c r="D1" s="2641"/>
      <c r="E1" s="2641"/>
      <c r="F1" s="2641"/>
      <c r="G1" s="2641"/>
      <c r="H1" s="2641"/>
      <c r="I1" s="2641"/>
      <c r="J1" s="2641"/>
      <c r="K1" s="2641"/>
      <c r="L1" s="2641"/>
      <c r="M1" s="2641"/>
      <c r="N1" s="2641"/>
      <c r="O1" s="2641"/>
      <c r="P1" s="2641"/>
      <c r="Q1" s="2641"/>
      <c r="R1" s="2641"/>
    </row>
    <row r="2" spans="1:19" ht="40" customHeight="1" x14ac:dyDescent="0.6">
      <c r="A2" s="2641" t="s">
        <v>87</v>
      </c>
      <c r="B2" s="2641"/>
      <c r="C2" s="2641"/>
      <c r="D2" s="2641"/>
      <c r="E2" s="2641"/>
      <c r="F2" s="2641"/>
      <c r="G2" s="2641"/>
      <c r="H2" s="2641"/>
      <c r="I2" s="2641"/>
      <c r="J2" s="2641"/>
      <c r="K2" s="2641"/>
      <c r="L2" s="2641"/>
      <c r="M2" s="2641"/>
      <c r="N2" s="2641"/>
      <c r="O2" s="2641"/>
      <c r="P2" s="2641"/>
      <c r="Q2" s="2641"/>
      <c r="R2" s="2641"/>
    </row>
    <row r="3" spans="1:19" ht="40" customHeight="1" x14ac:dyDescent="0.6">
      <c r="A3" s="2642"/>
      <c r="B3" s="2642"/>
      <c r="C3" s="2642"/>
      <c r="D3" s="2642"/>
      <c r="E3" s="2642"/>
      <c r="F3" s="2642"/>
      <c r="G3" s="2642"/>
      <c r="H3" s="2642"/>
      <c r="I3" s="2642"/>
      <c r="J3" s="2642"/>
      <c r="K3" s="2642"/>
      <c r="L3" s="2642"/>
      <c r="M3" s="2642"/>
      <c r="N3" s="2642"/>
      <c r="O3" s="2642"/>
      <c r="P3" s="2642"/>
      <c r="Q3" s="2642"/>
      <c r="R3" s="2642"/>
    </row>
    <row r="4" spans="1:19" ht="40" customHeight="1" x14ac:dyDescent="0.65">
      <c r="A4" s="1168"/>
      <c r="B4" s="1168"/>
      <c r="C4" s="1168"/>
      <c r="D4" s="1168"/>
      <c r="E4" s="2665" t="s">
        <v>2</v>
      </c>
      <c r="F4" s="2666"/>
      <c r="G4" s="2666"/>
      <c r="H4" s="2666"/>
      <c r="I4" s="2666"/>
      <c r="J4" s="2666"/>
      <c r="K4" s="2667"/>
      <c r="L4" s="2665" t="s">
        <v>3</v>
      </c>
      <c r="M4" s="2666"/>
      <c r="N4" s="2666"/>
      <c r="O4" s="2666"/>
      <c r="P4" s="2666"/>
      <c r="Q4" s="2666"/>
      <c r="R4" s="2666"/>
    </row>
    <row r="5" spans="1:19" ht="40" customHeight="1" x14ac:dyDescent="0.65">
      <c r="A5" s="1169"/>
      <c r="B5" s="1169"/>
      <c r="C5" s="1169"/>
      <c r="D5" s="1169"/>
      <c r="E5" s="1170">
        <v>45585</v>
      </c>
      <c r="F5" s="1170">
        <v>45586</v>
      </c>
      <c r="G5" s="1170">
        <v>45587</v>
      </c>
      <c r="H5" s="1170">
        <v>45588</v>
      </c>
      <c r="I5" s="1170">
        <v>45589</v>
      </c>
      <c r="J5" s="1170">
        <v>45590</v>
      </c>
      <c r="K5" s="1170">
        <v>45591</v>
      </c>
      <c r="L5" s="1170">
        <v>45592</v>
      </c>
      <c r="M5" s="1170">
        <v>45593</v>
      </c>
      <c r="N5" s="1170">
        <v>45594</v>
      </c>
      <c r="O5" s="1170">
        <v>45595</v>
      </c>
      <c r="P5" s="1170">
        <v>45596</v>
      </c>
      <c r="Q5" s="1170">
        <v>45597</v>
      </c>
      <c r="R5" s="1170">
        <v>45598</v>
      </c>
    </row>
    <row r="6" spans="1:19" ht="40" customHeight="1" x14ac:dyDescent="0.65">
      <c r="A6" s="1172" t="s">
        <v>4</v>
      </c>
      <c r="B6" s="1172" t="s">
        <v>5</v>
      </c>
      <c r="C6" s="1172" t="s">
        <v>6</v>
      </c>
      <c r="D6" s="1172" t="s">
        <v>7</v>
      </c>
      <c r="E6" s="1173" t="s">
        <v>8</v>
      </c>
      <c r="F6" s="1174" t="s">
        <v>9</v>
      </c>
      <c r="G6" s="1174" t="s">
        <v>10</v>
      </c>
      <c r="H6" s="1174" t="s">
        <v>11</v>
      </c>
      <c r="I6" s="1174" t="s">
        <v>10</v>
      </c>
      <c r="J6" s="1174" t="s">
        <v>264</v>
      </c>
      <c r="K6" s="1173" t="s">
        <v>8</v>
      </c>
      <c r="L6" s="1173" t="s">
        <v>8</v>
      </c>
      <c r="M6" s="1174" t="s">
        <v>9</v>
      </c>
      <c r="N6" s="1174" t="s">
        <v>10</v>
      </c>
      <c r="O6" s="1174" t="s">
        <v>11</v>
      </c>
      <c r="P6" s="1174" t="s">
        <v>10</v>
      </c>
      <c r="Q6" s="1174" t="s">
        <v>12</v>
      </c>
      <c r="R6" s="1176" t="s">
        <v>8</v>
      </c>
    </row>
    <row r="7" spans="1:19" ht="40" customHeight="1" x14ac:dyDescent="0.5">
      <c r="A7" s="1177" t="s">
        <v>13</v>
      </c>
      <c r="B7" s="1177" t="s">
        <v>116</v>
      </c>
      <c r="C7" s="1178" t="s">
        <v>115</v>
      </c>
      <c r="D7" s="1179">
        <f>SUM(E7:K7,L7:R7)/2</f>
        <v>35</v>
      </c>
      <c r="E7" s="1180"/>
      <c r="F7" s="1179">
        <v>7</v>
      </c>
      <c r="G7" s="1179">
        <v>7</v>
      </c>
      <c r="H7" s="1179">
        <v>7</v>
      </c>
      <c r="I7" s="1179">
        <v>7</v>
      </c>
      <c r="J7" s="1179">
        <v>7</v>
      </c>
      <c r="K7" s="1180"/>
      <c r="L7" s="1180"/>
      <c r="M7" s="1179">
        <v>7</v>
      </c>
      <c r="N7" s="1179">
        <v>7</v>
      </c>
      <c r="O7" s="1179">
        <v>7</v>
      </c>
      <c r="P7" s="1179">
        <v>7</v>
      </c>
      <c r="Q7" s="1179">
        <v>7</v>
      </c>
      <c r="R7" s="1182"/>
    </row>
    <row r="8" spans="1:19" ht="40" customHeight="1" x14ac:dyDescent="0.5">
      <c r="A8" s="1177" t="s">
        <v>13</v>
      </c>
      <c r="B8" s="1177" t="s">
        <v>90</v>
      </c>
      <c r="C8" s="1178" t="s">
        <v>88</v>
      </c>
      <c r="D8" s="1179">
        <f t="shared" ref="D8:D13" si="0">SUM(E8:K8,L8:R8)/2</f>
        <v>40</v>
      </c>
      <c r="E8" s="1180"/>
      <c r="F8" s="1179">
        <v>8</v>
      </c>
      <c r="G8" s="1179">
        <v>8</v>
      </c>
      <c r="H8" s="1183">
        <v>8</v>
      </c>
      <c r="I8" s="1179">
        <v>8</v>
      </c>
      <c r="J8" s="1179">
        <v>8</v>
      </c>
      <c r="K8" s="1180"/>
      <c r="L8" s="1180"/>
      <c r="M8" s="1179">
        <v>8</v>
      </c>
      <c r="N8" s="1179">
        <v>8</v>
      </c>
      <c r="O8" s="1179">
        <v>8</v>
      </c>
      <c r="P8" s="1179">
        <v>8</v>
      </c>
      <c r="Q8" s="1179">
        <v>8</v>
      </c>
      <c r="R8" s="1182"/>
    </row>
    <row r="9" spans="1:19" ht="40" customHeight="1" x14ac:dyDescent="0.5">
      <c r="A9" s="1177" t="s">
        <v>13</v>
      </c>
      <c r="B9" s="1177" t="s">
        <v>90</v>
      </c>
      <c r="C9" s="1178" t="s">
        <v>89</v>
      </c>
      <c r="D9" s="1179">
        <f t="shared" si="0"/>
        <v>40</v>
      </c>
      <c r="E9" s="1180"/>
      <c r="F9" s="1179">
        <v>8</v>
      </c>
      <c r="G9" s="1179">
        <v>8</v>
      </c>
      <c r="H9" s="1179">
        <v>8</v>
      </c>
      <c r="I9" s="1179">
        <v>8</v>
      </c>
      <c r="J9" s="1179">
        <v>8</v>
      </c>
      <c r="K9" s="1180"/>
      <c r="L9" s="1180"/>
      <c r="M9" s="1179">
        <v>8</v>
      </c>
      <c r="N9" s="1179">
        <v>8</v>
      </c>
      <c r="O9" s="1179">
        <v>8</v>
      </c>
      <c r="P9" s="1179">
        <v>8</v>
      </c>
      <c r="Q9" s="1179">
        <v>8</v>
      </c>
      <c r="R9" s="1182"/>
    </row>
    <row r="10" spans="1:19" ht="40" customHeight="1" x14ac:dyDescent="0.5">
      <c r="A10" s="1177" t="s">
        <v>13</v>
      </c>
      <c r="B10" s="1177" t="s">
        <v>90</v>
      </c>
      <c r="C10" s="1185" t="s">
        <v>111</v>
      </c>
      <c r="D10" s="1179">
        <f t="shared" si="0"/>
        <v>40</v>
      </c>
      <c r="E10" s="1180">
        <v>8</v>
      </c>
      <c r="F10" s="1179">
        <v>8</v>
      </c>
      <c r="G10" s="1179">
        <v>8</v>
      </c>
      <c r="H10" s="1179"/>
      <c r="I10" s="1179">
        <v>8</v>
      </c>
      <c r="J10" s="1179">
        <v>8</v>
      </c>
      <c r="K10" s="1180"/>
      <c r="L10" s="1186"/>
      <c r="M10" s="1179">
        <v>8</v>
      </c>
      <c r="N10" s="1179">
        <v>8</v>
      </c>
      <c r="O10" s="1179">
        <v>8</v>
      </c>
      <c r="P10" s="1179">
        <v>8</v>
      </c>
      <c r="Q10" s="1179"/>
      <c r="R10" s="1180">
        <v>8</v>
      </c>
    </row>
    <row r="11" spans="1:19" ht="40" customHeight="1" x14ac:dyDescent="0.5">
      <c r="A11" s="1177" t="s">
        <v>13</v>
      </c>
      <c r="B11" s="1177" t="s">
        <v>90</v>
      </c>
      <c r="C11" s="1185" t="s">
        <v>133</v>
      </c>
      <c r="D11" s="1179">
        <f t="shared" si="0"/>
        <v>40</v>
      </c>
      <c r="E11" s="1180">
        <v>8</v>
      </c>
      <c r="F11" s="1179">
        <v>8</v>
      </c>
      <c r="G11" s="1179"/>
      <c r="H11" s="1179">
        <v>8</v>
      </c>
      <c r="I11" s="1179">
        <v>8</v>
      </c>
      <c r="J11" s="1179">
        <v>8</v>
      </c>
      <c r="K11" s="1180"/>
      <c r="L11" s="1186"/>
      <c r="M11" s="1179">
        <v>8</v>
      </c>
      <c r="N11" s="1179">
        <v>8</v>
      </c>
      <c r="O11" s="1179">
        <v>8</v>
      </c>
      <c r="P11" s="1179"/>
      <c r="Q11" s="1179">
        <v>8</v>
      </c>
      <c r="R11" s="1182">
        <v>8</v>
      </c>
    </row>
    <row r="12" spans="1:19" ht="40" customHeight="1" x14ac:dyDescent="0.5">
      <c r="A12" s="1177" t="s">
        <v>13</v>
      </c>
      <c r="B12" s="1177" t="s">
        <v>90</v>
      </c>
      <c r="C12" s="1187" t="s">
        <v>309</v>
      </c>
      <c r="D12" s="1179">
        <f t="shared" si="0"/>
        <v>16</v>
      </c>
      <c r="E12" s="1180">
        <v>8</v>
      </c>
      <c r="F12" s="1179"/>
      <c r="G12" s="1179"/>
      <c r="H12" s="1179"/>
      <c r="I12" s="1179"/>
      <c r="J12" s="1179"/>
      <c r="K12" s="1180">
        <v>8</v>
      </c>
      <c r="L12" s="1186">
        <v>8</v>
      </c>
      <c r="M12" s="1179"/>
      <c r="N12" s="1179"/>
      <c r="O12" s="1179"/>
      <c r="P12" s="1179"/>
      <c r="Q12" s="1179"/>
      <c r="R12" s="1182">
        <v>8</v>
      </c>
    </row>
    <row r="13" spans="1:19" ht="40" customHeight="1" x14ac:dyDescent="0.5">
      <c r="A13" s="1177" t="s">
        <v>13</v>
      </c>
      <c r="B13" s="1177" t="s">
        <v>90</v>
      </c>
      <c r="C13" s="1185" t="s">
        <v>106</v>
      </c>
      <c r="D13" s="1179">
        <f t="shared" si="0"/>
        <v>8</v>
      </c>
      <c r="E13" s="1180"/>
      <c r="F13" s="1188"/>
      <c r="G13" s="1188"/>
      <c r="H13" s="1188"/>
      <c r="I13" s="1188"/>
      <c r="J13" s="1188"/>
      <c r="K13" s="1180">
        <v>8</v>
      </c>
      <c r="L13" s="1186"/>
      <c r="M13" s="1188"/>
      <c r="N13" s="1188"/>
      <c r="O13" s="1188"/>
      <c r="P13" s="1188"/>
      <c r="Q13" s="1188"/>
      <c r="R13" s="1180">
        <v>8</v>
      </c>
    </row>
    <row r="14" spans="1:19" ht="40" customHeight="1" x14ac:dyDescent="0.5">
      <c r="A14" s="1190"/>
      <c r="B14" s="1190"/>
      <c r="C14" s="1191" t="s">
        <v>122</v>
      </c>
      <c r="D14" s="1192"/>
      <c r="E14" s="1193">
        <f>COUNT(E7:E13)</f>
        <v>3</v>
      </c>
      <c r="F14" s="1193">
        <f t="shared" ref="F14:R14" si="1">COUNT(F7:F13)</f>
        <v>5</v>
      </c>
      <c r="G14" s="1193">
        <f t="shared" si="1"/>
        <v>4</v>
      </c>
      <c r="H14" s="1193">
        <f t="shared" si="1"/>
        <v>4</v>
      </c>
      <c r="I14" s="1193">
        <f t="shared" si="1"/>
        <v>5</v>
      </c>
      <c r="J14" s="1193">
        <f t="shared" si="1"/>
        <v>5</v>
      </c>
      <c r="K14" s="1193">
        <f t="shared" si="1"/>
        <v>2</v>
      </c>
      <c r="L14" s="1193">
        <f t="shared" si="1"/>
        <v>1</v>
      </c>
      <c r="M14" s="1193">
        <f t="shared" si="1"/>
        <v>5</v>
      </c>
      <c r="N14" s="1193">
        <f t="shared" si="1"/>
        <v>5</v>
      </c>
      <c r="O14" s="1193">
        <f t="shared" si="1"/>
        <v>5</v>
      </c>
      <c r="P14" s="1193">
        <f t="shared" si="1"/>
        <v>4</v>
      </c>
      <c r="Q14" s="1193">
        <f t="shared" si="1"/>
        <v>4</v>
      </c>
      <c r="R14" s="1193">
        <f t="shared" si="1"/>
        <v>4</v>
      </c>
      <c r="S14" s="1380">
        <f>AVERAGE(E14:R14)</f>
        <v>4</v>
      </c>
    </row>
    <row r="15" spans="1:19" ht="40" customHeight="1" x14ac:dyDescent="0.5">
      <c r="A15" s="1238" t="s">
        <v>13</v>
      </c>
      <c r="B15" s="1238" t="s">
        <v>14</v>
      </c>
      <c r="C15" s="1385" t="s">
        <v>293</v>
      </c>
      <c r="D15" s="1179">
        <f>SUM(E15:K15,L15:R15)/2</f>
        <v>40</v>
      </c>
      <c r="E15" s="1186"/>
      <c r="F15" s="1196">
        <v>8</v>
      </c>
      <c r="G15" s="1196"/>
      <c r="H15" s="1196">
        <v>8</v>
      </c>
      <c r="I15" s="1196">
        <v>8</v>
      </c>
      <c r="J15" s="1196">
        <v>8</v>
      </c>
      <c r="K15" s="1186">
        <v>8</v>
      </c>
      <c r="L15" s="1186">
        <v>8</v>
      </c>
      <c r="M15" s="1179"/>
      <c r="N15" s="1196">
        <v>8</v>
      </c>
      <c r="O15" s="1196">
        <v>8</v>
      </c>
      <c r="P15" s="1196">
        <v>8</v>
      </c>
      <c r="Q15" s="1196">
        <v>8</v>
      </c>
      <c r="R15" s="1204"/>
      <c r="S15" s="1380"/>
    </row>
    <row r="16" spans="1:19" ht="40" customHeight="1" x14ac:dyDescent="0.5">
      <c r="A16" s="1177" t="s">
        <v>13</v>
      </c>
      <c r="B16" s="1177" t="s">
        <v>14</v>
      </c>
      <c r="C16" s="1185" t="s">
        <v>98</v>
      </c>
      <c r="D16" s="1179">
        <f t="shared" ref="D16:D17" si="2">SUM(E16:K16,L16:R16)/2</f>
        <v>40</v>
      </c>
      <c r="E16" s="1180"/>
      <c r="F16" s="1183">
        <v>8</v>
      </c>
      <c r="G16" s="1179">
        <v>8</v>
      </c>
      <c r="H16" s="1179">
        <v>8</v>
      </c>
      <c r="I16" s="1179">
        <v>8</v>
      </c>
      <c r="J16" s="1179">
        <v>8</v>
      </c>
      <c r="K16" s="1180"/>
      <c r="L16" s="1180"/>
      <c r="M16" s="1196">
        <v>8</v>
      </c>
      <c r="N16" s="1196">
        <v>8</v>
      </c>
      <c r="O16" s="1179">
        <v>8</v>
      </c>
      <c r="P16" s="1179">
        <v>8</v>
      </c>
      <c r="Q16" s="1179">
        <v>8</v>
      </c>
      <c r="R16" s="1182"/>
      <c r="S16" s="1380"/>
    </row>
    <row r="17" spans="1:19" ht="40" customHeight="1" x14ac:dyDescent="0.5">
      <c r="A17" s="1177" t="s">
        <v>13</v>
      </c>
      <c r="B17" s="1177" t="s">
        <v>14</v>
      </c>
      <c r="C17" s="1185" t="s">
        <v>142</v>
      </c>
      <c r="D17" s="1179">
        <f t="shared" si="2"/>
        <v>40</v>
      </c>
      <c r="E17" s="1180"/>
      <c r="F17" s="1183">
        <v>8</v>
      </c>
      <c r="G17" s="1179">
        <v>8</v>
      </c>
      <c r="H17" s="1179"/>
      <c r="I17" s="1179">
        <v>8</v>
      </c>
      <c r="J17" s="1179">
        <v>8</v>
      </c>
      <c r="K17" s="1186">
        <v>8</v>
      </c>
      <c r="L17" s="1186">
        <v>8</v>
      </c>
      <c r="M17" s="1179">
        <v>8</v>
      </c>
      <c r="N17" s="1179"/>
      <c r="O17" s="1179">
        <v>8</v>
      </c>
      <c r="P17" s="1179">
        <v>8</v>
      </c>
      <c r="Q17" s="1179">
        <v>8</v>
      </c>
      <c r="R17" s="1182"/>
      <c r="S17" s="1380"/>
    </row>
    <row r="18" spans="1:19" ht="40" customHeight="1" x14ac:dyDescent="0.5">
      <c r="A18" s="1177" t="s">
        <v>13</v>
      </c>
      <c r="B18" s="1177" t="s">
        <v>201</v>
      </c>
      <c r="C18" s="1185" t="s">
        <v>107</v>
      </c>
      <c r="D18" s="1179">
        <f>SUM(E18:K18,L18:R18)/2</f>
        <v>17.5</v>
      </c>
      <c r="E18" s="1180">
        <v>5</v>
      </c>
      <c r="F18" s="1179"/>
      <c r="G18" s="1179">
        <v>5</v>
      </c>
      <c r="H18" s="1179">
        <v>5</v>
      </c>
      <c r="I18" s="1179"/>
      <c r="J18" s="1179"/>
      <c r="K18" s="1180"/>
      <c r="L18" s="1186">
        <v>5</v>
      </c>
      <c r="M18" s="1179">
        <v>5</v>
      </c>
      <c r="N18" s="1179">
        <v>5</v>
      </c>
      <c r="O18" s="1179"/>
      <c r="P18" s="1179">
        <v>5</v>
      </c>
      <c r="Q18" s="1179"/>
      <c r="R18" s="1182"/>
      <c r="S18" s="1380"/>
    </row>
    <row r="19" spans="1:19" ht="40" customHeight="1" x14ac:dyDescent="0.5">
      <c r="A19" s="1190"/>
      <c r="B19" s="1190"/>
      <c r="C19" s="1191" t="s">
        <v>123</v>
      </c>
      <c r="D19" s="1192"/>
      <c r="E19" s="1193">
        <f>COUNT(E7:E13,E15:E17)</f>
        <v>3</v>
      </c>
      <c r="F19" s="1193">
        <f t="shared" ref="F19:R19" si="3">COUNT(F7:F13,F15:F17)</f>
        <v>8</v>
      </c>
      <c r="G19" s="1193">
        <f>COUNT(G7:G13,G15:G17)</f>
        <v>6</v>
      </c>
      <c r="H19" s="1193">
        <f t="shared" si="3"/>
        <v>6</v>
      </c>
      <c r="I19" s="1193">
        <f t="shared" si="3"/>
        <v>8</v>
      </c>
      <c r="J19" s="1193">
        <f t="shared" si="3"/>
        <v>8</v>
      </c>
      <c r="K19" s="1193">
        <f t="shared" si="3"/>
        <v>4</v>
      </c>
      <c r="L19" s="1193">
        <f t="shared" si="3"/>
        <v>3</v>
      </c>
      <c r="M19" s="1193">
        <f t="shared" si="3"/>
        <v>7</v>
      </c>
      <c r="N19" s="1193">
        <f t="shared" si="3"/>
        <v>7</v>
      </c>
      <c r="O19" s="1193">
        <f t="shared" si="3"/>
        <v>8</v>
      </c>
      <c r="P19" s="1193">
        <f t="shared" si="3"/>
        <v>7</v>
      </c>
      <c r="Q19" s="1193">
        <f t="shared" si="3"/>
        <v>7</v>
      </c>
      <c r="R19" s="1193">
        <f t="shared" si="3"/>
        <v>4</v>
      </c>
      <c r="S19" s="1380">
        <f>AVERAGE(E19:R19)</f>
        <v>6.1428571428571432</v>
      </c>
    </row>
    <row r="20" spans="1:19" ht="40" customHeight="1" x14ac:dyDescent="0.6">
      <c r="A20" s="1177" t="s">
        <v>13</v>
      </c>
      <c r="B20" s="1177" t="s">
        <v>26</v>
      </c>
      <c r="C20" s="1185" t="s">
        <v>285</v>
      </c>
      <c r="D20" s="1179">
        <f>SUM(E20:K20,L20:R20)/2</f>
        <v>40</v>
      </c>
      <c r="E20" s="1180"/>
      <c r="F20" s="1179">
        <v>8</v>
      </c>
      <c r="G20" s="1179">
        <v>8</v>
      </c>
      <c r="H20" s="1179"/>
      <c r="I20" s="1179">
        <v>8</v>
      </c>
      <c r="J20" s="1179">
        <v>8</v>
      </c>
      <c r="K20" s="1186">
        <v>8</v>
      </c>
      <c r="L20" s="1186">
        <v>8</v>
      </c>
      <c r="M20" s="1196">
        <v>8</v>
      </c>
      <c r="N20" s="1196">
        <v>8</v>
      </c>
      <c r="O20" s="1197"/>
      <c r="P20" s="1196">
        <v>8</v>
      </c>
      <c r="Q20" s="1196">
        <v>8</v>
      </c>
      <c r="R20" s="1182"/>
      <c r="S20" s="1380"/>
    </row>
    <row r="21" spans="1:19" ht="40" customHeight="1" x14ac:dyDescent="0.5">
      <c r="A21" s="1177" t="s">
        <v>13</v>
      </c>
      <c r="B21" s="1177" t="s">
        <v>26</v>
      </c>
      <c r="C21" s="1185" t="s">
        <v>298</v>
      </c>
      <c r="D21" s="1179">
        <f>SUM(E21:K21,L21:R21)/2</f>
        <v>32</v>
      </c>
      <c r="E21" s="1198">
        <v>8</v>
      </c>
      <c r="F21" s="1179"/>
      <c r="G21" s="1179">
        <v>8</v>
      </c>
      <c r="H21" s="1179">
        <v>8</v>
      </c>
      <c r="I21" s="1184" t="s">
        <v>104</v>
      </c>
      <c r="J21" s="1184" t="s">
        <v>104</v>
      </c>
      <c r="K21" s="1199"/>
      <c r="L21" s="1200"/>
      <c r="M21" s="1179">
        <v>8</v>
      </c>
      <c r="N21" s="1179">
        <v>8</v>
      </c>
      <c r="O21" s="1179">
        <v>8</v>
      </c>
      <c r="P21" s="1179">
        <v>8</v>
      </c>
      <c r="Q21" s="1179"/>
      <c r="R21" s="1200">
        <v>8</v>
      </c>
      <c r="S21" s="1380"/>
    </row>
    <row r="22" spans="1:19" ht="40" customHeight="1" x14ac:dyDescent="0.5">
      <c r="A22" s="1190"/>
      <c r="B22" s="1190"/>
      <c r="C22" s="1191" t="s">
        <v>120</v>
      </c>
      <c r="D22" s="1192"/>
      <c r="E22" s="1193">
        <f>COUNT(E7:E13,E15:E18,E20:E21)</f>
        <v>5</v>
      </c>
      <c r="F22" s="1193">
        <f t="shared" ref="F22:R22" si="4">COUNT(F7:F13,F15:F18,F20:F21)</f>
        <v>9</v>
      </c>
      <c r="G22" s="1193">
        <f t="shared" si="4"/>
        <v>9</v>
      </c>
      <c r="H22" s="1193">
        <f t="shared" si="4"/>
        <v>8</v>
      </c>
      <c r="I22" s="1193">
        <f t="shared" si="4"/>
        <v>9</v>
      </c>
      <c r="J22" s="1193">
        <f t="shared" si="4"/>
        <v>9</v>
      </c>
      <c r="K22" s="1193">
        <f t="shared" si="4"/>
        <v>5</v>
      </c>
      <c r="L22" s="1193">
        <f t="shared" si="4"/>
        <v>5</v>
      </c>
      <c r="M22" s="1193">
        <f t="shared" si="4"/>
        <v>10</v>
      </c>
      <c r="N22" s="1193">
        <f t="shared" si="4"/>
        <v>10</v>
      </c>
      <c r="O22" s="1193">
        <f t="shared" si="4"/>
        <v>9</v>
      </c>
      <c r="P22" s="1193">
        <f t="shared" si="4"/>
        <v>10</v>
      </c>
      <c r="Q22" s="1193">
        <f t="shared" si="4"/>
        <v>8</v>
      </c>
      <c r="R22" s="1193">
        <f t="shared" si="4"/>
        <v>5</v>
      </c>
      <c r="S22" s="1380">
        <f t="shared" ref="S22:S63" si="5">AVERAGE(E22:R22)</f>
        <v>7.9285714285714288</v>
      </c>
    </row>
    <row r="23" spans="1:19" ht="40" customHeight="1" x14ac:dyDescent="0.5">
      <c r="A23" s="1177" t="s">
        <v>13</v>
      </c>
      <c r="B23" s="1177" t="s">
        <v>30</v>
      </c>
      <c r="C23" s="1185" t="s">
        <v>292</v>
      </c>
      <c r="D23" s="1179">
        <f>SUM(E23:K23,L23:R23)/2</f>
        <v>32</v>
      </c>
      <c r="E23" s="1201"/>
      <c r="F23" s="1179">
        <v>8</v>
      </c>
      <c r="G23" s="1179"/>
      <c r="H23" s="1179">
        <v>8</v>
      </c>
      <c r="I23" s="1179">
        <v>8</v>
      </c>
      <c r="J23" s="1179">
        <v>8</v>
      </c>
      <c r="K23" s="1202"/>
      <c r="L23" s="1202"/>
      <c r="M23" s="1179">
        <v>8</v>
      </c>
      <c r="N23" s="1179">
        <v>8</v>
      </c>
      <c r="O23" s="1179"/>
      <c r="P23" s="1196">
        <v>8</v>
      </c>
      <c r="Q23" s="1179">
        <v>8</v>
      </c>
      <c r="R23" s="1201"/>
      <c r="S23" s="1380"/>
    </row>
    <row r="24" spans="1:19" ht="40" customHeight="1" x14ac:dyDescent="0.5">
      <c r="A24" s="1238" t="s">
        <v>13</v>
      </c>
      <c r="B24" s="1238" t="s">
        <v>30</v>
      </c>
      <c r="C24" s="1385" t="s">
        <v>320</v>
      </c>
      <c r="D24" s="1179">
        <f>SUM(E24:K24,L24:R24)/2</f>
        <v>24</v>
      </c>
      <c r="E24" s="1202"/>
      <c r="F24" s="1179">
        <v>8</v>
      </c>
      <c r="G24" s="1179">
        <v>8</v>
      </c>
      <c r="H24" s="1179">
        <v>8</v>
      </c>
      <c r="I24" s="1179"/>
      <c r="J24" s="1179">
        <v>8</v>
      </c>
      <c r="K24" s="1202">
        <v>8</v>
      </c>
      <c r="L24" s="1202">
        <v>8</v>
      </c>
      <c r="M24" s="1184" t="s">
        <v>104</v>
      </c>
      <c r="N24" s="1184" t="s">
        <v>104</v>
      </c>
      <c r="O24" s="1184" t="s">
        <v>104</v>
      </c>
      <c r="P24" s="1196"/>
      <c r="Q24" s="1184" t="s">
        <v>104</v>
      </c>
      <c r="R24" s="1202"/>
      <c r="S24" s="1380"/>
    </row>
    <row r="25" spans="1:19" ht="40" customHeight="1" x14ac:dyDescent="0.5">
      <c r="A25" s="1177" t="s">
        <v>13</v>
      </c>
      <c r="B25" s="1177" t="s">
        <v>30</v>
      </c>
      <c r="C25" s="1185" t="s">
        <v>290</v>
      </c>
      <c r="D25" s="1179">
        <f t="shared" ref="D25" si="6">SUM(E25:K25,L25:R25)/2</f>
        <v>16</v>
      </c>
      <c r="E25" s="1180">
        <v>8</v>
      </c>
      <c r="F25" s="1179"/>
      <c r="G25" s="1179"/>
      <c r="H25" s="1179"/>
      <c r="I25" s="1179"/>
      <c r="J25" s="1179"/>
      <c r="K25" s="1180">
        <v>8</v>
      </c>
      <c r="L25" s="1180">
        <v>8</v>
      </c>
      <c r="M25" s="1179"/>
      <c r="N25" s="1179"/>
      <c r="O25" s="1179"/>
      <c r="P25" s="1179"/>
      <c r="Q25" s="1179"/>
      <c r="R25" s="1182">
        <v>8</v>
      </c>
      <c r="S25" s="1380"/>
    </row>
    <row r="26" spans="1:19" ht="40" customHeight="1" x14ac:dyDescent="0.5">
      <c r="A26" s="1190"/>
      <c r="B26" s="1190"/>
      <c r="C26" s="1191" t="s">
        <v>119</v>
      </c>
      <c r="D26" s="1192"/>
      <c r="E26" s="1193">
        <f>COUNT(E7:E13,E15:E18,E20:E21,E23:E25)</f>
        <v>6</v>
      </c>
      <c r="F26" s="1193">
        <f t="shared" ref="F26:R26" si="7">COUNT(F7:F13,F15:F18,F20:F21,F23:F25)</f>
        <v>11</v>
      </c>
      <c r="G26" s="1193">
        <f t="shared" si="7"/>
        <v>10</v>
      </c>
      <c r="H26" s="1193">
        <f t="shared" si="7"/>
        <v>10</v>
      </c>
      <c r="I26" s="1193">
        <f t="shared" si="7"/>
        <v>10</v>
      </c>
      <c r="J26" s="1193">
        <f t="shared" si="7"/>
        <v>11</v>
      </c>
      <c r="K26" s="1193">
        <f t="shared" si="7"/>
        <v>7</v>
      </c>
      <c r="L26" s="1193">
        <f t="shared" si="7"/>
        <v>7</v>
      </c>
      <c r="M26" s="1193">
        <f t="shared" si="7"/>
        <v>11</v>
      </c>
      <c r="N26" s="1193">
        <f t="shared" si="7"/>
        <v>11</v>
      </c>
      <c r="O26" s="1193">
        <f t="shared" si="7"/>
        <v>9</v>
      </c>
      <c r="P26" s="1193">
        <f t="shared" si="7"/>
        <v>11</v>
      </c>
      <c r="Q26" s="1193">
        <f t="shared" si="7"/>
        <v>9</v>
      </c>
      <c r="R26" s="1193">
        <f t="shared" si="7"/>
        <v>6</v>
      </c>
      <c r="S26" s="1380">
        <f t="shared" si="5"/>
        <v>9.2142857142857135</v>
      </c>
    </row>
    <row r="27" spans="1:19" ht="40" hidden="1" customHeight="1" x14ac:dyDescent="0.5">
      <c r="A27" s="1177" t="s">
        <v>138</v>
      </c>
      <c r="B27" s="1177" t="s">
        <v>91</v>
      </c>
      <c r="C27" s="1178" t="s">
        <v>92</v>
      </c>
      <c r="D27" s="1179">
        <f t="shared" ref="D27:D30" si="8">SUM(E27:K27,L27:R27)/2</f>
        <v>0</v>
      </c>
      <c r="E27" s="1180"/>
      <c r="F27" s="1179"/>
      <c r="G27" s="1179"/>
      <c r="H27" s="1179"/>
      <c r="I27" s="1179"/>
      <c r="J27" s="1179"/>
      <c r="K27" s="1180"/>
      <c r="L27" s="1180"/>
      <c r="M27" s="1179"/>
      <c r="N27" s="1179"/>
      <c r="O27" s="1179"/>
      <c r="P27" s="1179"/>
      <c r="Q27" s="1179"/>
      <c r="R27" s="1182"/>
      <c r="S27" s="1380"/>
    </row>
    <row r="28" spans="1:19" ht="40" customHeight="1" x14ac:dyDescent="0.5">
      <c r="A28" s="1177" t="s">
        <v>13</v>
      </c>
      <c r="B28" s="1177" t="s">
        <v>91</v>
      </c>
      <c r="C28" s="1178" t="s">
        <v>314</v>
      </c>
      <c r="D28" s="1179">
        <f t="shared" si="8"/>
        <v>16</v>
      </c>
      <c r="E28" s="1201"/>
      <c r="F28" s="1179"/>
      <c r="G28" s="1179">
        <v>8</v>
      </c>
      <c r="H28" s="1179">
        <v>8</v>
      </c>
      <c r="I28" s="1179"/>
      <c r="J28" s="1179"/>
      <c r="K28" s="1180"/>
      <c r="L28" s="1180"/>
      <c r="M28" s="1179"/>
      <c r="N28" s="1179">
        <v>8</v>
      </c>
      <c r="O28" s="1179">
        <v>8</v>
      </c>
      <c r="P28" s="1179"/>
      <c r="Q28" s="1179"/>
      <c r="R28" s="1201"/>
      <c r="S28" s="1380"/>
    </row>
    <row r="29" spans="1:19" ht="40" customHeight="1" x14ac:dyDescent="0.5">
      <c r="A29" s="1177" t="s">
        <v>13</v>
      </c>
      <c r="B29" s="1177" t="s">
        <v>91</v>
      </c>
      <c r="C29" s="1185" t="s">
        <v>335</v>
      </c>
      <c r="D29" s="1179">
        <f t="shared" si="8"/>
        <v>36</v>
      </c>
      <c r="E29" s="1180"/>
      <c r="F29" s="1179">
        <v>8</v>
      </c>
      <c r="G29" s="1179">
        <v>8</v>
      </c>
      <c r="H29" s="1179">
        <v>8</v>
      </c>
      <c r="I29" s="1179"/>
      <c r="J29" s="1179">
        <v>8</v>
      </c>
      <c r="K29" s="1180">
        <v>8</v>
      </c>
      <c r="L29" s="1180">
        <v>8</v>
      </c>
      <c r="M29" s="1179">
        <v>8</v>
      </c>
      <c r="N29" s="1179">
        <v>8</v>
      </c>
      <c r="O29" s="1179">
        <v>8</v>
      </c>
      <c r="P29" s="1179"/>
      <c r="Q29" s="1184" t="s">
        <v>152</v>
      </c>
      <c r="R29" s="1182"/>
      <c r="S29" s="1380"/>
    </row>
    <row r="30" spans="1:19" ht="40" customHeight="1" x14ac:dyDescent="0.5">
      <c r="A30" s="1177" t="s">
        <v>13</v>
      </c>
      <c r="B30" s="1177" t="s">
        <v>91</v>
      </c>
      <c r="C30" s="1185" t="s">
        <v>281</v>
      </c>
      <c r="D30" s="1179">
        <f t="shared" si="8"/>
        <v>20</v>
      </c>
      <c r="E30" s="1189" t="s">
        <v>104</v>
      </c>
      <c r="F30" s="1179"/>
      <c r="G30" s="1184" t="s">
        <v>104</v>
      </c>
      <c r="H30" s="1184" t="s">
        <v>104</v>
      </c>
      <c r="I30" s="1184" t="s">
        <v>104</v>
      </c>
      <c r="J30" s="1184" t="s">
        <v>104</v>
      </c>
      <c r="K30" s="1180"/>
      <c r="L30" s="1180"/>
      <c r="M30" s="1179">
        <v>8</v>
      </c>
      <c r="N30" s="1179">
        <v>8</v>
      </c>
      <c r="O30" s="1179"/>
      <c r="P30" s="1179">
        <v>8</v>
      </c>
      <c r="Q30" s="1179">
        <v>8</v>
      </c>
      <c r="R30" s="1182">
        <v>8</v>
      </c>
      <c r="S30" s="1380"/>
    </row>
    <row r="31" spans="1:19" ht="40" customHeight="1" x14ac:dyDescent="0.5">
      <c r="A31" s="1190"/>
      <c r="B31" s="1190"/>
      <c r="C31" s="1191" t="s">
        <v>124</v>
      </c>
      <c r="D31" s="1192"/>
      <c r="E31" s="1193">
        <f>COUNT(E7:E13,E15:E18,E20:E21,E23:E25,E27:E30)</f>
        <v>6</v>
      </c>
      <c r="F31" s="1193">
        <f t="shared" ref="F31:R31" si="9">COUNT(F7:F13,F15:F18,F20:F21,F23:F25,F27:F30)</f>
        <v>12</v>
      </c>
      <c r="G31" s="1193">
        <f t="shared" si="9"/>
        <v>12</v>
      </c>
      <c r="H31" s="1193">
        <f t="shared" si="9"/>
        <v>12</v>
      </c>
      <c r="I31" s="1193">
        <f t="shared" si="9"/>
        <v>10</v>
      </c>
      <c r="J31" s="1193">
        <f t="shared" si="9"/>
        <v>12</v>
      </c>
      <c r="K31" s="1193">
        <f t="shared" si="9"/>
        <v>8</v>
      </c>
      <c r="L31" s="1193">
        <f t="shared" si="9"/>
        <v>8</v>
      </c>
      <c r="M31" s="1193">
        <f t="shared" si="9"/>
        <v>13</v>
      </c>
      <c r="N31" s="1193">
        <f t="shared" si="9"/>
        <v>14</v>
      </c>
      <c r="O31" s="1193">
        <f t="shared" si="9"/>
        <v>11</v>
      </c>
      <c r="P31" s="1193">
        <f t="shared" si="9"/>
        <v>12</v>
      </c>
      <c r="Q31" s="1193">
        <f t="shared" si="9"/>
        <v>10</v>
      </c>
      <c r="R31" s="1193">
        <f t="shared" si="9"/>
        <v>7</v>
      </c>
      <c r="S31" s="1380">
        <f t="shared" si="5"/>
        <v>10.5</v>
      </c>
    </row>
    <row r="32" spans="1:19" ht="40" customHeight="1" x14ac:dyDescent="0.5">
      <c r="A32" s="1177" t="s">
        <v>13</v>
      </c>
      <c r="B32" s="1177" t="s">
        <v>288</v>
      </c>
      <c r="C32" s="1185" t="s">
        <v>276</v>
      </c>
      <c r="D32" s="1179">
        <f>SUM(E32:K32,L32:R32)/2</f>
        <v>8</v>
      </c>
      <c r="E32" s="1200"/>
      <c r="F32" s="1179"/>
      <c r="G32" s="1179"/>
      <c r="H32" s="1179"/>
      <c r="I32" s="1179"/>
      <c r="J32" s="1179"/>
      <c r="K32" s="1200">
        <v>8</v>
      </c>
      <c r="L32" s="1200">
        <v>8</v>
      </c>
      <c r="M32" s="1179"/>
      <c r="N32" s="1179"/>
      <c r="O32" s="1179"/>
      <c r="P32" s="1179"/>
      <c r="Q32" s="1179"/>
      <c r="R32" s="1200"/>
      <c r="S32" s="1380"/>
    </row>
    <row r="33" spans="1:19" ht="40" hidden="1" customHeight="1" x14ac:dyDescent="0.5">
      <c r="A33" s="1177" t="s">
        <v>13</v>
      </c>
      <c r="B33" s="1177" t="s">
        <v>322</v>
      </c>
      <c r="C33" s="1185" t="s">
        <v>276</v>
      </c>
      <c r="D33" s="1179">
        <f>SUM(E33:K33,L33:R33)/2</f>
        <v>19.5</v>
      </c>
      <c r="E33" s="1200"/>
      <c r="F33" s="1179"/>
      <c r="G33" s="1179"/>
      <c r="H33" s="1179">
        <v>6.5</v>
      </c>
      <c r="I33" s="1179">
        <v>6.5</v>
      </c>
      <c r="J33" s="1179">
        <v>6.5</v>
      </c>
      <c r="K33" s="1200"/>
      <c r="L33" s="1200"/>
      <c r="M33" s="1179"/>
      <c r="N33" s="1179"/>
      <c r="O33" s="1179">
        <v>6.5</v>
      </c>
      <c r="P33" s="1179">
        <v>6.5</v>
      </c>
      <c r="Q33" s="1179">
        <v>6.5</v>
      </c>
      <c r="R33" s="1200"/>
      <c r="S33" s="1380"/>
    </row>
    <row r="34" spans="1:19" ht="40" customHeight="1" x14ac:dyDescent="0.5">
      <c r="A34" s="1177" t="s">
        <v>13</v>
      </c>
      <c r="B34" s="1177" t="s">
        <v>34</v>
      </c>
      <c r="C34" s="1203" t="s">
        <v>192</v>
      </c>
      <c r="D34" s="1179">
        <f>SUM(E34:K34,L34:R34)/2</f>
        <v>40</v>
      </c>
      <c r="E34" s="1180">
        <v>8</v>
      </c>
      <c r="F34" s="1196">
        <v>8</v>
      </c>
      <c r="G34" s="1196">
        <v>8</v>
      </c>
      <c r="H34" s="1179">
        <v>8</v>
      </c>
      <c r="I34" s="1179"/>
      <c r="J34" s="1179">
        <v>8</v>
      </c>
      <c r="K34" s="1180"/>
      <c r="L34" s="1180"/>
      <c r="M34" s="1196">
        <v>8</v>
      </c>
      <c r="N34" s="1196">
        <v>8</v>
      </c>
      <c r="O34" s="1179">
        <v>8</v>
      </c>
      <c r="P34" s="1179"/>
      <c r="Q34" s="1179">
        <v>8</v>
      </c>
      <c r="R34" s="1182">
        <v>8</v>
      </c>
      <c r="S34" s="1380"/>
    </row>
    <row r="35" spans="1:19" ht="40" customHeight="1" x14ac:dyDescent="0.5">
      <c r="A35" s="1190"/>
      <c r="B35" s="1190"/>
      <c r="C35" s="1191" t="s">
        <v>121</v>
      </c>
      <c r="D35" s="1192"/>
      <c r="E35" s="1193">
        <f>COUNT(E7:E13,E15:E18,E20:E21,E23:E25,E27:E30,E32:E34)</f>
        <v>7</v>
      </c>
      <c r="F35" s="1193">
        <f t="shared" ref="F35:R35" si="10">COUNT(F7:F13,F15:F18,F20:F21,F23:F25,F27:F30,F32:F34)</f>
        <v>13</v>
      </c>
      <c r="G35" s="1193">
        <f t="shared" si="10"/>
        <v>13</v>
      </c>
      <c r="H35" s="1193">
        <f t="shared" si="10"/>
        <v>14</v>
      </c>
      <c r="I35" s="1193">
        <f t="shared" si="10"/>
        <v>11</v>
      </c>
      <c r="J35" s="1193">
        <f t="shared" si="10"/>
        <v>14</v>
      </c>
      <c r="K35" s="1193">
        <f t="shared" si="10"/>
        <v>9</v>
      </c>
      <c r="L35" s="1193">
        <f t="shared" si="10"/>
        <v>9</v>
      </c>
      <c r="M35" s="1193">
        <f t="shared" si="10"/>
        <v>14</v>
      </c>
      <c r="N35" s="1193">
        <f t="shared" si="10"/>
        <v>15</v>
      </c>
      <c r="O35" s="1193">
        <f t="shared" si="10"/>
        <v>13</v>
      </c>
      <c r="P35" s="1193">
        <f t="shared" si="10"/>
        <v>13</v>
      </c>
      <c r="Q35" s="1193">
        <f t="shared" si="10"/>
        <v>12</v>
      </c>
      <c r="R35" s="1193">
        <f t="shared" si="10"/>
        <v>8</v>
      </c>
      <c r="S35" s="1380">
        <f t="shared" si="5"/>
        <v>11.785714285714286</v>
      </c>
    </row>
    <row r="36" spans="1:19" ht="40" customHeight="1" x14ac:dyDescent="0.5">
      <c r="A36" s="1177" t="s">
        <v>13</v>
      </c>
      <c r="B36" s="1177" t="s">
        <v>162</v>
      </c>
      <c r="C36" s="1185" t="s">
        <v>235</v>
      </c>
      <c r="D36" s="1179">
        <f t="shared" ref="D36" si="11">SUM(E36:K36,L36:R36)/2</f>
        <v>40</v>
      </c>
      <c r="E36" s="1186"/>
      <c r="F36" s="1196">
        <v>8</v>
      </c>
      <c r="G36" s="1196">
        <v>8</v>
      </c>
      <c r="H36" s="1179"/>
      <c r="I36" s="1196">
        <v>8</v>
      </c>
      <c r="J36" s="1196">
        <v>8</v>
      </c>
      <c r="K36" s="1180">
        <v>8</v>
      </c>
      <c r="L36" s="1180">
        <v>8</v>
      </c>
      <c r="M36" s="1179">
        <v>8</v>
      </c>
      <c r="N36" s="1196"/>
      <c r="O36" s="1196">
        <v>8</v>
      </c>
      <c r="P36" s="1196">
        <v>8</v>
      </c>
      <c r="Q36" s="1196">
        <v>8</v>
      </c>
      <c r="R36" s="1204"/>
      <c r="S36" s="1380"/>
    </row>
    <row r="37" spans="1:19" ht="40" customHeight="1" x14ac:dyDescent="0.5">
      <c r="A37" s="1177" t="s">
        <v>13</v>
      </c>
      <c r="B37" s="1177" t="s">
        <v>162</v>
      </c>
      <c r="C37" s="1185" t="s">
        <v>292</v>
      </c>
      <c r="D37" s="1179">
        <f>SUM(E37:K37,L37:R37)/2</f>
        <v>8</v>
      </c>
      <c r="E37" s="1180">
        <v>8</v>
      </c>
      <c r="F37" s="1205"/>
      <c r="G37" s="1206"/>
      <c r="H37" s="1205"/>
      <c r="I37" s="1205"/>
      <c r="J37" s="1205"/>
      <c r="K37" s="1186"/>
      <c r="L37" s="1186"/>
      <c r="M37" s="1205"/>
      <c r="N37" s="1207"/>
      <c r="O37" s="1207"/>
      <c r="P37" s="1207"/>
      <c r="Q37" s="1205"/>
      <c r="R37" s="1182">
        <v>8</v>
      </c>
      <c r="S37" s="1380"/>
    </row>
    <row r="38" spans="1:19" ht="40" customHeight="1" x14ac:dyDescent="0.5">
      <c r="A38" s="1190"/>
      <c r="B38" s="1190"/>
      <c r="C38" s="1191" t="s">
        <v>139</v>
      </c>
      <c r="D38" s="1192"/>
      <c r="E38" s="1193">
        <f>COUNT(E7:E13,E15:E18,E20:E21,E23:E25,E27:E30,E32:E34,E36:E37)</f>
        <v>8</v>
      </c>
      <c r="F38" s="1193">
        <f t="shared" ref="F38:R38" si="12">COUNT(F7:F13,F15:F18,F20:F21,F23:F25,F27:F30,F32:F34,F36:F37)</f>
        <v>14</v>
      </c>
      <c r="G38" s="1193">
        <f t="shared" si="12"/>
        <v>14</v>
      </c>
      <c r="H38" s="1193">
        <f t="shared" si="12"/>
        <v>14</v>
      </c>
      <c r="I38" s="1193">
        <f t="shared" si="12"/>
        <v>12</v>
      </c>
      <c r="J38" s="1193">
        <f t="shared" si="12"/>
        <v>15</v>
      </c>
      <c r="K38" s="1193">
        <f t="shared" si="12"/>
        <v>10</v>
      </c>
      <c r="L38" s="1193">
        <f t="shared" si="12"/>
        <v>10</v>
      </c>
      <c r="M38" s="1193">
        <f t="shared" si="12"/>
        <v>15</v>
      </c>
      <c r="N38" s="1193">
        <f t="shared" si="12"/>
        <v>15</v>
      </c>
      <c r="O38" s="1193">
        <f t="shared" si="12"/>
        <v>14</v>
      </c>
      <c r="P38" s="1193">
        <f t="shared" si="12"/>
        <v>14</v>
      </c>
      <c r="Q38" s="1193">
        <f t="shared" si="12"/>
        <v>13</v>
      </c>
      <c r="R38" s="1193">
        <f t="shared" si="12"/>
        <v>9</v>
      </c>
      <c r="S38" s="1380">
        <f t="shared" si="5"/>
        <v>12.642857142857142</v>
      </c>
    </row>
    <row r="39" spans="1:19" ht="40" customHeight="1" x14ac:dyDescent="0.5">
      <c r="A39" s="1177" t="s">
        <v>13</v>
      </c>
      <c r="B39" s="1177" t="s">
        <v>103</v>
      </c>
      <c r="C39" s="1185" t="s">
        <v>309</v>
      </c>
      <c r="D39" s="1179">
        <f>SUM(E39:K39,L39:R39)/2</f>
        <v>8</v>
      </c>
      <c r="E39" s="1200"/>
      <c r="F39" s="1179"/>
      <c r="G39" s="1179">
        <v>8</v>
      </c>
      <c r="H39" s="1179"/>
      <c r="I39" s="1179"/>
      <c r="J39" s="1179"/>
      <c r="K39" s="1200"/>
      <c r="L39" s="1200"/>
      <c r="M39" s="1179"/>
      <c r="N39" s="1179">
        <v>8</v>
      </c>
      <c r="O39" s="1179"/>
      <c r="P39" s="1179"/>
      <c r="Q39" s="1179"/>
      <c r="R39" s="1200"/>
      <c r="S39" s="1380"/>
    </row>
    <row r="40" spans="1:19" ht="40" customHeight="1" x14ac:dyDescent="0.5">
      <c r="A40" s="1177" t="s">
        <v>13</v>
      </c>
      <c r="B40" s="1177" t="s">
        <v>103</v>
      </c>
      <c r="C40" s="1185" t="s">
        <v>332</v>
      </c>
      <c r="D40" s="1179">
        <f>SUM(E40:K40,L40:R40)/2</f>
        <v>40</v>
      </c>
      <c r="E40" s="1180">
        <v>8</v>
      </c>
      <c r="F40" s="1179"/>
      <c r="G40" s="1179"/>
      <c r="H40" s="1179">
        <v>8</v>
      </c>
      <c r="I40" s="1179">
        <v>8</v>
      </c>
      <c r="J40" s="1179">
        <v>8</v>
      </c>
      <c r="K40" s="1180">
        <v>8</v>
      </c>
      <c r="L40" s="1180">
        <v>8</v>
      </c>
      <c r="M40" s="1179"/>
      <c r="N40" s="1179"/>
      <c r="O40" s="1179">
        <v>8</v>
      </c>
      <c r="P40" s="1179">
        <v>8</v>
      </c>
      <c r="Q40" s="1179">
        <v>8</v>
      </c>
      <c r="R40" s="1182">
        <v>8</v>
      </c>
      <c r="S40" s="1380"/>
    </row>
    <row r="41" spans="1:19" ht="40" customHeight="1" x14ac:dyDescent="0.5">
      <c r="A41" s="1190"/>
      <c r="B41" s="1190"/>
      <c r="C41" s="1191" t="s">
        <v>125</v>
      </c>
      <c r="D41" s="1192"/>
      <c r="E41" s="1193">
        <f>COUNT(E7:E13,E15:E17,E20:E21,E23:E25,E27:E30,E32:E34,E36:E37,E39:E40)</f>
        <v>8</v>
      </c>
      <c r="F41" s="1193">
        <f t="shared" ref="F41:R41" si="13">COUNT(F7:F13,F15:F17,F20:F21,F23:F25,F27:F30,F32:F34,F36:F37,F39:F40)</f>
        <v>14</v>
      </c>
      <c r="G41" s="1193">
        <f t="shared" si="13"/>
        <v>14</v>
      </c>
      <c r="H41" s="1193">
        <f t="shared" si="13"/>
        <v>14</v>
      </c>
      <c r="I41" s="1193">
        <f t="shared" si="13"/>
        <v>13</v>
      </c>
      <c r="J41" s="1193">
        <f t="shared" si="13"/>
        <v>16</v>
      </c>
      <c r="K41" s="1193">
        <f t="shared" si="13"/>
        <v>11</v>
      </c>
      <c r="L41" s="1193">
        <f t="shared" si="13"/>
        <v>10</v>
      </c>
      <c r="M41" s="1193">
        <f t="shared" si="13"/>
        <v>14</v>
      </c>
      <c r="N41" s="1193">
        <f t="shared" si="13"/>
        <v>15</v>
      </c>
      <c r="O41" s="1193">
        <f t="shared" si="13"/>
        <v>15</v>
      </c>
      <c r="P41" s="1193">
        <f t="shared" si="13"/>
        <v>14</v>
      </c>
      <c r="Q41" s="1193">
        <f t="shared" si="13"/>
        <v>14</v>
      </c>
      <c r="R41" s="1193">
        <f t="shared" si="13"/>
        <v>10</v>
      </c>
      <c r="S41" s="1380">
        <f t="shared" si="5"/>
        <v>13</v>
      </c>
    </row>
    <row r="42" spans="1:19" ht="40" customHeight="1" x14ac:dyDescent="0.5">
      <c r="A42" s="1177" t="s">
        <v>13</v>
      </c>
      <c r="B42" s="1177" t="s">
        <v>39</v>
      </c>
      <c r="C42" s="1185" t="s">
        <v>318</v>
      </c>
      <c r="D42" s="1179">
        <f>SUM(E42:K42,L42:R42)/2</f>
        <v>40</v>
      </c>
      <c r="E42" s="1180"/>
      <c r="F42" s="1179">
        <v>8</v>
      </c>
      <c r="G42" s="1179">
        <v>8</v>
      </c>
      <c r="H42" s="1179">
        <v>8</v>
      </c>
      <c r="I42" s="1179">
        <v>8</v>
      </c>
      <c r="J42" s="1179"/>
      <c r="K42" s="1180">
        <v>8</v>
      </c>
      <c r="L42" s="1180">
        <v>8</v>
      </c>
      <c r="M42" s="1179">
        <v>8</v>
      </c>
      <c r="N42" s="1179"/>
      <c r="O42" s="1179">
        <v>8</v>
      </c>
      <c r="P42" s="1179">
        <v>8</v>
      </c>
      <c r="Q42" s="1179">
        <v>8</v>
      </c>
      <c r="R42" s="1182"/>
      <c r="S42" s="1380"/>
    </row>
    <row r="43" spans="1:19" ht="40" customHeight="1" x14ac:dyDescent="0.5">
      <c r="A43" s="1177" t="s">
        <v>13</v>
      </c>
      <c r="B43" s="1177" t="s">
        <v>39</v>
      </c>
      <c r="C43" s="1185" t="s">
        <v>306</v>
      </c>
      <c r="D43" s="1179">
        <f t="shared" ref="D43:D49" si="14">SUM(E43:K43,L43:R43)/2</f>
        <v>32</v>
      </c>
      <c r="E43" s="1186">
        <v>8</v>
      </c>
      <c r="F43" s="1196">
        <v>8</v>
      </c>
      <c r="G43" s="1196">
        <v>8</v>
      </c>
      <c r="H43" s="1179"/>
      <c r="I43" s="1196">
        <v>8</v>
      </c>
      <c r="J43" s="1235" t="s">
        <v>104</v>
      </c>
      <c r="K43" s="1180"/>
      <c r="L43" s="1180"/>
      <c r="M43" s="1184" t="s">
        <v>104</v>
      </c>
      <c r="N43" s="1196">
        <v>8</v>
      </c>
      <c r="O43" s="1196">
        <v>8</v>
      </c>
      <c r="P43" s="1196">
        <v>8</v>
      </c>
      <c r="Q43" s="1196"/>
      <c r="R43" s="1204">
        <v>8</v>
      </c>
      <c r="S43" s="1380"/>
    </row>
    <row r="44" spans="1:19" ht="40" customHeight="1" x14ac:dyDescent="0.5">
      <c r="A44" s="1177" t="s">
        <v>13</v>
      </c>
      <c r="B44" s="1177" t="s">
        <v>39</v>
      </c>
      <c r="C44" s="1185" t="s">
        <v>329</v>
      </c>
      <c r="D44" s="1179">
        <f t="shared" si="14"/>
        <v>40</v>
      </c>
      <c r="E44" s="1180"/>
      <c r="F44" s="1179">
        <v>8</v>
      </c>
      <c r="G44" s="1179">
        <v>8</v>
      </c>
      <c r="H44" s="1211">
        <v>8</v>
      </c>
      <c r="I44" s="1179"/>
      <c r="J44" s="1179">
        <v>8</v>
      </c>
      <c r="K44" s="1180">
        <v>8</v>
      </c>
      <c r="L44" s="1180">
        <v>8</v>
      </c>
      <c r="M44" s="1179">
        <v>8</v>
      </c>
      <c r="N44" s="1179">
        <v>8</v>
      </c>
      <c r="O44" s="1179"/>
      <c r="P44" s="1179">
        <v>8</v>
      </c>
      <c r="Q44" s="1179">
        <v>8</v>
      </c>
      <c r="R44" s="1182"/>
      <c r="S44" s="1380"/>
    </row>
    <row r="45" spans="1:19" s="1384" customFormat="1" ht="40" customHeight="1" x14ac:dyDescent="0.5">
      <c r="A45" s="1177" t="s">
        <v>13</v>
      </c>
      <c r="B45" s="1177" t="s">
        <v>39</v>
      </c>
      <c r="C45" s="1185" t="s">
        <v>308</v>
      </c>
      <c r="D45" s="1179">
        <f t="shared" si="14"/>
        <v>8</v>
      </c>
      <c r="E45" s="1180">
        <v>8</v>
      </c>
      <c r="F45" s="1205"/>
      <c r="G45" s="1205"/>
      <c r="H45" s="1205"/>
      <c r="I45" s="1205"/>
      <c r="J45" s="1205"/>
      <c r="K45" s="1212"/>
      <c r="L45" s="1212"/>
      <c r="M45" s="1205"/>
      <c r="N45" s="1205"/>
      <c r="O45" s="1205"/>
      <c r="P45" s="1205"/>
      <c r="Q45" s="1205"/>
      <c r="R45" s="1182">
        <v>8</v>
      </c>
      <c r="S45" s="1381"/>
    </row>
    <row r="46" spans="1:19" ht="40" customHeight="1" x14ac:dyDescent="0.5">
      <c r="A46" s="1177" t="s">
        <v>13</v>
      </c>
      <c r="B46" s="1177" t="s">
        <v>39</v>
      </c>
      <c r="C46" s="1185" t="s">
        <v>106</v>
      </c>
      <c r="D46" s="1179">
        <f t="shared" si="14"/>
        <v>16</v>
      </c>
      <c r="E46" s="1180"/>
      <c r="F46" s="1179">
        <v>8</v>
      </c>
      <c r="G46" s="1179">
        <v>8</v>
      </c>
      <c r="H46" s="1188"/>
      <c r="I46" s="1188"/>
      <c r="J46" s="1188"/>
      <c r="K46" s="1201"/>
      <c r="L46" s="1180"/>
      <c r="M46" s="1179">
        <v>8</v>
      </c>
      <c r="N46" s="1179">
        <v>8</v>
      </c>
      <c r="O46" s="1188"/>
      <c r="P46" s="1188"/>
      <c r="Q46" s="1188"/>
      <c r="R46" s="1201"/>
      <c r="S46" s="1380"/>
    </row>
    <row r="47" spans="1:19" ht="40" customHeight="1" x14ac:dyDescent="0.5">
      <c r="A47" s="1208" t="s">
        <v>256</v>
      </c>
      <c r="B47" s="1208" t="s">
        <v>39</v>
      </c>
      <c r="C47" s="1209" t="s">
        <v>334</v>
      </c>
      <c r="D47" s="1179">
        <f t="shared" si="14"/>
        <v>0</v>
      </c>
      <c r="E47" s="1199" t="s">
        <v>10</v>
      </c>
      <c r="F47" s="1205" t="s">
        <v>10</v>
      </c>
      <c r="G47" s="1205"/>
      <c r="H47" s="1205" t="s">
        <v>10</v>
      </c>
      <c r="I47" s="1205" t="s">
        <v>10</v>
      </c>
      <c r="J47" s="1205"/>
      <c r="K47" s="1199" t="s">
        <v>10</v>
      </c>
      <c r="L47" s="1199" t="s">
        <v>10</v>
      </c>
      <c r="M47" s="1205" t="s">
        <v>10</v>
      </c>
      <c r="N47" s="1205"/>
      <c r="O47" s="1205" t="s">
        <v>10</v>
      </c>
      <c r="P47" s="1205" t="s">
        <v>10</v>
      </c>
      <c r="Q47" s="1205"/>
      <c r="R47" s="1199" t="s">
        <v>10</v>
      </c>
      <c r="S47" s="1382"/>
    </row>
    <row r="48" spans="1:19" ht="40" customHeight="1" x14ac:dyDescent="0.5">
      <c r="A48" s="1177" t="s">
        <v>13</v>
      </c>
      <c r="B48" s="1177" t="s">
        <v>39</v>
      </c>
      <c r="C48" s="1185" t="s">
        <v>135</v>
      </c>
      <c r="D48" s="1179">
        <f t="shared" si="14"/>
        <v>40</v>
      </c>
      <c r="E48" s="1180"/>
      <c r="F48" s="1179">
        <v>8</v>
      </c>
      <c r="G48" s="1179">
        <v>8</v>
      </c>
      <c r="H48" s="1179">
        <v>8</v>
      </c>
      <c r="I48" s="1179">
        <v>8</v>
      </c>
      <c r="J48" s="1179">
        <v>8</v>
      </c>
      <c r="K48" s="1200"/>
      <c r="L48" s="1180"/>
      <c r="M48" s="1179">
        <v>8</v>
      </c>
      <c r="N48" s="1179">
        <v>8</v>
      </c>
      <c r="O48" s="1179">
        <v>8</v>
      </c>
      <c r="P48" s="1179">
        <v>8</v>
      </c>
      <c r="Q48" s="1179">
        <v>8</v>
      </c>
      <c r="R48" s="1200"/>
      <c r="S48" s="1380"/>
    </row>
    <row r="49" spans="1:19" ht="40" customHeight="1" x14ac:dyDescent="0.5">
      <c r="A49" s="1177" t="s">
        <v>13</v>
      </c>
      <c r="B49" s="1177" t="s">
        <v>39</v>
      </c>
      <c r="C49" s="1185" t="s">
        <v>325</v>
      </c>
      <c r="D49" s="1179">
        <f t="shared" si="14"/>
        <v>31</v>
      </c>
      <c r="E49" s="1180">
        <v>11.5</v>
      </c>
      <c r="F49" s="1179"/>
      <c r="G49" s="1179"/>
      <c r="H49" s="1179"/>
      <c r="I49" s="1179"/>
      <c r="J49" s="1179">
        <v>8</v>
      </c>
      <c r="K49" s="1180">
        <v>11.5</v>
      </c>
      <c r="L49" s="1180">
        <v>11.5</v>
      </c>
      <c r="M49" s="1196"/>
      <c r="N49" s="1179"/>
      <c r="O49" s="1179"/>
      <c r="P49" s="1179"/>
      <c r="Q49" s="1179">
        <v>8</v>
      </c>
      <c r="R49" s="1182">
        <v>11.5</v>
      </c>
      <c r="S49" s="1380"/>
    </row>
    <row r="50" spans="1:19" ht="40" customHeight="1" x14ac:dyDescent="0.5">
      <c r="A50" s="1190"/>
      <c r="B50" s="1190"/>
      <c r="C50" s="1191" t="s">
        <v>126</v>
      </c>
      <c r="D50" s="1192"/>
      <c r="E50" s="1193">
        <f>COUNT(E8:E13,E15:E17,E20:E21,E23:E25,E27:E30,E32:E34,E36:E37,E39:E40,E42:E49)</f>
        <v>11</v>
      </c>
      <c r="F50" s="1193">
        <f t="shared" ref="F50:R50" si="15">COUNT(F8:F13,F15:F17,F20:F21,F23:F25,F27:F30,F32:F34,F36:F37,F39:F40,F42:F49)</f>
        <v>18</v>
      </c>
      <c r="G50" s="1193">
        <f t="shared" si="15"/>
        <v>18</v>
      </c>
      <c r="H50" s="1193">
        <f t="shared" si="15"/>
        <v>16</v>
      </c>
      <c r="I50" s="1193">
        <f t="shared" si="15"/>
        <v>15</v>
      </c>
      <c r="J50" s="1193">
        <f t="shared" si="15"/>
        <v>18</v>
      </c>
      <c r="K50" s="1193">
        <f t="shared" si="15"/>
        <v>14</v>
      </c>
      <c r="L50" s="1193">
        <f t="shared" si="15"/>
        <v>13</v>
      </c>
      <c r="M50" s="1193">
        <f t="shared" si="15"/>
        <v>17</v>
      </c>
      <c r="N50" s="1193">
        <f t="shared" si="15"/>
        <v>18</v>
      </c>
      <c r="O50" s="1193">
        <f t="shared" si="15"/>
        <v>17</v>
      </c>
      <c r="P50" s="1193">
        <f t="shared" si="15"/>
        <v>17</v>
      </c>
      <c r="Q50" s="1193">
        <f t="shared" si="15"/>
        <v>17</v>
      </c>
      <c r="R50" s="1193">
        <f t="shared" si="15"/>
        <v>13</v>
      </c>
      <c r="S50" s="1380">
        <f>AVERAGE(E50:R50)</f>
        <v>15.857142857142858</v>
      </c>
    </row>
    <row r="51" spans="1:19" ht="40" customHeight="1" x14ac:dyDescent="0.5">
      <c r="A51" s="1177" t="s">
        <v>13</v>
      </c>
      <c r="B51" s="1177" t="s">
        <v>326</v>
      </c>
      <c r="C51" s="1386" t="s">
        <v>276</v>
      </c>
      <c r="D51" s="1179">
        <f>SUM(E51:K51,L51:R51)/2</f>
        <v>19.5</v>
      </c>
      <c r="E51" s="1200"/>
      <c r="F51" s="1179"/>
      <c r="G51" s="1179"/>
      <c r="H51" s="1179">
        <v>6.5</v>
      </c>
      <c r="I51" s="1179">
        <v>6.5</v>
      </c>
      <c r="J51" s="1179">
        <v>6.5</v>
      </c>
      <c r="K51" s="1200"/>
      <c r="L51" s="1200"/>
      <c r="M51" s="1179"/>
      <c r="N51" s="1179"/>
      <c r="O51" s="1179">
        <v>6.5</v>
      </c>
      <c r="P51" s="1179">
        <v>6.5</v>
      </c>
      <c r="Q51" s="1179">
        <v>6.5</v>
      </c>
      <c r="R51" s="1200"/>
      <c r="S51" s="1383"/>
    </row>
    <row r="52" spans="1:19" ht="40" customHeight="1" x14ac:dyDescent="0.5">
      <c r="A52" s="1177" t="s">
        <v>13</v>
      </c>
      <c r="B52" s="1177" t="s">
        <v>301</v>
      </c>
      <c r="C52" s="1178" t="s">
        <v>106</v>
      </c>
      <c r="D52" s="1179">
        <f>SUM(E52:K52,L52:R52)/2</f>
        <v>6</v>
      </c>
      <c r="E52" s="1182"/>
      <c r="F52" s="1201"/>
      <c r="G52" s="1188"/>
      <c r="H52" s="1183">
        <v>6</v>
      </c>
      <c r="I52" s="1188"/>
      <c r="J52" s="1188"/>
      <c r="K52" s="1215"/>
      <c r="L52" s="1180"/>
      <c r="M52" s="1188"/>
      <c r="N52" s="1188"/>
      <c r="O52" s="1179">
        <v>6</v>
      </c>
      <c r="P52" s="1188"/>
      <c r="Q52" s="1188"/>
      <c r="R52" s="1215"/>
      <c r="S52" s="1380"/>
    </row>
    <row r="53" spans="1:19" ht="40" customHeight="1" x14ac:dyDescent="0.5">
      <c r="A53" s="1177" t="s">
        <v>13</v>
      </c>
      <c r="B53" s="1177" t="s">
        <v>312</v>
      </c>
      <c r="C53" s="1178" t="s">
        <v>106</v>
      </c>
      <c r="D53" s="1179">
        <f>SUM(E53:K53,L53:R53)/2</f>
        <v>10</v>
      </c>
      <c r="E53" s="1182"/>
      <c r="F53" s="1201"/>
      <c r="G53" s="1188"/>
      <c r="H53" s="1201"/>
      <c r="I53" s="1179">
        <v>5</v>
      </c>
      <c r="J53" s="1179">
        <v>5</v>
      </c>
      <c r="K53" s="1215"/>
      <c r="L53" s="1180"/>
      <c r="M53" s="1188"/>
      <c r="N53" s="1188"/>
      <c r="O53" s="1188"/>
      <c r="P53" s="1179">
        <v>5</v>
      </c>
      <c r="Q53" s="1179">
        <v>5</v>
      </c>
      <c r="R53" s="1215"/>
      <c r="S53" s="1380"/>
    </row>
    <row r="54" spans="1:19" ht="40" customHeight="1" x14ac:dyDescent="0.5">
      <c r="A54" s="1190"/>
      <c r="B54" s="1190"/>
      <c r="C54" s="1216" t="s">
        <v>300</v>
      </c>
      <c r="D54" s="1192"/>
      <c r="E54" s="1193">
        <f>COUNT(E15:E17,E20:E21,E23:E25,E27:E30,E32:E34,E36:E37,E39:E40,E42:E49)</f>
        <v>8</v>
      </c>
      <c r="F54" s="1193">
        <f t="shared" ref="F54:R54" si="16">COUNT(F15:F17,F20:F21,F23:F25,F27:F30,F32:F34,F36:F37,F39:F40,F42:F49)</f>
        <v>14</v>
      </c>
      <c r="G54" s="1193">
        <f t="shared" si="16"/>
        <v>15</v>
      </c>
      <c r="H54" s="1193">
        <f t="shared" si="16"/>
        <v>13</v>
      </c>
      <c r="I54" s="1193">
        <f t="shared" si="16"/>
        <v>11</v>
      </c>
      <c r="J54" s="1193">
        <f t="shared" si="16"/>
        <v>14</v>
      </c>
      <c r="K54" s="1193">
        <f t="shared" si="16"/>
        <v>12</v>
      </c>
      <c r="L54" s="1193">
        <f t="shared" si="16"/>
        <v>12</v>
      </c>
      <c r="M54" s="1193">
        <f t="shared" si="16"/>
        <v>13</v>
      </c>
      <c r="N54" s="1193">
        <f t="shared" si="16"/>
        <v>14</v>
      </c>
      <c r="O54" s="1193">
        <f t="shared" si="16"/>
        <v>13</v>
      </c>
      <c r="P54" s="1193">
        <f t="shared" si="16"/>
        <v>14</v>
      </c>
      <c r="Q54" s="1193">
        <f t="shared" si="16"/>
        <v>14</v>
      </c>
      <c r="R54" s="1193">
        <f t="shared" si="16"/>
        <v>9</v>
      </c>
      <c r="S54" s="1380">
        <f>AVERAGE(E54:R54)</f>
        <v>12.571428571428571</v>
      </c>
    </row>
    <row r="55" spans="1:19" ht="28.5" hidden="1" x14ac:dyDescent="0.5">
      <c r="A55" s="1190"/>
      <c r="B55" s="1190"/>
      <c r="C55" s="1217" t="s">
        <v>51</v>
      </c>
      <c r="D55" s="1192"/>
      <c r="E55" s="1193">
        <f>COUNT(E20:E21,E23:E25,E27:E30,E32:E34,E36:E37,E39:E40,E42:E49,E52:E52)</f>
        <v>8</v>
      </c>
      <c r="F55" s="1193">
        <f t="shared" ref="F55:R55" si="17">COUNT(F20:F21,F23:F25,F27:F30,F32:F34,F36:F37,F39:F40,F42:F49,F52:F52)</f>
        <v>11</v>
      </c>
      <c r="G55" s="1193">
        <f t="shared" si="17"/>
        <v>13</v>
      </c>
      <c r="H55" s="1193">
        <f t="shared" si="17"/>
        <v>12</v>
      </c>
      <c r="I55" s="1193">
        <f t="shared" si="17"/>
        <v>8</v>
      </c>
      <c r="J55" s="1193">
        <f t="shared" si="17"/>
        <v>11</v>
      </c>
      <c r="K55" s="1193">
        <f t="shared" si="17"/>
        <v>10</v>
      </c>
      <c r="L55" s="1193">
        <f t="shared" si="17"/>
        <v>10</v>
      </c>
      <c r="M55" s="1193">
        <f t="shared" si="17"/>
        <v>11</v>
      </c>
      <c r="N55" s="1193">
        <f t="shared" si="17"/>
        <v>12</v>
      </c>
      <c r="O55" s="1193">
        <f t="shared" si="17"/>
        <v>11</v>
      </c>
      <c r="P55" s="1193">
        <f t="shared" si="17"/>
        <v>11</v>
      </c>
      <c r="Q55" s="1193">
        <f t="shared" si="17"/>
        <v>11</v>
      </c>
      <c r="R55" s="1193">
        <f t="shared" si="17"/>
        <v>9</v>
      </c>
      <c r="S55" s="1380">
        <f t="shared" si="5"/>
        <v>10.571428571428571</v>
      </c>
    </row>
    <row r="56" spans="1:19" ht="28.5" hidden="1" x14ac:dyDescent="0.5">
      <c r="A56" s="1190"/>
      <c r="B56" s="1190"/>
      <c r="C56" s="1217" t="s">
        <v>113</v>
      </c>
      <c r="D56" s="1192"/>
      <c r="E56" s="1193">
        <f>COUNT(E23:E25,E27:E30,E33:E34,E36:E37,E39:E40,E42:E49,E52:E53)</f>
        <v>7</v>
      </c>
      <c r="F56" s="1193">
        <f t="shared" ref="F56:R56" si="18">COUNT(F23:F25,F27:F30,F33:F34,F36:F37,F39:F40,F42:F49,F52:F53)</f>
        <v>10</v>
      </c>
      <c r="G56" s="1193">
        <f t="shared" si="18"/>
        <v>11</v>
      </c>
      <c r="H56" s="1193">
        <f t="shared" si="18"/>
        <v>11</v>
      </c>
      <c r="I56" s="1193">
        <f t="shared" si="18"/>
        <v>8</v>
      </c>
      <c r="J56" s="1193">
        <f t="shared" si="18"/>
        <v>11</v>
      </c>
      <c r="K56" s="1193">
        <f t="shared" si="18"/>
        <v>8</v>
      </c>
      <c r="L56" s="1193">
        <f t="shared" si="18"/>
        <v>8</v>
      </c>
      <c r="M56" s="1193">
        <f t="shared" si="18"/>
        <v>9</v>
      </c>
      <c r="N56" s="1193">
        <f t="shared" si="18"/>
        <v>10</v>
      </c>
      <c r="O56" s="1193">
        <f t="shared" si="18"/>
        <v>10</v>
      </c>
      <c r="P56" s="1193">
        <f t="shared" si="18"/>
        <v>10</v>
      </c>
      <c r="Q56" s="1193">
        <f t="shared" si="18"/>
        <v>11</v>
      </c>
      <c r="R56" s="1193">
        <f t="shared" si="18"/>
        <v>8</v>
      </c>
      <c r="S56" s="1380">
        <f t="shared" si="5"/>
        <v>9.4285714285714288</v>
      </c>
    </row>
    <row r="57" spans="1:19" ht="28.5" hidden="1" x14ac:dyDescent="0.5">
      <c r="A57" s="1177" t="s">
        <v>13</v>
      </c>
      <c r="B57" s="1177" t="s">
        <v>319</v>
      </c>
      <c r="C57" s="1185"/>
      <c r="D57" s="1179">
        <f t="shared" ref="D57" si="19">SUM(E57:K57,L57:R57)/2</f>
        <v>0</v>
      </c>
      <c r="E57" s="1182"/>
      <c r="F57" s="1183"/>
      <c r="G57" s="1179"/>
      <c r="H57" s="1183"/>
      <c r="I57" s="1179"/>
      <c r="J57" s="1179"/>
      <c r="K57" s="1180"/>
      <c r="L57" s="1180"/>
      <c r="M57" s="1179"/>
      <c r="N57" s="1179"/>
      <c r="O57" s="1179"/>
      <c r="P57" s="1179"/>
      <c r="Q57" s="1179"/>
      <c r="R57" s="1180"/>
      <c r="S57" s="1380"/>
    </row>
    <row r="58" spans="1:19" ht="28.5" x14ac:dyDescent="0.5">
      <c r="A58" s="1190"/>
      <c r="B58" s="1190"/>
      <c r="C58" s="1217" t="s">
        <v>55</v>
      </c>
      <c r="D58" s="1192"/>
      <c r="E58" s="1193">
        <f>COUNT(E27:E30,E33:E34,E36:E37,E39:E40,E42:E49,E52:E53,E57)</f>
        <v>6</v>
      </c>
      <c r="F58" s="1193">
        <f t="shared" ref="F58:R58" si="20">COUNT(F27:F30,F33:F34,F36:F37,F39:F40,F42:F49,F52:F53,F57)</f>
        <v>8</v>
      </c>
      <c r="G58" s="1193">
        <f t="shared" si="20"/>
        <v>10</v>
      </c>
      <c r="H58" s="1193">
        <f t="shared" si="20"/>
        <v>9</v>
      </c>
      <c r="I58" s="1193">
        <f t="shared" si="20"/>
        <v>7</v>
      </c>
      <c r="J58" s="1193">
        <f t="shared" si="20"/>
        <v>9</v>
      </c>
      <c r="K58" s="1193">
        <f t="shared" si="20"/>
        <v>6</v>
      </c>
      <c r="L58" s="1193">
        <f t="shared" si="20"/>
        <v>6</v>
      </c>
      <c r="M58" s="1193">
        <f t="shared" si="20"/>
        <v>8</v>
      </c>
      <c r="N58" s="1193">
        <f t="shared" si="20"/>
        <v>9</v>
      </c>
      <c r="O58" s="1193">
        <f t="shared" si="20"/>
        <v>10</v>
      </c>
      <c r="P58" s="1193">
        <f t="shared" si="20"/>
        <v>9</v>
      </c>
      <c r="Q58" s="1193">
        <f t="shared" si="20"/>
        <v>10</v>
      </c>
      <c r="R58" s="1193">
        <f t="shared" si="20"/>
        <v>7</v>
      </c>
      <c r="S58" s="1380">
        <f t="shared" si="5"/>
        <v>8.1428571428571423</v>
      </c>
    </row>
    <row r="59" spans="1:19" ht="28.5" hidden="1" x14ac:dyDescent="0.5">
      <c r="A59" s="1190"/>
      <c r="B59" s="1190"/>
      <c r="C59" s="1217" t="s">
        <v>105</v>
      </c>
      <c r="D59" s="1192"/>
      <c r="E59" s="1193">
        <f t="shared" ref="E59" si="21">COUNT(E34,E36:E37,E39:E40,E42:E49,E52:E53,E57)</f>
        <v>6</v>
      </c>
      <c r="F59" s="1193">
        <f>COUNT(F34,F36:F37,F39:F40,F42:F49,F52:F53,F57)</f>
        <v>7</v>
      </c>
      <c r="G59" s="1193">
        <f t="shared" ref="G59:R59" si="22">COUNT(G34,G36:G37,G39:G40,G42:G49,G52:G53,G57)</f>
        <v>8</v>
      </c>
      <c r="H59" s="1193">
        <f t="shared" si="22"/>
        <v>6</v>
      </c>
      <c r="I59" s="1193">
        <f t="shared" si="22"/>
        <v>6</v>
      </c>
      <c r="J59" s="1193">
        <f t="shared" si="22"/>
        <v>7</v>
      </c>
      <c r="K59" s="1193">
        <f t="shared" si="22"/>
        <v>5</v>
      </c>
      <c r="L59" s="1193">
        <f t="shared" si="22"/>
        <v>5</v>
      </c>
      <c r="M59" s="1193">
        <f t="shared" si="22"/>
        <v>6</v>
      </c>
      <c r="N59" s="1193">
        <f t="shared" si="22"/>
        <v>6</v>
      </c>
      <c r="O59" s="1193">
        <f t="shared" si="22"/>
        <v>7</v>
      </c>
      <c r="P59" s="1193">
        <f t="shared" si="22"/>
        <v>7</v>
      </c>
      <c r="Q59" s="1193">
        <f t="shared" si="22"/>
        <v>8</v>
      </c>
      <c r="R59" s="1193">
        <f t="shared" si="22"/>
        <v>6</v>
      </c>
      <c r="S59" s="1380">
        <f t="shared" si="5"/>
        <v>6.4285714285714288</v>
      </c>
    </row>
    <row r="60" spans="1:19" ht="28.5" hidden="1" x14ac:dyDescent="0.5">
      <c r="A60" s="1190"/>
      <c r="B60" s="1190"/>
      <c r="C60" s="1217" t="s">
        <v>128</v>
      </c>
      <c r="D60" s="1192"/>
      <c r="E60" s="1193">
        <f t="shared" ref="E60" si="23">COUNT(E36:E37,E39:E40,E42:E49,E52:E53,E57)</f>
        <v>5</v>
      </c>
      <c r="F60" s="1193">
        <f>COUNT(F36:F37,F39:F40,F42:F49,F52:F53,F57)</f>
        <v>6</v>
      </c>
      <c r="G60" s="1193">
        <f t="shared" ref="G60:R60" si="24">COUNT(G36:G37,G39:G40,G42:G49,G52:G53,G57)</f>
        <v>7</v>
      </c>
      <c r="H60" s="1193">
        <f t="shared" si="24"/>
        <v>5</v>
      </c>
      <c r="I60" s="1193">
        <f t="shared" si="24"/>
        <v>6</v>
      </c>
      <c r="J60" s="1193">
        <f t="shared" si="24"/>
        <v>6</v>
      </c>
      <c r="K60" s="1193">
        <f t="shared" si="24"/>
        <v>5</v>
      </c>
      <c r="L60" s="1193">
        <f t="shared" si="24"/>
        <v>5</v>
      </c>
      <c r="M60" s="1193">
        <f t="shared" si="24"/>
        <v>5</v>
      </c>
      <c r="N60" s="1193">
        <f t="shared" si="24"/>
        <v>5</v>
      </c>
      <c r="O60" s="1193">
        <f t="shared" si="24"/>
        <v>6</v>
      </c>
      <c r="P60" s="1193">
        <f t="shared" si="24"/>
        <v>7</v>
      </c>
      <c r="Q60" s="1193">
        <f t="shared" si="24"/>
        <v>7</v>
      </c>
      <c r="R60" s="1193">
        <f t="shared" si="24"/>
        <v>5</v>
      </c>
      <c r="S60" s="1380">
        <f t="shared" si="5"/>
        <v>5.7142857142857144</v>
      </c>
    </row>
    <row r="61" spans="1:19" ht="28.5" hidden="1" x14ac:dyDescent="0.5">
      <c r="A61" s="1190"/>
      <c r="B61" s="1190"/>
      <c r="C61" s="1217" t="s">
        <v>161</v>
      </c>
      <c r="D61" s="1192"/>
      <c r="E61" s="1193">
        <f>COUNT(E39:E40,E42:E49,E52:E53,E57)</f>
        <v>4</v>
      </c>
      <c r="F61" s="1193">
        <f t="shared" ref="F61:R61" si="25">COUNT(F39:F40,F42:F49,F52:F53,F57)</f>
        <v>5</v>
      </c>
      <c r="G61" s="1193">
        <f t="shared" si="25"/>
        <v>6</v>
      </c>
      <c r="H61" s="1193">
        <f t="shared" si="25"/>
        <v>5</v>
      </c>
      <c r="I61" s="1193">
        <f t="shared" si="25"/>
        <v>5</v>
      </c>
      <c r="J61" s="1193">
        <f t="shared" si="25"/>
        <v>5</v>
      </c>
      <c r="K61" s="1193">
        <f t="shared" si="25"/>
        <v>4</v>
      </c>
      <c r="L61" s="1193">
        <f t="shared" si="25"/>
        <v>4</v>
      </c>
      <c r="M61" s="1193">
        <f t="shared" si="25"/>
        <v>4</v>
      </c>
      <c r="N61" s="1193">
        <f t="shared" si="25"/>
        <v>5</v>
      </c>
      <c r="O61" s="1193">
        <f t="shared" si="25"/>
        <v>5</v>
      </c>
      <c r="P61" s="1193">
        <f t="shared" si="25"/>
        <v>6</v>
      </c>
      <c r="Q61" s="1193">
        <f t="shared" si="25"/>
        <v>6</v>
      </c>
      <c r="R61" s="1193">
        <f t="shared" si="25"/>
        <v>4</v>
      </c>
      <c r="S61" s="1380">
        <f t="shared" si="5"/>
        <v>4.8571428571428568</v>
      </c>
    </row>
    <row r="62" spans="1:19" ht="40" customHeight="1" x14ac:dyDescent="0.5">
      <c r="A62" s="1190"/>
      <c r="B62" s="1190"/>
      <c r="C62" s="1217" t="s">
        <v>321</v>
      </c>
      <c r="D62" s="1192"/>
      <c r="E62" s="1193">
        <f>COUNT(E42:E49,E52:E53,E57)</f>
        <v>3</v>
      </c>
      <c r="F62" s="1193">
        <f t="shared" ref="F62:R62" si="26">COUNT(F42:F49,F52:F53,F57)</f>
        <v>5</v>
      </c>
      <c r="G62" s="1193">
        <f t="shared" si="26"/>
        <v>5</v>
      </c>
      <c r="H62" s="1193">
        <f t="shared" si="26"/>
        <v>4</v>
      </c>
      <c r="I62" s="1193">
        <f t="shared" si="26"/>
        <v>4</v>
      </c>
      <c r="J62" s="1193">
        <f t="shared" si="26"/>
        <v>4</v>
      </c>
      <c r="K62" s="1193">
        <f t="shared" si="26"/>
        <v>3</v>
      </c>
      <c r="L62" s="1193">
        <f t="shared" si="26"/>
        <v>3</v>
      </c>
      <c r="M62" s="1193">
        <f t="shared" si="26"/>
        <v>4</v>
      </c>
      <c r="N62" s="1193">
        <f t="shared" si="26"/>
        <v>4</v>
      </c>
      <c r="O62" s="1193">
        <f t="shared" si="26"/>
        <v>4</v>
      </c>
      <c r="P62" s="1193">
        <f t="shared" si="26"/>
        <v>5</v>
      </c>
      <c r="Q62" s="1193">
        <f t="shared" si="26"/>
        <v>5</v>
      </c>
      <c r="R62" s="1193">
        <f t="shared" si="26"/>
        <v>3</v>
      </c>
      <c r="S62" s="1380">
        <f t="shared" si="5"/>
        <v>4</v>
      </c>
    </row>
    <row r="63" spans="1:19" ht="40" hidden="1" customHeight="1" x14ac:dyDescent="0.5">
      <c r="A63" s="1190"/>
      <c r="B63" s="1190"/>
      <c r="C63" s="1217" t="s">
        <v>183</v>
      </c>
      <c r="D63" s="1192"/>
      <c r="E63" s="1193">
        <f>COUNT(E57)</f>
        <v>0</v>
      </c>
      <c r="F63" s="1193">
        <f t="shared" ref="F63:R63" si="27">COUNT(F57)</f>
        <v>0</v>
      </c>
      <c r="G63" s="1193">
        <f t="shared" si="27"/>
        <v>0</v>
      </c>
      <c r="H63" s="1193">
        <f t="shared" si="27"/>
        <v>0</v>
      </c>
      <c r="I63" s="1193">
        <f t="shared" si="27"/>
        <v>0</v>
      </c>
      <c r="J63" s="1193">
        <f t="shared" si="27"/>
        <v>0</v>
      </c>
      <c r="K63" s="1193">
        <f t="shared" si="27"/>
        <v>0</v>
      </c>
      <c r="L63" s="1193">
        <f t="shared" si="27"/>
        <v>0</v>
      </c>
      <c r="M63" s="1193">
        <f t="shared" si="27"/>
        <v>0</v>
      </c>
      <c r="N63" s="1193">
        <f t="shared" si="27"/>
        <v>0</v>
      </c>
      <c r="O63" s="1193">
        <f t="shared" si="27"/>
        <v>0</v>
      </c>
      <c r="P63" s="1193">
        <f t="shared" si="27"/>
        <v>0</v>
      </c>
      <c r="Q63" s="1193">
        <f t="shared" si="27"/>
        <v>0</v>
      </c>
      <c r="R63" s="1193">
        <f t="shared" si="27"/>
        <v>0</v>
      </c>
      <c r="S63" s="1380">
        <f t="shared" si="5"/>
        <v>0</v>
      </c>
    </row>
    <row r="64" spans="1:19" ht="40" customHeight="1" thickBot="1" x14ac:dyDescent="0.55000000000000004">
      <c r="A64" s="1177" t="s">
        <v>102</v>
      </c>
      <c r="B64" s="1177"/>
      <c r="C64" s="1178"/>
      <c r="D64" s="1179"/>
      <c r="E64" s="1182"/>
      <c r="F64" s="1183"/>
      <c r="G64" s="1183"/>
      <c r="H64" s="1183"/>
      <c r="I64" s="1179"/>
      <c r="J64" s="1179"/>
      <c r="K64" s="1180"/>
      <c r="L64" s="1180"/>
      <c r="M64" s="1183"/>
      <c r="N64" s="1179"/>
      <c r="O64" s="1179"/>
      <c r="P64" s="1179"/>
      <c r="Q64" s="1179"/>
      <c r="R64" s="1182"/>
    </row>
    <row r="65" spans="1:18" ht="40" customHeight="1" thickBot="1" x14ac:dyDescent="0.55000000000000004">
      <c r="A65" s="1218" t="s">
        <v>95</v>
      </c>
      <c r="B65" s="1218" t="s">
        <v>101</v>
      </c>
      <c r="C65" s="1219" t="s">
        <v>97</v>
      </c>
      <c r="D65" s="1218">
        <f>SUM(E65:K65,L65:R65)/2</f>
        <v>19</v>
      </c>
      <c r="E65" s="1220"/>
      <c r="F65" s="1221">
        <v>7.5</v>
      </c>
      <c r="G65" s="1221">
        <v>7.5</v>
      </c>
      <c r="H65" s="1221">
        <v>4</v>
      </c>
      <c r="I65" s="1218"/>
      <c r="J65" s="1218"/>
      <c r="K65" s="1220"/>
      <c r="L65" s="1220"/>
      <c r="M65" s="1221">
        <v>7.5</v>
      </c>
      <c r="N65" s="1218">
        <v>7.5</v>
      </c>
      <c r="O65" s="1218">
        <v>4</v>
      </c>
      <c r="P65" s="1218"/>
      <c r="Q65" s="1218"/>
      <c r="R65" s="1223"/>
    </row>
    <row r="66" spans="1:18" ht="40" customHeight="1" thickBot="1" x14ac:dyDescent="0.55000000000000004">
      <c r="A66" s="1177" t="s">
        <v>96</v>
      </c>
      <c r="B66" s="1177" t="s">
        <v>100</v>
      </c>
      <c r="C66" s="1224" t="s">
        <v>99</v>
      </c>
      <c r="D66" s="1218">
        <f t="shared" ref="D66:D67" si="28">SUM(E66:K66,L66:R66)/2</f>
        <v>38</v>
      </c>
      <c r="E66" s="1225"/>
      <c r="F66" s="1226">
        <v>9.5</v>
      </c>
      <c r="G66" s="1177">
        <v>9.5</v>
      </c>
      <c r="H66" s="1177">
        <v>9.5</v>
      </c>
      <c r="I66" s="1177">
        <v>9.5</v>
      </c>
      <c r="J66" s="1177"/>
      <c r="K66" s="1225"/>
      <c r="L66" s="1227"/>
      <c r="M66" s="1230">
        <v>9.5</v>
      </c>
      <c r="N66" s="1177">
        <v>9.5</v>
      </c>
      <c r="O66" s="1177">
        <v>9.5</v>
      </c>
      <c r="P66" s="1177">
        <v>9.5</v>
      </c>
      <c r="Q66" s="1177"/>
      <c r="R66" s="1229"/>
    </row>
    <row r="67" spans="1:18" ht="40" customHeight="1" thickBot="1" x14ac:dyDescent="0.55000000000000004">
      <c r="A67" s="1177" t="s">
        <v>96</v>
      </c>
      <c r="B67" s="1177" t="s">
        <v>100</v>
      </c>
      <c r="C67" s="1224" t="s">
        <v>137</v>
      </c>
      <c r="D67" s="1218">
        <f t="shared" si="28"/>
        <v>38</v>
      </c>
      <c r="E67" s="1225">
        <v>9.5</v>
      </c>
      <c r="F67" s="1230">
        <v>9.5</v>
      </c>
      <c r="G67" s="1177"/>
      <c r="H67" s="1177"/>
      <c r="I67" s="1177"/>
      <c r="J67" s="1177">
        <v>9.5</v>
      </c>
      <c r="K67" s="1225">
        <v>9.5</v>
      </c>
      <c r="L67" s="1225">
        <v>9.5</v>
      </c>
      <c r="M67" s="1226">
        <v>9.5</v>
      </c>
      <c r="N67" s="1177"/>
      <c r="O67" s="1177"/>
      <c r="P67" s="1177"/>
      <c r="Q67" s="1177">
        <v>9.5</v>
      </c>
      <c r="R67" s="1229">
        <v>9.5</v>
      </c>
    </row>
    <row r="68" spans="1:18" ht="40" customHeight="1" x14ac:dyDescent="0.65">
      <c r="A68" s="1177"/>
      <c r="B68" s="1231" t="s">
        <v>155</v>
      </c>
      <c r="C68" s="1232" t="s">
        <v>140</v>
      </c>
      <c r="D68" s="1179"/>
      <c r="E68" s="1180"/>
      <c r="F68" s="1183"/>
      <c r="G68" s="1183"/>
      <c r="H68" s="1183"/>
      <c r="I68" s="1179"/>
      <c r="J68" s="1179"/>
      <c r="K68" s="1180"/>
      <c r="L68" s="1180"/>
      <c r="M68" s="1179"/>
      <c r="N68" s="1179"/>
      <c r="O68" s="1179"/>
      <c r="P68" s="1179"/>
      <c r="Q68" s="1179"/>
      <c r="R68" s="1182"/>
    </row>
    <row r="69" spans="1:18" ht="40" customHeight="1" x14ac:dyDescent="0.65">
      <c r="A69" s="1177"/>
      <c r="B69" s="1233" t="s">
        <v>154</v>
      </c>
      <c r="C69" s="1234" t="s">
        <v>141</v>
      </c>
      <c r="D69" s="1179"/>
      <c r="E69" s="1180"/>
      <c r="F69" s="1183"/>
      <c r="G69" s="1183"/>
      <c r="H69" s="1183"/>
      <c r="I69" s="1179"/>
      <c r="J69" s="1179"/>
      <c r="K69" s="1180"/>
      <c r="L69" s="1180"/>
      <c r="M69" s="1179"/>
      <c r="N69" s="1179"/>
      <c r="O69" s="1179"/>
      <c r="P69" s="1179"/>
      <c r="Q69" s="1179"/>
      <c r="R69" s="1182"/>
    </row>
    <row r="70" spans="1:18" ht="40" customHeight="1" x14ac:dyDescent="0.65">
      <c r="A70" s="1387"/>
      <c r="B70" s="1387"/>
      <c r="C70" s="1387"/>
      <c r="D70" s="1388"/>
      <c r="E70" s="1389">
        <f t="shared" ref="E70:R70" si="29">SUM(E7:E13,E15:E18,E20:E21,E23:E25,E27:E30,E32:E34,E36:E37,E39:E40,E42:E49,E52:E53,E57,E65:E69)</f>
        <v>106</v>
      </c>
      <c r="F70" s="1389">
        <f t="shared" si="29"/>
        <v>177.5</v>
      </c>
      <c r="G70" s="1389">
        <f t="shared" si="29"/>
        <v>173</v>
      </c>
      <c r="H70" s="1389">
        <f t="shared" si="29"/>
        <v>158</v>
      </c>
      <c r="I70" s="1389">
        <f t="shared" si="29"/>
        <v>140</v>
      </c>
      <c r="J70" s="1389">
        <f t="shared" si="29"/>
        <v>164</v>
      </c>
      <c r="K70" s="1389">
        <f t="shared" si="29"/>
        <v>125</v>
      </c>
      <c r="L70" s="1389">
        <f t="shared" si="29"/>
        <v>122</v>
      </c>
      <c r="M70" s="1389">
        <f t="shared" si="29"/>
        <v>174.5</v>
      </c>
      <c r="N70" s="1389">
        <f t="shared" si="29"/>
        <v>173</v>
      </c>
      <c r="O70" s="1389">
        <f t="shared" si="29"/>
        <v>161</v>
      </c>
      <c r="P70" s="1389">
        <f t="shared" si="29"/>
        <v>161</v>
      </c>
      <c r="Q70" s="1389">
        <f t="shared" si="29"/>
        <v>156</v>
      </c>
      <c r="R70" s="1389">
        <f t="shared" si="29"/>
        <v>117</v>
      </c>
    </row>
    <row r="71" spans="1:18" ht="40" customHeight="1" x14ac:dyDescent="0.65">
      <c r="A71" s="1390"/>
      <c r="B71" s="1390"/>
      <c r="C71" s="1390"/>
      <c r="D71" s="1388"/>
      <c r="E71" s="1391">
        <f>E70/8</f>
        <v>13.25</v>
      </c>
      <c r="F71" s="1391">
        <f t="shared" ref="F71:R71" si="30">F70/8</f>
        <v>22.1875</v>
      </c>
      <c r="G71" s="1391">
        <f t="shared" si="30"/>
        <v>21.625</v>
      </c>
      <c r="H71" s="1391">
        <f t="shared" si="30"/>
        <v>19.75</v>
      </c>
      <c r="I71" s="1391">
        <f t="shared" si="30"/>
        <v>17.5</v>
      </c>
      <c r="J71" s="1391">
        <f t="shared" si="30"/>
        <v>20.5</v>
      </c>
      <c r="K71" s="1391">
        <f t="shared" si="30"/>
        <v>15.625</v>
      </c>
      <c r="L71" s="1391">
        <f t="shared" si="30"/>
        <v>15.25</v>
      </c>
      <c r="M71" s="1391">
        <f t="shared" si="30"/>
        <v>21.8125</v>
      </c>
      <c r="N71" s="1391">
        <f t="shared" si="30"/>
        <v>21.625</v>
      </c>
      <c r="O71" s="1391">
        <f t="shared" si="30"/>
        <v>20.125</v>
      </c>
      <c r="P71" s="1391">
        <f t="shared" si="30"/>
        <v>20.125</v>
      </c>
      <c r="Q71" s="1391">
        <f t="shared" si="30"/>
        <v>19.5</v>
      </c>
      <c r="R71" s="1391">
        <f t="shared" si="30"/>
        <v>14.625</v>
      </c>
    </row>
    <row r="72" spans="1:18" ht="28.5" x14ac:dyDescent="0.65">
      <c r="A72" s="1392"/>
      <c r="B72" s="1392"/>
      <c r="C72" s="1392"/>
      <c r="D72" s="1393" t="s">
        <v>212</v>
      </c>
      <c r="E72" s="1394" t="s">
        <v>315</v>
      </c>
      <c r="F72" s="1395" t="s">
        <v>203</v>
      </c>
      <c r="G72" s="1197"/>
      <c r="H72" s="1393" t="s">
        <v>211</v>
      </c>
      <c r="I72" s="1396"/>
      <c r="J72" s="1397" t="s">
        <v>203</v>
      </c>
      <c r="K72" s="1197"/>
      <c r="L72" s="1393" t="s">
        <v>213</v>
      </c>
      <c r="M72" s="1394" t="s">
        <v>74</v>
      </c>
      <c r="N72" s="1395" t="s">
        <v>203</v>
      </c>
      <c r="O72" s="1197"/>
      <c r="P72" s="1393" t="s">
        <v>211</v>
      </c>
      <c r="Q72" s="1396"/>
      <c r="R72" s="1397" t="s">
        <v>203</v>
      </c>
    </row>
    <row r="73" spans="1:18" ht="28.5" x14ac:dyDescent="0.65">
      <c r="A73" s="1398"/>
      <c r="B73" s="1398"/>
      <c r="C73" s="1398"/>
      <c r="D73" s="1399" t="s">
        <v>159</v>
      </c>
      <c r="E73" s="1367">
        <v>27.15</v>
      </c>
      <c r="F73" s="1400" t="str">
        <f>E73* 40 &amp; "hrs"</f>
        <v>1086hrs</v>
      </c>
      <c r="G73" s="1197"/>
      <c r="H73" s="1401" t="s">
        <v>240</v>
      </c>
      <c r="I73" s="1402">
        <v>25.93</v>
      </c>
      <c r="J73" s="1403" t="s">
        <v>247</v>
      </c>
      <c r="K73" s="1197"/>
      <c r="L73" s="1404" t="s">
        <v>159</v>
      </c>
      <c r="M73" s="1405">
        <v>27.15</v>
      </c>
      <c r="N73" s="1400" t="str">
        <f>M73* 40 &amp; "hrs"</f>
        <v>1086hrs</v>
      </c>
      <c r="O73" s="1197"/>
      <c r="P73" s="1406" t="s">
        <v>240</v>
      </c>
      <c r="Q73" s="1366">
        <v>25.93</v>
      </c>
      <c r="R73" s="1407" t="s">
        <v>247</v>
      </c>
    </row>
    <row r="74" spans="1:18" ht="28.5" x14ac:dyDescent="0.65">
      <c r="A74" s="1398"/>
      <c r="B74" s="1398"/>
      <c r="C74" s="1398"/>
      <c r="D74" s="1408" t="s">
        <v>204</v>
      </c>
      <c r="E74" s="1409">
        <f>SUM(E70:K70)/40</f>
        <v>26.087499999999999</v>
      </c>
      <c r="F74" s="1410" t="str">
        <f>E74* 40 &amp; "hrs"</f>
        <v>1043.5hrs</v>
      </c>
      <c r="G74" s="1197"/>
      <c r="H74" s="1411" t="s">
        <v>74</v>
      </c>
      <c r="I74" s="1412">
        <f>SUM(E70:K70)/40</f>
        <v>26.087499999999999</v>
      </c>
      <c r="J74" s="1413" t="str">
        <f>I74*40 &amp; "hrs"</f>
        <v>1043.5hrs</v>
      </c>
      <c r="K74" s="1197"/>
      <c r="L74" s="1414" t="s">
        <v>204</v>
      </c>
      <c r="M74" s="1415">
        <f>SUM(L70:R70)/40</f>
        <v>26.612500000000001</v>
      </c>
      <c r="N74" s="1410" t="str">
        <f>M74* 40 &amp; "hrs"</f>
        <v>1064.5hrs</v>
      </c>
      <c r="O74" s="1197"/>
      <c r="P74" s="1411" t="s">
        <v>74</v>
      </c>
      <c r="Q74" s="1416">
        <f>SUM(L70:R70)/40</f>
        <v>26.612500000000001</v>
      </c>
      <c r="R74" s="1417" t="str">
        <f>Q74*40 &amp; "hrs"</f>
        <v>1064.5hrs</v>
      </c>
    </row>
    <row r="75" spans="1:18" ht="28.5" x14ac:dyDescent="0.65">
      <c r="A75" s="1398"/>
      <c r="B75" s="1398"/>
      <c r="C75" s="1398"/>
      <c r="D75" s="1404" t="s">
        <v>188</v>
      </c>
      <c r="E75" s="1405">
        <f>COUNTIFS(E7:K71, "T")*8/40</f>
        <v>1</v>
      </c>
      <c r="F75" s="1418" t="str">
        <f>E75* 40 &amp; "hrs"</f>
        <v>40hrs</v>
      </c>
      <c r="G75" s="1197"/>
      <c r="H75" s="1406" t="s">
        <v>241</v>
      </c>
      <c r="I75" s="1405">
        <v>29.07</v>
      </c>
      <c r="J75" s="1407" t="s">
        <v>251</v>
      </c>
      <c r="K75" s="1197"/>
      <c r="L75" s="1419" t="s">
        <v>188</v>
      </c>
      <c r="M75" s="1366">
        <f>COUNTIFS(L7:R71, "T")*8/40</f>
        <v>1</v>
      </c>
      <c r="N75" s="1418" t="str">
        <f>M75* 40 &amp; "hrs"</f>
        <v>40hrs</v>
      </c>
      <c r="O75" s="1197"/>
      <c r="P75" s="1406" t="s">
        <v>241</v>
      </c>
      <c r="Q75" s="1366">
        <v>29.07</v>
      </c>
      <c r="R75" s="1407" t="s">
        <v>251</v>
      </c>
    </row>
    <row r="78" spans="1:18" ht="40" customHeight="1" x14ac:dyDescent="0.5">
      <c r="D78" s="1240" t="s">
        <v>280</v>
      </c>
      <c r="G78" s="1240">
        <f>26.63*40</f>
        <v>1065.2</v>
      </c>
      <c r="H78" s="1240" t="str">
        <f ca="1">_xlfn.FORMULATEXT(G78)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4">
    <cfRule type="cellIs" dxfId="525" priority="10" operator="lessThan">
      <formula>25.93</formula>
    </cfRule>
    <cfRule type="cellIs" dxfId="524" priority="11" operator="greaterThan">
      <formula>29.07</formula>
    </cfRule>
    <cfRule type="cellIs" dxfId="523" priority="12" operator="between">
      <formula>25.93</formula>
      <formula>29.07</formula>
    </cfRule>
  </conditionalFormatting>
  <conditionalFormatting sqref="J74">
    <cfRule type="cellIs" dxfId="522" priority="7" operator="lessThan">
      <formula>1037.2</formula>
    </cfRule>
    <cfRule type="cellIs" dxfId="521" priority="8" operator="greaterThan">
      <formula>1162.8</formula>
    </cfRule>
    <cfRule type="cellIs" dxfId="520" priority="9" operator="between">
      <formula>1037.2</formula>
      <formula>1162.8</formula>
    </cfRule>
  </conditionalFormatting>
  <conditionalFormatting sqref="Q74">
    <cfRule type="cellIs" dxfId="519" priority="4" operator="lessThan">
      <formula>25.93</formula>
    </cfRule>
    <cfRule type="cellIs" dxfId="518" priority="5" operator="greaterThan">
      <formula>29.07</formula>
    </cfRule>
    <cfRule type="cellIs" dxfId="517" priority="6" operator="between">
      <formula>25.93</formula>
      <formula>29.07</formula>
    </cfRule>
  </conditionalFormatting>
  <conditionalFormatting sqref="R74">
    <cfRule type="cellIs" dxfId="516" priority="1" operator="lessThan">
      <formula>1037.2</formula>
    </cfRule>
    <cfRule type="cellIs" dxfId="515" priority="2" operator="greaterThan">
      <formula>1162.8</formula>
    </cfRule>
    <cfRule type="cellIs" dxfId="514" priority="3" operator="between">
      <formula>1037.2</formula>
      <formula>1162.8</formula>
    </cfRule>
  </conditionalFormatting>
  <pageMargins left="0.7" right="0.7" top="0.75" bottom="0.75" header="0.3" footer="0.3"/>
  <pageSetup scale="26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E5F3-497E-4287-8F72-8B9ADD91496A}">
  <sheetPr>
    <pageSetUpPr fitToPage="1"/>
  </sheetPr>
  <dimension ref="A1:S76"/>
  <sheetViews>
    <sheetView topLeftCell="B43" zoomScale="50" zoomScaleNormal="50" workbookViewId="0">
      <selection activeCell="N15" sqref="N15"/>
    </sheetView>
  </sheetViews>
  <sheetFormatPr defaultRowHeight="47.15" customHeight="1" x14ac:dyDescent="0.25"/>
  <cols>
    <col min="1" max="1" width="17.81640625" bestFit="1" customWidth="1"/>
    <col min="2" max="2" width="37.81640625" bestFit="1" customWidth="1"/>
    <col min="3" max="3" width="58.26953125" bestFit="1" customWidth="1"/>
    <col min="4" max="4" width="22.453125" bestFit="1" customWidth="1"/>
    <col min="5" max="18" width="16" customWidth="1"/>
  </cols>
  <sheetData>
    <row r="1" spans="1:19" ht="47.15" customHeight="1" x14ac:dyDescent="0.6">
      <c r="A1" s="2641" t="s">
        <v>0</v>
      </c>
      <c r="B1" s="2641"/>
      <c r="C1" s="2641"/>
      <c r="D1" s="2641"/>
      <c r="E1" s="2641"/>
      <c r="F1" s="2641"/>
      <c r="G1" s="2641"/>
      <c r="H1" s="2641"/>
      <c r="I1" s="2641"/>
      <c r="J1" s="2641"/>
      <c r="K1" s="2641"/>
      <c r="L1" s="2641"/>
      <c r="M1" s="2641"/>
      <c r="N1" s="2641"/>
      <c r="O1" s="2641"/>
      <c r="P1" s="2641"/>
      <c r="Q1" s="2641"/>
      <c r="R1" s="2641"/>
      <c r="S1" s="897"/>
    </row>
    <row r="2" spans="1:19" ht="47.15" customHeight="1" x14ac:dyDescent="0.6">
      <c r="A2" s="2641" t="s">
        <v>87</v>
      </c>
      <c r="B2" s="2641"/>
      <c r="C2" s="2641"/>
      <c r="D2" s="2641"/>
      <c r="E2" s="2641"/>
      <c r="F2" s="2641"/>
      <c r="G2" s="2641"/>
      <c r="H2" s="2641"/>
      <c r="I2" s="2641"/>
      <c r="J2" s="2641"/>
      <c r="K2" s="2641"/>
      <c r="L2" s="2641"/>
      <c r="M2" s="2641"/>
      <c r="N2" s="2641"/>
      <c r="O2" s="2641"/>
      <c r="P2" s="2641"/>
      <c r="Q2" s="2641"/>
      <c r="R2" s="2641"/>
      <c r="S2" s="897"/>
    </row>
    <row r="3" spans="1:19" ht="47.15" customHeight="1" x14ac:dyDescent="0.6">
      <c r="A3" s="2642"/>
      <c r="B3" s="2642"/>
      <c r="C3" s="2642"/>
      <c r="D3" s="2642"/>
      <c r="E3" s="2642"/>
      <c r="F3" s="2642"/>
      <c r="G3" s="2642"/>
      <c r="H3" s="2642"/>
      <c r="I3" s="2642"/>
      <c r="J3" s="2642"/>
      <c r="K3" s="2642"/>
      <c r="L3" s="2642"/>
      <c r="M3" s="2642"/>
      <c r="N3" s="2642"/>
      <c r="O3" s="2642"/>
      <c r="P3" s="2642"/>
      <c r="Q3" s="2642"/>
      <c r="R3" s="2642"/>
      <c r="S3" s="897"/>
    </row>
    <row r="4" spans="1:19" ht="47.15" customHeight="1" x14ac:dyDescent="0.7">
      <c r="A4" s="1095"/>
      <c r="B4" s="1095"/>
      <c r="C4" s="1095"/>
      <c r="D4" s="1095"/>
      <c r="E4" s="2662" t="s">
        <v>2</v>
      </c>
      <c r="F4" s="2663"/>
      <c r="G4" s="2663"/>
      <c r="H4" s="2663"/>
      <c r="I4" s="2663"/>
      <c r="J4" s="2663"/>
      <c r="K4" s="2664"/>
      <c r="L4" s="2662" t="s">
        <v>3</v>
      </c>
      <c r="M4" s="2663"/>
      <c r="N4" s="2663"/>
      <c r="O4" s="2663"/>
      <c r="P4" s="2663"/>
      <c r="Q4" s="2663"/>
      <c r="R4" s="2663"/>
      <c r="S4" s="897"/>
    </row>
    <row r="5" spans="1:19" ht="47.15" customHeight="1" x14ac:dyDescent="0.7">
      <c r="A5" s="1096"/>
      <c r="B5" s="1096"/>
      <c r="C5" s="1096"/>
      <c r="D5" s="1096"/>
      <c r="E5" s="1097">
        <v>45571</v>
      </c>
      <c r="F5" s="1097">
        <v>45572</v>
      </c>
      <c r="G5" s="1097">
        <v>45573</v>
      </c>
      <c r="H5" s="1097">
        <v>45574</v>
      </c>
      <c r="I5" s="1097">
        <v>45575</v>
      </c>
      <c r="J5" s="1097">
        <v>45576</v>
      </c>
      <c r="K5" s="1097">
        <v>45577</v>
      </c>
      <c r="L5" s="1097">
        <v>45578</v>
      </c>
      <c r="M5" s="1097">
        <v>45579</v>
      </c>
      <c r="N5" s="1097">
        <v>45580</v>
      </c>
      <c r="O5" s="1097">
        <v>45581</v>
      </c>
      <c r="P5" s="1097">
        <v>45582</v>
      </c>
      <c r="Q5" s="1097">
        <v>45583</v>
      </c>
      <c r="R5" s="1097">
        <v>45584</v>
      </c>
      <c r="S5" s="897"/>
    </row>
    <row r="6" spans="1:19" ht="47.15" customHeight="1" x14ac:dyDescent="0.7">
      <c r="A6" s="1098" t="s">
        <v>4</v>
      </c>
      <c r="B6" s="1098" t="s">
        <v>5</v>
      </c>
      <c r="C6" s="1098" t="s">
        <v>6</v>
      </c>
      <c r="D6" s="1098" t="s">
        <v>7</v>
      </c>
      <c r="E6" s="1099" t="s">
        <v>8</v>
      </c>
      <c r="F6" s="1100" t="s">
        <v>9</v>
      </c>
      <c r="G6" s="1100" t="s">
        <v>10</v>
      </c>
      <c r="H6" s="1100" t="s">
        <v>11</v>
      </c>
      <c r="I6" s="1100" t="s">
        <v>10</v>
      </c>
      <c r="J6" s="1100" t="s">
        <v>264</v>
      </c>
      <c r="K6" s="1099" t="s">
        <v>8</v>
      </c>
      <c r="L6" s="1099" t="s">
        <v>8</v>
      </c>
      <c r="M6" s="1100" t="s">
        <v>9</v>
      </c>
      <c r="N6" s="1100" t="s">
        <v>10</v>
      </c>
      <c r="O6" s="1100" t="s">
        <v>11</v>
      </c>
      <c r="P6" s="1100" t="s">
        <v>10</v>
      </c>
      <c r="Q6" s="1100" t="s">
        <v>12</v>
      </c>
      <c r="R6" s="1101" t="s">
        <v>8</v>
      </c>
      <c r="S6" s="897"/>
    </row>
    <row r="7" spans="1:19" ht="47.15" customHeight="1" x14ac:dyDescent="0.3">
      <c r="A7" s="1102" t="s">
        <v>13</v>
      </c>
      <c r="B7" s="1102" t="s">
        <v>116</v>
      </c>
      <c r="C7" s="1103" t="s">
        <v>115</v>
      </c>
      <c r="D7" s="1104">
        <f>SUM(E7:K7,L7:R7)/2</f>
        <v>35</v>
      </c>
      <c r="E7" s="1105"/>
      <c r="F7" s="1104">
        <v>7</v>
      </c>
      <c r="G7" s="1104">
        <v>7</v>
      </c>
      <c r="H7" s="1104">
        <v>7</v>
      </c>
      <c r="I7" s="1104">
        <v>7</v>
      </c>
      <c r="J7" s="1104">
        <v>7</v>
      </c>
      <c r="K7" s="1105"/>
      <c r="L7" s="1105"/>
      <c r="M7" s="1104">
        <v>7</v>
      </c>
      <c r="N7" s="1104">
        <v>7</v>
      </c>
      <c r="O7" s="1104">
        <v>7</v>
      </c>
      <c r="P7" s="1104">
        <v>7</v>
      </c>
      <c r="Q7" s="1104">
        <v>7</v>
      </c>
      <c r="R7" s="1106"/>
      <c r="S7" s="897"/>
    </row>
    <row r="8" spans="1:19" ht="47.15" customHeight="1" x14ac:dyDescent="0.3">
      <c r="A8" s="1102" t="s">
        <v>13</v>
      </c>
      <c r="B8" s="1102" t="s">
        <v>90</v>
      </c>
      <c r="C8" s="1103" t="s">
        <v>88</v>
      </c>
      <c r="D8" s="1104">
        <f t="shared" ref="D8:D13" si="0">SUM(E8:K8,L8:R8)/2</f>
        <v>36</v>
      </c>
      <c r="E8" s="1105"/>
      <c r="F8" s="1104">
        <v>8</v>
      </c>
      <c r="G8" s="1104">
        <v>8</v>
      </c>
      <c r="H8" s="1107">
        <v>8</v>
      </c>
      <c r="I8" s="1104">
        <v>8</v>
      </c>
      <c r="J8" s="1104">
        <v>8</v>
      </c>
      <c r="K8" s="1105"/>
      <c r="L8" s="1105"/>
      <c r="M8" s="1104">
        <v>8</v>
      </c>
      <c r="N8" s="1104">
        <v>8</v>
      </c>
      <c r="O8" s="1104">
        <v>8</v>
      </c>
      <c r="P8" s="1119" t="s">
        <v>104</v>
      </c>
      <c r="Q8" s="1104">
        <v>8</v>
      </c>
      <c r="R8" s="1106"/>
      <c r="S8" s="897"/>
    </row>
    <row r="9" spans="1:19" ht="47.15" customHeight="1" x14ac:dyDescent="0.3">
      <c r="A9" s="1102" t="s">
        <v>13</v>
      </c>
      <c r="B9" s="1102" t="s">
        <v>90</v>
      </c>
      <c r="C9" s="1103" t="s">
        <v>89</v>
      </c>
      <c r="D9" s="1104">
        <f t="shared" si="0"/>
        <v>40</v>
      </c>
      <c r="E9" s="1105"/>
      <c r="F9" s="1104">
        <v>8</v>
      </c>
      <c r="G9" s="1104">
        <v>8</v>
      </c>
      <c r="H9" s="1104">
        <v>8</v>
      </c>
      <c r="I9" s="1104">
        <v>8</v>
      </c>
      <c r="J9" s="1104">
        <v>8</v>
      </c>
      <c r="K9" s="1105"/>
      <c r="L9" s="1105"/>
      <c r="M9" s="1104">
        <v>8</v>
      </c>
      <c r="N9" s="1104">
        <v>8</v>
      </c>
      <c r="O9" s="1104">
        <v>8</v>
      </c>
      <c r="P9" s="1104">
        <v>8</v>
      </c>
      <c r="Q9" s="1104">
        <v>8</v>
      </c>
      <c r="R9" s="1106"/>
      <c r="S9" s="897"/>
    </row>
    <row r="10" spans="1:19" ht="47.15" customHeight="1" x14ac:dyDescent="0.3">
      <c r="A10" s="1102" t="s">
        <v>13</v>
      </c>
      <c r="B10" s="1102" t="s">
        <v>90</v>
      </c>
      <c r="C10" s="1108" t="s">
        <v>111</v>
      </c>
      <c r="D10" s="1104">
        <f t="shared" si="0"/>
        <v>40</v>
      </c>
      <c r="E10" s="1105">
        <v>8</v>
      </c>
      <c r="F10" s="1104">
        <v>8</v>
      </c>
      <c r="G10" s="1104">
        <v>8</v>
      </c>
      <c r="H10" s="1104"/>
      <c r="I10" s="1104">
        <v>8</v>
      </c>
      <c r="J10" s="1104">
        <v>8</v>
      </c>
      <c r="K10" s="1105"/>
      <c r="L10" s="1109"/>
      <c r="M10" s="1104">
        <v>8</v>
      </c>
      <c r="N10" s="1104">
        <v>8</v>
      </c>
      <c r="O10" s="1104">
        <v>8</v>
      </c>
      <c r="P10" s="1104">
        <v>8</v>
      </c>
      <c r="Q10" s="1104"/>
      <c r="R10" s="1105">
        <v>8</v>
      </c>
      <c r="S10" s="897"/>
    </row>
    <row r="11" spans="1:19" ht="47.15" customHeight="1" x14ac:dyDescent="0.3">
      <c r="A11" s="1102" t="s">
        <v>13</v>
      </c>
      <c r="B11" s="1102" t="s">
        <v>90</v>
      </c>
      <c r="C11" s="1108" t="s">
        <v>133</v>
      </c>
      <c r="D11" s="1104">
        <f t="shared" si="0"/>
        <v>40</v>
      </c>
      <c r="E11" s="1105">
        <v>8</v>
      </c>
      <c r="F11" s="1104">
        <v>8</v>
      </c>
      <c r="G11" s="1104"/>
      <c r="H11" s="1104">
        <v>8</v>
      </c>
      <c r="I11" s="1104">
        <v>8</v>
      </c>
      <c r="J11" s="1104">
        <v>8</v>
      </c>
      <c r="K11" s="1105"/>
      <c r="L11" s="1109"/>
      <c r="M11" s="1104">
        <v>8</v>
      </c>
      <c r="N11" s="1104">
        <v>8</v>
      </c>
      <c r="O11" s="1104">
        <v>8</v>
      </c>
      <c r="P11" s="1104"/>
      <c r="Q11" s="1104">
        <v>8</v>
      </c>
      <c r="R11" s="1106">
        <v>8</v>
      </c>
      <c r="S11" s="897"/>
    </row>
    <row r="12" spans="1:19" ht="47.15" customHeight="1" x14ac:dyDescent="0.3">
      <c r="A12" s="1102" t="s">
        <v>13</v>
      </c>
      <c r="B12" s="1102" t="s">
        <v>90</v>
      </c>
      <c r="C12" s="1110" t="s">
        <v>309</v>
      </c>
      <c r="D12" s="1104">
        <f t="shared" si="0"/>
        <v>12</v>
      </c>
      <c r="E12" s="1105">
        <v>8</v>
      </c>
      <c r="F12" s="1104"/>
      <c r="G12" s="1104"/>
      <c r="H12" s="1104"/>
      <c r="I12" s="1104"/>
      <c r="J12" s="1104"/>
      <c r="K12" s="1125" t="s">
        <v>104</v>
      </c>
      <c r="L12" s="1109">
        <v>8</v>
      </c>
      <c r="M12" s="1104"/>
      <c r="N12" s="1104"/>
      <c r="O12" s="1104"/>
      <c r="P12" s="1104"/>
      <c r="Q12" s="1104"/>
      <c r="R12" s="1106">
        <v>8</v>
      </c>
      <c r="S12" s="897"/>
    </row>
    <row r="13" spans="1:19" ht="47.15" customHeight="1" x14ac:dyDescent="0.3">
      <c r="A13" s="1102" t="s">
        <v>13</v>
      </c>
      <c r="B13" s="1102" t="s">
        <v>90</v>
      </c>
      <c r="C13" s="1108" t="s">
        <v>106</v>
      </c>
      <c r="D13" s="1104">
        <f t="shared" si="0"/>
        <v>8</v>
      </c>
      <c r="E13" s="1105"/>
      <c r="F13" s="1111"/>
      <c r="G13" s="1111"/>
      <c r="H13" s="1111"/>
      <c r="I13" s="1111"/>
      <c r="J13" s="1111"/>
      <c r="K13" s="1105">
        <v>8</v>
      </c>
      <c r="L13" s="1109"/>
      <c r="M13" s="1111"/>
      <c r="N13" s="1111"/>
      <c r="O13" s="1111"/>
      <c r="P13" s="1111"/>
      <c r="Q13" s="1111"/>
      <c r="R13" s="1105">
        <v>8</v>
      </c>
      <c r="S13" s="897"/>
    </row>
    <row r="14" spans="1:19" ht="47.15" customHeight="1" x14ac:dyDescent="0.25">
      <c r="A14" s="1112"/>
      <c r="B14" s="1112"/>
      <c r="C14" s="1113" t="s">
        <v>122</v>
      </c>
      <c r="D14" s="1114"/>
      <c r="E14" s="1115">
        <f>COUNT(E7:E13)</f>
        <v>3</v>
      </c>
      <c r="F14" s="1115">
        <f t="shared" ref="F14:R14" si="1">COUNT(F7:F13)</f>
        <v>5</v>
      </c>
      <c r="G14" s="1115">
        <f t="shared" si="1"/>
        <v>4</v>
      </c>
      <c r="H14" s="1115">
        <f t="shared" si="1"/>
        <v>4</v>
      </c>
      <c r="I14" s="1115">
        <f t="shared" si="1"/>
        <v>5</v>
      </c>
      <c r="J14" s="1115">
        <f t="shared" si="1"/>
        <v>5</v>
      </c>
      <c r="K14" s="1115">
        <f t="shared" si="1"/>
        <v>1</v>
      </c>
      <c r="L14" s="1115">
        <f t="shared" si="1"/>
        <v>1</v>
      </c>
      <c r="M14" s="1115">
        <f t="shared" si="1"/>
        <v>5</v>
      </c>
      <c r="N14" s="1115">
        <f t="shared" si="1"/>
        <v>5</v>
      </c>
      <c r="O14" s="1115">
        <f t="shared" si="1"/>
        <v>5</v>
      </c>
      <c r="P14" s="1115">
        <f t="shared" si="1"/>
        <v>3</v>
      </c>
      <c r="Q14" s="1115">
        <f t="shared" si="1"/>
        <v>4</v>
      </c>
      <c r="R14" s="1115">
        <f t="shared" si="1"/>
        <v>4</v>
      </c>
      <c r="S14" s="907">
        <f>AVERAGE(E14:R14)</f>
        <v>3.8571428571428572</v>
      </c>
    </row>
    <row r="15" spans="1:19" ht="47.15" customHeight="1" x14ac:dyDescent="0.25">
      <c r="A15" s="1102" t="s">
        <v>13</v>
      </c>
      <c r="B15" s="1102" t="s">
        <v>14</v>
      </c>
      <c r="C15" s="1108" t="s">
        <v>293</v>
      </c>
      <c r="D15" s="1104">
        <f>SUM(E15:K15,L15:R15)/2</f>
        <v>8</v>
      </c>
      <c r="E15" s="1109"/>
      <c r="F15" s="1117"/>
      <c r="G15" s="1117"/>
      <c r="H15" s="1117"/>
      <c r="I15" s="1117"/>
      <c r="J15" s="1117"/>
      <c r="K15" s="1109"/>
      <c r="L15" s="1109"/>
      <c r="M15" s="1104">
        <v>8</v>
      </c>
      <c r="N15" s="1117">
        <v>8</v>
      </c>
      <c r="O15" s="1117"/>
      <c r="P15" s="1117"/>
      <c r="Q15" s="1117"/>
      <c r="R15" s="1118"/>
      <c r="S15" s="907"/>
    </row>
    <row r="16" spans="1:19" ht="47.15" customHeight="1" x14ac:dyDescent="0.25">
      <c r="A16" s="1102" t="s">
        <v>13</v>
      </c>
      <c r="B16" s="1102" t="s">
        <v>14</v>
      </c>
      <c r="C16" s="1108" t="s">
        <v>98</v>
      </c>
      <c r="D16" s="1104">
        <f t="shared" ref="D16:D17" si="2">SUM(E16:K16,L16:R16)/2</f>
        <v>40</v>
      </c>
      <c r="E16" s="1105"/>
      <c r="F16" s="1107">
        <v>8</v>
      </c>
      <c r="G16" s="1104">
        <v>8</v>
      </c>
      <c r="H16" s="1104">
        <v>8</v>
      </c>
      <c r="I16" s="1104">
        <v>8</v>
      </c>
      <c r="J16" s="1104">
        <v>8</v>
      </c>
      <c r="K16" s="1105"/>
      <c r="L16" s="1105"/>
      <c r="M16" s="1117">
        <v>8</v>
      </c>
      <c r="N16" s="1117">
        <v>8</v>
      </c>
      <c r="O16" s="1104">
        <v>8</v>
      </c>
      <c r="P16" s="1104">
        <v>8</v>
      </c>
      <c r="Q16" s="1104">
        <v>8</v>
      </c>
      <c r="R16" s="1106"/>
      <c r="S16" s="907"/>
    </row>
    <row r="17" spans="1:19" ht="47.15" customHeight="1" x14ac:dyDescent="0.25">
      <c r="A17" s="1102" t="s">
        <v>13</v>
      </c>
      <c r="B17" s="1102" t="s">
        <v>14</v>
      </c>
      <c r="C17" s="1108" t="s">
        <v>142</v>
      </c>
      <c r="D17" s="1104">
        <f t="shared" si="2"/>
        <v>40</v>
      </c>
      <c r="E17" s="1105"/>
      <c r="F17" s="1107">
        <v>8</v>
      </c>
      <c r="G17" s="1104">
        <v>8</v>
      </c>
      <c r="H17" s="1104"/>
      <c r="I17" s="1104">
        <v>8</v>
      </c>
      <c r="J17" s="1104">
        <v>8</v>
      </c>
      <c r="K17" s="1109">
        <v>8</v>
      </c>
      <c r="L17" s="1109">
        <v>8</v>
      </c>
      <c r="M17" s="1104">
        <v>8</v>
      </c>
      <c r="N17" s="1104"/>
      <c r="O17" s="1104">
        <v>8</v>
      </c>
      <c r="P17" s="1104">
        <v>8</v>
      </c>
      <c r="Q17" s="1104">
        <v>8</v>
      </c>
      <c r="R17" s="1106"/>
      <c r="S17" s="907"/>
    </row>
    <row r="18" spans="1:19" ht="47.15" customHeight="1" x14ac:dyDescent="0.25">
      <c r="A18" s="1102" t="s">
        <v>13</v>
      </c>
      <c r="B18" s="1102" t="s">
        <v>201</v>
      </c>
      <c r="C18" s="1108" t="s">
        <v>107</v>
      </c>
      <c r="D18" s="1104">
        <f>SUM(E18:K18,L18:R18)/2</f>
        <v>17.5</v>
      </c>
      <c r="E18" s="1105">
        <v>5</v>
      </c>
      <c r="F18" s="1104"/>
      <c r="G18" s="1104">
        <v>5</v>
      </c>
      <c r="H18" s="1104">
        <v>5</v>
      </c>
      <c r="I18" s="1104"/>
      <c r="J18" s="1104"/>
      <c r="K18" s="1105"/>
      <c r="L18" s="1109">
        <v>5</v>
      </c>
      <c r="M18" s="1104">
        <v>5</v>
      </c>
      <c r="N18" s="1104">
        <v>5</v>
      </c>
      <c r="O18" s="1104"/>
      <c r="P18" s="1104">
        <v>5</v>
      </c>
      <c r="Q18" s="1104"/>
      <c r="R18" s="1106"/>
      <c r="S18" s="907"/>
    </row>
    <row r="19" spans="1:19" ht="47.15" customHeight="1" x14ac:dyDescent="0.25">
      <c r="A19" s="1112"/>
      <c r="B19" s="1112"/>
      <c r="C19" s="1113" t="s">
        <v>123</v>
      </c>
      <c r="D19" s="1114"/>
      <c r="E19" s="1115">
        <f>COUNT(E7:E13,E15:E18)</f>
        <v>4</v>
      </c>
      <c r="F19" s="1115">
        <f t="shared" ref="F19:R19" si="3">COUNT(F7:F13,F15:F18)</f>
        <v>7</v>
      </c>
      <c r="G19" s="1115">
        <f t="shared" si="3"/>
        <v>7</v>
      </c>
      <c r="H19" s="1115">
        <f t="shared" si="3"/>
        <v>6</v>
      </c>
      <c r="I19" s="1115">
        <f t="shared" si="3"/>
        <v>7</v>
      </c>
      <c r="J19" s="1115">
        <f t="shared" si="3"/>
        <v>7</v>
      </c>
      <c r="K19" s="1115">
        <f t="shared" si="3"/>
        <v>2</v>
      </c>
      <c r="L19" s="1115">
        <f t="shared" si="3"/>
        <v>3</v>
      </c>
      <c r="M19" s="1115">
        <f t="shared" si="3"/>
        <v>9</v>
      </c>
      <c r="N19" s="1115">
        <f t="shared" si="3"/>
        <v>8</v>
      </c>
      <c r="O19" s="1115">
        <f t="shared" si="3"/>
        <v>7</v>
      </c>
      <c r="P19" s="1115">
        <f t="shared" si="3"/>
        <v>6</v>
      </c>
      <c r="Q19" s="1115">
        <f t="shared" si="3"/>
        <v>6</v>
      </c>
      <c r="R19" s="1115">
        <f t="shared" si="3"/>
        <v>4</v>
      </c>
      <c r="S19" s="907">
        <f>AVERAGE(E19:R19)</f>
        <v>5.9285714285714288</v>
      </c>
    </row>
    <row r="20" spans="1:19" ht="47.15" customHeight="1" x14ac:dyDescent="0.6">
      <c r="A20" s="1102" t="s">
        <v>13</v>
      </c>
      <c r="B20" s="1102" t="s">
        <v>26</v>
      </c>
      <c r="C20" s="1108" t="s">
        <v>285</v>
      </c>
      <c r="D20" s="1104">
        <f>SUM(E20:K20,L20:R20)/2</f>
        <v>40</v>
      </c>
      <c r="E20" s="1105"/>
      <c r="F20" s="1104">
        <v>8</v>
      </c>
      <c r="G20" s="1104">
        <v>8</v>
      </c>
      <c r="H20" s="1104"/>
      <c r="I20" s="1104">
        <v>8</v>
      </c>
      <c r="J20" s="1104">
        <v>8</v>
      </c>
      <c r="K20" s="1109">
        <v>8</v>
      </c>
      <c r="L20" s="1109">
        <v>8</v>
      </c>
      <c r="M20" s="1117">
        <v>8</v>
      </c>
      <c r="N20" s="1117">
        <v>8</v>
      </c>
      <c r="O20" s="1120"/>
      <c r="P20" s="1117">
        <v>8</v>
      </c>
      <c r="Q20" s="1117">
        <v>8</v>
      </c>
      <c r="R20" s="1106"/>
      <c r="S20" s="907"/>
    </row>
    <row r="21" spans="1:19" ht="47.15" customHeight="1" x14ac:dyDescent="0.25">
      <c r="A21" s="1102" t="s">
        <v>13</v>
      </c>
      <c r="B21" s="1102" t="s">
        <v>26</v>
      </c>
      <c r="C21" s="1108" t="s">
        <v>298</v>
      </c>
      <c r="D21" s="1104">
        <f>SUM(E21:K21,L21:R21)/2</f>
        <v>40</v>
      </c>
      <c r="E21" s="1329">
        <v>8</v>
      </c>
      <c r="F21" s="1104"/>
      <c r="G21" s="1104">
        <v>8</v>
      </c>
      <c r="H21" s="1104">
        <v>8</v>
      </c>
      <c r="I21" s="1104">
        <v>8</v>
      </c>
      <c r="J21" s="1104">
        <v>8</v>
      </c>
      <c r="K21" s="1121"/>
      <c r="L21" s="1122"/>
      <c r="M21" s="1104">
        <v>8</v>
      </c>
      <c r="N21" s="1104">
        <v>8</v>
      </c>
      <c r="O21" s="1104">
        <v>8</v>
      </c>
      <c r="P21" s="1104">
        <v>8</v>
      </c>
      <c r="Q21" s="1104"/>
      <c r="R21" s="1122">
        <v>8</v>
      </c>
      <c r="S21" s="907"/>
    </row>
    <row r="22" spans="1:19" ht="47.15" customHeight="1" x14ac:dyDescent="0.25">
      <c r="A22" s="1112"/>
      <c r="B22" s="1112"/>
      <c r="C22" s="1113" t="s">
        <v>120</v>
      </c>
      <c r="D22" s="1114"/>
      <c r="E22" s="1115">
        <f>COUNT(E7:E13,E15:E18,E20:E21)</f>
        <v>5</v>
      </c>
      <c r="F22" s="1115">
        <f t="shared" ref="F22:R22" si="4">COUNT(F7:F13,F15:F18,F20:F21)</f>
        <v>8</v>
      </c>
      <c r="G22" s="1115">
        <f t="shared" si="4"/>
        <v>9</v>
      </c>
      <c r="H22" s="1115">
        <f t="shared" si="4"/>
        <v>7</v>
      </c>
      <c r="I22" s="1115">
        <f t="shared" si="4"/>
        <v>9</v>
      </c>
      <c r="J22" s="1115">
        <f t="shared" si="4"/>
        <v>9</v>
      </c>
      <c r="K22" s="1115">
        <f t="shared" si="4"/>
        <v>3</v>
      </c>
      <c r="L22" s="1115">
        <f t="shared" si="4"/>
        <v>4</v>
      </c>
      <c r="M22" s="1115">
        <f t="shared" si="4"/>
        <v>11</v>
      </c>
      <c r="N22" s="1115">
        <f t="shared" si="4"/>
        <v>10</v>
      </c>
      <c r="O22" s="1115">
        <f t="shared" si="4"/>
        <v>8</v>
      </c>
      <c r="P22" s="1115">
        <f t="shared" si="4"/>
        <v>8</v>
      </c>
      <c r="Q22" s="1115">
        <f t="shared" si="4"/>
        <v>7</v>
      </c>
      <c r="R22" s="1115">
        <f t="shared" si="4"/>
        <v>5</v>
      </c>
      <c r="S22" s="907">
        <f t="shared" ref="S22:S61" si="5">AVERAGE(E22:R22)</f>
        <v>7.3571428571428568</v>
      </c>
    </row>
    <row r="23" spans="1:19" ht="47.15" customHeight="1" x14ac:dyDescent="0.25">
      <c r="A23" s="1102" t="s">
        <v>13</v>
      </c>
      <c r="B23" s="1102" t="s">
        <v>30</v>
      </c>
      <c r="C23" s="1108" t="s">
        <v>292</v>
      </c>
      <c r="D23" s="1104">
        <f>SUM(E23:K23,L23:R23)/2</f>
        <v>32</v>
      </c>
      <c r="E23" s="1123"/>
      <c r="F23" s="1104">
        <v>8</v>
      </c>
      <c r="G23" s="1104"/>
      <c r="H23" s="1104">
        <v>8</v>
      </c>
      <c r="I23" s="1104">
        <v>8</v>
      </c>
      <c r="J23" s="1104">
        <v>8</v>
      </c>
      <c r="K23" s="1124"/>
      <c r="L23" s="1124"/>
      <c r="M23" s="1104">
        <v>8</v>
      </c>
      <c r="N23" s="1104">
        <v>8</v>
      </c>
      <c r="O23" s="1104"/>
      <c r="P23" s="1117">
        <v>8</v>
      </c>
      <c r="Q23" s="1104">
        <v>8</v>
      </c>
      <c r="R23" s="1123"/>
      <c r="S23" s="907"/>
    </row>
    <row r="24" spans="1:19" ht="47.15" customHeight="1" x14ac:dyDescent="0.25">
      <c r="A24" s="1102" t="s">
        <v>13</v>
      </c>
      <c r="B24" s="1102" t="s">
        <v>30</v>
      </c>
      <c r="C24" s="1108" t="s">
        <v>290</v>
      </c>
      <c r="D24" s="1104">
        <f t="shared" ref="D24" si="6">SUM(E24:K24,L24:R24)/2</f>
        <v>4</v>
      </c>
      <c r="E24" s="1125" t="s">
        <v>104</v>
      </c>
      <c r="F24" s="1104"/>
      <c r="G24" s="1104"/>
      <c r="H24" s="1104"/>
      <c r="I24" s="1104"/>
      <c r="J24" s="1104"/>
      <c r="K24" s="1125" t="s">
        <v>104</v>
      </c>
      <c r="L24" s="1125" t="s">
        <v>104</v>
      </c>
      <c r="M24" s="1104"/>
      <c r="N24" s="1104"/>
      <c r="O24" s="1104"/>
      <c r="P24" s="1104"/>
      <c r="Q24" s="1104"/>
      <c r="R24" s="1106">
        <v>8</v>
      </c>
      <c r="S24" s="907"/>
    </row>
    <row r="25" spans="1:19" ht="47.15" customHeight="1" x14ac:dyDescent="0.25">
      <c r="A25" s="1112"/>
      <c r="B25" s="1112"/>
      <c r="C25" s="1113" t="s">
        <v>119</v>
      </c>
      <c r="D25" s="1114"/>
      <c r="E25" s="1115">
        <f>COUNT(E7:E13,E15:E18,E20:E21,E23:E24)</f>
        <v>5</v>
      </c>
      <c r="F25" s="1115">
        <f t="shared" ref="F25:R25" si="7">COUNT(F7:F13,F15:F18,F20:F21,F23:F24)</f>
        <v>9</v>
      </c>
      <c r="G25" s="1115">
        <f t="shared" si="7"/>
        <v>9</v>
      </c>
      <c r="H25" s="1115">
        <f t="shared" si="7"/>
        <v>8</v>
      </c>
      <c r="I25" s="1115">
        <f t="shared" si="7"/>
        <v>10</v>
      </c>
      <c r="J25" s="1115">
        <f t="shared" si="7"/>
        <v>10</v>
      </c>
      <c r="K25" s="1115">
        <f t="shared" si="7"/>
        <v>3</v>
      </c>
      <c r="L25" s="1115">
        <f t="shared" si="7"/>
        <v>4</v>
      </c>
      <c r="M25" s="1115">
        <f t="shared" si="7"/>
        <v>12</v>
      </c>
      <c r="N25" s="1115">
        <f t="shared" si="7"/>
        <v>11</v>
      </c>
      <c r="O25" s="1115">
        <f t="shared" si="7"/>
        <v>8</v>
      </c>
      <c r="P25" s="1115">
        <f t="shared" si="7"/>
        <v>9</v>
      </c>
      <c r="Q25" s="1115">
        <f t="shared" si="7"/>
        <v>8</v>
      </c>
      <c r="R25" s="1115">
        <f t="shared" si="7"/>
        <v>6</v>
      </c>
      <c r="S25" s="907">
        <f t="shared" si="5"/>
        <v>8</v>
      </c>
    </row>
    <row r="26" spans="1:19" ht="47.15" customHeight="1" x14ac:dyDescent="0.25">
      <c r="A26" s="1102" t="s">
        <v>13</v>
      </c>
      <c r="B26" s="1102" t="s">
        <v>91</v>
      </c>
      <c r="C26" s="1103" t="s">
        <v>92</v>
      </c>
      <c r="D26" s="1104">
        <f t="shared" ref="D26:D29" si="8">SUM(E26:K26,L26:R26)/2</f>
        <v>40</v>
      </c>
      <c r="E26" s="1105"/>
      <c r="F26" s="1104">
        <v>8</v>
      </c>
      <c r="G26" s="1104">
        <v>8</v>
      </c>
      <c r="H26" s="1104">
        <v>8</v>
      </c>
      <c r="I26" s="1104">
        <v>8</v>
      </c>
      <c r="J26" s="1104">
        <v>8</v>
      </c>
      <c r="K26" s="1105"/>
      <c r="L26" s="1105"/>
      <c r="M26" s="1104">
        <v>8</v>
      </c>
      <c r="N26" s="1104">
        <v>8</v>
      </c>
      <c r="O26" s="1104">
        <v>8</v>
      </c>
      <c r="P26" s="1104">
        <v>8</v>
      </c>
      <c r="Q26" s="1104">
        <v>8</v>
      </c>
      <c r="R26" s="1106"/>
      <c r="S26" s="907"/>
    </row>
    <row r="27" spans="1:19" ht="47.15" customHeight="1" x14ac:dyDescent="0.25">
      <c r="A27" s="1102" t="s">
        <v>13</v>
      </c>
      <c r="B27" s="1102" t="s">
        <v>91</v>
      </c>
      <c r="C27" s="1103" t="s">
        <v>314</v>
      </c>
      <c r="D27" s="1104">
        <f t="shared" si="8"/>
        <v>16</v>
      </c>
      <c r="E27" s="1123"/>
      <c r="F27" s="1104"/>
      <c r="G27" s="1104">
        <v>8</v>
      </c>
      <c r="H27" s="1104">
        <v>8</v>
      </c>
      <c r="I27" s="1104"/>
      <c r="J27" s="1104"/>
      <c r="K27" s="1105"/>
      <c r="L27" s="1105"/>
      <c r="M27" s="1104"/>
      <c r="N27" s="1104">
        <v>8</v>
      </c>
      <c r="O27" s="1104">
        <v>8</v>
      </c>
      <c r="P27" s="1104"/>
      <c r="Q27" s="1104"/>
      <c r="R27" s="1123"/>
      <c r="S27" s="907"/>
    </row>
    <row r="28" spans="1:19" ht="47.15" customHeight="1" x14ac:dyDescent="0.25">
      <c r="A28" s="1130" t="s">
        <v>256</v>
      </c>
      <c r="B28" s="1130" t="s">
        <v>91</v>
      </c>
      <c r="C28" s="1131" t="s">
        <v>331</v>
      </c>
      <c r="D28" s="1104">
        <f t="shared" si="8"/>
        <v>20</v>
      </c>
      <c r="E28" s="1105"/>
      <c r="F28" s="1127" t="s">
        <v>10</v>
      </c>
      <c r="G28" s="1127" t="s">
        <v>10</v>
      </c>
      <c r="H28" s="1127"/>
      <c r="I28" s="1127" t="s">
        <v>10</v>
      </c>
      <c r="J28" s="1330" t="s">
        <v>273</v>
      </c>
      <c r="K28" s="1105">
        <v>8</v>
      </c>
      <c r="L28" s="1105">
        <v>8</v>
      </c>
      <c r="M28" s="1104">
        <v>8</v>
      </c>
      <c r="N28" s="1104">
        <v>8</v>
      </c>
      <c r="O28" s="1104">
        <v>8</v>
      </c>
      <c r="P28" s="1104"/>
      <c r="Q28" s="1119" t="s">
        <v>152</v>
      </c>
      <c r="R28" s="1106"/>
      <c r="S28" s="907"/>
    </row>
    <row r="29" spans="1:19" ht="47.15" customHeight="1" x14ac:dyDescent="0.25">
      <c r="A29" s="1102" t="s">
        <v>13</v>
      </c>
      <c r="B29" s="1102" t="s">
        <v>91</v>
      </c>
      <c r="C29" s="1108" t="s">
        <v>281</v>
      </c>
      <c r="D29" s="1104">
        <f t="shared" si="8"/>
        <v>16</v>
      </c>
      <c r="E29" s="1105">
        <v>8</v>
      </c>
      <c r="F29" s="1104"/>
      <c r="G29" s="1104">
        <v>8</v>
      </c>
      <c r="H29" s="1104">
        <v>8</v>
      </c>
      <c r="I29" s="1104">
        <v>8</v>
      </c>
      <c r="J29" s="1119" t="s">
        <v>104</v>
      </c>
      <c r="K29" s="1105"/>
      <c r="L29" s="1105"/>
      <c r="M29" s="1119" t="s">
        <v>104</v>
      </c>
      <c r="N29" s="1119" t="s">
        <v>104</v>
      </c>
      <c r="O29" s="1104"/>
      <c r="P29" s="1119" t="s">
        <v>104</v>
      </c>
      <c r="Q29" s="1119" t="s">
        <v>104</v>
      </c>
      <c r="R29" s="1125" t="s">
        <v>104</v>
      </c>
      <c r="S29" s="907"/>
    </row>
    <row r="30" spans="1:19" ht="47.15" customHeight="1" x14ac:dyDescent="0.25">
      <c r="A30" s="1112"/>
      <c r="B30" s="1112"/>
      <c r="C30" s="1113" t="s">
        <v>124</v>
      </c>
      <c r="D30" s="1114"/>
      <c r="E30" s="1115">
        <f>COUNT(E7:E13,E15:E18,E20:E21,E23:E24,E26:E29)</f>
        <v>6</v>
      </c>
      <c r="F30" s="1115">
        <f t="shared" ref="F30:R30" si="9">COUNT(F7:F13,F15:F18,F20:F21,F23:F24,F26:F29)</f>
        <v>10</v>
      </c>
      <c r="G30" s="1115">
        <f t="shared" si="9"/>
        <v>12</v>
      </c>
      <c r="H30" s="1115">
        <f t="shared" si="9"/>
        <v>11</v>
      </c>
      <c r="I30" s="1115">
        <f t="shared" si="9"/>
        <v>12</v>
      </c>
      <c r="J30" s="1115">
        <f t="shared" si="9"/>
        <v>11</v>
      </c>
      <c r="K30" s="1115">
        <f t="shared" si="9"/>
        <v>4</v>
      </c>
      <c r="L30" s="1115">
        <f t="shared" si="9"/>
        <v>5</v>
      </c>
      <c r="M30" s="1115">
        <f t="shared" si="9"/>
        <v>14</v>
      </c>
      <c r="N30" s="1115">
        <f t="shared" si="9"/>
        <v>14</v>
      </c>
      <c r="O30" s="1115">
        <f t="shared" si="9"/>
        <v>11</v>
      </c>
      <c r="P30" s="1115">
        <f t="shared" si="9"/>
        <v>10</v>
      </c>
      <c r="Q30" s="1115">
        <f t="shared" si="9"/>
        <v>9</v>
      </c>
      <c r="R30" s="1115">
        <f t="shared" si="9"/>
        <v>6</v>
      </c>
      <c r="S30" s="907">
        <f t="shared" si="5"/>
        <v>9.6428571428571423</v>
      </c>
    </row>
    <row r="31" spans="1:19" ht="47.15" customHeight="1" x14ac:dyDescent="0.25">
      <c r="A31" s="1102" t="s">
        <v>13</v>
      </c>
      <c r="B31" s="1102" t="s">
        <v>288</v>
      </c>
      <c r="C31" s="1108" t="s">
        <v>276</v>
      </c>
      <c r="D31" s="1104">
        <f>SUM(E31:K31,L31:R31)/2</f>
        <v>8</v>
      </c>
      <c r="E31" s="1122"/>
      <c r="F31" s="1104"/>
      <c r="G31" s="1104"/>
      <c r="H31" s="1104"/>
      <c r="I31" s="1104"/>
      <c r="J31" s="1104"/>
      <c r="K31" s="1122">
        <v>8</v>
      </c>
      <c r="L31" s="1122">
        <v>8</v>
      </c>
      <c r="M31" s="1104"/>
      <c r="N31" s="1104"/>
      <c r="O31" s="1104"/>
      <c r="P31" s="1104"/>
      <c r="Q31" s="1104"/>
      <c r="R31" s="1122"/>
      <c r="S31" s="907"/>
    </row>
    <row r="32" spans="1:19" ht="47.15" customHeight="1" x14ac:dyDescent="0.25">
      <c r="A32" s="1102" t="s">
        <v>13</v>
      </c>
      <c r="B32" s="1102" t="s">
        <v>34</v>
      </c>
      <c r="C32" s="1126" t="s">
        <v>192</v>
      </c>
      <c r="D32" s="1104">
        <f>SUM(E32:K32,L32:R32)/2</f>
        <v>40</v>
      </c>
      <c r="E32" s="1105">
        <v>8</v>
      </c>
      <c r="F32" s="1117">
        <v>8</v>
      </c>
      <c r="G32" s="1117">
        <v>8</v>
      </c>
      <c r="H32" s="1104">
        <v>8</v>
      </c>
      <c r="I32" s="1104"/>
      <c r="J32" s="1104">
        <v>8</v>
      </c>
      <c r="K32" s="1105"/>
      <c r="L32" s="1105"/>
      <c r="M32" s="1117">
        <v>8</v>
      </c>
      <c r="N32" s="1117">
        <v>8</v>
      </c>
      <c r="O32" s="1104">
        <v>8</v>
      </c>
      <c r="P32" s="1104"/>
      <c r="Q32" s="1104">
        <v>8</v>
      </c>
      <c r="R32" s="1106">
        <v>8</v>
      </c>
      <c r="S32" s="907"/>
    </row>
    <row r="33" spans="1:19" ht="47.15" customHeight="1" x14ac:dyDescent="0.25">
      <c r="A33" s="1112"/>
      <c r="B33" s="1112"/>
      <c r="C33" s="1113" t="s">
        <v>121</v>
      </c>
      <c r="D33" s="1114"/>
      <c r="E33" s="1115">
        <f t="shared" ref="E33:R33" si="10">COUNT(E7:E13,E15:E18,E20:E21,E23:E24,E26:E29,E31:E32)</f>
        <v>7</v>
      </c>
      <c r="F33" s="1115">
        <f t="shared" si="10"/>
        <v>11</v>
      </c>
      <c r="G33" s="1115">
        <f t="shared" si="10"/>
        <v>13</v>
      </c>
      <c r="H33" s="1115">
        <f t="shared" si="10"/>
        <v>12</v>
      </c>
      <c r="I33" s="1115">
        <f t="shared" si="10"/>
        <v>12</v>
      </c>
      <c r="J33" s="1115">
        <f t="shared" si="10"/>
        <v>12</v>
      </c>
      <c r="K33" s="1115">
        <f t="shared" si="10"/>
        <v>5</v>
      </c>
      <c r="L33" s="1115">
        <f t="shared" si="10"/>
        <v>6</v>
      </c>
      <c r="M33" s="1115">
        <f t="shared" si="10"/>
        <v>15</v>
      </c>
      <c r="N33" s="1115">
        <f t="shared" si="10"/>
        <v>15</v>
      </c>
      <c r="O33" s="1115">
        <f t="shared" si="10"/>
        <v>12</v>
      </c>
      <c r="P33" s="1115">
        <f t="shared" si="10"/>
        <v>10</v>
      </c>
      <c r="Q33" s="1115">
        <f t="shared" si="10"/>
        <v>10</v>
      </c>
      <c r="R33" s="1115">
        <f t="shared" si="10"/>
        <v>7</v>
      </c>
      <c r="S33" s="907">
        <f t="shared" si="5"/>
        <v>10.5</v>
      </c>
    </row>
    <row r="34" spans="1:19" ht="47.15" customHeight="1" x14ac:dyDescent="0.25">
      <c r="A34" s="1102" t="s">
        <v>13</v>
      </c>
      <c r="B34" s="1102" t="s">
        <v>162</v>
      </c>
      <c r="C34" s="1108" t="s">
        <v>235</v>
      </c>
      <c r="D34" s="1104">
        <f t="shared" ref="D34" si="11">SUM(E34:K34,L34:R34)/2</f>
        <v>40</v>
      </c>
      <c r="E34" s="1109"/>
      <c r="F34" s="1117">
        <v>8</v>
      </c>
      <c r="G34" s="1117">
        <v>8</v>
      </c>
      <c r="H34" s="1104"/>
      <c r="I34" s="1117">
        <v>8</v>
      </c>
      <c r="J34" s="1117">
        <v>8</v>
      </c>
      <c r="K34" s="1105">
        <v>8</v>
      </c>
      <c r="L34" s="1105">
        <v>8</v>
      </c>
      <c r="M34" s="1104">
        <v>8</v>
      </c>
      <c r="N34" s="1117"/>
      <c r="O34" s="1117">
        <v>8</v>
      </c>
      <c r="P34" s="1117">
        <v>8</v>
      </c>
      <c r="Q34" s="1117">
        <v>8</v>
      </c>
      <c r="R34" s="1118"/>
      <c r="S34" s="907"/>
    </row>
    <row r="35" spans="1:19" ht="47.15" customHeight="1" x14ac:dyDescent="0.25">
      <c r="A35" s="1102" t="s">
        <v>13</v>
      </c>
      <c r="B35" s="1102" t="s">
        <v>162</v>
      </c>
      <c r="C35" s="1108" t="s">
        <v>292</v>
      </c>
      <c r="D35" s="1104">
        <f>SUM(E35:K35,L35:R35)/2</f>
        <v>8</v>
      </c>
      <c r="E35" s="1105">
        <v>8</v>
      </c>
      <c r="F35" s="1127"/>
      <c r="G35" s="1128"/>
      <c r="H35" s="1127"/>
      <c r="I35" s="1127"/>
      <c r="J35" s="1127"/>
      <c r="K35" s="1109"/>
      <c r="L35" s="1109"/>
      <c r="M35" s="1127"/>
      <c r="N35" s="1129"/>
      <c r="O35" s="1129"/>
      <c r="P35" s="1129"/>
      <c r="Q35" s="1127"/>
      <c r="R35" s="1106">
        <v>8</v>
      </c>
      <c r="S35" s="907"/>
    </row>
    <row r="36" spans="1:19" ht="47.15" customHeight="1" x14ac:dyDescent="0.25">
      <c r="A36" s="1112"/>
      <c r="B36" s="1112"/>
      <c r="C36" s="1113" t="s">
        <v>139</v>
      </c>
      <c r="D36" s="1114"/>
      <c r="E36" s="1115">
        <f t="shared" ref="E36:R36" si="12">COUNT(E7:E13,E15:E18,E20:E21,E23:E24,E26:E29,E31:E32,E34:E35)</f>
        <v>8</v>
      </c>
      <c r="F36" s="1115">
        <f t="shared" si="12"/>
        <v>12</v>
      </c>
      <c r="G36" s="1115">
        <f t="shared" si="12"/>
        <v>14</v>
      </c>
      <c r="H36" s="1115">
        <f t="shared" si="12"/>
        <v>12</v>
      </c>
      <c r="I36" s="1115">
        <f t="shared" si="12"/>
        <v>13</v>
      </c>
      <c r="J36" s="1115">
        <f t="shared" si="12"/>
        <v>13</v>
      </c>
      <c r="K36" s="1115">
        <f t="shared" si="12"/>
        <v>6</v>
      </c>
      <c r="L36" s="1115">
        <f t="shared" si="12"/>
        <v>7</v>
      </c>
      <c r="M36" s="1115">
        <f t="shared" si="12"/>
        <v>16</v>
      </c>
      <c r="N36" s="1115">
        <f t="shared" si="12"/>
        <v>15</v>
      </c>
      <c r="O36" s="1115">
        <f t="shared" si="12"/>
        <v>13</v>
      </c>
      <c r="P36" s="1115">
        <f t="shared" si="12"/>
        <v>11</v>
      </c>
      <c r="Q36" s="1115">
        <f t="shared" si="12"/>
        <v>11</v>
      </c>
      <c r="R36" s="1115">
        <f t="shared" si="12"/>
        <v>8</v>
      </c>
      <c r="S36" s="907">
        <f t="shared" si="5"/>
        <v>11.357142857142858</v>
      </c>
    </row>
    <row r="37" spans="1:19" ht="47.15" customHeight="1" x14ac:dyDescent="0.25">
      <c r="A37" s="1102" t="s">
        <v>13</v>
      </c>
      <c r="B37" s="1102" t="s">
        <v>103</v>
      </c>
      <c r="C37" s="1108" t="s">
        <v>309</v>
      </c>
      <c r="D37" s="1104">
        <f>SUM(E37:K37,L37:R37)/2</f>
        <v>8</v>
      </c>
      <c r="E37" s="1122"/>
      <c r="F37" s="1104"/>
      <c r="G37" s="1104">
        <v>8</v>
      </c>
      <c r="H37" s="1104"/>
      <c r="I37" s="1104"/>
      <c r="J37" s="1104"/>
      <c r="K37" s="1122"/>
      <c r="L37" s="1122"/>
      <c r="M37" s="1104"/>
      <c r="N37" s="1104">
        <v>8</v>
      </c>
      <c r="O37" s="1104"/>
      <c r="P37" s="1104"/>
      <c r="Q37" s="1104"/>
      <c r="R37" s="1122"/>
      <c r="S37" s="907"/>
    </row>
    <row r="38" spans="1:19" ht="47.15" customHeight="1" x14ac:dyDescent="0.25">
      <c r="A38" s="1130" t="s">
        <v>328</v>
      </c>
      <c r="B38" s="1130" t="s">
        <v>103</v>
      </c>
      <c r="C38" s="1131" t="s">
        <v>332</v>
      </c>
      <c r="D38" s="1104">
        <f>SUM(E38:K38,L38:R38)/2</f>
        <v>0</v>
      </c>
      <c r="E38" s="1133" t="s">
        <v>10</v>
      </c>
      <c r="F38" s="1127" t="s">
        <v>10</v>
      </c>
      <c r="G38" s="1127"/>
      <c r="H38" s="1127" t="s">
        <v>10</v>
      </c>
      <c r="I38" s="1127" t="s">
        <v>10</v>
      </c>
      <c r="J38" s="1127" t="s">
        <v>10</v>
      </c>
      <c r="K38" s="1133"/>
      <c r="L38" s="1133"/>
      <c r="M38" s="1127" t="s">
        <v>10</v>
      </c>
      <c r="N38" s="1127" t="s">
        <v>10</v>
      </c>
      <c r="O38" s="1127"/>
      <c r="P38" s="1127" t="s">
        <v>10</v>
      </c>
      <c r="Q38" s="1127" t="s">
        <v>10</v>
      </c>
      <c r="R38" s="1331" t="s">
        <v>10</v>
      </c>
      <c r="S38" s="907"/>
    </row>
    <row r="39" spans="1:19" ht="47.15" customHeight="1" x14ac:dyDescent="0.25">
      <c r="A39" s="1112"/>
      <c r="B39" s="1112"/>
      <c r="C39" s="1113" t="s">
        <v>125</v>
      </c>
      <c r="D39" s="1114"/>
      <c r="E39" s="1115">
        <f t="shared" ref="E39:R39" si="13">COUNT(E7:E13,E15:E17,E20:E21,E23:E24,E26:E29,E31:E32,E34:E35,E37:E38)</f>
        <v>7</v>
      </c>
      <c r="F39" s="1115">
        <f t="shared" si="13"/>
        <v>12</v>
      </c>
      <c r="G39" s="1115">
        <f t="shared" si="13"/>
        <v>14</v>
      </c>
      <c r="H39" s="1115">
        <f t="shared" si="13"/>
        <v>11</v>
      </c>
      <c r="I39" s="1115">
        <f t="shared" si="13"/>
        <v>13</v>
      </c>
      <c r="J39" s="1115">
        <f t="shared" si="13"/>
        <v>13</v>
      </c>
      <c r="K39" s="1115">
        <f t="shared" si="13"/>
        <v>6</v>
      </c>
      <c r="L39" s="1115">
        <f t="shared" si="13"/>
        <v>6</v>
      </c>
      <c r="M39" s="1115">
        <f t="shared" si="13"/>
        <v>15</v>
      </c>
      <c r="N39" s="1115">
        <f t="shared" si="13"/>
        <v>15</v>
      </c>
      <c r="O39" s="1115">
        <f t="shared" si="13"/>
        <v>13</v>
      </c>
      <c r="P39" s="1115">
        <f t="shared" si="13"/>
        <v>10</v>
      </c>
      <c r="Q39" s="1115">
        <f t="shared" si="13"/>
        <v>11</v>
      </c>
      <c r="R39" s="1115">
        <f t="shared" si="13"/>
        <v>8</v>
      </c>
      <c r="S39" s="907">
        <f t="shared" si="5"/>
        <v>11</v>
      </c>
    </row>
    <row r="40" spans="1:19" ht="47.15" customHeight="1" x14ac:dyDescent="0.25">
      <c r="A40" s="1102" t="s">
        <v>13</v>
      </c>
      <c r="B40" s="1102" t="s">
        <v>39</v>
      </c>
      <c r="C40" s="1108" t="s">
        <v>318</v>
      </c>
      <c r="D40" s="1104">
        <f>SUM(E40:K40,L40:R40)/2</f>
        <v>40</v>
      </c>
      <c r="E40" s="1105"/>
      <c r="F40" s="1104">
        <v>8</v>
      </c>
      <c r="G40" s="1104">
        <v>8</v>
      </c>
      <c r="H40" s="1104">
        <v>8</v>
      </c>
      <c r="I40" s="1104">
        <v>8</v>
      </c>
      <c r="J40" s="1104"/>
      <c r="K40" s="1105">
        <v>8</v>
      </c>
      <c r="L40" s="1105">
        <v>8</v>
      </c>
      <c r="M40" s="1104">
        <v>8</v>
      </c>
      <c r="N40" s="1104"/>
      <c r="O40" s="1104">
        <v>8</v>
      </c>
      <c r="P40" s="1104">
        <v>8</v>
      </c>
      <c r="Q40" s="1104">
        <v>8</v>
      </c>
      <c r="R40" s="1106"/>
      <c r="S40" s="907"/>
    </row>
    <row r="41" spans="1:19" ht="47.15" customHeight="1" x14ac:dyDescent="0.25">
      <c r="A41" s="1102" t="s">
        <v>13</v>
      </c>
      <c r="B41" s="1102" t="s">
        <v>39</v>
      </c>
      <c r="C41" s="1108" t="s">
        <v>306</v>
      </c>
      <c r="D41" s="1104">
        <f t="shared" ref="D41:D47" si="14">SUM(E41:K41,L41:R41)/2</f>
        <v>40</v>
      </c>
      <c r="E41" s="1109">
        <v>8</v>
      </c>
      <c r="F41" s="1117">
        <v>8</v>
      </c>
      <c r="G41" s="1117">
        <v>8</v>
      </c>
      <c r="H41" s="1104"/>
      <c r="I41" s="1117">
        <v>8</v>
      </c>
      <c r="J41" s="1117">
        <v>8</v>
      </c>
      <c r="K41" s="1105"/>
      <c r="L41" s="1105"/>
      <c r="M41" s="1104">
        <v>8</v>
      </c>
      <c r="N41" s="1117">
        <v>8</v>
      </c>
      <c r="O41" s="1117">
        <v>8</v>
      </c>
      <c r="P41" s="1117">
        <v>8</v>
      </c>
      <c r="Q41" s="1117"/>
      <c r="R41" s="1118">
        <v>8</v>
      </c>
      <c r="S41" s="907"/>
    </row>
    <row r="42" spans="1:19" ht="47.15" customHeight="1" x14ac:dyDescent="0.25">
      <c r="A42" s="1102" t="s">
        <v>13</v>
      </c>
      <c r="B42" s="1102" t="s">
        <v>39</v>
      </c>
      <c r="C42" s="1108" t="s">
        <v>329</v>
      </c>
      <c r="D42" s="1104">
        <f t="shared" si="14"/>
        <v>16</v>
      </c>
      <c r="E42" s="1105"/>
      <c r="F42" s="1127" t="s">
        <v>10</v>
      </c>
      <c r="G42" s="1127" t="s">
        <v>10</v>
      </c>
      <c r="H42" s="1378" t="s">
        <v>10</v>
      </c>
      <c r="I42" s="1127"/>
      <c r="J42" s="1127" t="s">
        <v>10</v>
      </c>
      <c r="K42" s="1379" t="s">
        <v>10</v>
      </c>
      <c r="L42" s="1379" t="s">
        <v>10</v>
      </c>
      <c r="M42" s="1127" t="s">
        <v>10</v>
      </c>
      <c r="N42" s="1104">
        <v>8</v>
      </c>
      <c r="O42" s="1104">
        <v>8</v>
      </c>
      <c r="P42" s="1104">
        <v>8</v>
      </c>
      <c r="Q42" s="1104">
        <v>8</v>
      </c>
      <c r="R42" s="1106"/>
      <c r="S42" s="907"/>
    </row>
    <row r="43" spans="1:19" s="1064" customFormat="1" ht="47.15" customHeight="1" x14ac:dyDescent="0.25">
      <c r="A43" s="1102" t="s">
        <v>13</v>
      </c>
      <c r="B43" s="1102" t="s">
        <v>39</v>
      </c>
      <c r="C43" s="1108" t="s">
        <v>308</v>
      </c>
      <c r="D43" s="1104">
        <f t="shared" si="14"/>
        <v>8</v>
      </c>
      <c r="E43" s="1105">
        <v>8</v>
      </c>
      <c r="F43" s="1127"/>
      <c r="G43" s="1127"/>
      <c r="H43" s="1127"/>
      <c r="I43" s="1127"/>
      <c r="J43" s="1127"/>
      <c r="K43" s="1133"/>
      <c r="L43" s="1133"/>
      <c r="M43" s="1127"/>
      <c r="N43" s="1127"/>
      <c r="O43" s="1127"/>
      <c r="P43" s="1127"/>
      <c r="Q43" s="1127"/>
      <c r="R43" s="1106">
        <v>8</v>
      </c>
      <c r="S43" s="1078"/>
    </row>
    <row r="44" spans="1:19" ht="47.15" customHeight="1" x14ac:dyDescent="0.25">
      <c r="A44" s="1102" t="s">
        <v>13</v>
      </c>
      <c r="B44" s="1102" t="s">
        <v>39</v>
      </c>
      <c r="C44" s="1108" t="s">
        <v>106</v>
      </c>
      <c r="D44" s="1104">
        <f t="shared" si="14"/>
        <v>16</v>
      </c>
      <c r="E44" s="1105"/>
      <c r="F44" s="1104">
        <v>8</v>
      </c>
      <c r="G44" s="1104">
        <v>8</v>
      </c>
      <c r="H44" s="1111"/>
      <c r="I44" s="1111"/>
      <c r="J44" s="1111"/>
      <c r="K44" s="1123"/>
      <c r="L44" s="1105"/>
      <c r="M44" s="1104">
        <v>8</v>
      </c>
      <c r="N44" s="1104">
        <v>8</v>
      </c>
      <c r="O44" s="1111"/>
      <c r="P44" s="1111"/>
      <c r="Q44" s="1111"/>
      <c r="R44" s="1123"/>
      <c r="S44" s="907"/>
    </row>
    <row r="45" spans="1:19" ht="47.15" customHeight="1" x14ac:dyDescent="0.25">
      <c r="A45" s="1130" t="s">
        <v>328</v>
      </c>
      <c r="B45" s="1130" t="s">
        <v>39</v>
      </c>
      <c r="C45" s="1131" t="s">
        <v>334</v>
      </c>
      <c r="D45" s="1104"/>
      <c r="E45" s="1105"/>
      <c r="F45" s="1104"/>
      <c r="G45" s="1104"/>
      <c r="H45" s="1104"/>
      <c r="I45" s="1104"/>
      <c r="J45" s="1104"/>
      <c r="K45" s="1122"/>
      <c r="L45" s="1105"/>
      <c r="M45" s="1104"/>
      <c r="N45" s="1104"/>
      <c r="O45" s="1104"/>
      <c r="P45" s="1104"/>
      <c r="Q45" s="1104"/>
      <c r="R45" s="1124"/>
      <c r="S45" s="907"/>
    </row>
    <row r="46" spans="1:19" ht="47.15" customHeight="1" x14ac:dyDescent="0.25">
      <c r="A46" s="1102" t="s">
        <v>13</v>
      </c>
      <c r="B46" s="1102" t="s">
        <v>39</v>
      </c>
      <c r="C46" s="1108" t="s">
        <v>320</v>
      </c>
      <c r="D46" s="1104">
        <f t="shared" si="14"/>
        <v>40</v>
      </c>
      <c r="E46" s="1105"/>
      <c r="F46" s="1104">
        <v>8</v>
      </c>
      <c r="G46" s="1104">
        <v>8</v>
      </c>
      <c r="H46" s="1104">
        <v>8</v>
      </c>
      <c r="I46" s="1104"/>
      <c r="J46" s="1104">
        <v>8</v>
      </c>
      <c r="K46" s="1122">
        <v>8</v>
      </c>
      <c r="L46" s="1105">
        <v>8</v>
      </c>
      <c r="M46" s="1104">
        <v>8</v>
      </c>
      <c r="N46" s="1104">
        <v>8</v>
      </c>
      <c r="O46" s="1104">
        <v>8</v>
      </c>
      <c r="P46" s="1104"/>
      <c r="Q46" s="1104">
        <v>8</v>
      </c>
      <c r="R46" s="1122"/>
      <c r="S46" s="907"/>
    </row>
    <row r="47" spans="1:19" ht="47.15" customHeight="1" x14ac:dyDescent="0.25">
      <c r="A47" s="1102" t="s">
        <v>13</v>
      </c>
      <c r="B47" s="1102" t="s">
        <v>39</v>
      </c>
      <c r="C47" s="1108" t="s">
        <v>325</v>
      </c>
      <c r="D47" s="1104">
        <f t="shared" si="14"/>
        <v>24</v>
      </c>
      <c r="E47" s="1105">
        <v>8</v>
      </c>
      <c r="F47" s="1104"/>
      <c r="G47" s="1104"/>
      <c r="H47" s="1104"/>
      <c r="I47" s="1104"/>
      <c r="J47" s="1104">
        <v>8</v>
      </c>
      <c r="K47" s="1105">
        <v>8</v>
      </c>
      <c r="L47" s="1105">
        <v>8</v>
      </c>
      <c r="M47" s="1117"/>
      <c r="N47" s="1104"/>
      <c r="O47" s="1104"/>
      <c r="P47" s="1104"/>
      <c r="Q47" s="1104">
        <v>8</v>
      </c>
      <c r="R47" s="1106">
        <v>8</v>
      </c>
      <c r="S47" s="907"/>
    </row>
    <row r="48" spans="1:19" ht="47.15" customHeight="1" x14ac:dyDescent="0.25">
      <c r="A48" s="1112"/>
      <c r="B48" s="1112"/>
      <c r="C48" s="1113" t="s">
        <v>126</v>
      </c>
      <c r="D48" s="1114"/>
      <c r="E48" s="1115">
        <f t="shared" ref="E48:R48" si="15">COUNT(E8:E13,E15:E17,E20:E21,E23:E24,E26:E29,E31:E32,E34:E35,E37:E38,E40:E47)</f>
        <v>10</v>
      </c>
      <c r="F48" s="1115">
        <f t="shared" si="15"/>
        <v>15</v>
      </c>
      <c r="G48" s="1115">
        <f t="shared" si="15"/>
        <v>17</v>
      </c>
      <c r="H48" s="1115">
        <f t="shared" si="15"/>
        <v>12</v>
      </c>
      <c r="I48" s="1115">
        <f t="shared" si="15"/>
        <v>14</v>
      </c>
      <c r="J48" s="1115">
        <f t="shared" si="15"/>
        <v>15</v>
      </c>
      <c r="K48" s="1115">
        <f t="shared" si="15"/>
        <v>9</v>
      </c>
      <c r="L48" s="1115">
        <f t="shared" si="15"/>
        <v>9</v>
      </c>
      <c r="M48" s="1115">
        <f t="shared" si="15"/>
        <v>18</v>
      </c>
      <c r="N48" s="1115">
        <f t="shared" si="15"/>
        <v>18</v>
      </c>
      <c r="O48" s="1115">
        <f t="shared" si="15"/>
        <v>16</v>
      </c>
      <c r="P48" s="1115">
        <f t="shared" si="15"/>
        <v>12</v>
      </c>
      <c r="Q48" s="1115">
        <f t="shared" si="15"/>
        <v>14</v>
      </c>
      <c r="R48" s="1115">
        <f t="shared" si="15"/>
        <v>11</v>
      </c>
      <c r="S48" s="907">
        <f>AVERAGE(E48:R48)</f>
        <v>13.571428571428571</v>
      </c>
    </row>
    <row r="49" spans="1:19" ht="47.15" customHeight="1" x14ac:dyDescent="0.25">
      <c r="A49" s="1102" t="s">
        <v>13</v>
      </c>
      <c r="B49" s="1102" t="s">
        <v>326</v>
      </c>
      <c r="C49" s="1332" t="s">
        <v>276</v>
      </c>
      <c r="D49" s="1104"/>
      <c r="E49" s="1122"/>
      <c r="F49" s="1104"/>
      <c r="G49" s="1104"/>
      <c r="H49" s="1104">
        <v>6.5</v>
      </c>
      <c r="I49" s="1104">
        <v>6.5</v>
      </c>
      <c r="J49" s="1104">
        <v>6.5</v>
      </c>
      <c r="K49" s="1111"/>
      <c r="L49" s="1111"/>
      <c r="M49" s="1104"/>
      <c r="N49" s="1104"/>
      <c r="O49" s="1104">
        <v>6.5</v>
      </c>
      <c r="P49" s="1104">
        <v>6.5</v>
      </c>
      <c r="Q49" s="1104">
        <v>6.5</v>
      </c>
      <c r="R49" s="1122"/>
      <c r="S49" s="1326"/>
    </row>
    <row r="50" spans="1:19" ht="47.15" customHeight="1" x14ac:dyDescent="0.25">
      <c r="A50" s="1102" t="s">
        <v>13</v>
      </c>
      <c r="B50" s="1102" t="s">
        <v>301</v>
      </c>
      <c r="C50" s="1103" t="s">
        <v>106</v>
      </c>
      <c r="D50" s="1104">
        <f>SUM(E50:K50,L50:R50)/2</f>
        <v>6</v>
      </c>
      <c r="E50" s="1106"/>
      <c r="F50" s="1123"/>
      <c r="G50" s="1111"/>
      <c r="H50" s="1107">
        <v>6</v>
      </c>
      <c r="I50" s="1111"/>
      <c r="J50" s="1111"/>
      <c r="K50" s="1134"/>
      <c r="L50" s="1105"/>
      <c r="M50" s="1111"/>
      <c r="N50" s="1111"/>
      <c r="O50" s="1104">
        <v>6</v>
      </c>
      <c r="P50" s="1111"/>
      <c r="Q50" s="1111"/>
      <c r="R50" s="1134"/>
      <c r="S50" s="907"/>
    </row>
    <row r="51" spans="1:19" ht="47.15" customHeight="1" x14ac:dyDescent="0.25">
      <c r="A51" s="1102" t="s">
        <v>13</v>
      </c>
      <c r="B51" s="1102" t="s">
        <v>312</v>
      </c>
      <c r="C51" s="1103" t="s">
        <v>106</v>
      </c>
      <c r="D51" s="1104">
        <f>SUM(E51:K51,L51:R51)/2</f>
        <v>10</v>
      </c>
      <c r="E51" s="1106"/>
      <c r="F51" s="1123"/>
      <c r="G51" s="1111"/>
      <c r="H51" s="1123"/>
      <c r="I51" s="1104">
        <v>5</v>
      </c>
      <c r="J51" s="1104">
        <v>5</v>
      </c>
      <c r="K51" s="1134"/>
      <c r="L51" s="1105"/>
      <c r="M51" s="1111"/>
      <c r="N51" s="1111"/>
      <c r="O51" s="1111"/>
      <c r="P51" s="1104">
        <v>5</v>
      </c>
      <c r="Q51" s="1104">
        <v>5</v>
      </c>
      <c r="R51" s="1134"/>
      <c r="S51" s="907"/>
    </row>
    <row r="52" spans="1:19" ht="47.15" customHeight="1" x14ac:dyDescent="0.25">
      <c r="A52" s="1112"/>
      <c r="B52" s="1112"/>
      <c r="C52" s="1135" t="s">
        <v>300</v>
      </c>
      <c r="D52" s="1114"/>
      <c r="E52" s="1115">
        <f t="shared" ref="E52:R52" si="16">COUNT(E15:E17,E20:E21,E23:E24,E26:E29,E31:E32,E34:E35,E37:E38,E40:E47)</f>
        <v>7</v>
      </c>
      <c r="F52" s="1115">
        <f t="shared" si="16"/>
        <v>11</v>
      </c>
      <c r="G52" s="1115">
        <f t="shared" si="16"/>
        <v>14</v>
      </c>
      <c r="H52" s="1115">
        <f t="shared" si="16"/>
        <v>9</v>
      </c>
      <c r="I52" s="1115">
        <f t="shared" si="16"/>
        <v>10</v>
      </c>
      <c r="J52" s="1115">
        <f t="shared" si="16"/>
        <v>11</v>
      </c>
      <c r="K52" s="1115">
        <f t="shared" si="16"/>
        <v>8</v>
      </c>
      <c r="L52" s="1115">
        <f t="shared" si="16"/>
        <v>8</v>
      </c>
      <c r="M52" s="1115">
        <f t="shared" si="16"/>
        <v>14</v>
      </c>
      <c r="N52" s="1115">
        <f t="shared" si="16"/>
        <v>14</v>
      </c>
      <c r="O52" s="1115">
        <f t="shared" si="16"/>
        <v>12</v>
      </c>
      <c r="P52" s="1115">
        <f t="shared" si="16"/>
        <v>10</v>
      </c>
      <c r="Q52" s="1115">
        <f t="shared" si="16"/>
        <v>11</v>
      </c>
      <c r="R52" s="1115">
        <f t="shared" si="16"/>
        <v>7</v>
      </c>
      <c r="S52" s="907">
        <f>AVERAGE(E52:R52)</f>
        <v>10.428571428571429</v>
      </c>
    </row>
    <row r="53" spans="1:19" ht="47.15" hidden="1" customHeight="1" x14ac:dyDescent="0.25">
      <c r="A53" s="1112"/>
      <c r="B53" s="1112"/>
      <c r="C53" s="1136" t="s">
        <v>51</v>
      </c>
      <c r="D53" s="1114"/>
      <c r="E53" s="1115">
        <f t="shared" ref="E53:R53" si="17">COUNT(E20:E21,E23:E24,E26:E29,E31:E32,E34:E35,E37:E38,E40:E47,E50:E50)</f>
        <v>7</v>
      </c>
      <c r="F53" s="1115">
        <f t="shared" si="17"/>
        <v>9</v>
      </c>
      <c r="G53" s="1115">
        <f t="shared" si="17"/>
        <v>12</v>
      </c>
      <c r="H53" s="1115">
        <f t="shared" si="17"/>
        <v>9</v>
      </c>
      <c r="I53" s="1115">
        <f t="shared" si="17"/>
        <v>8</v>
      </c>
      <c r="J53" s="1115">
        <f t="shared" si="17"/>
        <v>9</v>
      </c>
      <c r="K53" s="1115">
        <f t="shared" si="17"/>
        <v>7</v>
      </c>
      <c r="L53" s="1115">
        <f t="shared" si="17"/>
        <v>7</v>
      </c>
      <c r="M53" s="1115">
        <f t="shared" si="17"/>
        <v>11</v>
      </c>
      <c r="N53" s="1115">
        <f t="shared" si="17"/>
        <v>12</v>
      </c>
      <c r="O53" s="1115">
        <f t="shared" si="17"/>
        <v>11</v>
      </c>
      <c r="P53" s="1115">
        <f t="shared" si="17"/>
        <v>8</v>
      </c>
      <c r="Q53" s="1115">
        <f t="shared" si="17"/>
        <v>9</v>
      </c>
      <c r="R53" s="1115">
        <f t="shared" si="17"/>
        <v>7</v>
      </c>
      <c r="S53" s="907">
        <f t="shared" si="5"/>
        <v>9</v>
      </c>
    </row>
    <row r="54" spans="1:19" ht="47.15" hidden="1" customHeight="1" x14ac:dyDescent="0.25">
      <c r="A54" s="1112"/>
      <c r="B54" s="1112"/>
      <c r="C54" s="1136" t="s">
        <v>113</v>
      </c>
      <c r="D54" s="1114"/>
      <c r="E54" s="1115">
        <f t="shared" ref="E54:R54" si="18">COUNT(E23:E24,E26:E29,E32:E32,E34:E35,E37:E38,E40:E47,E50:E51)</f>
        <v>6</v>
      </c>
      <c r="F54" s="1115">
        <f t="shared" si="18"/>
        <v>8</v>
      </c>
      <c r="G54" s="1115">
        <f t="shared" si="18"/>
        <v>10</v>
      </c>
      <c r="H54" s="1115">
        <f t="shared" si="18"/>
        <v>8</v>
      </c>
      <c r="I54" s="1115">
        <f t="shared" si="18"/>
        <v>7</v>
      </c>
      <c r="J54" s="1115">
        <f t="shared" si="18"/>
        <v>8</v>
      </c>
      <c r="K54" s="1115">
        <f t="shared" si="18"/>
        <v>5</v>
      </c>
      <c r="L54" s="1115">
        <f t="shared" si="18"/>
        <v>5</v>
      </c>
      <c r="M54" s="1115">
        <f t="shared" si="18"/>
        <v>9</v>
      </c>
      <c r="N54" s="1115">
        <f t="shared" si="18"/>
        <v>10</v>
      </c>
      <c r="O54" s="1115">
        <f t="shared" si="18"/>
        <v>10</v>
      </c>
      <c r="P54" s="1115">
        <f t="shared" si="18"/>
        <v>7</v>
      </c>
      <c r="Q54" s="1115">
        <f t="shared" si="18"/>
        <v>9</v>
      </c>
      <c r="R54" s="1115">
        <f t="shared" si="18"/>
        <v>6</v>
      </c>
      <c r="S54" s="907">
        <f t="shared" si="5"/>
        <v>7.7142857142857144</v>
      </c>
    </row>
    <row r="55" spans="1:19" ht="47.15" customHeight="1" x14ac:dyDescent="0.25">
      <c r="A55" s="1102" t="s">
        <v>13</v>
      </c>
      <c r="B55" s="1102" t="s">
        <v>319</v>
      </c>
      <c r="C55" s="1108" t="s">
        <v>135</v>
      </c>
      <c r="D55" s="1104">
        <f t="shared" ref="D55" si="19">SUM(E55:K55,L55:R55)/2</f>
        <v>40</v>
      </c>
      <c r="E55" s="1106"/>
      <c r="F55" s="1107">
        <v>8</v>
      </c>
      <c r="G55" s="1104">
        <v>8</v>
      </c>
      <c r="H55" s="1107">
        <v>8</v>
      </c>
      <c r="I55" s="1104">
        <v>8</v>
      </c>
      <c r="J55" s="1104">
        <v>8</v>
      </c>
      <c r="K55" s="1105"/>
      <c r="L55" s="1105"/>
      <c r="M55" s="1104">
        <v>8</v>
      </c>
      <c r="N55" s="1104">
        <v>8</v>
      </c>
      <c r="O55" s="1104">
        <v>8</v>
      </c>
      <c r="P55" s="1104">
        <v>8</v>
      </c>
      <c r="Q55" s="1104">
        <v>8</v>
      </c>
      <c r="R55" s="1105"/>
      <c r="S55" s="907"/>
    </row>
    <row r="56" spans="1:19" ht="47.15" hidden="1" customHeight="1" x14ac:dyDescent="0.25">
      <c r="A56" s="1112"/>
      <c r="B56" s="1112"/>
      <c r="C56" s="1136" t="s">
        <v>55</v>
      </c>
      <c r="D56" s="1114"/>
      <c r="E56" s="1115">
        <f t="shared" ref="E56:R56" si="20">COUNT(E26:E29,E32:E32,E34:E35,E37:E38,E40:E47,E50:E51,E55)</f>
        <v>6</v>
      </c>
      <c r="F56" s="1115">
        <f t="shared" si="20"/>
        <v>8</v>
      </c>
      <c r="G56" s="1115">
        <f t="shared" si="20"/>
        <v>11</v>
      </c>
      <c r="H56" s="1115">
        <f t="shared" si="20"/>
        <v>8</v>
      </c>
      <c r="I56" s="1115">
        <f t="shared" si="20"/>
        <v>7</v>
      </c>
      <c r="J56" s="1115">
        <f t="shared" si="20"/>
        <v>8</v>
      </c>
      <c r="K56" s="1115">
        <f t="shared" si="20"/>
        <v>5</v>
      </c>
      <c r="L56" s="1115">
        <f t="shared" si="20"/>
        <v>5</v>
      </c>
      <c r="M56" s="1115">
        <f t="shared" si="20"/>
        <v>9</v>
      </c>
      <c r="N56" s="1115">
        <f t="shared" si="20"/>
        <v>10</v>
      </c>
      <c r="O56" s="1115">
        <f t="shared" si="20"/>
        <v>11</v>
      </c>
      <c r="P56" s="1115">
        <f t="shared" si="20"/>
        <v>7</v>
      </c>
      <c r="Q56" s="1115">
        <f t="shared" si="20"/>
        <v>9</v>
      </c>
      <c r="R56" s="1115">
        <f t="shared" si="20"/>
        <v>5</v>
      </c>
      <c r="S56" s="907">
        <f t="shared" si="5"/>
        <v>7.7857142857142856</v>
      </c>
    </row>
    <row r="57" spans="1:19" ht="47.15" hidden="1" customHeight="1" x14ac:dyDescent="0.25">
      <c r="A57" s="1112"/>
      <c r="B57" s="1112"/>
      <c r="C57" s="1136" t="s">
        <v>105</v>
      </c>
      <c r="D57" s="1114"/>
      <c r="E57" s="1115">
        <f t="shared" ref="E57:R57" si="21">COUNT(E32,E34:E35,E37:E38,E40:E47,E50:E51,E55)</f>
        <v>5</v>
      </c>
      <c r="F57" s="1115">
        <f t="shared" si="21"/>
        <v>7</v>
      </c>
      <c r="G57" s="1115">
        <f t="shared" si="21"/>
        <v>8</v>
      </c>
      <c r="H57" s="1115">
        <f t="shared" si="21"/>
        <v>5</v>
      </c>
      <c r="I57" s="1115">
        <f t="shared" si="21"/>
        <v>5</v>
      </c>
      <c r="J57" s="1115">
        <f t="shared" si="21"/>
        <v>7</v>
      </c>
      <c r="K57" s="1115">
        <f t="shared" si="21"/>
        <v>4</v>
      </c>
      <c r="L57" s="1115">
        <f t="shared" si="21"/>
        <v>4</v>
      </c>
      <c r="M57" s="1115">
        <f t="shared" si="21"/>
        <v>7</v>
      </c>
      <c r="N57" s="1115">
        <f t="shared" si="21"/>
        <v>7</v>
      </c>
      <c r="O57" s="1115">
        <f t="shared" si="21"/>
        <v>8</v>
      </c>
      <c r="P57" s="1115">
        <f t="shared" si="21"/>
        <v>6</v>
      </c>
      <c r="Q57" s="1115">
        <f t="shared" si="21"/>
        <v>8</v>
      </c>
      <c r="R57" s="1115">
        <f t="shared" si="21"/>
        <v>5</v>
      </c>
      <c r="S57" s="907">
        <f t="shared" si="5"/>
        <v>6.1428571428571432</v>
      </c>
    </row>
    <row r="58" spans="1:19" ht="47.15" hidden="1" customHeight="1" x14ac:dyDescent="0.25">
      <c r="A58" s="1112"/>
      <c r="B58" s="1112"/>
      <c r="C58" s="1136" t="s">
        <v>128</v>
      </c>
      <c r="D58" s="1114"/>
      <c r="E58" s="1115">
        <f t="shared" ref="E58:R58" si="22">COUNT(E34:E35,E37:E38,E40:E47,E50:E51,E55)</f>
        <v>4</v>
      </c>
      <c r="F58" s="1115">
        <f t="shared" si="22"/>
        <v>6</v>
      </c>
      <c r="G58" s="1115">
        <f t="shared" si="22"/>
        <v>7</v>
      </c>
      <c r="H58" s="1115">
        <f t="shared" si="22"/>
        <v>4</v>
      </c>
      <c r="I58" s="1115">
        <f t="shared" si="22"/>
        <v>5</v>
      </c>
      <c r="J58" s="1115">
        <f t="shared" si="22"/>
        <v>6</v>
      </c>
      <c r="K58" s="1115">
        <f t="shared" si="22"/>
        <v>4</v>
      </c>
      <c r="L58" s="1115">
        <f t="shared" si="22"/>
        <v>4</v>
      </c>
      <c r="M58" s="1115">
        <f t="shared" si="22"/>
        <v>6</v>
      </c>
      <c r="N58" s="1115">
        <f t="shared" si="22"/>
        <v>6</v>
      </c>
      <c r="O58" s="1115">
        <f t="shared" si="22"/>
        <v>7</v>
      </c>
      <c r="P58" s="1115">
        <f t="shared" si="22"/>
        <v>6</v>
      </c>
      <c r="Q58" s="1115">
        <f t="shared" si="22"/>
        <v>7</v>
      </c>
      <c r="R58" s="1115">
        <f t="shared" si="22"/>
        <v>4</v>
      </c>
      <c r="S58" s="907">
        <f t="shared" si="5"/>
        <v>5.4285714285714288</v>
      </c>
    </row>
    <row r="59" spans="1:19" ht="47.15" hidden="1" customHeight="1" x14ac:dyDescent="0.25">
      <c r="A59" s="1112"/>
      <c r="B59" s="1112"/>
      <c r="C59" s="1136" t="s">
        <v>161</v>
      </c>
      <c r="D59" s="1114"/>
      <c r="E59" s="1115">
        <f t="shared" ref="E59:R59" si="23">COUNT(E37:E38,E40:E47,E50:E51,E55)</f>
        <v>3</v>
      </c>
      <c r="F59" s="1115">
        <f t="shared" si="23"/>
        <v>5</v>
      </c>
      <c r="G59" s="1115">
        <f t="shared" si="23"/>
        <v>6</v>
      </c>
      <c r="H59" s="1115">
        <f t="shared" si="23"/>
        <v>4</v>
      </c>
      <c r="I59" s="1115">
        <f t="shared" si="23"/>
        <v>4</v>
      </c>
      <c r="J59" s="1115">
        <f t="shared" si="23"/>
        <v>5</v>
      </c>
      <c r="K59" s="1115">
        <f t="shared" si="23"/>
        <v>3</v>
      </c>
      <c r="L59" s="1115">
        <f t="shared" si="23"/>
        <v>3</v>
      </c>
      <c r="M59" s="1115">
        <f t="shared" si="23"/>
        <v>5</v>
      </c>
      <c r="N59" s="1115">
        <f t="shared" si="23"/>
        <v>6</v>
      </c>
      <c r="O59" s="1115">
        <f t="shared" si="23"/>
        <v>6</v>
      </c>
      <c r="P59" s="1115">
        <f t="shared" si="23"/>
        <v>5</v>
      </c>
      <c r="Q59" s="1115">
        <f t="shared" si="23"/>
        <v>6</v>
      </c>
      <c r="R59" s="1115">
        <f t="shared" si="23"/>
        <v>3</v>
      </c>
      <c r="S59" s="907">
        <f t="shared" si="5"/>
        <v>4.5714285714285712</v>
      </c>
    </row>
    <row r="60" spans="1:19" ht="47.15" customHeight="1" x14ac:dyDescent="0.25">
      <c r="A60" s="1112"/>
      <c r="B60" s="1112"/>
      <c r="C60" s="1136" t="s">
        <v>321</v>
      </c>
      <c r="D60" s="1114"/>
      <c r="E60" s="1115">
        <f t="shared" ref="E60:R60" si="24">COUNT(E40:E47,E50:E51,E55)</f>
        <v>3</v>
      </c>
      <c r="F60" s="1115">
        <f t="shared" si="24"/>
        <v>5</v>
      </c>
      <c r="G60" s="1115">
        <f t="shared" si="24"/>
        <v>5</v>
      </c>
      <c r="H60" s="1115">
        <f>COUNT(H40:H47,H50:H51,H55)</f>
        <v>4</v>
      </c>
      <c r="I60" s="1115">
        <f>COUNT(I40:I47,I50:I51,I55)</f>
        <v>4</v>
      </c>
      <c r="J60" s="1115">
        <f t="shared" si="24"/>
        <v>5</v>
      </c>
      <c r="K60" s="1115">
        <f t="shared" si="24"/>
        <v>3</v>
      </c>
      <c r="L60" s="1115">
        <f t="shared" si="24"/>
        <v>3</v>
      </c>
      <c r="M60" s="1115">
        <f t="shared" si="24"/>
        <v>5</v>
      </c>
      <c r="N60" s="1115">
        <f t="shared" si="24"/>
        <v>5</v>
      </c>
      <c r="O60" s="1115">
        <f t="shared" si="24"/>
        <v>6</v>
      </c>
      <c r="P60" s="1115">
        <f>COUNT(P40:P47,P50:P51,P55)</f>
        <v>5</v>
      </c>
      <c r="Q60" s="1115">
        <f t="shared" si="24"/>
        <v>6</v>
      </c>
      <c r="R60" s="1115">
        <f t="shared" si="24"/>
        <v>3</v>
      </c>
      <c r="S60" s="907">
        <f t="shared" si="5"/>
        <v>4.4285714285714288</v>
      </c>
    </row>
    <row r="61" spans="1:19" ht="47.15" customHeight="1" x14ac:dyDescent="0.25">
      <c r="A61" s="1112"/>
      <c r="B61" s="1112"/>
      <c r="C61" s="1136" t="s">
        <v>183</v>
      </c>
      <c r="D61" s="1114"/>
      <c r="E61" s="1115">
        <f>COUNT(E55)</f>
        <v>0</v>
      </c>
      <c r="F61" s="1115">
        <f t="shared" ref="F61:R61" si="25">COUNT(F55)</f>
        <v>1</v>
      </c>
      <c r="G61" s="1115">
        <f t="shared" si="25"/>
        <v>1</v>
      </c>
      <c r="H61" s="1115">
        <f t="shared" si="25"/>
        <v>1</v>
      </c>
      <c r="I61" s="1115">
        <f t="shared" si="25"/>
        <v>1</v>
      </c>
      <c r="J61" s="1115">
        <f t="shared" si="25"/>
        <v>1</v>
      </c>
      <c r="K61" s="1115">
        <f t="shared" si="25"/>
        <v>0</v>
      </c>
      <c r="L61" s="1115">
        <f t="shared" si="25"/>
        <v>0</v>
      </c>
      <c r="M61" s="1115">
        <f t="shared" si="25"/>
        <v>1</v>
      </c>
      <c r="N61" s="1115">
        <f t="shared" si="25"/>
        <v>1</v>
      </c>
      <c r="O61" s="1115">
        <f t="shared" si="25"/>
        <v>1</v>
      </c>
      <c r="P61" s="1115">
        <f t="shared" si="25"/>
        <v>1</v>
      </c>
      <c r="Q61" s="1115">
        <f t="shared" si="25"/>
        <v>1</v>
      </c>
      <c r="R61" s="1115">
        <f t="shared" si="25"/>
        <v>0</v>
      </c>
      <c r="S61" s="907">
        <f t="shared" si="5"/>
        <v>0.7142857142857143</v>
      </c>
    </row>
    <row r="62" spans="1:19" ht="47.15" customHeight="1" thickBot="1" x14ac:dyDescent="0.35">
      <c r="A62" s="1102" t="s">
        <v>102</v>
      </c>
      <c r="B62" s="1102"/>
      <c r="C62" s="1103"/>
      <c r="D62" s="1104"/>
      <c r="E62" s="1106"/>
      <c r="F62" s="1107"/>
      <c r="G62" s="1107"/>
      <c r="H62" s="1107"/>
      <c r="I62" s="1104"/>
      <c r="J62" s="1104"/>
      <c r="K62" s="1105"/>
      <c r="L62" s="1105"/>
      <c r="M62" s="1107"/>
      <c r="N62" s="1104"/>
      <c r="O62" s="1104"/>
      <c r="P62" s="1104"/>
      <c r="Q62" s="1104"/>
      <c r="R62" s="1106"/>
      <c r="S62" s="897"/>
    </row>
    <row r="63" spans="1:19" ht="47.15" customHeight="1" thickBot="1" x14ac:dyDescent="0.35">
      <c r="A63" s="1139" t="s">
        <v>95</v>
      </c>
      <c r="B63" s="1139" t="s">
        <v>101</v>
      </c>
      <c r="C63" s="1140" t="s">
        <v>97</v>
      </c>
      <c r="D63" s="1139">
        <f>SUM(E63:K63,L63:R63)/2</f>
        <v>19</v>
      </c>
      <c r="E63" s="1141"/>
      <c r="F63" s="1143">
        <v>7.5</v>
      </c>
      <c r="G63" s="1143">
        <v>7.5</v>
      </c>
      <c r="H63" s="1143">
        <v>4</v>
      </c>
      <c r="I63" s="1139"/>
      <c r="J63" s="1139"/>
      <c r="K63" s="1141"/>
      <c r="L63" s="1141"/>
      <c r="M63" s="1143">
        <v>7.5</v>
      </c>
      <c r="N63" s="1139">
        <v>7.5</v>
      </c>
      <c r="O63" s="1139">
        <v>4</v>
      </c>
      <c r="P63" s="1139"/>
      <c r="Q63" s="1139"/>
      <c r="R63" s="1144"/>
      <c r="S63" s="897"/>
    </row>
    <row r="64" spans="1:19" ht="47.15" customHeight="1" thickBot="1" x14ac:dyDescent="0.35">
      <c r="A64" s="1102" t="s">
        <v>96</v>
      </c>
      <c r="B64" s="1102" t="s">
        <v>100</v>
      </c>
      <c r="C64" s="1145" t="s">
        <v>99</v>
      </c>
      <c r="D64" s="1139">
        <f t="shared" ref="D64:D65" si="26">SUM(E64:K64,L64:R64)/2</f>
        <v>38</v>
      </c>
      <c r="E64" s="1146"/>
      <c r="F64" s="1147">
        <v>9.5</v>
      </c>
      <c r="G64" s="1102">
        <v>9.5</v>
      </c>
      <c r="H64" s="1102">
        <v>9.5</v>
      </c>
      <c r="I64" s="1102">
        <v>9.5</v>
      </c>
      <c r="J64" s="1102"/>
      <c r="K64" s="1146"/>
      <c r="L64" s="1148"/>
      <c r="M64" s="1149">
        <v>9.5</v>
      </c>
      <c r="N64" s="1102">
        <v>9.5</v>
      </c>
      <c r="O64" s="1102">
        <v>9.5</v>
      </c>
      <c r="P64" s="1102">
        <v>9.5</v>
      </c>
      <c r="Q64" s="1102"/>
      <c r="R64" s="1150"/>
      <c r="S64" s="897"/>
    </row>
    <row r="65" spans="1:19" ht="47.15" customHeight="1" thickBot="1" x14ac:dyDescent="0.35">
      <c r="A65" s="1102" t="s">
        <v>96</v>
      </c>
      <c r="B65" s="1102" t="s">
        <v>100</v>
      </c>
      <c r="C65" s="1145" t="s">
        <v>137</v>
      </c>
      <c r="D65" s="1139">
        <f t="shared" si="26"/>
        <v>38</v>
      </c>
      <c r="E65" s="1146">
        <v>9.5</v>
      </c>
      <c r="F65" s="1149">
        <v>9.5</v>
      </c>
      <c r="G65" s="1102"/>
      <c r="H65" s="1102"/>
      <c r="I65" s="1102"/>
      <c r="J65" s="1102">
        <v>9.5</v>
      </c>
      <c r="K65" s="1146">
        <v>9.5</v>
      </c>
      <c r="L65" s="1146">
        <v>9.5</v>
      </c>
      <c r="M65" s="1147">
        <v>9.5</v>
      </c>
      <c r="N65" s="1102"/>
      <c r="O65" s="1102"/>
      <c r="P65" s="1102"/>
      <c r="Q65" s="1102">
        <v>9.5</v>
      </c>
      <c r="R65" s="1150">
        <v>9.5</v>
      </c>
      <c r="S65" s="897"/>
    </row>
    <row r="66" spans="1:19" ht="47.15" customHeight="1" x14ac:dyDescent="0.7">
      <c r="A66" s="1102"/>
      <c r="B66" s="1151" t="s">
        <v>155</v>
      </c>
      <c r="C66" s="1152" t="s">
        <v>140</v>
      </c>
      <c r="D66" s="1104"/>
      <c r="E66" s="1105"/>
      <c r="F66" s="1107"/>
      <c r="G66" s="1107"/>
      <c r="H66" s="1107"/>
      <c r="I66" s="1104"/>
      <c r="J66" s="1104"/>
      <c r="K66" s="1105"/>
      <c r="L66" s="1105"/>
      <c r="M66" s="1104"/>
      <c r="N66" s="1104"/>
      <c r="O66" s="1104"/>
      <c r="P66" s="1104"/>
      <c r="Q66" s="1104"/>
      <c r="R66" s="1106"/>
      <c r="S66" s="897"/>
    </row>
    <row r="67" spans="1:19" ht="47.15" customHeight="1" x14ac:dyDescent="0.7">
      <c r="A67" s="1102"/>
      <c r="B67" s="1153" t="s">
        <v>154</v>
      </c>
      <c r="C67" s="1154" t="s">
        <v>141</v>
      </c>
      <c r="D67" s="1104"/>
      <c r="E67" s="1105"/>
      <c r="F67" s="1107"/>
      <c r="G67" s="1107"/>
      <c r="H67" s="1107"/>
      <c r="I67" s="1104"/>
      <c r="J67" s="1104"/>
      <c r="K67" s="1105"/>
      <c r="L67" s="1105"/>
      <c r="M67" s="1104"/>
      <c r="N67" s="1104"/>
      <c r="O67" s="1104"/>
      <c r="P67" s="1104"/>
      <c r="Q67" s="1104"/>
      <c r="R67" s="1106"/>
      <c r="S67" s="897"/>
    </row>
    <row r="68" spans="1:19" ht="47.15" customHeight="1" x14ac:dyDescent="0.7">
      <c r="A68" s="1333"/>
      <c r="B68" s="1333"/>
      <c r="C68" s="1333"/>
      <c r="D68" s="1334"/>
      <c r="E68" s="1335">
        <f t="shared" ref="E68:R68" si="27">SUM(E7:E13,E15:E18,E20:E21,E23:E24,E26:E29,E31:E32,E34:E35,E37:E38,E40:E47,E50:E51,E55,E63:E67)</f>
        <v>94.5</v>
      </c>
      <c r="F68" s="1335">
        <f t="shared" si="27"/>
        <v>161.5</v>
      </c>
      <c r="G68" s="1335">
        <f t="shared" si="27"/>
        <v>173</v>
      </c>
      <c r="H68" s="1335">
        <f t="shared" si="27"/>
        <v>135.5</v>
      </c>
      <c r="I68" s="1335">
        <f t="shared" si="27"/>
        <v>141.5</v>
      </c>
      <c r="J68" s="1335">
        <f t="shared" si="27"/>
        <v>149.5</v>
      </c>
      <c r="K68" s="1335">
        <f t="shared" si="27"/>
        <v>81.5</v>
      </c>
      <c r="L68" s="1335">
        <f t="shared" si="27"/>
        <v>86.5</v>
      </c>
      <c r="M68" s="1335">
        <f t="shared" si="27"/>
        <v>190.5</v>
      </c>
      <c r="N68" s="1335">
        <f t="shared" si="27"/>
        <v>181</v>
      </c>
      <c r="O68" s="1335">
        <f t="shared" si="27"/>
        <v>162.5</v>
      </c>
      <c r="P68" s="1335">
        <f t="shared" si="27"/>
        <v>130.5</v>
      </c>
      <c r="Q68" s="1335">
        <f t="shared" si="27"/>
        <v>141.5</v>
      </c>
      <c r="R68" s="1335">
        <f t="shared" si="27"/>
        <v>97.5</v>
      </c>
      <c r="S68" s="897"/>
    </row>
    <row r="69" spans="1:19" ht="47.15" customHeight="1" x14ac:dyDescent="0.7">
      <c r="A69" s="1336"/>
      <c r="B69" s="1336"/>
      <c r="C69" s="1336"/>
      <c r="D69" s="1334"/>
      <c r="E69" s="1337">
        <f>E68/8</f>
        <v>11.8125</v>
      </c>
      <c r="F69" s="1337">
        <f t="shared" ref="F69:R69" si="28">F68/8</f>
        <v>20.1875</v>
      </c>
      <c r="G69" s="1337">
        <f t="shared" si="28"/>
        <v>21.625</v>
      </c>
      <c r="H69" s="1337">
        <f t="shared" si="28"/>
        <v>16.9375</v>
      </c>
      <c r="I69" s="1337">
        <f t="shared" si="28"/>
        <v>17.6875</v>
      </c>
      <c r="J69" s="1337">
        <f t="shared" si="28"/>
        <v>18.6875</v>
      </c>
      <c r="K69" s="1337">
        <f t="shared" si="28"/>
        <v>10.1875</v>
      </c>
      <c r="L69" s="1337">
        <f t="shared" si="28"/>
        <v>10.8125</v>
      </c>
      <c r="M69" s="1337">
        <f t="shared" si="28"/>
        <v>23.8125</v>
      </c>
      <c r="N69" s="1337">
        <f t="shared" si="28"/>
        <v>22.625</v>
      </c>
      <c r="O69" s="1337">
        <f t="shared" si="28"/>
        <v>20.3125</v>
      </c>
      <c r="P69" s="1337">
        <f t="shared" si="28"/>
        <v>16.3125</v>
      </c>
      <c r="Q69" s="1337">
        <f t="shared" si="28"/>
        <v>17.6875</v>
      </c>
      <c r="R69" s="1337">
        <f t="shared" si="28"/>
        <v>12.1875</v>
      </c>
      <c r="S69" s="897"/>
    </row>
    <row r="70" spans="1:19" s="733" customFormat="1" ht="47.15" customHeight="1" x14ac:dyDescent="0.7">
      <c r="A70" s="1338"/>
      <c r="B70" s="1338"/>
      <c r="C70" s="1338"/>
      <c r="D70" s="1339" t="s">
        <v>212</v>
      </c>
      <c r="E70" s="1340" t="s">
        <v>315</v>
      </c>
      <c r="F70" s="1341" t="s">
        <v>203</v>
      </c>
      <c r="G70" s="1120"/>
      <c r="H70" s="1339" t="s">
        <v>211</v>
      </c>
      <c r="I70" s="1342"/>
      <c r="J70" s="1343" t="s">
        <v>203</v>
      </c>
      <c r="K70" s="1120"/>
      <c r="L70" s="1339" t="s">
        <v>213</v>
      </c>
      <c r="M70" s="1340" t="s">
        <v>74</v>
      </c>
      <c r="N70" s="1341" t="s">
        <v>203</v>
      </c>
      <c r="O70" s="1120"/>
      <c r="P70" s="1339" t="s">
        <v>211</v>
      </c>
      <c r="Q70" s="1342"/>
      <c r="R70" s="1343" t="s">
        <v>203</v>
      </c>
    </row>
    <row r="71" spans="1:19" s="733" customFormat="1" ht="47.15" customHeight="1" x14ac:dyDescent="0.7">
      <c r="A71" s="1344"/>
      <c r="B71" s="1344"/>
      <c r="C71" s="1344"/>
      <c r="D71" s="1345" t="s">
        <v>159</v>
      </c>
      <c r="E71" s="1327">
        <v>27.15</v>
      </c>
      <c r="F71" s="1346" t="str">
        <f>E71* 40 &amp; "hrs"</f>
        <v>1086hrs</v>
      </c>
      <c r="G71" s="1120"/>
      <c r="H71" s="1347" t="s">
        <v>240</v>
      </c>
      <c r="I71" s="1348">
        <v>25.93</v>
      </c>
      <c r="J71" s="1349" t="s">
        <v>247</v>
      </c>
      <c r="K71" s="1120"/>
      <c r="L71" s="1350" t="s">
        <v>159</v>
      </c>
      <c r="M71" s="1351">
        <v>27.15</v>
      </c>
      <c r="N71" s="1346" t="str">
        <f>M71* 40 &amp; "hrs"</f>
        <v>1086hrs</v>
      </c>
      <c r="O71" s="1120"/>
      <c r="P71" s="1352" t="s">
        <v>240</v>
      </c>
      <c r="Q71" s="1328">
        <v>25.93</v>
      </c>
      <c r="R71" s="1353" t="s">
        <v>247</v>
      </c>
    </row>
    <row r="72" spans="1:19" s="733" customFormat="1" ht="47.15" customHeight="1" x14ac:dyDescent="0.7">
      <c r="A72" s="1344"/>
      <c r="B72" s="1344"/>
      <c r="C72" s="1344"/>
      <c r="D72" s="1354" t="s">
        <v>204</v>
      </c>
      <c r="E72" s="1355">
        <f>SUM(E68:K68)/40</f>
        <v>23.425000000000001</v>
      </c>
      <c r="F72" s="1356" t="str">
        <f>E72* 40 &amp; "hrs"</f>
        <v>937hrs</v>
      </c>
      <c r="G72" s="1120"/>
      <c r="H72" s="1357" t="s">
        <v>74</v>
      </c>
      <c r="I72" s="1358">
        <f>SUM(E68:K68)/40</f>
        <v>23.425000000000001</v>
      </c>
      <c r="J72" s="1359" t="str">
        <f>I72*40 &amp; "hrs"</f>
        <v>937hrs</v>
      </c>
      <c r="K72" s="1120"/>
      <c r="L72" s="1360" t="s">
        <v>204</v>
      </c>
      <c r="M72" s="1361">
        <f>SUM(L68:R68)/40</f>
        <v>24.75</v>
      </c>
      <c r="N72" s="1356" t="str">
        <f>M72* 40 &amp; "hrs"</f>
        <v>990hrs</v>
      </c>
      <c r="O72" s="1120"/>
      <c r="P72" s="1357" t="s">
        <v>74</v>
      </c>
      <c r="Q72" s="1362">
        <f>SUM(L68:R68)/40</f>
        <v>24.75</v>
      </c>
      <c r="R72" s="1363" t="str">
        <f>Q72*40 &amp; "hrs"</f>
        <v>990hrs</v>
      </c>
    </row>
    <row r="73" spans="1:19" s="733" customFormat="1" ht="47.15" customHeight="1" x14ac:dyDescent="0.7">
      <c r="A73" s="1344"/>
      <c r="B73" s="1344"/>
      <c r="C73" s="1344"/>
      <c r="D73" s="1350" t="s">
        <v>188</v>
      </c>
      <c r="E73" s="1351">
        <f>COUNTIFS(E7:K69, "T")*8/40</f>
        <v>2.6</v>
      </c>
      <c r="F73" s="1364" t="str">
        <f>E73* 40 &amp; "hrs"</f>
        <v>104hrs</v>
      </c>
      <c r="G73" s="1120"/>
      <c r="H73" s="1352" t="s">
        <v>241</v>
      </c>
      <c r="I73" s="1351">
        <v>29.07</v>
      </c>
      <c r="J73" s="1353" t="s">
        <v>251</v>
      </c>
      <c r="K73" s="1120"/>
      <c r="L73" s="1365" t="s">
        <v>188</v>
      </c>
      <c r="M73" s="1328">
        <f>COUNTIFS(L7:R69, "T")*8/40</f>
        <v>1.4</v>
      </c>
      <c r="N73" s="1364" t="str">
        <f>M73* 40 &amp; "hrs"</f>
        <v>56hrs</v>
      </c>
      <c r="O73" s="1120"/>
      <c r="P73" s="1352" t="s">
        <v>241</v>
      </c>
      <c r="Q73" s="1328">
        <v>29.07</v>
      </c>
      <c r="R73" s="1353" t="s">
        <v>251</v>
      </c>
    </row>
    <row r="74" spans="1:19" ht="47.15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  <c r="S74" s="897"/>
    </row>
    <row r="75" spans="1:19" ht="47.15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  <c r="S75" s="897"/>
    </row>
    <row r="76" spans="1:19" ht="47.15" customHeight="1" x14ac:dyDescent="0.3">
      <c r="A76" s="897"/>
      <c r="B76" s="897"/>
      <c r="C76" s="897"/>
      <c r="D76" s="897" t="s">
        <v>280</v>
      </c>
      <c r="E76" s="897"/>
      <c r="F76" s="897"/>
      <c r="G76" s="897">
        <f>26.63*40</f>
        <v>1065.2</v>
      </c>
      <c r="H76" s="897" t="str">
        <f ca="1">_xlfn.FORMULATEXT(G76)</f>
        <v>=26.63*40</v>
      </c>
      <c r="I76" s="897"/>
      <c r="J76" s="897"/>
      <c r="K76" s="897"/>
      <c r="L76" s="897"/>
      <c r="M76" s="897"/>
      <c r="N76" s="897"/>
      <c r="O76" s="897"/>
      <c r="P76" s="897"/>
      <c r="Q76" s="897"/>
      <c r="R76" s="897"/>
      <c r="S76" s="897"/>
    </row>
  </sheetData>
  <mergeCells count="5">
    <mergeCell ref="A1:R1"/>
    <mergeCell ref="A2:R2"/>
    <mergeCell ref="A3:R3"/>
    <mergeCell ref="E4:K4"/>
    <mergeCell ref="L4:R4"/>
  </mergeCells>
  <conditionalFormatting sqref="I72">
    <cfRule type="cellIs" dxfId="513" priority="10" operator="lessThan">
      <formula>25.93</formula>
    </cfRule>
    <cfRule type="cellIs" dxfId="512" priority="11" operator="greaterThan">
      <formula>29.07</formula>
    </cfRule>
    <cfRule type="cellIs" dxfId="511" priority="12" operator="between">
      <formula>25.93</formula>
      <formula>29.07</formula>
    </cfRule>
  </conditionalFormatting>
  <conditionalFormatting sqref="J72">
    <cfRule type="cellIs" dxfId="510" priority="7" operator="lessThan">
      <formula>1037.2</formula>
    </cfRule>
    <cfRule type="cellIs" dxfId="509" priority="8" operator="greaterThan">
      <formula>1162.8</formula>
    </cfRule>
    <cfRule type="cellIs" dxfId="508" priority="9" operator="between">
      <formula>1037.2</formula>
      <formula>1162.8</formula>
    </cfRule>
  </conditionalFormatting>
  <conditionalFormatting sqref="Q72">
    <cfRule type="cellIs" dxfId="507" priority="4" operator="lessThan">
      <formula>25.93</formula>
    </cfRule>
    <cfRule type="cellIs" dxfId="506" priority="5" operator="greaterThan">
      <formula>29.07</formula>
    </cfRule>
    <cfRule type="cellIs" dxfId="505" priority="6" operator="between">
      <formula>25.93</formula>
      <formula>29.07</formula>
    </cfRule>
  </conditionalFormatting>
  <conditionalFormatting sqref="R72">
    <cfRule type="cellIs" dxfId="504" priority="1" operator="lessThan">
      <formula>1037.2</formula>
    </cfRule>
    <cfRule type="cellIs" dxfId="503" priority="2" operator="greaterThan">
      <formula>1162.8</formula>
    </cfRule>
    <cfRule type="cellIs" dxfId="502" priority="3" operator="between">
      <formula>1037.2</formula>
      <formula>1162.8</formula>
    </cfRule>
  </conditionalFormatting>
  <pageMargins left="0.7" right="0.7" top="0.75" bottom="0.75" header="0.3" footer="0.3"/>
  <pageSetup scale="21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97F4-7A49-4BDE-88A2-8A813D8CF0DE}">
  <sheetPr>
    <pageSetUpPr fitToPage="1"/>
  </sheetPr>
  <dimension ref="A1:S74"/>
  <sheetViews>
    <sheetView zoomScale="80" zoomScaleNormal="80" workbookViewId="0">
      <selection activeCell="A65" sqref="A4:R65"/>
    </sheetView>
  </sheetViews>
  <sheetFormatPr defaultRowHeight="24" customHeight="1" x14ac:dyDescent="0.25"/>
  <cols>
    <col min="1" max="1" width="16.54296875" bestFit="1" customWidth="1"/>
    <col min="2" max="2" width="34.26953125" bestFit="1" customWidth="1"/>
    <col min="3" max="3" width="76.81640625" bestFit="1" customWidth="1"/>
    <col min="4" max="4" width="22.453125" bestFit="1" customWidth="1"/>
    <col min="5" max="18" width="16.26953125" customWidth="1"/>
  </cols>
  <sheetData>
    <row r="1" spans="1:19" ht="30.65" customHeight="1" x14ac:dyDescent="0.75">
      <c r="A1" s="2648" t="s">
        <v>0</v>
      </c>
      <c r="B1" s="2648"/>
      <c r="C1" s="2648"/>
      <c r="D1" s="2648"/>
      <c r="E1" s="2648"/>
      <c r="F1" s="2648"/>
      <c r="G1" s="2648"/>
      <c r="H1" s="2648"/>
      <c r="I1" s="2648"/>
      <c r="J1" s="2648"/>
      <c r="K1" s="2648"/>
      <c r="L1" s="2648"/>
      <c r="M1" s="2648"/>
      <c r="N1" s="2648"/>
      <c r="O1" s="2648"/>
      <c r="P1" s="2648"/>
      <c r="Q1" s="2648"/>
      <c r="R1" s="2648"/>
      <c r="S1" s="897"/>
    </row>
    <row r="2" spans="1:19" ht="24" customHeight="1" x14ac:dyDescent="0.75">
      <c r="A2" s="2648" t="s">
        <v>87</v>
      </c>
      <c r="B2" s="2648"/>
      <c r="C2" s="2648"/>
      <c r="D2" s="2648"/>
      <c r="E2" s="2648"/>
      <c r="F2" s="2648"/>
      <c r="G2" s="2648"/>
      <c r="H2" s="2648"/>
      <c r="I2" s="2648"/>
      <c r="J2" s="2648"/>
      <c r="K2" s="2648"/>
      <c r="L2" s="2648"/>
      <c r="M2" s="2648"/>
      <c r="N2" s="2648"/>
      <c r="O2" s="2648"/>
      <c r="P2" s="2648"/>
      <c r="Q2" s="2648"/>
      <c r="R2" s="2648"/>
      <c r="S2" s="897"/>
    </row>
    <row r="3" spans="1:19" ht="24" customHeight="1" x14ac:dyDescent="0.75">
      <c r="A3" s="2649"/>
      <c r="B3" s="2649"/>
      <c r="C3" s="2649"/>
      <c r="D3" s="2649"/>
      <c r="E3" s="2649"/>
      <c r="F3" s="2649"/>
      <c r="G3" s="2649"/>
      <c r="H3" s="2649"/>
      <c r="I3" s="2649"/>
      <c r="J3" s="2649"/>
      <c r="K3" s="2649"/>
      <c r="L3" s="2649"/>
      <c r="M3" s="2649"/>
      <c r="N3" s="2649"/>
      <c r="O3" s="2649"/>
      <c r="P3" s="2649"/>
      <c r="Q3" s="2649"/>
      <c r="R3" s="2649"/>
      <c r="S3" s="897"/>
    </row>
    <row r="4" spans="1:19" ht="33.5" x14ac:dyDescent="0.75">
      <c r="A4" s="1241"/>
      <c r="B4" s="1241"/>
      <c r="C4" s="1241"/>
      <c r="D4" s="1241"/>
      <c r="E4" s="2673" t="s">
        <v>2</v>
      </c>
      <c r="F4" s="2674"/>
      <c r="G4" s="2674"/>
      <c r="H4" s="2674"/>
      <c r="I4" s="2674"/>
      <c r="J4" s="2674"/>
      <c r="K4" s="2675"/>
      <c r="L4" s="2673" t="s">
        <v>3</v>
      </c>
      <c r="M4" s="2674"/>
      <c r="N4" s="2674"/>
      <c r="O4" s="2674"/>
      <c r="P4" s="2674"/>
      <c r="Q4" s="2674"/>
      <c r="R4" s="2674"/>
      <c r="S4" s="897"/>
    </row>
    <row r="5" spans="1:19" ht="33.5" x14ac:dyDescent="0.75">
      <c r="A5" s="1242"/>
      <c r="B5" s="1242"/>
      <c r="C5" s="1242"/>
      <c r="D5" s="1242"/>
      <c r="E5" s="1243">
        <v>45557</v>
      </c>
      <c r="F5" s="1243">
        <v>45558</v>
      </c>
      <c r="G5" s="1243">
        <v>45559</v>
      </c>
      <c r="H5" s="1243">
        <v>45560</v>
      </c>
      <c r="I5" s="1243">
        <v>45561</v>
      </c>
      <c r="J5" s="1243">
        <v>45562</v>
      </c>
      <c r="K5" s="1243">
        <v>45563</v>
      </c>
      <c r="L5" s="1243">
        <v>45564</v>
      </c>
      <c r="M5" s="1243">
        <v>45565</v>
      </c>
      <c r="N5" s="1243">
        <v>45566</v>
      </c>
      <c r="O5" s="1243">
        <v>45567</v>
      </c>
      <c r="P5" s="1243">
        <v>45568</v>
      </c>
      <c r="Q5" s="1243">
        <v>45569</v>
      </c>
      <c r="R5" s="1243">
        <v>45570</v>
      </c>
      <c r="S5" s="897"/>
    </row>
    <row r="6" spans="1:19" ht="24" customHeight="1" x14ac:dyDescent="0.75">
      <c r="A6" s="1244" t="s">
        <v>4</v>
      </c>
      <c r="B6" s="1244" t="s">
        <v>5</v>
      </c>
      <c r="C6" s="1244" t="s">
        <v>6</v>
      </c>
      <c r="D6" s="1244" t="s">
        <v>7</v>
      </c>
      <c r="E6" s="1245" t="s">
        <v>8</v>
      </c>
      <c r="F6" s="1246" t="s">
        <v>9</v>
      </c>
      <c r="G6" s="1246" t="s">
        <v>10</v>
      </c>
      <c r="H6" s="1246" t="s">
        <v>11</v>
      </c>
      <c r="I6" s="1246" t="s">
        <v>10</v>
      </c>
      <c r="J6" s="1246" t="s">
        <v>264</v>
      </c>
      <c r="K6" s="1245" t="s">
        <v>8</v>
      </c>
      <c r="L6" s="1245" t="s">
        <v>8</v>
      </c>
      <c r="M6" s="1246" t="s">
        <v>9</v>
      </c>
      <c r="N6" s="1246" t="s">
        <v>10</v>
      </c>
      <c r="O6" s="1246" t="s">
        <v>11</v>
      </c>
      <c r="P6" s="1246" t="s">
        <v>10</v>
      </c>
      <c r="Q6" s="1246" t="s">
        <v>12</v>
      </c>
      <c r="R6" s="1247" t="s">
        <v>8</v>
      </c>
      <c r="S6" s="897"/>
    </row>
    <row r="7" spans="1:19" ht="46.5" customHeight="1" x14ac:dyDescent="0.3">
      <c r="A7" s="1248" t="s">
        <v>13</v>
      </c>
      <c r="B7" s="1248" t="s">
        <v>116</v>
      </c>
      <c r="C7" s="1249" t="s">
        <v>115</v>
      </c>
      <c r="D7" s="1250">
        <f>SUM(E7:K7,L7:R7)/2</f>
        <v>35</v>
      </c>
      <c r="E7" s="1251"/>
      <c r="F7" s="1250">
        <v>7</v>
      </c>
      <c r="G7" s="1250">
        <v>7</v>
      </c>
      <c r="H7" s="1250">
        <v>7</v>
      </c>
      <c r="I7" s="1250">
        <v>7</v>
      </c>
      <c r="J7" s="1250">
        <v>7</v>
      </c>
      <c r="K7" s="1251"/>
      <c r="L7" s="1251"/>
      <c r="M7" s="1250">
        <v>7</v>
      </c>
      <c r="N7" s="1250">
        <v>7</v>
      </c>
      <c r="O7" s="1250">
        <v>7</v>
      </c>
      <c r="P7" s="1250">
        <v>7</v>
      </c>
      <c r="Q7" s="1250">
        <v>7</v>
      </c>
      <c r="R7" s="1252"/>
      <c r="S7" s="897"/>
    </row>
    <row r="8" spans="1:19" ht="46.5" customHeight="1" x14ac:dyDescent="0.3">
      <c r="A8" s="1248" t="s">
        <v>13</v>
      </c>
      <c r="B8" s="1248" t="s">
        <v>90</v>
      </c>
      <c r="C8" s="1249" t="s">
        <v>88</v>
      </c>
      <c r="D8" s="1250">
        <f t="shared" ref="D8:D13" si="0">SUM(E8:K8,L8:R8)/2</f>
        <v>40</v>
      </c>
      <c r="E8" s="1251"/>
      <c r="F8" s="1250">
        <v>8</v>
      </c>
      <c r="G8" s="1250">
        <v>8</v>
      </c>
      <c r="H8" s="1253">
        <v>8</v>
      </c>
      <c r="I8" s="1250">
        <v>8</v>
      </c>
      <c r="J8" s="1250">
        <v>8</v>
      </c>
      <c r="K8" s="1251"/>
      <c r="L8" s="1251"/>
      <c r="M8" s="1250">
        <v>8</v>
      </c>
      <c r="N8" s="1250">
        <v>8</v>
      </c>
      <c r="O8" s="1250">
        <v>8</v>
      </c>
      <c r="P8" s="1250">
        <v>8</v>
      </c>
      <c r="Q8" s="1250">
        <v>8</v>
      </c>
      <c r="R8" s="1252"/>
      <c r="S8" s="897"/>
    </row>
    <row r="9" spans="1:19" ht="46.5" customHeight="1" x14ac:dyDescent="0.3">
      <c r="A9" s="1248" t="s">
        <v>13</v>
      </c>
      <c r="B9" s="1248" t="s">
        <v>90</v>
      </c>
      <c r="C9" s="1249" t="s">
        <v>89</v>
      </c>
      <c r="D9" s="1250">
        <f t="shared" si="0"/>
        <v>40</v>
      </c>
      <c r="E9" s="1251"/>
      <c r="F9" s="1250">
        <v>8</v>
      </c>
      <c r="G9" s="1250">
        <v>8</v>
      </c>
      <c r="H9" s="1250">
        <v>8</v>
      </c>
      <c r="I9" s="1250">
        <v>8</v>
      </c>
      <c r="J9" s="1250">
        <v>8</v>
      </c>
      <c r="K9" s="1251"/>
      <c r="L9" s="1251"/>
      <c r="M9" s="1250">
        <v>8</v>
      </c>
      <c r="N9" s="1250">
        <v>8</v>
      </c>
      <c r="O9" s="1250">
        <v>8</v>
      </c>
      <c r="P9" s="1250">
        <v>8</v>
      </c>
      <c r="Q9" s="1250">
        <v>8</v>
      </c>
      <c r="R9" s="1252"/>
      <c r="S9" s="897"/>
    </row>
    <row r="10" spans="1:19" ht="46.5" customHeight="1" x14ac:dyDescent="0.3">
      <c r="A10" s="1248" t="s">
        <v>13</v>
      </c>
      <c r="B10" s="1248" t="s">
        <v>90</v>
      </c>
      <c r="C10" s="1254" t="s">
        <v>111</v>
      </c>
      <c r="D10" s="1250">
        <f t="shared" si="0"/>
        <v>40</v>
      </c>
      <c r="E10" s="1251">
        <v>8</v>
      </c>
      <c r="F10" s="1250">
        <v>8</v>
      </c>
      <c r="G10" s="1250">
        <v>8</v>
      </c>
      <c r="H10" s="1250"/>
      <c r="I10" s="1250">
        <v>8</v>
      </c>
      <c r="J10" s="1250">
        <v>8</v>
      </c>
      <c r="K10" s="1251"/>
      <c r="L10" s="1255"/>
      <c r="M10" s="1250">
        <v>8</v>
      </c>
      <c r="N10" s="1250">
        <v>8</v>
      </c>
      <c r="O10" s="1250">
        <v>8</v>
      </c>
      <c r="P10" s="1250">
        <v>8</v>
      </c>
      <c r="Q10" s="1250"/>
      <c r="R10" s="1251">
        <v>8</v>
      </c>
      <c r="S10" s="897"/>
    </row>
    <row r="11" spans="1:19" ht="46.5" customHeight="1" x14ac:dyDescent="0.3">
      <c r="A11" s="1248" t="s">
        <v>13</v>
      </c>
      <c r="B11" s="1248" t="s">
        <v>90</v>
      </c>
      <c r="C11" s="1254" t="s">
        <v>133</v>
      </c>
      <c r="D11" s="1250">
        <f t="shared" si="0"/>
        <v>40</v>
      </c>
      <c r="E11" s="1251">
        <v>8</v>
      </c>
      <c r="F11" s="1250">
        <v>8</v>
      </c>
      <c r="G11" s="1250"/>
      <c r="H11" s="1250">
        <v>8</v>
      </c>
      <c r="I11" s="1250">
        <v>8</v>
      </c>
      <c r="J11" s="1250">
        <v>8</v>
      </c>
      <c r="K11" s="1251"/>
      <c r="L11" s="1255"/>
      <c r="M11" s="1250">
        <v>8</v>
      </c>
      <c r="N11" s="1250">
        <v>8</v>
      </c>
      <c r="O11" s="1250">
        <v>8</v>
      </c>
      <c r="P11" s="1250"/>
      <c r="Q11" s="1250">
        <v>8</v>
      </c>
      <c r="R11" s="1252">
        <v>8</v>
      </c>
      <c r="S11" s="897"/>
    </row>
    <row r="12" spans="1:19" ht="46.5" customHeight="1" x14ac:dyDescent="0.3">
      <c r="A12" s="1248" t="s">
        <v>13</v>
      </c>
      <c r="B12" s="1248" t="s">
        <v>90</v>
      </c>
      <c r="C12" s="1256" t="s">
        <v>309</v>
      </c>
      <c r="D12" s="1250">
        <f t="shared" si="0"/>
        <v>12</v>
      </c>
      <c r="E12" s="1251">
        <v>8</v>
      </c>
      <c r="F12" s="1250"/>
      <c r="G12" s="1250"/>
      <c r="H12" s="1250"/>
      <c r="I12" s="1250"/>
      <c r="J12" s="1250"/>
      <c r="K12" s="1251">
        <v>8</v>
      </c>
      <c r="L12" s="1255">
        <v>8</v>
      </c>
      <c r="M12" s="1250"/>
      <c r="N12" s="1250"/>
      <c r="O12" s="1250"/>
      <c r="P12" s="1250"/>
      <c r="Q12" s="1250"/>
      <c r="R12" s="1257" t="s">
        <v>104</v>
      </c>
      <c r="S12" s="897"/>
    </row>
    <row r="13" spans="1:19" ht="46.5" customHeight="1" x14ac:dyDescent="0.3">
      <c r="A13" s="1248" t="s">
        <v>13</v>
      </c>
      <c r="B13" s="1248" t="s">
        <v>90</v>
      </c>
      <c r="C13" s="1254" t="s">
        <v>106</v>
      </c>
      <c r="D13" s="1250">
        <f t="shared" si="0"/>
        <v>8</v>
      </c>
      <c r="E13" s="1251"/>
      <c r="F13" s="1258"/>
      <c r="G13" s="1258"/>
      <c r="H13" s="1258"/>
      <c r="I13" s="1258"/>
      <c r="J13" s="1258"/>
      <c r="K13" s="1251">
        <v>8</v>
      </c>
      <c r="L13" s="1255"/>
      <c r="M13" s="1258"/>
      <c r="N13" s="1258"/>
      <c r="O13" s="1258"/>
      <c r="P13" s="1258"/>
      <c r="Q13" s="1258"/>
      <c r="R13" s="1251">
        <v>8</v>
      </c>
      <c r="S13" s="897"/>
    </row>
    <row r="14" spans="1:19" ht="46.5" customHeight="1" x14ac:dyDescent="0.25">
      <c r="A14" s="1259"/>
      <c r="B14" s="1259"/>
      <c r="C14" s="1260" t="s">
        <v>122</v>
      </c>
      <c r="D14" s="1261"/>
      <c r="E14" s="1262">
        <f>COUNT(E7:E13)</f>
        <v>3</v>
      </c>
      <c r="F14" s="1262">
        <f t="shared" ref="F14:R14" si="1">COUNT(F7:F13)</f>
        <v>5</v>
      </c>
      <c r="G14" s="1262">
        <f t="shared" si="1"/>
        <v>4</v>
      </c>
      <c r="H14" s="1262">
        <f t="shared" si="1"/>
        <v>4</v>
      </c>
      <c r="I14" s="1262">
        <f t="shared" si="1"/>
        <v>5</v>
      </c>
      <c r="J14" s="1262">
        <f t="shared" si="1"/>
        <v>5</v>
      </c>
      <c r="K14" s="1262">
        <f t="shared" si="1"/>
        <v>2</v>
      </c>
      <c r="L14" s="1262">
        <f t="shared" si="1"/>
        <v>1</v>
      </c>
      <c r="M14" s="1262">
        <f t="shared" si="1"/>
        <v>5</v>
      </c>
      <c r="N14" s="1262">
        <f t="shared" si="1"/>
        <v>5</v>
      </c>
      <c r="O14" s="1262">
        <f t="shared" si="1"/>
        <v>5</v>
      </c>
      <c r="P14" s="1262">
        <f t="shared" si="1"/>
        <v>4</v>
      </c>
      <c r="Q14" s="1262">
        <f t="shared" si="1"/>
        <v>4</v>
      </c>
      <c r="R14" s="1262">
        <f t="shared" si="1"/>
        <v>3</v>
      </c>
      <c r="S14" s="907">
        <f>AVERAGE(E14:R14)</f>
        <v>3.9285714285714284</v>
      </c>
    </row>
    <row r="15" spans="1:19" ht="46.5" customHeight="1" x14ac:dyDescent="0.25">
      <c r="A15" s="1263" t="s">
        <v>28</v>
      </c>
      <c r="B15" s="1263" t="s">
        <v>14</v>
      </c>
      <c r="C15" s="1264" t="s">
        <v>330</v>
      </c>
      <c r="D15" s="1250">
        <f>SUM(E15:K15,L15:R15)/2</f>
        <v>0</v>
      </c>
      <c r="E15" s="1255"/>
      <c r="F15" s="1265"/>
      <c r="G15" s="1265"/>
      <c r="H15" s="1265"/>
      <c r="I15" s="1265"/>
      <c r="J15" s="1265"/>
      <c r="K15" s="1255"/>
      <c r="L15" s="1255"/>
      <c r="M15" s="1250"/>
      <c r="N15" s="1265"/>
      <c r="O15" s="1265"/>
      <c r="P15" s="1265"/>
      <c r="Q15" s="1265"/>
      <c r="R15" s="1266"/>
      <c r="S15" s="907"/>
    </row>
    <row r="16" spans="1:19" ht="46.5" customHeight="1" x14ac:dyDescent="0.25">
      <c r="A16" s="1248" t="s">
        <v>13</v>
      </c>
      <c r="B16" s="1248" t="s">
        <v>14</v>
      </c>
      <c r="C16" s="1254" t="s">
        <v>98</v>
      </c>
      <c r="D16" s="1250">
        <f t="shared" ref="D16:D17" si="2">SUM(E16:K16,L16:R16)/2</f>
        <v>36</v>
      </c>
      <c r="E16" s="1251"/>
      <c r="F16" s="1253">
        <v>8</v>
      </c>
      <c r="G16" s="1250">
        <v>8</v>
      </c>
      <c r="H16" s="1250">
        <v>8</v>
      </c>
      <c r="I16" s="1250">
        <v>8</v>
      </c>
      <c r="J16" s="1250">
        <v>8</v>
      </c>
      <c r="K16" s="1251"/>
      <c r="L16" s="1251"/>
      <c r="M16" s="1267" t="s">
        <v>104</v>
      </c>
      <c r="N16" s="1265">
        <v>8</v>
      </c>
      <c r="O16" s="1250">
        <v>8</v>
      </c>
      <c r="P16" s="1250">
        <v>8</v>
      </c>
      <c r="Q16" s="1250">
        <v>8</v>
      </c>
      <c r="R16" s="1252"/>
      <c r="S16" s="907"/>
    </row>
    <row r="17" spans="1:19" ht="46.5" customHeight="1" x14ac:dyDescent="0.25">
      <c r="A17" s="1248" t="s">
        <v>13</v>
      </c>
      <c r="B17" s="1248" t="s">
        <v>14</v>
      </c>
      <c r="C17" s="1254" t="s">
        <v>142</v>
      </c>
      <c r="D17" s="1250">
        <f t="shared" si="2"/>
        <v>40</v>
      </c>
      <c r="E17" s="1251"/>
      <c r="F17" s="1253">
        <v>8</v>
      </c>
      <c r="G17" s="1250">
        <v>8</v>
      </c>
      <c r="H17" s="1250"/>
      <c r="I17" s="1250">
        <v>8</v>
      </c>
      <c r="J17" s="1250">
        <v>8</v>
      </c>
      <c r="K17" s="1255">
        <v>8</v>
      </c>
      <c r="L17" s="1255">
        <v>8</v>
      </c>
      <c r="M17" s="1250">
        <v>8</v>
      </c>
      <c r="N17" s="1250"/>
      <c r="O17" s="1250">
        <v>8</v>
      </c>
      <c r="P17" s="1250">
        <v>8</v>
      </c>
      <c r="Q17" s="1250">
        <v>8</v>
      </c>
      <c r="R17" s="1252"/>
      <c r="S17" s="907"/>
    </row>
    <row r="18" spans="1:19" ht="46.5" customHeight="1" x14ac:dyDescent="0.25">
      <c r="A18" s="1248" t="s">
        <v>13</v>
      </c>
      <c r="B18" s="1248" t="s">
        <v>201</v>
      </c>
      <c r="C18" s="1254" t="s">
        <v>107</v>
      </c>
      <c r="D18" s="1250">
        <f>SUM(E18:K18,L18:R18)/2</f>
        <v>17.5</v>
      </c>
      <c r="E18" s="1251">
        <v>5</v>
      </c>
      <c r="F18" s="1250"/>
      <c r="G18" s="1250">
        <v>5</v>
      </c>
      <c r="H18" s="1250">
        <v>5</v>
      </c>
      <c r="I18" s="1250"/>
      <c r="J18" s="1250"/>
      <c r="K18" s="1251"/>
      <c r="L18" s="1255">
        <v>5</v>
      </c>
      <c r="M18" s="1250">
        <v>5</v>
      </c>
      <c r="N18" s="1250">
        <v>5</v>
      </c>
      <c r="O18" s="1250"/>
      <c r="P18" s="1250">
        <v>5</v>
      </c>
      <c r="Q18" s="1250"/>
      <c r="R18" s="1252"/>
      <c r="S18" s="907"/>
    </row>
    <row r="19" spans="1:19" ht="46.5" customHeight="1" x14ac:dyDescent="0.25">
      <c r="A19" s="1259"/>
      <c r="B19" s="1259"/>
      <c r="C19" s="1260" t="s">
        <v>123</v>
      </c>
      <c r="D19" s="1261"/>
      <c r="E19" s="1262">
        <f>COUNT(E7:E13,E15:E18)</f>
        <v>4</v>
      </c>
      <c r="F19" s="1262">
        <f t="shared" ref="F19:R19" si="3">COUNT(F7:F13,F15:F18)</f>
        <v>7</v>
      </c>
      <c r="G19" s="1262">
        <f t="shared" si="3"/>
        <v>7</v>
      </c>
      <c r="H19" s="1262">
        <f t="shared" si="3"/>
        <v>6</v>
      </c>
      <c r="I19" s="1262">
        <f t="shared" si="3"/>
        <v>7</v>
      </c>
      <c r="J19" s="1262">
        <f t="shared" si="3"/>
        <v>7</v>
      </c>
      <c r="K19" s="1262">
        <f t="shared" si="3"/>
        <v>3</v>
      </c>
      <c r="L19" s="1262">
        <f t="shared" si="3"/>
        <v>3</v>
      </c>
      <c r="M19" s="1262">
        <f t="shared" si="3"/>
        <v>7</v>
      </c>
      <c r="N19" s="1262">
        <f t="shared" si="3"/>
        <v>7</v>
      </c>
      <c r="O19" s="1262">
        <f t="shared" si="3"/>
        <v>7</v>
      </c>
      <c r="P19" s="1262">
        <f t="shared" si="3"/>
        <v>7</v>
      </c>
      <c r="Q19" s="1262">
        <f t="shared" si="3"/>
        <v>6</v>
      </c>
      <c r="R19" s="1262">
        <f t="shared" si="3"/>
        <v>3</v>
      </c>
      <c r="S19" s="907">
        <f>AVERAGE(E19:R19)</f>
        <v>5.7857142857142856</v>
      </c>
    </row>
    <row r="20" spans="1:19" ht="46.5" customHeight="1" x14ac:dyDescent="0.65">
      <c r="A20" s="1248" t="s">
        <v>13</v>
      </c>
      <c r="B20" s="1248" t="s">
        <v>26</v>
      </c>
      <c r="C20" s="1254" t="s">
        <v>285</v>
      </c>
      <c r="D20" s="1250">
        <f>SUM(E20:K20,L20:R20)/2</f>
        <v>40</v>
      </c>
      <c r="E20" s="1251"/>
      <c r="F20" s="1250">
        <v>8</v>
      </c>
      <c r="G20" s="1250">
        <v>8</v>
      </c>
      <c r="H20" s="1250"/>
      <c r="I20" s="1250">
        <v>8</v>
      </c>
      <c r="J20" s="1250">
        <v>8</v>
      </c>
      <c r="K20" s="1255">
        <v>8</v>
      </c>
      <c r="L20" s="1255">
        <v>8</v>
      </c>
      <c r="M20" s="1265">
        <v>8</v>
      </c>
      <c r="N20" s="1265">
        <v>8</v>
      </c>
      <c r="O20" s="1268"/>
      <c r="P20" s="1265">
        <v>8</v>
      </c>
      <c r="Q20" s="1265">
        <v>8</v>
      </c>
      <c r="R20" s="1252"/>
      <c r="S20" s="907"/>
    </row>
    <row r="21" spans="1:19" ht="46.5" customHeight="1" x14ac:dyDescent="0.25">
      <c r="A21" s="1248" t="s">
        <v>13</v>
      </c>
      <c r="B21" s="1248" t="s">
        <v>26</v>
      </c>
      <c r="C21" s="1254" t="s">
        <v>298</v>
      </c>
      <c r="D21" s="1250">
        <f>SUM(E21:K21,L21:R21)/2</f>
        <v>40</v>
      </c>
      <c r="E21" s="1269">
        <v>8</v>
      </c>
      <c r="F21" s="1250"/>
      <c r="G21" s="1250">
        <v>8</v>
      </c>
      <c r="H21" s="1250">
        <v>8</v>
      </c>
      <c r="I21" s="1250">
        <v>8</v>
      </c>
      <c r="J21" s="1250">
        <v>8</v>
      </c>
      <c r="K21" s="1270"/>
      <c r="L21" s="1271"/>
      <c r="M21" s="1250">
        <v>8</v>
      </c>
      <c r="N21" s="1250">
        <v>8</v>
      </c>
      <c r="O21" s="1250">
        <v>8</v>
      </c>
      <c r="P21" s="1250">
        <v>8</v>
      </c>
      <c r="Q21" s="1250"/>
      <c r="R21" s="1271">
        <v>8</v>
      </c>
      <c r="S21" s="907"/>
    </row>
    <row r="22" spans="1:19" ht="46.5" customHeight="1" x14ac:dyDescent="0.25">
      <c r="A22" s="1259"/>
      <c r="B22" s="1259"/>
      <c r="C22" s="1260" t="s">
        <v>120</v>
      </c>
      <c r="D22" s="1261"/>
      <c r="E22" s="1262">
        <f>COUNT(E7:E13,E15:E18,E20:E21)</f>
        <v>5</v>
      </c>
      <c r="F22" s="1262">
        <f t="shared" ref="F22:R22" si="4">COUNT(F7:F13,F15:F18,F20:F21)</f>
        <v>8</v>
      </c>
      <c r="G22" s="1262">
        <f t="shared" si="4"/>
        <v>9</v>
      </c>
      <c r="H22" s="1262">
        <f t="shared" si="4"/>
        <v>7</v>
      </c>
      <c r="I22" s="1262">
        <f t="shared" si="4"/>
        <v>9</v>
      </c>
      <c r="J22" s="1262">
        <f t="shared" si="4"/>
        <v>9</v>
      </c>
      <c r="K22" s="1262">
        <f t="shared" si="4"/>
        <v>4</v>
      </c>
      <c r="L22" s="1262">
        <f t="shared" si="4"/>
        <v>4</v>
      </c>
      <c r="M22" s="1262">
        <f t="shared" si="4"/>
        <v>9</v>
      </c>
      <c r="N22" s="1262">
        <f t="shared" si="4"/>
        <v>9</v>
      </c>
      <c r="O22" s="1262">
        <f t="shared" si="4"/>
        <v>8</v>
      </c>
      <c r="P22" s="1262">
        <f t="shared" si="4"/>
        <v>9</v>
      </c>
      <c r="Q22" s="1262">
        <f t="shared" si="4"/>
        <v>7</v>
      </c>
      <c r="R22" s="1262">
        <f t="shared" si="4"/>
        <v>4</v>
      </c>
      <c r="S22" s="907">
        <f t="shared" ref="S22:S59" si="5">AVERAGE(E22:R22)</f>
        <v>7.2142857142857144</v>
      </c>
    </row>
    <row r="23" spans="1:19" ht="46.5" customHeight="1" x14ac:dyDescent="0.25">
      <c r="A23" s="1248" t="s">
        <v>13</v>
      </c>
      <c r="B23" s="1248" t="s">
        <v>30</v>
      </c>
      <c r="C23" s="1254" t="s">
        <v>292</v>
      </c>
      <c r="D23" s="1250">
        <f>SUM(E23:K23,L23:R23)/2</f>
        <v>32</v>
      </c>
      <c r="E23" s="1272"/>
      <c r="F23" s="1250">
        <v>8</v>
      </c>
      <c r="G23" s="1250"/>
      <c r="H23" s="1250">
        <v>8</v>
      </c>
      <c r="I23" s="1250">
        <v>8</v>
      </c>
      <c r="J23" s="1250">
        <v>8</v>
      </c>
      <c r="K23" s="1273"/>
      <c r="L23" s="1273"/>
      <c r="M23" s="1250">
        <v>8</v>
      </c>
      <c r="N23" s="1250">
        <v>8</v>
      </c>
      <c r="O23" s="1250"/>
      <c r="P23" s="1265">
        <v>8</v>
      </c>
      <c r="Q23" s="1250">
        <v>8</v>
      </c>
      <c r="R23" s="1272"/>
      <c r="S23" s="907"/>
    </row>
    <row r="24" spans="1:19" ht="46.5" customHeight="1" x14ac:dyDescent="0.25">
      <c r="A24" s="1248" t="s">
        <v>13</v>
      </c>
      <c r="B24" s="1248" t="s">
        <v>30</v>
      </c>
      <c r="C24" s="1254" t="s">
        <v>290</v>
      </c>
      <c r="D24" s="1250">
        <f t="shared" ref="D24" si="6">SUM(E24:K24,L24:R24)/2</f>
        <v>4</v>
      </c>
      <c r="E24" s="1251">
        <v>8</v>
      </c>
      <c r="F24" s="1250"/>
      <c r="G24" s="1250"/>
      <c r="H24" s="1250"/>
      <c r="I24" s="1250"/>
      <c r="J24" s="1250"/>
      <c r="K24" s="1257" t="s">
        <v>104</v>
      </c>
      <c r="L24" s="1257" t="s">
        <v>104</v>
      </c>
      <c r="M24" s="1250"/>
      <c r="N24" s="1250"/>
      <c r="O24" s="1250"/>
      <c r="P24" s="1250"/>
      <c r="Q24" s="1250"/>
      <c r="R24" s="1257" t="s">
        <v>104</v>
      </c>
      <c r="S24" s="907"/>
    </row>
    <row r="25" spans="1:19" ht="46.5" customHeight="1" x14ac:dyDescent="0.25">
      <c r="A25" s="1259"/>
      <c r="B25" s="1259"/>
      <c r="C25" s="1260" t="s">
        <v>119</v>
      </c>
      <c r="D25" s="1261"/>
      <c r="E25" s="1262">
        <f>COUNT(E7:E13,E15:E18,E20:E21,E23:E24)</f>
        <v>6</v>
      </c>
      <c r="F25" s="1262">
        <f t="shared" ref="F25:R25" si="7">COUNT(F7:F13,F15:F18,F20:F21,F23:F24)</f>
        <v>9</v>
      </c>
      <c r="G25" s="1262">
        <f t="shared" si="7"/>
        <v>9</v>
      </c>
      <c r="H25" s="1262">
        <f t="shared" si="7"/>
        <v>8</v>
      </c>
      <c r="I25" s="1262">
        <f t="shared" si="7"/>
        <v>10</v>
      </c>
      <c r="J25" s="1262">
        <f t="shared" si="7"/>
        <v>10</v>
      </c>
      <c r="K25" s="1262">
        <f t="shared" si="7"/>
        <v>4</v>
      </c>
      <c r="L25" s="1262">
        <f t="shared" si="7"/>
        <v>4</v>
      </c>
      <c r="M25" s="1262">
        <f t="shared" si="7"/>
        <v>10</v>
      </c>
      <c r="N25" s="1262">
        <f t="shared" si="7"/>
        <v>10</v>
      </c>
      <c r="O25" s="1262">
        <f t="shared" si="7"/>
        <v>8</v>
      </c>
      <c r="P25" s="1262">
        <f t="shared" si="7"/>
        <v>10</v>
      </c>
      <c r="Q25" s="1262">
        <f t="shared" si="7"/>
        <v>8</v>
      </c>
      <c r="R25" s="1262">
        <f t="shared" si="7"/>
        <v>4</v>
      </c>
      <c r="S25" s="907">
        <f t="shared" si="5"/>
        <v>7.8571428571428568</v>
      </c>
    </row>
    <row r="26" spans="1:19" ht="46.5" customHeight="1" x14ac:dyDescent="0.25">
      <c r="A26" s="1248" t="s">
        <v>13</v>
      </c>
      <c r="B26" s="1248" t="s">
        <v>91</v>
      </c>
      <c r="C26" s="1249" t="s">
        <v>92</v>
      </c>
      <c r="D26" s="1250">
        <f t="shared" ref="D26:D29" si="8">SUM(E26:K26,L26:R26)/2</f>
        <v>36</v>
      </c>
      <c r="E26" s="1251"/>
      <c r="F26" s="1250">
        <v>8</v>
      </c>
      <c r="G26" s="1274" t="s">
        <v>104</v>
      </c>
      <c r="H26" s="1250">
        <v>8</v>
      </c>
      <c r="I26" s="1250">
        <v>8</v>
      </c>
      <c r="J26" s="1250">
        <v>8</v>
      </c>
      <c r="K26" s="1251"/>
      <c r="L26" s="1251"/>
      <c r="M26" s="1250">
        <v>8</v>
      </c>
      <c r="N26" s="1250">
        <v>8</v>
      </c>
      <c r="O26" s="1250">
        <v>8</v>
      </c>
      <c r="P26" s="1250">
        <v>8</v>
      </c>
      <c r="Q26" s="1250">
        <v>8</v>
      </c>
      <c r="R26" s="1252"/>
      <c r="S26" s="907"/>
    </row>
    <row r="27" spans="1:19" ht="46.5" customHeight="1" x14ac:dyDescent="0.25">
      <c r="A27" s="1248" t="s">
        <v>13</v>
      </c>
      <c r="B27" s="1248" t="s">
        <v>91</v>
      </c>
      <c r="C27" s="1249" t="s">
        <v>314</v>
      </c>
      <c r="D27" s="1250">
        <f t="shared" si="8"/>
        <v>16</v>
      </c>
      <c r="E27" s="1272"/>
      <c r="F27" s="1250"/>
      <c r="G27" s="1250">
        <v>8</v>
      </c>
      <c r="H27" s="1250">
        <v>8</v>
      </c>
      <c r="I27" s="1250"/>
      <c r="J27" s="1250"/>
      <c r="K27" s="1251"/>
      <c r="L27" s="1251"/>
      <c r="M27" s="1250"/>
      <c r="N27" s="1250">
        <v>8</v>
      </c>
      <c r="O27" s="1250">
        <v>8</v>
      </c>
      <c r="P27" s="1250"/>
      <c r="Q27" s="1250"/>
      <c r="R27" s="1272"/>
      <c r="S27" s="907"/>
    </row>
    <row r="28" spans="1:19" ht="46.5" customHeight="1" x14ac:dyDescent="0.25">
      <c r="A28" s="1263" t="s">
        <v>328</v>
      </c>
      <c r="B28" s="1263" t="s">
        <v>91</v>
      </c>
      <c r="C28" s="1264" t="s">
        <v>331</v>
      </c>
      <c r="D28" s="1250">
        <f t="shared" si="8"/>
        <v>0</v>
      </c>
      <c r="E28" s="1251"/>
      <c r="F28" s="1275" t="s">
        <v>10</v>
      </c>
      <c r="G28" s="1275" t="s">
        <v>10</v>
      </c>
      <c r="H28" s="1275" t="s">
        <v>10</v>
      </c>
      <c r="I28" s="1275"/>
      <c r="J28" s="1275" t="s">
        <v>10</v>
      </c>
      <c r="K28" s="1276" t="s">
        <v>10</v>
      </c>
      <c r="L28" s="1276" t="s">
        <v>10</v>
      </c>
      <c r="M28" s="1275" t="s">
        <v>10</v>
      </c>
      <c r="N28" s="1275" t="s">
        <v>10</v>
      </c>
      <c r="O28" s="1275" t="s">
        <v>10</v>
      </c>
      <c r="P28" s="1275"/>
      <c r="Q28" s="1275" t="s">
        <v>10</v>
      </c>
      <c r="R28" s="1252"/>
      <c r="S28" s="907"/>
    </row>
    <row r="29" spans="1:19" ht="46.5" customHeight="1" x14ac:dyDescent="0.25">
      <c r="A29" s="1248" t="s">
        <v>13</v>
      </c>
      <c r="B29" s="1248" t="s">
        <v>91</v>
      </c>
      <c r="C29" s="1254" t="s">
        <v>281</v>
      </c>
      <c r="D29" s="1250">
        <f t="shared" si="8"/>
        <v>40</v>
      </c>
      <c r="E29" s="1251">
        <v>8</v>
      </c>
      <c r="F29" s="1250"/>
      <c r="G29" s="1250">
        <v>8</v>
      </c>
      <c r="H29" s="1250">
        <v>8</v>
      </c>
      <c r="I29" s="1250">
        <v>8</v>
      </c>
      <c r="J29" s="1250">
        <v>8</v>
      </c>
      <c r="K29" s="1251"/>
      <c r="L29" s="1251"/>
      <c r="M29" s="1250">
        <v>8</v>
      </c>
      <c r="N29" s="1250">
        <v>8</v>
      </c>
      <c r="O29" s="1250"/>
      <c r="P29" s="1250">
        <v>8</v>
      </c>
      <c r="Q29" s="1250">
        <v>8</v>
      </c>
      <c r="R29" s="1252">
        <v>8</v>
      </c>
      <c r="S29" s="907"/>
    </row>
    <row r="30" spans="1:19" ht="46.5" customHeight="1" x14ac:dyDescent="0.25">
      <c r="A30" s="1259"/>
      <c r="B30" s="1259"/>
      <c r="C30" s="1260" t="s">
        <v>124</v>
      </c>
      <c r="D30" s="1261"/>
      <c r="E30" s="1262">
        <f>COUNT(E7:E13,E15:E18,E20:E21,E23:E24,E26:E29)</f>
        <v>7</v>
      </c>
      <c r="F30" s="1262">
        <f t="shared" ref="F30:R30" si="9">COUNT(F7:F13,F15:F18,F20:F21,F23:F24,F26:F29)</f>
        <v>10</v>
      </c>
      <c r="G30" s="1262">
        <f t="shared" si="9"/>
        <v>11</v>
      </c>
      <c r="H30" s="1262">
        <f t="shared" si="9"/>
        <v>11</v>
      </c>
      <c r="I30" s="1262">
        <f t="shared" si="9"/>
        <v>12</v>
      </c>
      <c r="J30" s="1262">
        <f t="shared" si="9"/>
        <v>12</v>
      </c>
      <c r="K30" s="1262">
        <f t="shared" si="9"/>
        <v>4</v>
      </c>
      <c r="L30" s="1262">
        <f t="shared" si="9"/>
        <v>4</v>
      </c>
      <c r="M30" s="1262">
        <f t="shared" si="9"/>
        <v>12</v>
      </c>
      <c r="N30" s="1262">
        <f t="shared" si="9"/>
        <v>13</v>
      </c>
      <c r="O30" s="1262">
        <f t="shared" si="9"/>
        <v>10</v>
      </c>
      <c r="P30" s="1262">
        <f t="shared" si="9"/>
        <v>12</v>
      </c>
      <c r="Q30" s="1262">
        <f t="shared" si="9"/>
        <v>10</v>
      </c>
      <c r="R30" s="1262">
        <f t="shared" si="9"/>
        <v>5</v>
      </c>
      <c r="S30" s="907">
        <f t="shared" si="5"/>
        <v>9.5</v>
      </c>
    </row>
    <row r="31" spans="1:19" ht="46.5" customHeight="1" x14ac:dyDescent="0.25">
      <c r="A31" s="1248" t="s">
        <v>13</v>
      </c>
      <c r="B31" s="1248" t="s">
        <v>34</v>
      </c>
      <c r="C31" s="1277" t="s">
        <v>192</v>
      </c>
      <c r="D31" s="1250">
        <f>SUM(E31:K31,L31:R31)/2</f>
        <v>24</v>
      </c>
      <c r="E31" s="1251">
        <v>8</v>
      </c>
      <c r="F31" s="1267" t="s">
        <v>104</v>
      </c>
      <c r="G31" s="1267" t="s">
        <v>104</v>
      </c>
      <c r="H31" s="1274" t="s">
        <v>104</v>
      </c>
      <c r="I31" s="1250"/>
      <c r="J31" s="1274" t="s">
        <v>104</v>
      </c>
      <c r="K31" s="1251"/>
      <c r="L31" s="1251"/>
      <c r="M31" s="1265">
        <v>8</v>
      </c>
      <c r="N31" s="1265">
        <v>8</v>
      </c>
      <c r="O31" s="1250">
        <v>8</v>
      </c>
      <c r="P31" s="1250"/>
      <c r="Q31" s="1250">
        <v>8</v>
      </c>
      <c r="R31" s="1252">
        <v>8</v>
      </c>
      <c r="S31" s="907"/>
    </row>
    <row r="32" spans="1:19" ht="46.5" customHeight="1" x14ac:dyDescent="0.25">
      <c r="A32" s="1259"/>
      <c r="B32" s="1259"/>
      <c r="C32" s="1260" t="s">
        <v>121</v>
      </c>
      <c r="D32" s="1261"/>
      <c r="E32" s="1262">
        <f t="shared" ref="E32:R32" si="10">COUNT(E7:E13,E15:E18,E20:E21,E23:E24,E26:E29,E31:E31)</f>
        <v>8</v>
      </c>
      <c r="F32" s="1262">
        <f t="shared" si="10"/>
        <v>10</v>
      </c>
      <c r="G32" s="1262">
        <f t="shared" si="10"/>
        <v>11</v>
      </c>
      <c r="H32" s="1262">
        <f t="shared" si="10"/>
        <v>11</v>
      </c>
      <c r="I32" s="1262">
        <f t="shared" si="10"/>
        <v>12</v>
      </c>
      <c r="J32" s="1262">
        <f t="shared" si="10"/>
        <v>12</v>
      </c>
      <c r="K32" s="1262">
        <f t="shared" si="10"/>
        <v>4</v>
      </c>
      <c r="L32" s="1262">
        <f t="shared" si="10"/>
        <v>4</v>
      </c>
      <c r="M32" s="1262">
        <f t="shared" si="10"/>
        <v>13</v>
      </c>
      <c r="N32" s="1262">
        <f t="shared" si="10"/>
        <v>14</v>
      </c>
      <c r="O32" s="1262">
        <f t="shared" si="10"/>
        <v>11</v>
      </c>
      <c r="P32" s="1262">
        <f t="shared" si="10"/>
        <v>12</v>
      </c>
      <c r="Q32" s="1262">
        <f t="shared" si="10"/>
        <v>11</v>
      </c>
      <c r="R32" s="1262">
        <f t="shared" si="10"/>
        <v>6</v>
      </c>
      <c r="S32" s="907">
        <f t="shared" si="5"/>
        <v>9.9285714285714288</v>
      </c>
    </row>
    <row r="33" spans="1:19" ht="46.5" customHeight="1" x14ac:dyDescent="0.25">
      <c r="A33" s="1248" t="s">
        <v>13</v>
      </c>
      <c r="B33" s="1248" t="s">
        <v>162</v>
      </c>
      <c r="C33" s="1254" t="s">
        <v>235</v>
      </c>
      <c r="D33" s="1250">
        <f t="shared" ref="D33" si="11">SUM(E33:K33,L33:R33)/2</f>
        <v>40</v>
      </c>
      <c r="E33" s="1255"/>
      <c r="F33" s="1265">
        <v>8</v>
      </c>
      <c r="G33" s="1265">
        <v>8</v>
      </c>
      <c r="H33" s="1250"/>
      <c r="I33" s="1265">
        <v>8</v>
      </c>
      <c r="J33" s="1265">
        <v>8</v>
      </c>
      <c r="K33" s="1251">
        <v>8</v>
      </c>
      <c r="L33" s="1251">
        <v>8</v>
      </c>
      <c r="M33" s="1250">
        <v>8</v>
      </c>
      <c r="N33" s="1265"/>
      <c r="O33" s="1265">
        <v>8</v>
      </c>
      <c r="P33" s="1265">
        <v>8</v>
      </c>
      <c r="Q33" s="1265">
        <v>8</v>
      </c>
      <c r="R33" s="1266"/>
      <c r="S33" s="907"/>
    </row>
    <row r="34" spans="1:19" ht="46.5" customHeight="1" x14ac:dyDescent="0.25">
      <c r="A34" s="1248" t="s">
        <v>13</v>
      </c>
      <c r="B34" s="1248" t="s">
        <v>162</v>
      </c>
      <c r="C34" s="1254" t="s">
        <v>292</v>
      </c>
      <c r="D34" s="1250">
        <f>SUM(E34:K34,L34:R34)/2</f>
        <v>8</v>
      </c>
      <c r="E34" s="1251">
        <v>8</v>
      </c>
      <c r="F34" s="1275"/>
      <c r="G34" s="1278"/>
      <c r="H34" s="1275"/>
      <c r="I34" s="1275"/>
      <c r="J34" s="1275"/>
      <c r="K34" s="1255"/>
      <c r="L34" s="1255"/>
      <c r="M34" s="1275"/>
      <c r="N34" s="1279"/>
      <c r="O34" s="1279"/>
      <c r="P34" s="1279"/>
      <c r="Q34" s="1275"/>
      <c r="R34" s="1252">
        <v>8</v>
      </c>
      <c r="S34" s="907"/>
    </row>
    <row r="35" spans="1:19" ht="46.5" customHeight="1" x14ac:dyDescent="0.25">
      <c r="A35" s="1259"/>
      <c r="B35" s="1259"/>
      <c r="C35" s="1260" t="s">
        <v>139</v>
      </c>
      <c r="D35" s="1261"/>
      <c r="E35" s="1262">
        <f t="shared" ref="E35:R35" si="12">COUNT(E7:E13,E15:E18,E20:E21,E23:E24,E26:E29,E31:E31,E33:E34)</f>
        <v>9</v>
      </c>
      <c r="F35" s="1262">
        <f t="shared" si="12"/>
        <v>11</v>
      </c>
      <c r="G35" s="1262">
        <f t="shared" si="12"/>
        <v>12</v>
      </c>
      <c r="H35" s="1262">
        <f t="shared" si="12"/>
        <v>11</v>
      </c>
      <c r="I35" s="1262">
        <f t="shared" si="12"/>
        <v>13</v>
      </c>
      <c r="J35" s="1262">
        <f t="shared" si="12"/>
        <v>13</v>
      </c>
      <c r="K35" s="1262">
        <f t="shared" si="12"/>
        <v>5</v>
      </c>
      <c r="L35" s="1262">
        <f t="shared" si="12"/>
        <v>5</v>
      </c>
      <c r="M35" s="1262">
        <f t="shared" si="12"/>
        <v>14</v>
      </c>
      <c r="N35" s="1262">
        <f t="shared" si="12"/>
        <v>14</v>
      </c>
      <c r="O35" s="1262">
        <f t="shared" si="12"/>
        <v>12</v>
      </c>
      <c r="P35" s="1262">
        <f t="shared" si="12"/>
        <v>13</v>
      </c>
      <c r="Q35" s="1262">
        <f t="shared" si="12"/>
        <v>12</v>
      </c>
      <c r="R35" s="1262">
        <f t="shared" si="12"/>
        <v>7</v>
      </c>
      <c r="S35" s="907">
        <f t="shared" si="5"/>
        <v>10.785714285714286</v>
      </c>
    </row>
    <row r="36" spans="1:19" ht="46.5" customHeight="1" x14ac:dyDescent="0.25">
      <c r="A36" s="1248" t="s">
        <v>13</v>
      </c>
      <c r="B36" s="1248" t="s">
        <v>103</v>
      </c>
      <c r="C36" s="1254" t="s">
        <v>309</v>
      </c>
      <c r="D36" s="1250">
        <f>SUM(E36:K36,L36:R36)/2</f>
        <v>8</v>
      </c>
      <c r="E36" s="1271"/>
      <c r="F36" s="1250"/>
      <c r="G36" s="1250">
        <v>8</v>
      </c>
      <c r="H36" s="1250"/>
      <c r="I36" s="1250"/>
      <c r="J36" s="1250"/>
      <c r="K36" s="1271"/>
      <c r="L36" s="1271"/>
      <c r="M36" s="1250"/>
      <c r="N36" s="1250">
        <v>8</v>
      </c>
      <c r="O36" s="1250"/>
      <c r="P36" s="1250"/>
      <c r="Q36" s="1250"/>
      <c r="R36" s="1271"/>
      <c r="S36" s="907"/>
    </row>
    <row r="37" spans="1:19" ht="46.5" customHeight="1" x14ac:dyDescent="0.25">
      <c r="A37" s="1263" t="s">
        <v>328</v>
      </c>
      <c r="B37" s="1263" t="s">
        <v>103</v>
      </c>
      <c r="C37" s="1264" t="s">
        <v>332</v>
      </c>
      <c r="D37" s="1250">
        <f>SUM(E37:K37,L37:R37)/2</f>
        <v>0</v>
      </c>
      <c r="E37" s="1251"/>
      <c r="F37" s="1250"/>
      <c r="G37" s="1250"/>
      <c r="H37" s="1250"/>
      <c r="I37" s="1250"/>
      <c r="J37" s="1250"/>
      <c r="K37" s="1251"/>
      <c r="L37" s="1251"/>
      <c r="M37" s="1250"/>
      <c r="N37" s="1250"/>
      <c r="O37" s="1250"/>
      <c r="P37" s="1250"/>
      <c r="Q37" s="1250"/>
      <c r="R37" s="1252"/>
      <c r="S37" s="907"/>
    </row>
    <row r="38" spans="1:19" ht="46.5" customHeight="1" x14ac:dyDescent="0.25">
      <c r="A38" s="1259"/>
      <c r="B38" s="1259"/>
      <c r="C38" s="1260" t="s">
        <v>125</v>
      </c>
      <c r="D38" s="1261"/>
      <c r="E38" s="1262">
        <f t="shared" ref="E38:R38" si="13">COUNT(E7:E13,E15:E17,E20:E21,E23:E24,E26:E29,E31:E31,E33:E34,E36:E37)</f>
        <v>8</v>
      </c>
      <c r="F38" s="1262">
        <f t="shared" si="13"/>
        <v>11</v>
      </c>
      <c r="G38" s="1262">
        <f t="shared" si="13"/>
        <v>12</v>
      </c>
      <c r="H38" s="1262">
        <f t="shared" si="13"/>
        <v>10</v>
      </c>
      <c r="I38" s="1262">
        <f t="shared" si="13"/>
        <v>13</v>
      </c>
      <c r="J38" s="1262">
        <f t="shared" si="13"/>
        <v>13</v>
      </c>
      <c r="K38" s="1262">
        <f t="shared" si="13"/>
        <v>5</v>
      </c>
      <c r="L38" s="1262">
        <f t="shared" si="13"/>
        <v>4</v>
      </c>
      <c r="M38" s="1262">
        <f t="shared" si="13"/>
        <v>13</v>
      </c>
      <c r="N38" s="1262">
        <f t="shared" si="13"/>
        <v>14</v>
      </c>
      <c r="O38" s="1262">
        <f t="shared" si="13"/>
        <v>12</v>
      </c>
      <c r="P38" s="1262">
        <f t="shared" si="13"/>
        <v>12</v>
      </c>
      <c r="Q38" s="1262">
        <f t="shared" si="13"/>
        <v>12</v>
      </c>
      <c r="R38" s="1262">
        <f t="shared" si="13"/>
        <v>7</v>
      </c>
      <c r="S38" s="907">
        <f t="shared" si="5"/>
        <v>10.428571428571429</v>
      </c>
    </row>
    <row r="39" spans="1:19" ht="46.5" customHeight="1" x14ac:dyDescent="0.25">
      <c r="A39" s="1248" t="s">
        <v>13</v>
      </c>
      <c r="B39" s="1248" t="s">
        <v>39</v>
      </c>
      <c r="C39" s="1254" t="s">
        <v>318</v>
      </c>
      <c r="D39" s="1250">
        <f>SUM(E39:K39,L39:R39)/2</f>
        <v>40</v>
      </c>
      <c r="E39" s="1251"/>
      <c r="F39" s="1250">
        <v>8</v>
      </c>
      <c r="G39" s="1250">
        <v>8</v>
      </c>
      <c r="H39" s="1250">
        <v>8</v>
      </c>
      <c r="I39" s="1250">
        <v>8</v>
      </c>
      <c r="J39" s="1250"/>
      <c r="K39" s="1251">
        <v>8</v>
      </c>
      <c r="L39" s="1251">
        <v>8</v>
      </c>
      <c r="M39" s="1250">
        <v>8</v>
      </c>
      <c r="N39" s="1250"/>
      <c r="O39" s="1250">
        <v>8</v>
      </c>
      <c r="P39" s="1250">
        <v>8</v>
      </c>
      <c r="Q39" s="1250">
        <v>8</v>
      </c>
      <c r="R39" s="1252"/>
      <c r="S39" s="907"/>
    </row>
    <row r="40" spans="1:19" ht="46.5" customHeight="1" x14ac:dyDescent="0.25">
      <c r="A40" s="1248" t="s">
        <v>13</v>
      </c>
      <c r="B40" s="1248" t="s">
        <v>39</v>
      </c>
      <c r="C40" s="1254" t="s">
        <v>306</v>
      </c>
      <c r="D40" s="1250">
        <f t="shared" ref="D40:D45" si="14">SUM(E40:K40,L40:R40)/2</f>
        <v>40</v>
      </c>
      <c r="E40" s="1255">
        <v>8</v>
      </c>
      <c r="F40" s="1265">
        <v>8</v>
      </c>
      <c r="G40" s="1265">
        <v>8</v>
      </c>
      <c r="H40" s="1250"/>
      <c r="I40" s="1265">
        <v>8</v>
      </c>
      <c r="J40" s="1265">
        <v>8</v>
      </c>
      <c r="K40" s="1251"/>
      <c r="L40" s="1251"/>
      <c r="M40" s="1250">
        <v>8</v>
      </c>
      <c r="N40" s="1265">
        <v>8</v>
      </c>
      <c r="O40" s="1265">
        <v>8</v>
      </c>
      <c r="P40" s="1265">
        <v>8</v>
      </c>
      <c r="Q40" s="1265"/>
      <c r="R40" s="1266">
        <v>8</v>
      </c>
      <c r="S40" s="907"/>
    </row>
    <row r="41" spans="1:19" ht="46.5" customHeight="1" x14ac:dyDescent="0.25">
      <c r="A41" s="1248" t="s">
        <v>13</v>
      </c>
      <c r="B41" s="1248" t="s">
        <v>39</v>
      </c>
      <c r="C41" s="1254" t="s">
        <v>333</v>
      </c>
      <c r="D41" s="1250">
        <f t="shared" si="14"/>
        <v>40</v>
      </c>
      <c r="E41" s="1251"/>
      <c r="F41" s="1250">
        <v>8</v>
      </c>
      <c r="G41" s="1250">
        <v>8</v>
      </c>
      <c r="H41" s="1280">
        <v>8</v>
      </c>
      <c r="I41" s="1250"/>
      <c r="J41" s="1250">
        <v>8</v>
      </c>
      <c r="K41" s="1251">
        <v>8</v>
      </c>
      <c r="L41" s="1251">
        <v>8</v>
      </c>
      <c r="M41" s="1250">
        <v>8</v>
      </c>
      <c r="N41" s="1250">
        <v>8</v>
      </c>
      <c r="O41" s="1250"/>
      <c r="P41" s="1250">
        <v>8</v>
      </c>
      <c r="Q41" s="1250">
        <v>8</v>
      </c>
      <c r="R41" s="1252"/>
      <c r="S41" s="907"/>
    </row>
    <row r="42" spans="1:19" s="1064" customFormat="1" ht="46.5" customHeight="1" x14ac:dyDescent="0.25">
      <c r="A42" s="1248" t="s">
        <v>13</v>
      </c>
      <c r="B42" s="1248" t="s">
        <v>39</v>
      </c>
      <c r="C42" s="1254" t="s">
        <v>308</v>
      </c>
      <c r="D42" s="1250">
        <f t="shared" si="14"/>
        <v>8</v>
      </c>
      <c r="E42" s="1251">
        <v>8</v>
      </c>
      <c r="F42" s="1275"/>
      <c r="G42" s="1275"/>
      <c r="H42" s="1275"/>
      <c r="I42" s="1275"/>
      <c r="J42" s="1275"/>
      <c r="K42" s="1276"/>
      <c r="L42" s="1276"/>
      <c r="M42" s="1275"/>
      <c r="N42" s="1275"/>
      <c r="O42" s="1275"/>
      <c r="P42" s="1275"/>
      <c r="Q42" s="1275"/>
      <c r="R42" s="1252">
        <v>8</v>
      </c>
      <c r="S42" s="1078"/>
    </row>
    <row r="43" spans="1:19" ht="46.5" customHeight="1" x14ac:dyDescent="0.25">
      <c r="A43" s="1248" t="s">
        <v>13</v>
      </c>
      <c r="B43" s="1248" t="s">
        <v>39</v>
      </c>
      <c r="C43" s="1254" t="s">
        <v>106</v>
      </c>
      <c r="D43" s="1250">
        <f t="shared" si="14"/>
        <v>16</v>
      </c>
      <c r="E43" s="1251"/>
      <c r="F43" s="1250">
        <v>8</v>
      </c>
      <c r="G43" s="1250">
        <v>8</v>
      </c>
      <c r="H43" s="1258"/>
      <c r="I43" s="1258"/>
      <c r="J43" s="1258"/>
      <c r="K43" s="1272"/>
      <c r="L43" s="1251"/>
      <c r="M43" s="1250">
        <v>8</v>
      </c>
      <c r="N43" s="1250">
        <v>8</v>
      </c>
      <c r="O43" s="1258"/>
      <c r="P43" s="1258"/>
      <c r="Q43" s="1258"/>
      <c r="R43" s="1272"/>
      <c r="S43" s="907"/>
    </row>
    <row r="44" spans="1:19" ht="46.5" customHeight="1" x14ac:dyDescent="0.25">
      <c r="A44" s="1248" t="s">
        <v>13</v>
      </c>
      <c r="B44" s="1248" t="s">
        <v>39</v>
      </c>
      <c r="C44" s="1254" t="s">
        <v>320</v>
      </c>
      <c r="D44" s="1250">
        <f t="shared" si="14"/>
        <v>28</v>
      </c>
      <c r="E44" s="1251"/>
      <c r="F44" s="1274" t="s">
        <v>152</v>
      </c>
      <c r="G44" s="1250"/>
      <c r="H44" s="1274" t="s">
        <v>152</v>
      </c>
      <c r="I44" s="1274" t="s">
        <v>152</v>
      </c>
      <c r="J44" s="1250">
        <v>8</v>
      </c>
      <c r="K44" s="1271">
        <v>8</v>
      </c>
      <c r="L44" s="1251">
        <v>8</v>
      </c>
      <c r="M44" s="1250"/>
      <c r="N44" s="1250">
        <v>8</v>
      </c>
      <c r="O44" s="1250">
        <v>8</v>
      </c>
      <c r="P44" s="1250">
        <v>8</v>
      </c>
      <c r="Q44" s="1250">
        <v>8</v>
      </c>
      <c r="R44" s="1271"/>
      <c r="S44" s="907"/>
    </row>
    <row r="45" spans="1:19" ht="46.5" customHeight="1" x14ac:dyDescent="0.25">
      <c r="A45" s="1248" t="s">
        <v>13</v>
      </c>
      <c r="B45" s="1248" t="s">
        <v>39</v>
      </c>
      <c r="C45" s="1254" t="s">
        <v>325</v>
      </c>
      <c r="D45" s="1250">
        <f t="shared" si="14"/>
        <v>24</v>
      </c>
      <c r="E45" s="1251">
        <v>8</v>
      </c>
      <c r="F45" s="1250"/>
      <c r="G45" s="1250"/>
      <c r="H45" s="1250"/>
      <c r="I45" s="1250"/>
      <c r="J45" s="1250">
        <v>8</v>
      </c>
      <c r="K45" s="1251">
        <v>8</v>
      </c>
      <c r="L45" s="1251">
        <v>8</v>
      </c>
      <c r="M45" s="1265"/>
      <c r="N45" s="1250"/>
      <c r="O45" s="1250"/>
      <c r="P45" s="1250"/>
      <c r="Q45" s="1250">
        <v>8</v>
      </c>
      <c r="R45" s="1252">
        <v>8</v>
      </c>
      <c r="S45" s="907"/>
    </row>
    <row r="46" spans="1:19" ht="46.5" customHeight="1" x14ac:dyDescent="0.25">
      <c r="A46" s="1259"/>
      <c r="B46" s="1259"/>
      <c r="C46" s="1260" t="s">
        <v>126</v>
      </c>
      <c r="D46" s="1261"/>
      <c r="E46" s="1262">
        <f t="shared" ref="E46:R46" si="15">COUNT(E8:E13,E15:E17,E20:E21,E23:E24,E26:E29,E31:E31,E33:E34,E36:E37,E39:E45)</f>
        <v>11</v>
      </c>
      <c r="F46" s="1262">
        <f t="shared" si="15"/>
        <v>14</v>
      </c>
      <c r="G46" s="1262">
        <f t="shared" si="15"/>
        <v>15</v>
      </c>
      <c r="H46" s="1262">
        <f t="shared" si="15"/>
        <v>11</v>
      </c>
      <c r="I46" s="1262">
        <f t="shared" si="15"/>
        <v>14</v>
      </c>
      <c r="J46" s="1262">
        <f t="shared" si="15"/>
        <v>16</v>
      </c>
      <c r="K46" s="1262">
        <f t="shared" si="15"/>
        <v>9</v>
      </c>
      <c r="L46" s="1262">
        <f t="shared" si="15"/>
        <v>8</v>
      </c>
      <c r="M46" s="1262">
        <f t="shared" si="15"/>
        <v>16</v>
      </c>
      <c r="N46" s="1262">
        <f t="shared" si="15"/>
        <v>17</v>
      </c>
      <c r="O46" s="1262">
        <f t="shared" si="15"/>
        <v>14</v>
      </c>
      <c r="P46" s="1262">
        <f t="shared" si="15"/>
        <v>15</v>
      </c>
      <c r="Q46" s="1262">
        <f t="shared" si="15"/>
        <v>15</v>
      </c>
      <c r="R46" s="1262">
        <f t="shared" si="15"/>
        <v>10</v>
      </c>
      <c r="S46" s="907">
        <f>AVERAGE(E46:R46)</f>
        <v>13.214285714285714</v>
      </c>
    </row>
    <row r="47" spans="1:19" ht="46.5" customHeight="1" x14ac:dyDescent="0.25">
      <c r="A47" s="1248" t="s">
        <v>13</v>
      </c>
      <c r="B47" s="1248" t="s">
        <v>326</v>
      </c>
      <c r="C47" s="1254" t="s">
        <v>276</v>
      </c>
      <c r="D47" s="1250">
        <f>SUM(E47:K47,L47:R47)/2</f>
        <v>19.5</v>
      </c>
      <c r="E47" s="1252"/>
      <c r="F47" s="1250"/>
      <c r="G47" s="1250"/>
      <c r="H47" s="1250">
        <v>6.5</v>
      </c>
      <c r="I47" s="1250">
        <v>6.5</v>
      </c>
      <c r="J47" s="1250">
        <v>6.5</v>
      </c>
      <c r="K47" s="1271"/>
      <c r="L47" s="1251"/>
      <c r="M47" s="1250"/>
      <c r="N47" s="1250"/>
      <c r="O47" s="1250">
        <v>6.5</v>
      </c>
      <c r="P47" s="1250">
        <v>6.5</v>
      </c>
      <c r="Q47" s="1250">
        <v>6.5</v>
      </c>
      <c r="R47" s="1250"/>
      <c r="S47" s="1326"/>
    </row>
    <row r="48" spans="1:19" ht="46.5" customHeight="1" x14ac:dyDescent="0.25">
      <c r="A48" s="1248" t="s">
        <v>13</v>
      </c>
      <c r="B48" s="1248" t="s">
        <v>301</v>
      </c>
      <c r="C48" s="1249" t="s">
        <v>106</v>
      </c>
      <c r="D48" s="1250">
        <f>SUM(E48:K48,L48:R48)/2</f>
        <v>6</v>
      </c>
      <c r="E48" s="1252"/>
      <c r="F48" s="1272"/>
      <c r="G48" s="1258"/>
      <c r="H48" s="1253">
        <v>6</v>
      </c>
      <c r="I48" s="1258"/>
      <c r="J48" s="1258"/>
      <c r="K48" s="1281"/>
      <c r="L48" s="1251"/>
      <c r="M48" s="1258"/>
      <c r="N48" s="1258"/>
      <c r="O48" s="1250">
        <v>6</v>
      </c>
      <c r="P48" s="1258"/>
      <c r="Q48" s="1258"/>
      <c r="R48" s="1281"/>
      <c r="S48" s="907"/>
    </row>
    <row r="49" spans="1:19" ht="46.5" customHeight="1" x14ac:dyDescent="0.25">
      <c r="A49" s="1248" t="s">
        <v>13</v>
      </c>
      <c r="B49" s="1248" t="s">
        <v>312</v>
      </c>
      <c r="C49" s="1249" t="s">
        <v>106</v>
      </c>
      <c r="D49" s="1250">
        <f>SUM(E49:K49,L49:R49)/2</f>
        <v>10</v>
      </c>
      <c r="E49" s="1252"/>
      <c r="F49" s="1272"/>
      <c r="G49" s="1258"/>
      <c r="H49" s="1272"/>
      <c r="I49" s="1250">
        <v>5</v>
      </c>
      <c r="J49" s="1250">
        <v>5</v>
      </c>
      <c r="K49" s="1281"/>
      <c r="L49" s="1251"/>
      <c r="M49" s="1258"/>
      <c r="N49" s="1258"/>
      <c r="O49" s="1258"/>
      <c r="P49" s="1250">
        <v>5</v>
      </c>
      <c r="Q49" s="1250">
        <v>5</v>
      </c>
      <c r="R49" s="1281"/>
      <c r="S49" s="907"/>
    </row>
    <row r="50" spans="1:19" ht="46.5" customHeight="1" x14ac:dyDescent="0.25">
      <c r="A50" s="1259"/>
      <c r="B50" s="1259"/>
      <c r="C50" s="1282" t="s">
        <v>300</v>
      </c>
      <c r="D50" s="1261"/>
      <c r="E50" s="1262">
        <f t="shared" ref="E50:R50" si="16">COUNT(E15:E17,E20:E21,E23:E24,E26:E29,E31:E31,E33:E34,E36:E37,E39:E45)</f>
        <v>8</v>
      </c>
      <c r="F50" s="1262">
        <f t="shared" si="16"/>
        <v>10</v>
      </c>
      <c r="G50" s="1262">
        <f t="shared" si="16"/>
        <v>12</v>
      </c>
      <c r="H50" s="1262">
        <f t="shared" si="16"/>
        <v>8</v>
      </c>
      <c r="I50" s="1262">
        <f t="shared" si="16"/>
        <v>10</v>
      </c>
      <c r="J50" s="1262">
        <f t="shared" si="16"/>
        <v>12</v>
      </c>
      <c r="K50" s="1262">
        <f t="shared" si="16"/>
        <v>7</v>
      </c>
      <c r="L50" s="1262">
        <f t="shared" si="16"/>
        <v>7</v>
      </c>
      <c r="M50" s="1262">
        <f t="shared" si="16"/>
        <v>12</v>
      </c>
      <c r="N50" s="1262">
        <f t="shared" si="16"/>
        <v>13</v>
      </c>
      <c r="O50" s="1262">
        <f t="shared" si="16"/>
        <v>10</v>
      </c>
      <c r="P50" s="1262">
        <f t="shared" si="16"/>
        <v>12</v>
      </c>
      <c r="Q50" s="1262">
        <f t="shared" si="16"/>
        <v>12</v>
      </c>
      <c r="R50" s="1262">
        <f t="shared" si="16"/>
        <v>7</v>
      </c>
      <c r="S50" s="907">
        <f>AVERAGE(E50:R50)</f>
        <v>10</v>
      </c>
    </row>
    <row r="51" spans="1:19" ht="46.5" hidden="1" customHeight="1" x14ac:dyDescent="0.25">
      <c r="A51" s="1259"/>
      <c r="B51" s="1259"/>
      <c r="C51" s="1283" t="s">
        <v>51</v>
      </c>
      <c r="D51" s="1261"/>
      <c r="E51" s="1262">
        <f t="shared" ref="E51:R51" si="17">COUNT(E20:E21,E23:E24,E26:E29,E31:E31,E33:E34,E36:E37,E39:E45,E48:E48)</f>
        <v>8</v>
      </c>
      <c r="F51" s="1262">
        <f t="shared" si="17"/>
        <v>8</v>
      </c>
      <c r="G51" s="1262">
        <f t="shared" si="17"/>
        <v>10</v>
      </c>
      <c r="H51" s="1262">
        <f t="shared" si="17"/>
        <v>8</v>
      </c>
      <c r="I51" s="1262">
        <f t="shared" si="17"/>
        <v>8</v>
      </c>
      <c r="J51" s="1262">
        <f t="shared" si="17"/>
        <v>10</v>
      </c>
      <c r="K51" s="1262">
        <f t="shared" si="17"/>
        <v>6</v>
      </c>
      <c r="L51" s="1262">
        <f t="shared" si="17"/>
        <v>6</v>
      </c>
      <c r="M51" s="1262">
        <f t="shared" si="17"/>
        <v>11</v>
      </c>
      <c r="N51" s="1262">
        <f t="shared" si="17"/>
        <v>12</v>
      </c>
      <c r="O51" s="1262">
        <f t="shared" si="17"/>
        <v>9</v>
      </c>
      <c r="P51" s="1262">
        <f t="shared" si="17"/>
        <v>10</v>
      </c>
      <c r="Q51" s="1262">
        <f t="shared" si="17"/>
        <v>10</v>
      </c>
      <c r="R51" s="1262">
        <f t="shared" si="17"/>
        <v>7</v>
      </c>
      <c r="S51" s="907">
        <f t="shared" si="5"/>
        <v>8.7857142857142865</v>
      </c>
    </row>
    <row r="52" spans="1:19" ht="46.5" hidden="1" customHeight="1" x14ac:dyDescent="0.25">
      <c r="A52" s="1259"/>
      <c r="B52" s="1259"/>
      <c r="C52" s="1283" t="s">
        <v>113</v>
      </c>
      <c r="D52" s="1261"/>
      <c r="E52" s="1262">
        <f t="shared" ref="E52:R52" si="18">COUNT(E23:E24,E26:E29,E31:E31,E33:E34,E36:E37,E39:E45,E48:E49)</f>
        <v>7</v>
      </c>
      <c r="F52" s="1262">
        <f t="shared" si="18"/>
        <v>7</v>
      </c>
      <c r="G52" s="1262">
        <f t="shared" si="18"/>
        <v>8</v>
      </c>
      <c r="H52" s="1262">
        <f t="shared" si="18"/>
        <v>7</v>
      </c>
      <c r="I52" s="1262">
        <f t="shared" si="18"/>
        <v>7</v>
      </c>
      <c r="J52" s="1262">
        <f t="shared" si="18"/>
        <v>9</v>
      </c>
      <c r="K52" s="1262">
        <f t="shared" si="18"/>
        <v>5</v>
      </c>
      <c r="L52" s="1262">
        <f t="shared" si="18"/>
        <v>5</v>
      </c>
      <c r="M52" s="1262">
        <f t="shared" si="18"/>
        <v>9</v>
      </c>
      <c r="N52" s="1262">
        <f t="shared" si="18"/>
        <v>10</v>
      </c>
      <c r="O52" s="1262">
        <f t="shared" si="18"/>
        <v>8</v>
      </c>
      <c r="P52" s="1262">
        <f t="shared" si="18"/>
        <v>9</v>
      </c>
      <c r="Q52" s="1262">
        <f t="shared" si="18"/>
        <v>10</v>
      </c>
      <c r="R52" s="1262">
        <f t="shared" si="18"/>
        <v>6</v>
      </c>
      <c r="S52" s="907">
        <f t="shared" si="5"/>
        <v>7.6428571428571432</v>
      </c>
    </row>
    <row r="53" spans="1:19" ht="46.5" customHeight="1" x14ac:dyDescent="0.25">
      <c r="A53" s="1248" t="s">
        <v>13</v>
      </c>
      <c r="B53" s="1248" t="s">
        <v>319</v>
      </c>
      <c r="C53" s="1254" t="s">
        <v>135</v>
      </c>
      <c r="D53" s="1250">
        <f t="shared" ref="D53" si="19">SUM(E53:K53,L53:R53)/2</f>
        <v>40</v>
      </c>
      <c r="E53" s="1252"/>
      <c r="F53" s="1253">
        <v>8</v>
      </c>
      <c r="G53" s="1250">
        <v>8</v>
      </c>
      <c r="H53" s="1253">
        <v>8</v>
      </c>
      <c r="I53" s="1250">
        <v>8</v>
      </c>
      <c r="J53" s="1250">
        <v>8</v>
      </c>
      <c r="K53" s="1251"/>
      <c r="L53" s="1251"/>
      <c r="M53" s="1250">
        <v>8</v>
      </c>
      <c r="N53" s="1250">
        <v>8</v>
      </c>
      <c r="O53" s="1250">
        <v>8</v>
      </c>
      <c r="P53" s="1250">
        <v>8</v>
      </c>
      <c r="Q53" s="1250">
        <v>8</v>
      </c>
      <c r="R53" s="1251"/>
      <c r="S53" s="907"/>
    </row>
    <row r="54" spans="1:19" ht="46.5" hidden="1" customHeight="1" x14ac:dyDescent="0.25">
      <c r="A54" s="1259"/>
      <c r="B54" s="1259"/>
      <c r="C54" s="1283" t="s">
        <v>55</v>
      </c>
      <c r="D54" s="1261"/>
      <c r="E54" s="1262">
        <f t="shared" ref="E54:R54" si="20">COUNT(E26:E29,E31:E31,E33:E34,E36:E37,E39:E45,E48:E49,E53)</f>
        <v>6</v>
      </c>
      <c r="F54" s="1262">
        <f t="shared" si="20"/>
        <v>7</v>
      </c>
      <c r="G54" s="1262">
        <f t="shared" si="20"/>
        <v>9</v>
      </c>
      <c r="H54" s="1262">
        <f t="shared" si="20"/>
        <v>7</v>
      </c>
      <c r="I54" s="1262">
        <f t="shared" si="20"/>
        <v>7</v>
      </c>
      <c r="J54" s="1262">
        <f t="shared" si="20"/>
        <v>9</v>
      </c>
      <c r="K54" s="1262">
        <f t="shared" si="20"/>
        <v>5</v>
      </c>
      <c r="L54" s="1262">
        <f t="shared" si="20"/>
        <v>5</v>
      </c>
      <c r="M54" s="1262">
        <f t="shared" si="20"/>
        <v>9</v>
      </c>
      <c r="N54" s="1262">
        <f t="shared" si="20"/>
        <v>10</v>
      </c>
      <c r="O54" s="1262">
        <f t="shared" si="20"/>
        <v>9</v>
      </c>
      <c r="P54" s="1262">
        <f t="shared" si="20"/>
        <v>9</v>
      </c>
      <c r="Q54" s="1262">
        <f t="shared" si="20"/>
        <v>10</v>
      </c>
      <c r="R54" s="1262">
        <f t="shared" si="20"/>
        <v>6</v>
      </c>
      <c r="S54" s="907">
        <f t="shared" si="5"/>
        <v>7.7142857142857144</v>
      </c>
    </row>
    <row r="55" spans="1:19" ht="46.5" hidden="1" customHeight="1" x14ac:dyDescent="0.25">
      <c r="A55" s="1259"/>
      <c r="B55" s="1259"/>
      <c r="C55" s="1283" t="s">
        <v>105</v>
      </c>
      <c r="D55" s="1261"/>
      <c r="E55" s="1262">
        <f t="shared" ref="E55:R55" si="21">COUNT(E31,E33:E34,E36:E37,E39:E45,E48:E49,E53)</f>
        <v>5</v>
      </c>
      <c r="F55" s="1262">
        <f t="shared" si="21"/>
        <v>6</v>
      </c>
      <c r="G55" s="1262">
        <f t="shared" si="21"/>
        <v>7</v>
      </c>
      <c r="H55" s="1262">
        <f t="shared" si="21"/>
        <v>4</v>
      </c>
      <c r="I55" s="1262">
        <f t="shared" si="21"/>
        <v>5</v>
      </c>
      <c r="J55" s="1262">
        <f t="shared" si="21"/>
        <v>7</v>
      </c>
      <c r="K55" s="1262">
        <f t="shared" si="21"/>
        <v>5</v>
      </c>
      <c r="L55" s="1262">
        <f t="shared" si="21"/>
        <v>5</v>
      </c>
      <c r="M55" s="1262">
        <f t="shared" si="21"/>
        <v>7</v>
      </c>
      <c r="N55" s="1262">
        <f t="shared" si="21"/>
        <v>7</v>
      </c>
      <c r="O55" s="1262">
        <f t="shared" si="21"/>
        <v>7</v>
      </c>
      <c r="P55" s="1262">
        <f t="shared" si="21"/>
        <v>7</v>
      </c>
      <c r="Q55" s="1262">
        <f t="shared" si="21"/>
        <v>8</v>
      </c>
      <c r="R55" s="1262">
        <f t="shared" si="21"/>
        <v>5</v>
      </c>
      <c r="S55" s="907">
        <f t="shared" si="5"/>
        <v>6.0714285714285712</v>
      </c>
    </row>
    <row r="56" spans="1:19" ht="46.5" hidden="1" customHeight="1" x14ac:dyDescent="0.25">
      <c r="A56" s="1259"/>
      <c r="B56" s="1259"/>
      <c r="C56" s="1283" t="s">
        <v>128</v>
      </c>
      <c r="D56" s="1261"/>
      <c r="E56" s="1262">
        <f t="shared" ref="E56:R56" si="22">COUNT(E33:E34,E36:E37,E39:E45,E48:E49,E53)</f>
        <v>4</v>
      </c>
      <c r="F56" s="1262">
        <f t="shared" si="22"/>
        <v>6</v>
      </c>
      <c r="G56" s="1262">
        <f t="shared" si="22"/>
        <v>7</v>
      </c>
      <c r="H56" s="1262">
        <f t="shared" si="22"/>
        <v>4</v>
      </c>
      <c r="I56" s="1262">
        <f t="shared" si="22"/>
        <v>5</v>
      </c>
      <c r="J56" s="1262">
        <f t="shared" si="22"/>
        <v>7</v>
      </c>
      <c r="K56" s="1262">
        <f t="shared" si="22"/>
        <v>5</v>
      </c>
      <c r="L56" s="1262">
        <f t="shared" si="22"/>
        <v>5</v>
      </c>
      <c r="M56" s="1262">
        <f t="shared" si="22"/>
        <v>6</v>
      </c>
      <c r="N56" s="1262">
        <f t="shared" si="22"/>
        <v>6</v>
      </c>
      <c r="O56" s="1262">
        <f t="shared" si="22"/>
        <v>6</v>
      </c>
      <c r="P56" s="1262">
        <f t="shared" si="22"/>
        <v>7</v>
      </c>
      <c r="Q56" s="1262">
        <f t="shared" si="22"/>
        <v>7</v>
      </c>
      <c r="R56" s="1262">
        <f t="shared" si="22"/>
        <v>4</v>
      </c>
      <c r="S56" s="907">
        <f t="shared" si="5"/>
        <v>5.6428571428571432</v>
      </c>
    </row>
    <row r="57" spans="1:19" ht="46.5" hidden="1" customHeight="1" x14ac:dyDescent="0.25">
      <c r="A57" s="1259"/>
      <c r="B57" s="1259"/>
      <c r="C57" s="1283" t="s">
        <v>161</v>
      </c>
      <c r="D57" s="1261"/>
      <c r="E57" s="1262">
        <f t="shared" ref="E57:R57" si="23">COUNT(E36:E37,E39:E45,E48:E49,E53)</f>
        <v>3</v>
      </c>
      <c r="F57" s="1262">
        <f t="shared" si="23"/>
        <v>5</v>
      </c>
      <c r="G57" s="1262">
        <f t="shared" si="23"/>
        <v>6</v>
      </c>
      <c r="H57" s="1262">
        <f t="shared" si="23"/>
        <v>4</v>
      </c>
      <c r="I57" s="1262">
        <f t="shared" si="23"/>
        <v>4</v>
      </c>
      <c r="J57" s="1262">
        <f t="shared" si="23"/>
        <v>6</v>
      </c>
      <c r="K57" s="1262">
        <f t="shared" si="23"/>
        <v>4</v>
      </c>
      <c r="L57" s="1262">
        <f t="shared" si="23"/>
        <v>4</v>
      </c>
      <c r="M57" s="1262">
        <f t="shared" si="23"/>
        <v>5</v>
      </c>
      <c r="N57" s="1262">
        <f t="shared" si="23"/>
        <v>6</v>
      </c>
      <c r="O57" s="1262">
        <f t="shared" si="23"/>
        <v>5</v>
      </c>
      <c r="P57" s="1262">
        <f t="shared" si="23"/>
        <v>6</v>
      </c>
      <c r="Q57" s="1262">
        <f t="shared" si="23"/>
        <v>6</v>
      </c>
      <c r="R57" s="1262">
        <f t="shared" si="23"/>
        <v>3</v>
      </c>
      <c r="S57" s="907">
        <f t="shared" si="5"/>
        <v>4.7857142857142856</v>
      </c>
    </row>
    <row r="58" spans="1:19" ht="46.5" customHeight="1" x14ac:dyDescent="0.25">
      <c r="A58" s="1259"/>
      <c r="B58" s="1259"/>
      <c r="C58" s="1283" t="s">
        <v>321</v>
      </c>
      <c r="D58" s="1261"/>
      <c r="E58" s="1262">
        <f t="shared" ref="E58:R58" si="24">COUNT(E39:E45,E48:E49,E53)</f>
        <v>3</v>
      </c>
      <c r="F58" s="1262">
        <f t="shared" si="24"/>
        <v>5</v>
      </c>
      <c r="G58" s="1262">
        <f t="shared" si="24"/>
        <v>5</v>
      </c>
      <c r="H58" s="1262">
        <f t="shared" si="24"/>
        <v>4</v>
      </c>
      <c r="I58" s="1262">
        <f t="shared" si="24"/>
        <v>4</v>
      </c>
      <c r="J58" s="1262">
        <f t="shared" si="24"/>
        <v>6</v>
      </c>
      <c r="K58" s="1262">
        <f t="shared" si="24"/>
        <v>4</v>
      </c>
      <c r="L58" s="1262">
        <f t="shared" si="24"/>
        <v>4</v>
      </c>
      <c r="M58" s="1262">
        <f t="shared" si="24"/>
        <v>5</v>
      </c>
      <c r="N58" s="1262">
        <f t="shared" si="24"/>
        <v>5</v>
      </c>
      <c r="O58" s="1262">
        <f t="shared" si="24"/>
        <v>5</v>
      </c>
      <c r="P58" s="1262">
        <f t="shared" si="24"/>
        <v>6</v>
      </c>
      <c r="Q58" s="1262">
        <f t="shared" si="24"/>
        <v>6</v>
      </c>
      <c r="R58" s="1262">
        <f t="shared" si="24"/>
        <v>3</v>
      </c>
      <c r="S58" s="907">
        <f t="shared" si="5"/>
        <v>4.6428571428571432</v>
      </c>
    </row>
    <row r="59" spans="1:19" ht="46.5" customHeight="1" x14ac:dyDescent="0.25">
      <c r="A59" s="1259"/>
      <c r="B59" s="1259"/>
      <c r="C59" s="1283" t="s">
        <v>183</v>
      </c>
      <c r="D59" s="1261"/>
      <c r="E59" s="1262">
        <f>COUNT(E53)</f>
        <v>0</v>
      </c>
      <c r="F59" s="1262">
        <f t="shared" ref="F59:R59" si="25">COUNT(F53)</f>
        <v>1</v>
      </c>
      <c r="G59" s="1262">
        <f t="shared" si="25"/>
        <v>1</v>
      </c>
      <c r="H59" s="1262">
        <f t="shared" si="25"/>
        <v>1</v>
      </c>
      <c r="I59" s="1262">
        <f t="shared" si="25"/>
        <v>1</v>
      </c>
      <c r="J59" s="1262">
        <f t="shared" si="25"/>
        <v>1</v>
      </c>
      <c r="K59" s="1262">
        <f t="shared" si="25"/>
        <v>0</v>
      </c>
      <c r="L59" s="1262">
        <f t="shared" si="25"/>
        <v>0</v>
      </c>
      <c r="M59" s="1262">
        <f t="shared" si="25"/>
        <v>1</v>
      </c>
      <c r="N59" s="1262">
        <f t="shared" si="25"/>
        <v>1</v>
      </c>
      <c r="O59" s="1262">
        <f t="shared" si="25"/>
        <v>1</v>
      </c>
      <c r="P59" s="1262">
        <f t="shared" si="25"/>
        <v>1</v>
      </c>
      <c r="Q59" s="1262">
        <f t="shared" si="25"/>
        <v>1</v>
      </c>
      <c r="R59" s="1262">
        <f t="shared" si="25"/>
        <v>0</v>
      </c>
      <c r="S59" s="907">
        <f t="shared" si="5"/>
        <v>0.7142857142857143</v>
      </c>
    </row>
    <row r="60" spans="1:19" ht="46.5" customHeight="1" thickBot="1" x14ac:dyDescent="0.35">
      <c r="A60" s="1248" t="s">
        <v>102</v>
      </c>
      <c r="B60" s="1248"/>
      <c r="C60" s="1249"/>
      <c r="D60" s="1250"/>
      <c r="E60" s="1252"/>
      <c r="F60" s="1253"/>
      <c r="G60" s="1253"/>
      <c r="H60" s="1253"/>
      <c r="I60" s="1250"/>
      <c r="J60" s="1250"/>
      <c r="K60" s="1251"/>
      <c r="L60" s="1251"/>
      <c r="M60" s="1253"/>
      <c r="N60" s="1250"/>
      <c r="O60" s="1250"/>
      <c r="P60" s="1250"/>
      <c r="Q60" s="1250"/>
      <c r="R60" s="1252"/>
      <c r="S60" s="897"/>
    </row>
    <row r="61" spans="1:19" ht="46.5" customHeight="1" thickBot="1" x14ac:dyDescent="0.35">
      <c r="A61" s="1284" t="s">
        <v>95</v>
      </c>
      <c r="B61" s="1284" t="s">
        <v>101</v>
      </c>
      <c r="C61" s="1285" t="s">
        <v>97</v>
      </c>
      <c r="D61" s="1284">
        <f>SUM(E61:K61,L61:R61)/2</f>
        <v>19</v>
      </c>
      <c r="E61" s="1286"/>
      <c r="F61" s="1287">
        <v>7.5</v>
      </c>
      <c r="G61" s="1287">
        <v>7.5</v>
      </c>
      <c r="H61" s="1287">
        <v>4</v>
      </c>
      <c r="I61" s="1284"/>
      <c r="J61" s="1284"/>
      <c r="K61" s="1286"/>
      <c r="L61" s="1286"/>
      <c r="M61" s="1287">
        <v>7.5</v>
      </c>
      <c r="N61" s="1284">
        <v>7.5</v>
      </c>
      <c r="O61" s="1284">
        <v>4</v>
      </c>
      <c r="P61" s="1284"/>
      <c r="Q61" s="1284"/>
      <c r="R61" s="1288"/>
      <c r="S61" s="897"/>
    </row>
    <row r="62" spans="1:19" ht="46.5" customHeight="1" thickBot="1" x14ac:dyDescent="0.35">
      <c r="A62" s="1248" t="s">
        <v>96</v>
      </c>
      <c r="B62" s="1248" t="s">
        <v>100</v>
      </c>
      <c r="C62" s="1289" t="s">
        <v>99</v>
      </c>
      <c r="D62" s="1284">
        <f t="shared" ref="D62:D63" si="26">SUM(E62:K62,L62:R62)/2</f>
        <v>38</v>
      </c>
      <c r="E62" s="1290"/>
      <c r="F62" s="1291">
        <v>9.5</v>
      </c>
      <c r="G62" s="1248">
        <v>9.5</v>
      </c>
      <c r="H62" s="1248">
        <v>9.5</v>
      </c>
      <c r="I62" s="1248">
        <v>9.5</v>
      </c>
      <c r="J62" s="1248"/>
      <c r="K62" s="1290"/>
      <c r="L62" s="1292"/>
      <c r="M62" s="1293">
        <v>9.5</v>
      </c>
      <c r="N62" s="1248">
        <v>9.5</v>
      </c>
      <c r="O62" s="1248">
        <v>9.5</v>
      </c>
      <c r="P62" s="1248">
        <v>9.5</v>
      </c>
      <c r="Q62" s="1248"/>
      <c r="R62" s="1294"/>
      <c r="S62" s="897"/>
    </row>
    <row r="63" spans="1:19" ht="46.5" customHeight="1" thickBot="1" x14ac:dyDescent="0.35">
      <c r="A63" s="1248" t="s">
        <v>96</v>
      </c>
      <c r="B63" s="1248" t="s">
        <v>100</v>
      </c>
      <c r="C63" s="1289" t="s">
        <v>137</v>
      </c>
      <c r="D63" s="1284">
        <f t="shared" si="26"/>
        <v>38</v>
      </c>
      <c r="E63" s="1290">
        <v>9.5</v>
      </c>
      <c r="F63" s="1293">
        <v>9.5</v>
      </c>
      <c r="G63" s="1248"/>
      <c r="H63" s="1248"/>
      <c r="I63" s="1248"/>
      <c r="J63" s="1248">
        <v>9.5</v>
      </c>
      <c r="K63" s="1290">
        <v>9.5</v>
      </c>
      <c r="L63" s="1290">
        <v>9.5</v>
      </c>
      <c r="M63" s="1291">
        <v>9.5</v>
      </c>
      <c r="N63" s="1248"/>
      <c r="O63" s="1248"/>
      <c r="P63" s="1248"/>
      <c r="Q63" s="1248">
        <v>9.5</v>
      </c>
      <c r="R63" s="1294">
        <v>9.5</v>
      </c>
      <c r="S63" s="897"/>
    </row>
    <row r="64" spans="1:19" ht="46.5" customHeight="1" x14ac:dyDescent="0.75">
      <c r="A64" s="1248"/>
      <c r="B64" s="1295" t="s">
        <v>155</v>
      </c>
      <c r="C64" s="1296" t="s">
        <v>140</v>
      </c>
      <c r="D64" s="1250"/>
      <c r="E64" s="1251"/>
      <c r="F64" s="1253"/>
      <c r="G64" s="1253"/>
      <c r="H64" s="1253"/>
      <c r="I64" s="1250"/>
      <c r="J64" s="1250"/>
      <c r="K64" s="1251"/>
      <c r="L64" s="1251"/>
      <c r="M64" s="1250"/>
      <c r="N64" s="1250"/>
      <c r="O64" s="1250"/>
      <c r="P64" s="1250"/>
      <c r="Q64" s="1250"/>
      <c r="R64" s="1252"/>
      <c r="S64" s="897"/>
    </row>
    <row r="65" spans="1:19" ht="46.5" customHeight="1" x14ac:dyDescent="0.75">
      <c r="A65" s="1248"/>
      <c r="B65" s="1297" t="s">
        <v>154</v>
      </c>
      <c r="C65" s="1298" t="s">
        <v>141</v>
      </c>
      <c r="D65" s="1250"/>
      <c r="E65" s="1251"/>
      <c r="F65" s="1253"/>
      <c r="G65" s="1253"/>
      <c r="H65" s="1253"/>
      <c r="I65" s="1250"/>
      <c r="J65" s="1250"/>
      <c r="K65" s="1251"/>
      <c r="L65" s="1251"/>
      <c r="M65" s="1250"/>
      <c r="N65" s="1250"/>
      <c r="O65" s="1250"/>
      <c r="P65" s="1250"/>
      <c r="Q65" s="1250"/>
      <c r="R65" s="1252"/>
      <c r="S65" s="897"/>
    </row>
    <row r="66" spans="1:19" ht="24" customHeight="1" x14ac:dyDescent="0.3">
      <c r="A66" s="920"/>
      <c r="B66" s="920"/>
      <c r="C66" s="920"/>
      <c r="D66" s="317"/>
      <c r="E66" s="968">
        <f t="shared" ref="E66:R66" si="27">SUM(E7:E13,E15:E18,E20:E21,E23:E24,E26:E29,E31:E31,E33:E34,E36:E37,E39:E45,E48:E49,E53,E61:E65)</f>
        <v>102.5</v>
      </c>
      <c r="F66" s="968">
        <f t="shared" si="27"/>
        <v>153.5</v>
      </c>
      <c r="G66" s="968">
        <f t="shared" si="27"/>
        <v>157</v>
      </c>
      <c r="H66" s="968">
        <f t="shared" si="27"/>
        <v>127.5</v>
      </c>
      <c r="I66" s="968">
        <f t="shared" si="27"/>
        <v>141.5</v>
      </c>
      <c r="J66" s="968">
        <f t="shared" si="27"/>
        <v>157.5</v>
      </c>
      <c r="K66" s="968">
        <f t="shared" si="27"/>
        <v>81.5</v>
      </c>
      <c r="L66" s="968">
        <f t="shared" si="27"/>
        <v>78.5</v>
      </c>
      <c r="M66" s="968">
        <f t="shared" si="27"/>
        <v>174.5</v>
      </c>
      <c r="N66" s="968">
        <f t="shared" si="27"/>
        <v>173</v>
      </c>
      <c r="O66" s="968">
        <f t="shared" si="27"/>
        <v>146.5</v>
      </c>
      <c r="P66" s="968">
        <f t="shared" si="27"/>
        <v>154.5</v>
      </c>
      <c r="Q66" s="968">
        <f t="shared" si="27"/>
        <v>149.5</v>
      </c>
      <c r="R66" s="968">
        <f t="shared" si="27"/>
        <v>89.5</v>
      </c>
      <c r="S66" s="897"/>
    </row>
    <row r="67" spans="1:19" ht="24" customHeight="1" x14ac:dyDescent="0.3">
      <c r="A67" s="921"/>
      <c r="B67" s="921"/>
      <c r="C67" s="921"/>
      <c r="D67" s="317"/>
      <c r="E67" s="969">
        <f>E66/8</f>
        <v>12.8125</v>
      </c>
      <c r="F67" s="969">
        <f t="shared" ref="F67:R67" si="28">F66/8</f>
        <v>19.1875</v>
      </c>
      <c r="G67" s="969">
        <f t="shared" si="28"/>
        <v>19.625</v>
      </c>
      <c r="H67" s="969">
        <f t="shared" si="28"/>
        <v>15.9375</v>
      </c>
      <c r="I67" s="969">
        <f t="shared" si="28"/>
        <v>17.6875</v>
      </c>
      <c r="J67" s="969">
        <f t="shared" si="28"/>
        <v>19.6875</v>
      </c>
      <c r="K67" s="969">
        <f t="shared" si="28"/>
        <v>10.1875</v>
      </c>
      <c r="L67" s="969">
        <f t="shared" si="28"/>
        <v>9.8125</v>
      </c>
      <c r="M67" s="969">
        <f t="shared" si="28"/>
        <v>21.8125</v>
      </c>
      <c r="N67" s="969">
        <f t="shared" si="28"/>
        <v>21.625</v>
      </c>
      <c r="O67" s="969">
        <f t="shared" si="28"/>
        <v>18.3125</v>
      </c>
      <c r="P67" s="969">
        <f t="shared" si="28"/>
        <v>19.3125</v>
      </c>
      <c r="Q67" s="969">
        <f t="shared" si="28"/>
        <v>18.6875</v>
      </c>
      <c r="R67" s="969">
        <f t="shared" si="28"/>
        <v>11.1875</v>
      </c>
      <c r="S67" s="897"/>
    </row>
    <row r="68" spans="1:19" s="1240" customFormat="1" ht="22" customHeight="1" x14ac:dyDescent="0.6">
      <c r="A68" s="1160"/>
      <c r="B68" s="1160"/>
      <c r="C68" s="1160"/>
      <c r="D68" s="1299" t="s">
        <v>212</v>
      </c>
      <c r="E68" s="1300" t="s">
        <v>315</v>
      </c>
      <c r="F68" s="1301" t="s">
        <v>203</v>
      </c>
      <c r="H68" s="1299" t="s">
        <v>211</v>
      </c>
      <c r="I68" s="1302"/>
      <c r="J68" s="1303" t="s">
        <v>203</v>
      </c>
      <c r="L68" s="1299" t="s">
        <v>213</v>
      </c>
      <c r="M68" s="1300" t="s">
        <v>74</v>
      </c>
      <c r="N68" s="1301" t="s">
        <v>203</v>
      </c>
      <c r="P68" s="1299" t="s">
        <v>211</v>
      </c>
      <c r="Q68" s="1302"/>
      <c r="R68" s="1303" t="s">
        <v>203</v>
      </c>
    </row>
    <row r="69" spans="1:19" s="1240" customFormat="1" ht="22" customHeight="1" x14ac:dyDescent="0.6">
      <c r="A69" s="1161"/>
      <c r="B69" s="1161"/>
      <c r="C69" s="1161"/>
      <c r="D69" s="1304" t="s">
        <v>159</v>
      </c>
      <c r="E69" s="1239">
        <v>27.15</v>
      </c>
      <c r="F69" s="1305" t="str">
        <f>E69* 40 &amp; "hrs"</f>
        <v>1086hrs</v>
      </c>
      <c r="H69" s="1306" t="s">
        <v>240</v>
      </c>
      <c r="I69" s="1307">
        <v>25.93</v>
      </c>
      <c r="J69" s="1308" t="s">
        <v>247</v>
      </c>
      <c r="L69" s="1309" t="s">
        <v>159</v>
      </c>
      <c r="M69" s="1310">
        <v>27.15</v>
      </c>
      <c r="N69" s="1305" t="str">
        <f>M69* 40 &amp; "hrs"</f>
        <v>1086hrs</v>
      </c>
      <c r="P69" s="1311" t="s">
        <v>240</v>
      </c>
      <c r="Q69" s="1312">
        <v>25.93</v>
      </c>
      <c r="R69" s="1313" t="s">
        <v>247</v>
      </c>
    </row>
    <row r="70" spans="1:19" s="1240" customFormat="1" ht="22" customHeight="1" x14ac:dyDescent="0.6">
      <c r="A70" s="1161"/>
      <c r="B70" s="1161"/>
      <c r="C70" s="1161"/>
      <c r="D70" s="1314" t="s">
        <v>204</v>
      </c>
      <c r="E70" s="1315">
        <f>SUM(E66:K66)/40</f>
        <v>23.024999999999999</v>
      </c>
      <c r="F70" s="1316" t="str">
        <f>E70* 40 &amp; "hrs"</f>
        <v>921hrs</v>
      </c>
      <c r="H70" s="1317" t="s">
        <v>74</v>
      </c>
      <c r="I70" s="1318">
        <f>SUM(E66:K66)/40</f>
        <v>23.024999999999999</v>
      </c>
      <c r="J70" s="1319" t="str">
        <f>I70*40 &amp; "hrs"</f>
        <v>921hrs</v>
      </c>
      <c r="L70" s="1320" t="s">
        <v>204</v>
      </c>
      <c r="M70" s="1321">
        <f>SUM(L66:R66)/40</f>
        <v>24.15</v>
      </c>
      <c r="N70" s="1316" t="str">
        <f>M70* 40 &amp; "hrs"</f>
        <v>966hrs</v>
      </c>
      <c r="P70" s="1317" t="s">
        <v>74</v>
      </c>
      <c r="Q70" s="1322">
        <f>SUM(L66:R66)/40</f>
        <v>24.15</v>
      </c>
      <c r="R70" s="1323" t="str">
        <f>Q70*40 &amp; "hrs"</f>
        <v>966hrs</v>
      </c>
    </row>
    <row r="71" spans="1:19" s="1240" customFormat="1" ht="22" customHeight="1" x14ac:dyDescent="0.6">
      <c r="A71" s="1161"/>
      <c r="B71" s="1161"/>
      <c r="C71" s="1161"/>
      <c r="D71" s="1309" t="s">
        <v>188</v>
      </c>
      <c r="E71" s="1310">
        <f>COUNTIFS(E7:K67, "T")*8/40</f>
        <v>1</v>
      </c>
      <c r="F71" s="1324" t="str">
        <f>E71* 40 &amp; "hrs"</f>
        <v>40hrs</v>
      </c>
      <c r="H71" s="1311" t="s">
        <v>241</v>
      </c>
      <c r="I71" s="1310">
        <v>29.07</v>
      </c>
      <c r="J71" s="1313" t="s">
        <v>251</v>
      </c>
      <c r="L71" s="1325" t="s">
        <v>188</v>
      </c>
      <c r="M71" s="1312">
        <f>COUNTIFS(L7:R67, "T")*8/40</f>
        <v>1</v>
      </c>
      <c r="N71" s="1324" t="str">
        <f>M71* 40 &amp; "hrs"</f>
        <v>40hrs</v>
      </c>
      <c r="P71" s="1311" t="s">
        <v>241</v>
      </c>
      <c r="Q71" s="1312">
        <v>29.07</v>
      </c>
      <c r="R71" s="1313" t="s">
        <v>251</v>
      </c>
    </row>
    <row r="72" spans="1:19" ht="24" customHeight="1" x14ac:dyDescent="0.3">
      <c r="A72" s="897"/>
      <c r="B72" s="897"/>
      <c r="C72" s="897"/>
      <c r="D72" s="897"/>
      <c r="E72" s="897"/>
      <c r="F72" s="897"/>
      <c r="G72" s="897"/>
      <c r="H72" s="897"/>
      <c r="I72" s="897"/>
      <c r="J72" s="897"/>
      <c r="K72" s="897"/>
      <c r="L72" s="897"/>
      <c r="M72" s="897"/>
      <c r="N72" s="897"/>
      <c r="O72" s="897"/>
      <c r="P72" s="897"/>
      <c r="Q72" s="897"/>
      <c r="R72" s="897"/>
      <c r="S72" s="897"/>
    </row>
    <row r="73" spans="1:19" ht="24" customHeight="1" x14ac:dyDescent="0.3">
      <c r="A73" s="897"/>
      <c r="B73" s="897"/>
      <c r="C73" s="897"/>
      <c r="D73" s="897"/>
      <c r="E73" s="897"/>
      <c r="F73" s="897"/>
      <c r="G73" s="897"/>
      <c r="H73" s="897"/>
      <c r="I73" s="897"/>
      <c r="J73" s="897"/>
      <c r="K73" s="897"/>
      <c r="L73" s="897"/>
      <c r="M73" s="897"/>
      <c r="N73" s="897"/>
      <c r="O73" s="897"/>
      <c r="P73" s="897"/>
      <c r="Q73" s="897"/>
      <c r="R73" s="897"/>
      <c r="S73" s="897"/>
    </row>
    <row r="74" spans="1:19" ht="24" customHeight="1" x14ac:dyDescent="0.3">
      <c r="A74" s="897"/>
      <c r="B74" s="897"/>
      <c r="C74" s="897"/>
      <c r="D74" s="897" t="s">
        <v>280</v>
      </c>
      <c r="E74" s="897"/>
      <c r="F74" s="897"/>
      <c r="G74" s="897">
        <f>26.63*40</f>
        <v>1065.2</v>
      </c>
      <c r="H74" s="897" t="str">
        <f ca="1">_xlfn.FORMULATEXT(G74)</f>
        <v>=26.63*40</v>
      </c>
      <c r="I74" s="897"/>
      <c r="J74" s="897"/>
      <c r="K74" s="897"/>
      <c r="L74" s="897"/>
      <c r="M74" s="897"/>
      <c r="N74" s="897"/>
      <c r="O74" s="897"/>
      <c r="P74" s="897"/>
      <c r="Q74" s="897"/>
      <c r="R74" s="897"/>
      <c r="S74" s="897"/>
    </row>
  </sheetData>
  <mergeCells count="5">
    <mergeCell ref="A1:R1"/>
    <mergeCell ref="A2:R2"/>
    <mergeCell ref="A3:R3"/>
    <mergeCell ref="E4:K4"/>
    <mergeCell ref="L4:R4"/>
  </mergeCells>
  <conditionalFormatting sqref="I70">
    <cfRule type="cellIs" dxfId="501" priority="10" operator="lessThan">
      <formula>25.93</formula>
    </cfRule>
    <cfRule type="cellIs" dxfId="500" priority="11" operator="greaterThan">
      <formula>29.07</formula>
    </cfRule>
    <cfRule type="cellIs" dxfId="499" priority="12" operator="between">
      <formula>25.93</formula>
      <formula>29.07</formula>
    </cfRule>
  </conditionalFormatting>
  <conditionalFormatting sqref="J70">
    <cfRule type="cellIs" dxfId="498" priority="7" operator="lessThan">
      <formula>1037.2</formula>
    </cfRule>
    <cfRule type="cellIs" dxfId="497" priority="8" operator="greaterThan">
      <formula>1162.8</formula>
    </cfRule>
    <cfRule type="cellIs" dxfId="496" priority="9" operator="between">
      <formula>1037.2</formula>
      <formula>1162.8</formula>
    </cfRule>
  </conditionalFormatting>
  <conditionalFormatting sqref="Q70">
    <cfRule type="cellIs" dxfId="495" priority="4" operator="lessThan">
      <formula>25.93</formula>
    </cfRule>
    <cfRule type="cellIs" dxfId="494" priority="5" operator="greaterThan">
      <formula>29.07</formula>
    </cfRule>
    <cfRule type="cellIs" dxfId="493" priority="6" operator="between">
      <formula>25.93</formula>
      <formula>29.07</formula>
    </cfRule>
  </conditionalFormatting>
  <conditionalFormatting sqref="R70">
    <cfRule type="cellIs" dxfId="492" priority="1" operator="lessThan">
      <formula>1037.2</formula>
    </cfRule>
    <cfRule type="cellIs" dxfId="491" priority="2" operator="greaterThan">
      <formula>1162.8</formula>
    </cfRule>
    <cfRule type="cellIs" dxfId="490" priority="3" operator="between">
      <formula>1037.2</formula>
      <formula>1162.8</formula>
    </cfRule>
  </conditionalFormatting>
  <pageMargins left="0.7" right="0.7" top="0.75" bottom="0.75" header="0.3" footer="0.3"/>
  <pageSetup scale="23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2616-9581-4D29-B3FE-3CF31EAFA41A}">
  <sheetPr>
    <pageSetUpPr fitToPage="1"/>
  </sheetPr>
  <dimension ref="A1:S76"/>
  <sheetViews>
    <sheetView topLeftCell="E37" zoomScale="80" zoomScaleNormal="80" workbookViewId="0">
      <selection activeCell="S6" sqref="S6"/>
    </sheetView>
  </sheetViews>
  <sheetFormatPr defaultRowHeight="43" customHeight="1" x14ac:dyDescent="0.25"/>
  <cols>
    <col min="1" max="1" width="22.453125" customWidth="1"/>
    <col min="2" max="2" width="42.54296875" customWidth="1"/>
    <col min="3" max="3" width="35.81640625" customWidth="1"/>
    <col min="4" max="4" width="22.453125" bestFit="1" customWidth="1"/>
    <col min="5" max="18" width="13.7265625" customWidth="1"/>
  </cols>
  <sheetData>
    <row r="1" spans="1:19" ht="43" customHeight="1" x14ac:dyDescent="0.6">
      <c r="A1" s="2641" t="s">
        <v>0</v>
      </c>
      <c r="B1" s="2641"/>
      <c r="C1" s="2641"/>
      <c r="D1" s="2641"/>
      <c r="E1" s="2641"/>
      <c r="F1" s="2641"/>
      <c r="G1" s="2641"/>
      <c r="H1" s="2641"/>
      <c r="I1" s="2641"/>
      <c r="J1" s="2641"/>
      <c r="K1" s="2641"/>
      <c r="L1" s="2641"/>
      <c r="M1" s="2641"/>
      <c r="N1" s="2641"/>
      <c r="O1" s="2641"/>
      <c r="P1" s="2641"/>
      <c r="Q1" s="2641"/>
      <c r="R1" s="2641"/>
      <c r="S1" s="897"/>
    </row>
    <row r="2" spans="1:19" ht="43" customHeight="1" x14ac:dyDescent="0.6">
      <c r="A2" s="2641" t="s">
        <v>87</v>
      </c>
      <c r="B2" s="2641"/>
      <c r="C2" s="2641"/>
      <c r="D2" s="2641"/>
      <c r="E2" s="2641"/>
      <c r="F2" s="2641"/>
      <c r="G2" s="2641"/>
      <c r="H2" s="2641"/>
      <c r="I2" s="2641"/>
      <c r="J2" s="2641"/>
      <c r="K2" s="2641"/>
      <c r="L2" s="2641"/>
      <c r="M2" s="2641"/>
      <c r="N2" s="2641"/>
      <c r="O2" s="2641"/>
      <c r="P2" s="2641"/>
      <c r="Q2" s="2641"/>
      <c r="R2" s="2641"/>
      <c r="S2" s="897"/>
    </row>
    <row r="3" spans="1:19" ht="43" customHeight="1" x14ac:dyDescent="0.6">
      <c r="A3" s="2642"/>
      <c r="B3" s="2642"/>
      <c r="C3" s="2642"/>
      <c r="D3" s="2642"/>
      <c r="E3" s="2642"/>
      <c r="F3" s="2642"/>
      <c r="G3" s="2642"/>
      <c r="H3" s="2642"/>
      <c r="I3" s="2642"/>
      <c r="J3" s="2642"/>
      <c r="K3" s="2642"/>
      <c r="L3" s="2642"/>
      <c r="M3" s="2642"/>
      <c r="N3" s="2642"/>
      <c r="O3" s="2642"/>
      <c r="P3" s="2642"/>
      <c r="Q3" s="2642"/>
      <c r="R3" s="2642"/>
      <c r="S3" s="897"/>
    </row>
    <row r="4" spans="1:19" ht="43" customHeight="1" x14ac:dyDescent="0.65">
      <c r="A4" s="1168"/>
      <c r="B4" s="1168"/>
      <c r="C4" s="1168"/>
      <c r="D4" s="1168"/>
      <c r="E4" s="2665" t="s">
        <v>2</v>
      </c>
      <c r="F4" s="2666"/>
      <c r="G4" s="2666"/>
      <c r="H4" s="2666"/>
      <c r="I4" s="2666"/>
      <c r="J4" s="2666"/>
      <c r="K4" s="2667"/>
      <c r="L4" s="2665" t="s">
        <v>3</v>
      </c>
      <c r="M4" s="2666"/>
      <c r="N4" s="2666"/>
      <c r="O4" s="2666"/>
      <c r="P4" s="2666"/>
      <c r="Q4" s="2666"/>
      <c r="R4" s="2666"/>
      <c r="S4" s="897"/>
    </row>
    <row r="5" spans="1:19" ht="43" customHeight="1" x14ac:dyDescent="0.65">
      <c r="A5" s="1169"/>
      <c r="B5" s="1169"/>
      <c r="C5" s="1169"/>
      <c r="D5" s="1169"/>
      <c r="E5" s="1170">
        <v>45543</v>
      </c>
      <c r="F5" s="1170">
        <v>45544</v>
      </c>
      <c r="G5" s="1170">
        <v>45545</v>
      </c>
      <c r="H5" s="1170">
        <v>45546</v>
      </c>
      <c r="I5" s="1170">
        <v>45547</v>
      </c>
      <c r="J5" s="1170">
        <v>45548</v>
      </c>
      <c r="K5" s="1170">
        <v>45549</v>
      </c>
      <c r="L5" s="1170">
        <v>45550</v>
      </c>
      <c r="M5" s="1170">
        <v>45551</v>
      </c>
      <c r="N5" s="1170">
        <v>45552</v>
      </c>
      <c r="O5" s="1170">
        <v>45553</v>
      </c>
      <c r="P5" s="1170">
        <v>45554</v>
      </c>
      <c r="Q5" s="1170">
        <v>45555</v>
      </c>
      <c r="R5" s="1170">
        <v>45556</v>
      </c>
      <c r="S5" s="897"/>
    </row>
    <row r="6" spans="1:19" ht="43" customHeight="1" x14ac:dyDescent="0.65">
      <c r="A6" s="1172" t="s">
        <v>4</v>
      </c>
      <c r="B6" s="1172" t="s">
        <v>5</v>
      </c>
      <c r="C6" s="1172" t="s">
        <v>6</v>
      </c>
      <c r="D6" s="1172" t="s">
        <v>7</v>
      </c>
      <c r="E6" s="1173" t="s">
        <v>8</v>
      </c>
      <c r="F6" s="1174" t="s">
        <v>9</v>
      </c>
      <c r="G6" s="1174" t="s">
        <v>10</v>
      </c>
      <c r="H6" s="1174" t="s">
        <v>11</v>
      </c>
      <c r="I6" s="1174" t="s">
        <v>10</v>
      </c>
      <c r="J6" s="1174" t="s">
        <v>264</v>
      </c>
      <c r="K6" s="1173" t="s">
        <v>8</v>
      </c>
      <c r="L6" s="1173" t="s">
        <v>8</v>
      </c>
      <c r="M6" s="1174" t="s">
        <v>9</v>
      </c>
      <c r="N6" s="1174" t="s">
        <v>10</v>
      </c>
      <c r="O6" s="1174" t="s">
        <v>11</v>
      </c>
      <c r="P6" s="1174" t="s">
        <v>10</v>
      </c>
      <c r="Q6" s="1174" t="s">
        <v>12</v>
      </c>
      <c r="R6" s="1176" t="s">
        <v>8</v>
      </c>
      <c r="S6" s="897"/>
    </row>
    <row r="7" spans="1:19" ht="43" customHeight="1" x14ac:dyDescent="0.3">
      <c r="A7" s="1177" t="s">
        <v>13</v>
      </c>
      <c r="B7" s="1177" t="s">
        <v>116</v>
      </c>
      <c r="C7" s="1178" t="s">
        <v>115</v>
      </c>
      <c r="D7" s="1179">
        <f>SUM(E7:K7,L7:R7)/2</f>
        <v>35</v>
      </c>
      <c r="E7" s="1180"/>
      <c r="F7" s="1179">
        <v>7</v>
      </c>
      <c r="G7" s="1179">
        <v>7</v>
      </c>
      <c r="H7" s="1179">
        <v>7</v>
      </c>
      <c r="I7" s="1179">
        <v>7</v>
      </c>
      <c r="J7" s="1179">
        <v>7</v>
      </c>
      <c r="K7" s="1180"/>
      <c r="L7" s="1180"/>
      <c r="M7" s="1179">
        <v>7</v>
      </c>
      <c r="N7" s="1179">
        <v>7</v>
      </c>
      <c r="O7" s="1179">
        <v>7</v>
      </c>
      <c r="P7" s="1179">
        <v>7</v>
      </c>
      <c r="Q7" s="1179">
        <v>7</v>
      </c>
      <c r="R7" s="1182"/>
      <c r="S7" s="897"/>
    </row>
    <row r="8" spans="1:19" ht="43" customHeight="1" x14ac:dyDescent="0.3">
      <c r="A8" s="1177" t="s">
        <v>13</v>
      </c>
      <c r="B8" s="1177" t="s">
        <v>90</v>
      </c>
      <c r="C8" s="1178" t="s">
        <v>88</v>
      </c>
      <c r="D8" s="1179">
        <f t="shared" ref="D8:D13" si="0">SUM(E8:K8,L8:R8)/2</f>
        <v>40</v>
      </c>
      <c r="E8" s="1180"/>
      <c r="F8" s="1179">
        <v>8</v>
      </c>
      <c r="G8" s="1179">
        <v>8</v>
      </c>
      <c r="H8" s="1183">
        <v>8</v>
      </c>
      <c r="I8" s="1179">
        <v>8</v>
      </c>
      <c r="J8" s="1179">
        <v>8</v>
      </c>
      <c r="K8" s="1180"/>
      <c r="L8" s="1180"/>
      <c r="M8" s="1179">
        <v>8</v>
      </c>
      <c r="N8" s="1179">
        <v>8</v>
      </c>
      <c r="O8" s="1179">
        <v>8</v>
      </c>
      <c r="P8" s="1179">
        <v>8</v>
      </c>
      <c r="Q8" s="1179">
        <v>8</v>
      </c>
      <c r="R8" s="1182"/>
      <c r="S8" s="897"/>
    </row>
    <row r="9" spans="1:19" ht="43" customHeight="1" x14ac:dyDescent="0.3">
      <c r="A9" s="1177" t="s">
        <v>13</v>
      </c>
      <c r="B9" s="1177" t="s">
        <v>90</v>
      </c>
      <c r="C9" s="1178" t="s">
        <v>89</v>
      </c>
      <c r="D9" s="1179">
        <f t="shared" si="0"/>
        <v>40</v>
      </c>
      <c r="E9" s="1180"/>
      <c r="F9" s="1179">
        <v>8</v>
      </c>
      <c r="G9" s="1179">
        <v>8</v>
      </c>
      <c r="H9" s="1179">
        <v>8</v>
      </c>
      <c r="I9" s="1179">
        <v>8</v>
      </c>
      <c r="J9" s="1179">
        <v>8</v>
      </c>
      <c r="K9" s="1180"/>
      <c r="L9" s="1180"/>
      <c r="M9" s="1179">
        <v>8</v>
      </c>
      <c r="N9" s="1179">
        <v>8</v>
      </c>
      <c r="O9" s="1179">
        <v>8</v>
      </c>
      <c r="P9" s="1179">
        <v>8</v>
      </c>
      <c r="Q9" s="1179">
        <v>8</v>
      </c>
      <c r="R9" s="1182"/>
      <c r="S9" s="897"/>
    </row>
    <row r="10" spans="1:19" ht="43" customHeight="1" x14ac:dyDescent="0.3">
      <c r="A10" s="1177" t="s">
        <v>13</v>
      </c>
      <c r="B10" s="1177" t="s">
        <v>90</v>
      </c>
      <c r="C10" s="1185" t="s">
        <v>111</v>
      </c>
      <c r="D10" s="1179">
        <f t="shared" si="0"/>
        <v>40</v>
      </c>
      <c r="E10" s="1180">
        <v>8</v>
      </c>
      <c r="F10" s="1179">
        <v>8</v>
      </c>
      <c r="G10" s="1179">
        <v>8</v>
      </c>
      <c r="H10" s="1179"/>
      <c r="I10" s="1179">
        <v>8</v>
      </c>
      <c r="J10" s="1179">
        <v>8</v>
      </c>
      <c r="K10" s="1180"/>
      <c r="L10" s="1186"/>
      <c r="M10" s="1179">
        <v>8</v>
      </c>
      <c r="N10" s="1179">
        <v>8</v>
      </c>
      <c r="O10" s="1179">
        <v>8</v>
      </c>
      <c r="P10" s="1179">
        <v>8</v>
      </c>
      <c r="Q10" s="1179"/>
      <c r="R10" s="1180">
        <v>8</v>
      </c>
      <c r="S10" s="897"/>
    </row>
    <row r="11" spans="1:19" ht="43" customHeight="1" x14ac:dyDescent="0.3">
      <c r="A11" s="1177" t="s">
        <v>13</v>
      </c>
      <c r="B11" s="1177" t="s">
        <v>90</v>
      </c>
      <c r="C11" s="1185" t="s">
        <v>133</v>
      </c>
      <c r="D11" s="1179">
        <f t="shared" si="0"/>
        <v>40</v>
      </c>
      <c r="E11" s="1180">
        <v>8</v>
      </c>
      <c r="F11" s="1179">
        <v>8</v>
      </c>
      <c r="G11" s="1179"/>
      <c r="H11" s="1179">
        <v>8</v>
      </c>
      <c r="I11" s="1179">
        <v>8</v>
      </c>
      <c r="J11" s="1179">
        <v>8</v>
      </c>
      <c r="K11" s="1180"/>
      <c r="L11" s="1186"/>
      <c r="M11" s="1179">
        <v>8</v>
      </c>
      <c r="N11" s="1179">
        <v>8</v>
      </c>
      <c r="O11" s="1179">
        <v>8</v>
      </c>
      <c r="P11" s="1179"/>
      <c r="Q11" s="1179">
        <v>8</v>
      </c>
      <c r="R11" s="1182">
        <v>8</v>
      </c>
      <c r="S11" s="897"/>
    </row>
    <row r="12" spans="1:19" ht="43" customHeight="1" x14ac:dyDescent="0.3">
      <c r="A12" s="1177" t="s">
        <v>13</v>
      </c>
      <c r="B12" s="1177" t="s">
        <v>90</v>
      </c>
      <c r="C12" s="1187" t="s">
        <v>309</v>
      </c>
      <c r="D12" s="1179">
        <f t="shared" si="0"/>
        <v>16</v>
      </c>
      <c r="E12" s="1180">
        <v>8</v>
      </c>
      <c r="F12" s="1179"/>
      <c r="G12" s="1179"/>
      <c r="H12" s="1179"/>
      <c r="I12" s="1179"/>
      <c r="J12" s="1179"/>
      <c r="K12" s="1180">
        <v>8</v>
      </c>
      <c r="L12" s="1186">
        <v>8</v>
      </c>
      <c r="M12" s="1179"/>
      <c r="N12" s="1179"/>
      <c r="O12" s="1179"/>
      <c r="P12" s="1179"/>
      <c r="Q12" s="1179"/>
      <c r="R12" s="1182">
        <v>8</v>
      </c>
      <c r="S12" s="897"/>
    </row>
    <row r="13" spans="1:19" ht="43" customHeight="1" x14ac:dyDescent="0.3">
      <c r="A13" s="1177" t="s">
        <v>13</v>
      </c>
      <c r="B13" s="1177" t="s">
        <v>90</v>
      </c>
      <c r="C13" s="1185" t="s">
        <v>106</v>
      </c>
      <c r="D13" s="1179">
        <f t="shared" si="0"/>
        <v>8</v>
      </c>
      <c r="E13" s="1180"/>
      <c r="F13" s="1188"/>
      <c r="G13" s="1188"/>
      <c r="H13" s="1188"/>
      <c r="I13" s="1188"/>
      <c r="J13" s="1188"/>
      <c r="K13" s="1180">
        <v>8</v>
      </c>
      <c r="L13" s="1186"/>
      <c r="M13" s="1188"/>
      <c r="N13" s="1188"/>
      <c r="O13" s="1188"/>
      <c r="P13" s="1188"/>
      <c r="Q13" s="1188"/>
      <c r="R13" s="1180">
        <v>8</v>
      </c>
      <c r="S13" s="897"/>
    </row>
    <row r="14" spans="1:19" ht="43" customHeight="1" x14ac:dyDescent="0.25">
      <c r="A14" s="1190"/>
      <c r="B14" s="1190"/>
      <c r="C14" s="1191" t="s">
        <v>122</v>
      </c>
      <c r="D14" s="1192"/>
      <c r="E14" s="1193">
        <f>COUNT(E7:E13)</f>
        <v>3</v>
      </c>
      <c r="F14" s="1193">
        <f t="shared" ref="F14:R14" si="1">COUNT(F7:F13)</f>
        <v>5</v>
      </c>
      <c r="G14" s="1193">
        <f t="shared" si="1"/>
        <v>4</v>
      </c>
      <c r="H14" s="1193">
        <f t="shared" si="1"/>
        <v>4</v>
      </c>
      <c r="I14" s="1193">
        <f t="shared" si="1"/>
        <v>5</v>
      </c>
      <c r="J14" s="1193">
        <f t="shared" si="1"/>
        <v>5</v>
      </c>
      <c r="K14" s="1193">
        <f t="shared" si="1"/>
        <v>2</v>
      </c>
      <c r="L14" s="1193">
        <f t="shared" si="1"/>
        <v>1</v>
      </c>
      <c r="M14" s="1193">
        <f t="shared" si="1"/>
        <v>5</v>
      </c>
      <c r="N14" s="1193">
        <f t="shared" si="1"/>
        <v>5</v>
      </c>
      <c r="O14" s="1193">
        <f t="shared" si="1"/>
        <v>5</v>
      </c>
      <c r="P14" s="1193">
        <f t="shared" si="1"/>
        <v>4</v>
      </c>
      <c r="Q14" s="1193">
        <f t="shared" si="1"/>
        <v>4</v>
      </c>
      <c r="R14" s="1193">
        <f t="shared" si="1"/>
        <v>4</v>
      </c>
      <c r="S14" s="907">
        <f>AVERAGE(E14:R14)</f>
        <v>4</v>
      </c>
    </row>
    <row r="15" spans="1:19" ht="43" customHeight="1" x14ac:dyDescent="0.25">
      <c r="A15" s="1177" t="s">
        <v>78</v>
      </c>
      <c r="B15" s="1177" t="s">
        <v>327</v>
      </c>
      <c r="C15" s="1185" t="s">
        <v>316</v>
      </c>
      <c r="D15" s="1179">
        <f>SUM(E15:K15,L15:R15)/2</f>
        <v>10</v>
      </c>
      <c r="E15" s="1186"/>
      <c r="F15" s="1196">
        <v>4</v>
      </c>
      <c r="G15" s="1196">
        <v>4</v>
      </c>
      <c r="H15" s="1196">
        <v>4</v>
      </c>
      <c r="I15" s="1196">
        <v>4</v>
      </c>
      <c r="J15" s="1196">
        <v>4</v>
      </c>
      <c r="K15" s="1186"/>
      <c r="L15" s="1186"/>
      <c r="M15" s="1179" t="s">
        <v>78</v>
      </c>
      <c r="N15" s="1196" t="s">
        <v>78</v>
      </c>
      <c r="O15" s="1196" t="s">
        <v>78</v>
      </c>
      <c r="P15" s="1196" t="s">
        <v>78</v>
      </c>
      <c r="Q15" s="1196" t="s">
        <v>78</v>
      </c>
      <c r="R15" s="1204"/>
      <c r="S15" s="907"/>
    </row>
    <row r="16" spans="1:19" ht="43" customHeight="1" x14ac:dyDescent="0.25">
      <c r="A16" s="1177" t="s">
        <v>13</v>
      </c>
      <c r="B16" s="1177" t="s">
        <v>14</v>
      </c>
      <c r="C16" s="1185" t="s">
        <v>98</v>
      </c>
      <c r="D16" s="1179">
        <f t="shared" ref="D16:D18" si="2">SUM(E16:K16,L16:R16)/2</f>
        <v>32</v>
      </c>
      <c r="E16" s="1180"/>
      <c r="F16" s="1183">
        <v>8</v>
      </c>
      <c r="G16" s="1179">
        <v>8</v>
      </c>
      <c r="H16" s="1179">
        <v>8</v>
      </c>
      <c r="I16" s="1179">
        <v>8</v>
      </c>
      <c r="J16" s="1179">
        <v>8</v>
      </c>
      <c r="K16" s="1180"/>
      <c r="L16" s="1180"/>
      <c r="M16" s="1196">
        <v>8</v>
      </c>
      <c r="N16" s="1196">
        <v>8</v>
      </c>
      <c r="O16" s="1179">
        <v>8</v>
      </c>
      <c r="P16" s="1184" t="s">
        <v>104</v>
      </c>
      <c r="Q16" s="1184" t="s">
        <v>104</v>
      </c>
      <c r="R16" s="1182"/>
      <c r="S16" s="907"/>
    </row>
    <row r="17" spans="1:19" ht="43" customHeight="1" x14ac:dyDescent="0.25">
      <c r="A17" s="1208" t="s">
        <v>13</v>
      </c>
      <c r="B17" s="1208" t="s">
        <v>14</v>
      </c>
      <c r="C17" s="1209" t="s">
        <v>293</v>
      </c>
      <c r="D17" s="1179"/>
      <c r="E17" s="1180"/>
      <c r="F17" s="1183"/>
      <c r="G17" s="1179"/>
      <c r="H17" s="1179"/>
      <c r="I17" s="1179"/>
      <c r="J17" s="1179"/>
      <c r="K17" s="1180"/>
      <c r="L17" s="1180"/>
      <c r="M17" s="1196"/>
      <c r="N17" s="1196"/>
      <c r="O17" s="1179"/>
      <c r="P17" s="1179"/>
      <c r="Q17" s="1179"/>
      <c r="R17" s="1182"/>
      <c r="S17" s="907"/>
    </row>
    <row r="18" spans="1:19" ht="43" customHeight="1" x14ac:dyDescent="0.25">
      <c r="A18" s="1177" t="s">
        <v>13</v>
      </c>
      <c r="B18" s="1177" t="s">
        <v>14</v>
      </c>
      <c r="C18" s="1185" t="s">
        <v>142</v>
      </c>
      <c r="D18" s="1179">
        <f t="shared" si="2"/>
        <v>40</v>
      </c>
      <c r="E18" s="1180"/>
      <c r="F18" s="1183">
        <v>8</v>
      </c>
      <c r="G18" s="1179">
        <v>8</v>
      </c>
      <c r="H18" s="1179"/>
      <c r="I18" s="1179">
        <v>8</v>
      </c>
      <c r="J18" s="1179">
        <v>8</v>
      </c>
      <c r="K18" s="1186">
        <v>8</v>
      </c>
      <c r="L18" s="1186">
        <v>8</v>
      </c>
      <c r="M18" s="1179">
        <v>8</v>
      </c>
      <c r="N18" s="1179"/>
      <c r="O18" s="1179">
        <v>8</v>
      </c>
      <c r="P18" s="1179">
        <v>8</v>
      </c>
      <c r="Q18" s="1179">
        <v>8</v>
      </c>
      <c r="R18" s="1182"/>
      <c r="S18" s="907"/>
    </row>
    <row r="19" spans="1:19" ht="43" customHeight="1" x14ac:dyDescent="0.25">
      <c r="A19" s="1177" t="s">
        <v>13</v>
      </c>
      <c r="B19" s="1177" t="s">
        <v>201</v>
      </c>
      <c r="C19" s="1185" t="s">
        <v>107</v>
      </c>
      <c r="D19" s="1179">
        <f>SUM(E19:K19,L19:R19)/2</f>
        <v>17.5</v>
      </c>
      <c r="E19" s="1180">
        <v>5</v>
      </c>
      <c r="F19" s="1179"/>
      <c r="G19" s="1179">
        <v>5</v>
      </c>
      <c r="H19" s="1179">
        <v>5</v>
      </c>
      <c r="I19" s="1179"/>
      <c r="J19" s="1179"/>
      <c r="K19" s="1180"/>
      <c r="L19" s="1186">
        <v>5</v>
      </c>
      <c r="M19" s="1179">
        <v>5</v>
      </c>
      <c r="N19" s="1179">
        <v>5</v>
      </c>
      <c r="O19" s="1179"/>
      <c r="P19" s="1179">
        <v>5</v>
      </c>
      <c r="Q19" s="1179"/>
      <c r="R19" s="1182"/>
      <c r="S19" s="907"/>
    </row>
    <row r="20" spans="1:19" ht="43" customHeight="1" x14ac:dyDescent="0.25">
      <c r="A20" s="1190"/>
      <c r="B20" s="1190"/>
      <c r="C20" s="1191" t="s">
        <v>123</v>
      </c>
      <c r="D20" s="1192"/>
      <c r="E20" s="1193">
        <f>COUNT(E7:E13,E15:E19)</f>
        <v>4</v>
      </c>
      <c r="F20" s="1193">
        <f t="shared" ref="F20:R20" si="3">COUNT(F7:F13,F15:F19)</f>
        <v>8</v>
      </c>
      <c r="G20" s="1193">
        <f t="shared" si="3"/>
        <v>8</v>
      </c>
      <c r="H20" s="1193">
        <f t="shared" si="3"/>
        <v>7</v>
      </c>
      <c r="I20" s="1193">
        <f t="shared" si="3"/>
        <v>8</v>
      </c>
      <c r="J20" s="1193">
        <f t="shared" si="3"/>
        <v>8</v>
      </c>
      <c r="K20" s="1193">
        <f t="shared" si="3"/>
        <v>3</v>
      </c>
      <c r="L20" s="1193">
        <f t="shared" si="3"/>
        <v>3</v>
      </c>
      <c r="M20" s="1193">
        <f t="shared" si="3"/>
        <v>8</v>
      </c>
      <c r="N20" s="1193">
        <f t="shared" si="3"/>
        <v>7</v>
      </c>
      <c r="O20" s="1193">
        <f t="shared" si="3"/>
        <v>7</v>
      </c>
      <c r="P20" s="1193">
        <f t="shared" si="3"/>
        <v>6</v>
      </c>
      <c r="Q20" s="1193">
        <f t="shared" si="3"/>
        <v>5</v>
      </c>
      <c r="R20" s="1193">
        <f t="shared" si="3"/>
        <v>4</v>
      </c>
      <c r="S20" s="907">
        <f>AVERAGE(E20:R20)</f>
        <v>6.1428571428571432</v>
      </c>
    </row>
    <row r="21" spans="1:19" ht="43" customHeight="1" x14ac:dyDescent="0.6">
      <c r="A21" s="1177" t="s">
        <v>13</v>
      </c>
      <c r="B21" s="1177" t="s">
        <v>26</v>
      </c>
      <c r="C21" s="1185" t="s">
        <v>285</v>
      </c>
      <c r="D21" s="1179">
        <f>SUM(E21:K21,L21:R21)/2</f>
        <v>40</v>
      </c>
      <c r="E21" s="1180"/>
      <c r="F21" s="1179">
        <v>8</v>
      </c>
      <c r="G21" s="1179">
        <v>8</v>
      </c>
      <c r="H21" s="1179"/>
      <c r="I21" s="1179">
        <v>8</v>
      </c>
      <c r="J21" s="1179">
        <v>8</v>
      </c>
      <c r="K21" s="1186">
        <v>8</v>
      </c>
      <c r="L21" s="1186">
        <v>8</v>
      </c>
      <c r="M21" s="1196">
        <v>8</v>
      </c>
      <c r="N21" s="1196">
        <v>8</v>
      </c>
      <c r="O21" s="1197"/>
      <c r="P21" s="1196">
        <v>8</v>
      </c>
      <c r="Q21" s="1196">
        <v>8</v>
      </c>
      <c r="R21" s="1182"/>
      <c r="S21" s="907"/>
    </row>
    <row r="22" spans="1:19" ht="43" customHeight="1" x14ac:dyDescent="0.25">
      <c r="A22" s="1177" t="s">
        <v>13</v>
      </c>
      <c r="B22" s="1177" t="s">
        <v>26</v>
      </c>
      <c r="C22" s="1185" t="s">
        <v>298</v>
      </c>
      <c r="D22" s="1179">
        <f>SUM(E22:K22,L22:R22)/2</f>
        <v>40</v>
      </c>
      <c r="E22" s="1198">
        <v>8</v>
      </c>
      <c r="F22" s="1179"/>
      <c r="G22" s="1179">
        <v>8</v>
      </c>
      <c r="H22" s="1179">
        <v>8</v>
      </c>
      <c r="I22" s="1179">
        <v>8</v>
      </c>
      <c r="J22" s="1179">
        <v>8</v>
      </c>
      <c r="K22" s="1199"/>
      <c r="L22" s="1200"/>
      <c r="M22" s="1179">
        <v>8</v>
      </c>
      <c r="N22" s="1179">
        <v>8</v>
      </c>
      <c r="O22" s="1179">
        <v>8</v>
      </c>
      <c r="P22" s="1179">
        <v>8</v>
      </c>
      <c r="Q22" s="1179"/>
      <c r="R22" s="1200">
        <v>8</v>
      </c>
      <c r="S22" s="907"/>
    </row>
    <row r="23" spans="1:19" ht="43" customHeight="1" x14ac:dyDescent="0.25">
      <c r="A23" s="1190"/>
      <c r="B23" s="1190"/>
      <c r="C23" s="1191" t="s">
        <v>120</v>
      </c>
      <c r="D23" s="1192"/>
      <c r="E23" s="1193">
        <f>COUNT(E7:E13,E15:E19,E21:E22)</f>
        <v>5</v>
      </c>
      <c r="F23" s="1193">
        <f t="shared" ref="F23:R23" si="4">COUNT(F7:F13,F15:F19,F21:F22)</f>
        <v>9</v>
      </c>
      <c r="G23" s="1193">
        <f t="shared" si="4"/>
        <v>10</v>
      </c>
      <c r="H23" s="1193">
        <f t="shared" si="4"/>
        <v>8</v>
      </c>
      <c r="I23" s="1193">
        <f t="shared" si="4"/>
        <v>10</v>
      </c>
      <c r="J23" s="1193">
        <f t="shared" si="4"/>
        <v>10</v>
      </c>
      <c r="K23" s="1193">
        <f t="shared" si="4"/>
        <v>4</v>
      </c>
      <c r="L23" s="1193">
        <f t="shared" si="4"/>
        <v>4</v>
      </c>
      <c r="M23" s="1193">
        <f t="shared" si="4"/>
        <v>10</v>
      </c>
      <c r="N23" s="1193">
        <f t="shared" si="4"/>
        <v>9</v>
      </c>
      <c r="O23" s="1193">
        <f t="shared" si="4"/>
        <v>8</v>
      </c>
      <c r="P23" s="1193">
        <f t="shared" si="4"/>
        <v>8</v>
      </c>
      <c r="Q23" s="1193">
        <f t="shared" si="4"/>
        <v>6</v>
      </c>
      <c r="R23" s="1193">
        <f t="shared" si="4"/>
        <v>5</v>
      </c>
      <c r="S23" s="907">
        <f t="shared" ref="S23:S61" si="5">AVERAGE(E23:R23)</f>
        <v>7.5714285714285712</v>
      </c>
    </row>
    <row r="24" spans="1:19" ht="43" customHeight="1" x14ac:dyDescent="0.25">
      <c r="A24" s="1177" t="s">
        <v>13</v>
      </c>
      <c r="B24" s="1177" t="s">
        <v>30</v>
      </c>
      <c r="C24" s="1185" t="s">
        <v>292</v>
      </c>
      <c r="D24" s="1179">
        <f>SUM(E24:K24,L24:R24)/2</f>
        <v>32</v>
      </c>
      <c r="E24" s="1201"/>
      <c r="F24" s="1179">
        <v>8</v>
      </c>
      <c r="G24" s="1179"/>
      <c r="H24" s="1179">
        <v>8</v>
      </c>
      <c r="I24" s="1179">
        <v>8</v>
      </c>
      <c r="J24" s="1179">
        <v>8</v>
      </c>
      <c r="K24" s="1202"/>
      <c r="L24" s="1202"/>
      <c r="M24" s="1179">
        <v>8</v>
      </c>
      <c r="N24" s="1179">
        <v>8</v>
      </c>
      <c r="O24" s="1179"/>
      <c r="P24" s="1196">
        <v>8</v>
      </c>
      <c r="Q24" s="1179">
        <v>8</v>
      </c>
      <c r="R24" s="1201"/>
      <c r="S24" s="907"/>
    </row>
    <row r="25" spans="1:19" ht="43" customHeight="1" x14ac:dyDescent="0.25">
      <c r="A25" s="1177" t="s">
        <v>13</v>
      </c>
      <c r="B25" s="1177" t="s">
        <v>30</v>
      </c>
      <c r="C25" s="1185" t="s">
        <v>290</v>
      </c>
      <c r="D25" s="1179">
        <f t="shared" ref="D25" si="6">SUM(E25:K25,L25:R25)/2</f>
        <v>16</v>
      </c>
      <c r="E25" s="1180">
        <v>8</v>
      </c>
      <c r="F25" s="1179"/>
      <c r="G25" s="1179"/>
      <c r="H25" s="1179"/>
      <c r="I25" s="1179"/>
      <c r="J25" s="1179"/>
      <c r="K25" s="1180">
        <v>8</v>
      </c>
      <c r="L25" s="1180">
        <v>8</v>
      </c>
      <c r="M25" s="1179"/>
      <c r="N25" s="1179"/>
      <c r="O25" s="1179"/>
      <c r="P25" s="1179"/>
      <c r="Q25" s="1179"/>
      <c r="R25" s="1182">
        <v>8</v>
      </c>
      <c r="S25" s="907"/>
    </row>
    <row r="26" spans="1:19" ht="43" customHeight="1" x14ac:dyDescent="0.25">
      <c r="A26" s="1190"/>
      <c r="B26" s="1190"/>
      <c r="C26" s="1191" t="s">
        <v>119</v>
      </c>
      <c r="D26" s="1192"/>
      <c r="E26" s="1193">
        <f>COUNT(E7:E13,E15:E19,E21:E22,E24:E25)</f>
        <v>6</v>
      </c>
      <c r="F26" s="1193">
        <f t="shared" ref="F26:R26" si="7">COUNT(F7:F13,F15:F19,F21:F22,F24:F25)</f>
        <v>10</v>
      </c>
      <c r="G26" s="1193">
        <f t="shared" si="7"/>
        <v>10</v>
      </c>
      <c r="H26" s="1193">
        <f t="shared" si="7"/>
        <v>9</v>
      </c>
      <c r="I26" s="1193">
        <f t="shared" si="7"/>
        <v>11</v>
      </c>
      <c r="J26" s="1193">
        <f t="shared" si="7"/>
        <v>11</v>
      </c>
      <c r="K26" s="1193">
        <f t="shared" si="7"/>
        <v>5</v>
      </c>
      <c r="L26" s="1193">
        <f t="shared" si="7"/>
        <v>5</v>
      </c>
      <c r="M26" s="1193">
        <f t="shared" si="7"/>
        <v>11</v>
      </c>
      <c r="N26" s="1193">
        <f t="shared" si="7"/>
        <v>10</v>
      </c>
      <c r="O26" s="1193">
        <f t="shared" si="7"/>
        <v>8</v>
      </c>
      <c r="P26" s="1193">
        <f t="shared" si="7"/>
        <v>9</v>
      </c>
      <c r="Q26" s="1193">
        <f t="shared" si="7"/>
        <v>7</v>
      </c>
      <c r="R26" s="1193">
        <f t="shared" si="7"/>
        <v>6</v>
      </c>
      <c r="S26" s="907">
        <f t="shared" si="5"/>
        <v>8.4285714285714288</v>
      </c>
    </row>
    <row r="27" spans="1:19" ht="43" customHeight="1" x14ac:dyDescent="0.25">
      <c r="A27" s="1177" t="s">
        <v>13</v>
      </c>
      <c r="B27" s="1177" t="s">
        <v>91</v>
      </c>
      <c r="C27" s="1178" t="s">
        <v>92</v>
      </c>
      <c r="D27" s="1179">
        <f t="shared" ref="D27:D29" si="8">SUM(E27:K27,L27:R27)/2</f>
        <v>36</v>
      </c>
      <c r="E27" s="1180"/>
      <c r="F27" s="1179">
        <v>8</v>
      </c>
      <c r="G27" s="1179">
        <v>8</v>
      </c>
      <c r="H27" s="1179">
        <v>8</v>
      </c>
      <c r="I27" s="1179">
        <v>8</v>
      </c>
      <c r="J27" s="1184" t="s">
        <v>104</v>
      </c>
      <c r="K27" s="1180"/>
      <c r="L27" s="1180"/>
      <c r="M27" s="1179">
        <v>8</v>
      </c>
      <c r="N27" s="1179">
        <v>8</v>
      </c>
      <c r="O27" s="1179">
        <v>8</v>
      </c>
      <c r="P27" s="1179">
        <v>8</v>
      </c>
      <c r="Q27" s="1179">
        <v>8</v>
      </c>
      <c r="R27" s="1182"/>
      <c r="S27" s="907"/>
    </row>
    <row r="28" spans="1:19" ht="43" customHeight="1" x14ac:dyDescent="0.25">
      <c r="A28" s="1177" t="s">
        <v>13</v>
      </c>
      <c r="B28" s="1177" t="s">
        <v>91</v>
      </c>
      <c r="C28" s="1178" t="s">
        <v>314</v>
      </c>
      <c r="D28" s="1179">
        <f t="shared" si="8"/>
        <v>16</v>
      </c>
      <c r="E28" s="1201"/>
      <c r="F28" s="1179"/>
      <c r="G28" s="1179">
        <v>8</v>
      </c>
      <c r="H28" s="1179">
        <v>8</v>
      </c>
      <c r="I28" s="1179"/>
      <c r="J28" s="1179"/>
      <c r="K28" s="1180"/>
      <c r="L28" s="1180"/>
      <c r="M28" s="1179"/>
      <c r="N28" s="1179">
        <v>8</v>
      </c>
      <c r="O28" s="1179">
        <v>8</v>
      </c>
      <c r="P28" s="1179"/>
      <c r="Q28" s="1179"/>
      <c r="R28" s="1201"/>
      <c r="S28" s="907"/>
    </row>
    <row r="29" spans="1:19" ht="43" customHeight="1" x14ac:dyDescent="0.25">
      <c r="A29" s="1177" t="s">
        <v>13</v>
      </c>
      <c r="B29" s="1177" t="s">
        <v>91</v>
      </c>
      <c r="C29" s="1185" t="s">
        <v>281</v>
      </c>
      <c r="D29" s="1179">
        <f t="shared" si="8"/>
        <v>32</v>
      </c>
      <c r="E29" s="1189" t="s">
        <v>104</v>
      </c>
      <c r="F29" s="1179"/>
      <c r="G29" s="1184" t="s">
        <v>104</v>
      </c>
      <c r="H29" s="1179">
        <v>8</v>
      </c>
      <c r="I29" s="1179">
        <v>8</v>
      </c>
      <c r="J29" s="1179">
        <v>8</v>
      </c>
      <c r="K29" s="1180"/>
      <c r="L29" s="1180"/>
      <c r="M29" s="1179">
        <v>8</v>
      </c>
      <c r="N29" s="1179">
        <v>8</v>
      </c>
      <c r="O29" s="1179"/>
      <c r="P29" s="1179">
        <v>8</v>
      </c>
      <c r="Q29" s="1179">
        <v>8</v>
      </c>
      <c r="R29" s="1182">
        <v>8</v>
      </c>
      <c r="S29" s="907"/>
    </row>
    <row r="30" spans="1:19" ht="43" customHeight="1" x14ac:dyDescent="0.25">
      <c r="A30" s="1190"/>
      <c r="B30" s="1190"/>
      <c r="C30" s="1191" t="s">
        <v>124</v>
      </c>
      <c r="D30" s="1192"/>
      <c r="E30" s="1193">
        <f t="shared" ref="E30:R30" si="9">COUNT(E7:E13,E15:E19,E21:E22,E24:E25,E27:E29)</f>
        <v>6</v>
      </c>
      <c r="F30" s="1193">
        <f t="shared" si="9"/>
        <v>11</v>
      </c>
      <c r="G30" s="1193">
        <f t="shared" si="9"/>
        <v>12</v>
      </c>
      <c r="H30" s="1193">
        <f t="shared" si="9"/>
        <v>12</v>
      </c>
      <c r="I30" s="1193">
        <f t="shared" si="9"/>
        <v>13</v>
      </c>
      <c r="J30" s="1193">
        <f t="shared" si="9"/>
        <v>12</v>
      </c>
      <c r="K30" s="1193">
        <f t="shared" si="9"/>
        <v>5</v>
      </c>
      <c r="L30" s="1193">
        <f t="shared" si="9"/>
        <v>5</v>
      </c>
      <c r="M30" s="1193">
        <f t="shared" si="9"/>
        <v>13</v>
      </c>
      <c r="N30" s="1193">
        <f t="shared" si="9"/>
        <v>13</v>
      </c>
      <c r="O30" s="1193">
        <f t="shared" si="9"/>
        <v>10</v>
      </c>
      <c r="P30" s="1193">
        <f t="shared" si="9"/>
        <v>11</v>
      </c>
      <c r="Q30" s="1193">
        <f t="shared" si="9"/>
        <v>9</v>
      </c>
      <c r="R30" s="1193">
        <f t="shared" si="9"/>
        <v>7</v>
      </c>
      <c r="S30" s="907">
        <f t="shared" si="5"/>
        <v>9.9285714285714288</v>
      </c>
    </row>
    <row r="31" spans="1:19" ht="43" customHeight="1" x14ac:dyDescent="0.25">
      <c r="A31" s="1177" t="s">
        <v>13</v>
      </c>
      <c r="B31" s="1177" t="s">
        <v>288</v>
      </c>
      <c r="C31" s="1185" t="s">
        <v>276</v>
      </c>
      <c r="D31" s="1179">
        <f>SUM(E31:K31,L31:R31)/2</f>
        <v>8</v>
      </c>
      <c r="E31" s="1200"/>
      <c r="F31" s="1179"/>
      <c r="G31" s="1179"/>
      <c r="H31" s="1179"/>
      <c r="I31" s="1179"/>
      <c r="J31" s="1179"/>
      <c r="K31" s="1200">
        <v>8</v>
      </c>
      <c r="L31" s="1200">
        <v>8</v>
      </c>
      <c r="M31" s="1179"/>
      <c r="N31" s="1179"/>
      <c r="O31" s="1179"/>
      <c r="P31" s="1179"/>
      <c r="Q31" s="1179"/>
      <c r="R31" s="1200"/>
      <c r="S31" s="907"/>
    </row>
    <row r="32" spans="1:19" ht="43" customHeight="1" x14ac:dyDescent="0.25">
      <c r="A32" s="1177" t="s">
        <v>13</v>
      </c>
      <c r="B32" s="1177" t="s">
        <v>34</v>
      </c>
      <c r="C32" s="1203" t="s">
        <v>192</v>
      </c>
      <c r="D32" s="1179">
        <f>SUM(E32:K32,L32:R32)/2</f>
        <v>40</v>
      </c>
      <c r="E32" s="1180">
        <v>8</v>
      </c>
      <c r="F32" s="1196">
        <v>8</v>
      </c>
      <c r="G32" s="1196">
        <v>8</v>
      </c>
      <c r="H32" s="1179">
        <v>8</v>
      </c>
      <c r="I32" s="1179"/>
      <c r="J32" s="1179">
        <v>8</v>
      </c>
      <c r="K32" s="1180"/>
      <c r="L32" s="1180"/>
      <c r="M32" s="1196">
        <v>8</v>
      </c>
      <c r="N32" s="1196">
        <v>8</v>
      </c>
      <c r="O32" s="1179">
        <v>8</v>
      </c>
      <c r="P32" s="1179"/>
      <c r="Q32" s="1179">
        <v>8</v>
      </c>
      <c r="R32" s="1182">
        <v>8</v>
      </c>
      <c r="S32" s="907"/>
    </row>
    <row r="33" spans="1:19" ht="43" customHeight="1" x14ac:dyDescent="0.25">
      <c r="A33" s="1190"/>
      <c r="B33" s="1190"/>
      <c r="C33" s="1191" t="s">
        <v>121</v>
      </c>
      <c r="D33" s="1192"/>
      <c r="E33" s="1193">
        <f t="shared" ref="E33:R33" si="10">COUNT(E7:E13,E15:E19,E21:E22,E24:E25,E27:E29,E31:E32)</f>
        <v>7</v>
      </c>
      <c r="F33" s="1193">
        <f t="shared" si="10"/>
        <v>12</v>
      </c>
      <c r="G33" s="1193">
        <f t="shared" si="10"/>
        <v>13</v>
      </c>
      <c r="H33" s="1193">
        <f t="shared" si="10"/>
        <v>13</v>
      </c>
      <c r="I33" s="1193">
        <f t="shared" si="10"/>
        <v>13</v>
      </c>
      <c r="J33" s="1193">
        <f t="shared" si="10"/>
        <v>13</v>
      </c>
      <c r="K33" s="1193">
        <f t="shared" si="10"/>
        <v>6</v>
      </c>
      <c r="L33" s="1193">
        <f t="shared" si="10"/>
        <v>6</v>
      </c>
      <c r="M33" s="1193">
        <f t="shared" si="10"/>
        <v>14</v>
      </c>
      <c r="N33" s="1193">
        <f t="shared" si="10"/>
        <v>14</v>
      </c>
      <c r="O33" s="1193">
        <f t="shared" si="10"/>
        <v>11</v>
      </c>
      <c r="P33" s="1193">
        <f t="shared" si="10"/>
        <v>11</v>
      </c>
      <c r="Q33" s="1193">
        <f t="shared" si="10"/>
        <v>10</v>
      </c>
      <c r="R33" s="1193">
        <f t="shared" si="10"/>
        <v>8</v>
      </c>
      <c r="S33" s="907">
        <f t="shared" si="5"/>
        <v>10.785714285714286</v>
      </c>
    </row>
    <row r="34" spans="1:19" ht="43" customHeight="1" x14ac:dyDescent="0.25">
      <c r="A34" s="1177" t="s">
        <v>13</v>
      </c>
      <c r="B34" s="1177" t="s">
        <v>162</v>
      </c>
      <c r="C34" s="1185" t="s">
        <v>235</v>
      </c>
      <c r="D34" s="1179">
        <f t="shared" ref="D34" si="11">SUM(E34:K34,L34:R34)/2</f>
        <v>40</v>
      </c>
      <c r="E34" s="1186"/>
      <c r="F34" s="1196">
        <v>8</v>
      </c>
      <c r="G34" s="1196">
        <v>8</v>
      </c>
      <c r="H34" s="1179"/>
      <c r="I34" s="1196">
        <v>8</v>
      </c>
      <c r="J34" s="1196">
        <v>8</v>
      </c>
      <c r="K34" s="1180">
        <v>8</v>
      </c>
      <c r="L34" s="1180">
        <v>8</v>
      </c>
      <c r="M34" s="1179">
        <v>8</v>
      </c>
      <c r="N34" s="1196"/>
      <c r="O34" s="1196">
        <v>8</v>
      </c>
      <c r="P34" s="1196">
        <v>8</v>
      </c>
      <c r="Q34" s="1196">
        <v>8</v>
      </c>
      <c r="R34" s="1204"/>
      <c r="S34" s="907"/>
    </row>
    <row r="35" spans="1:19" ht="43" customHeight="1" x14ac:dyDescent="0.25">
      <c r="A35" s="1177" t="s">
        <v>13</v>
      </c>
      <c r="B35" s="1177" t="s">
        <v>162</v>
      </c>
      <c r="C35" s="1185" t="s">
        <v>292</v>
      </c>
      <c r="D35" s="1179">
        <f>SUM(E35:K35,L35:R35)/2</f>
        <v>8</v>
      </c>
      <c r="E35" s="1180">
        <v>8</v>
      </c>
      <c r="F35" s="1205"/>
      <c r="G35" s="1206"/>
      <c r="H35" s="1205"/>
      <c r="I35" s="1205"/>
      <c r="J35" s="1205"/>
      <c r="K35" s="1186"/>
      <c r="L35" s="1186"/>
      <c r="M35" s="1205"/>
      <c r="N35" s="1207"/>
      <c r="O35" s="1207"/>
      <c r="P35" s="1207"/>
      <c r="Q35" s="1205"/>
      <c r="R35" s="1182">
        <v>8</v>
      </c>
      <c r="S35" s="907"/>
    </row>
    <row r="36" spans="1:19" ht="43" customHeight="1" x14ac:dyDescent="0.25">
      <c r="A36" s="1190"/>
      <c r="B36" s="1190"/>
      <c r="C36" s="1191" t="s">
        <v>139</v>
      </c>
      <c r="D36" s="1192"/>
      <c r="E36" s="1193">
        <f t="shared" ref="E36:R36" si="12">COUNT(E7:E13,E15:E19,E21:E22,E24:E25,E27:E29,E31:E32,E34:E35)</f>
        <v>8</v>
      </c>
      <c r="F36" s="1193">
        <f t="shared" si="12"/>
        <v>13</v>
      </c>
      <c r="G36" s="1193">
        <f t="shared" si="12"/>
        <v>14</v>
      </c>
      <c r="H36" s="1193">
        <f t="shared" si="12"/>
        <v>13</v>
      </c>
      <c r="I36" s="1193">
        <f t="shared" si="12"/>
        <v>14</v>
      </c>
      <c r="J36" s="1193">
        <f t="shared" si="12"/>
        <v>14</v>
      </c>
      <c r="K36" s="1193">
        <f t="shared" si="12"/>
        <v>7</v>
      </c>
      <c r="L36" s="1193">
        <f t="shared" si="12"/>
        <v>7</v>
      </c>
      <c r="M36" s="1193">
        <f t="shared" si="12"/>
        <v>15</v>
      </c>
      <c r="N36" s="1193">
        <f t="shared" si="12"/>
        <v>14</v>
      </c>
      <c r="O36" s="1193">
        <f t="shared" si="12"/>
        <v>12</v>
      </c>
      <c r="P36" s="1193">
        <f t="shared" si="12"/>
        <v>12</v>
      </c>
      <c r="Q36" s="1193">
        <f t="shared" si="12"/>
        <v>11</v>
      </c>
      <c r="R36" s="1193">
        <f t="shared" si="12"/>
        <v>9</v>
      </c>
      <c r="S36" s="907">
        <f t="shared" si="5"/>
        <v>11.642857142857142</v>
      </c>
    </row>
    <row r="37" spans="1:19" ht="43" customHeight="1" x14ac:dyDescent="0.25">
      <c r="A37" s="1177" t="s">
        <v>13</v>
      </c>
      <c r="B37" s="1177" t="s">
        <v>103</v>
      </c>
      <c r="C37" s="1185" t="s">
        <v>309</v>
      </c>
      <c r="D37" s="1179">
        <f>SUM(E37:K37,L37:R37)/2</f>
        <v>8</v>
      </c>
      <c r="E37" s="1200"/>
      <c r="F37" s="1179"/>
      <c r="G37" s="1179">
        <v>8</v>
      </c>
      <c r="H37" s="1179"/>
      <c r="I37" s="1179"/>
      <c r="J37" s="1179"/>
      <c r="K37" s="1200"/>
      <c r="L37" s="1200"/>
      <c r="M37" s="1179"/>
      <c r="N37" s="1179">
        <v>8</v>
      </c>
      <c r="O37" s="1179"/>
      <c r="P37" s="1179"/>
      <c r="Q37" s="1179"/>
      <c r="R37" s="1200"/>
      <c r="S37" s="907"/>
    </row>
    <row r="38" spans="1:19" ht="43" customHeight="1" x14ac:dyDescent="0.25">
      <c r="A38" s="1177" t="s">
        <v>13</v>
      </c>
      <c r="B38" s="1177" t="s">
        <v>103</v>
      </c>
      <c r="C38" s="1185" t="s">
        <v>297</v>
      </c>
      <c r="D38" s="1179">
        <f>SUM(E38:K38,L38:R38)/2</f>
        <v>28</v>
      </c>
      <c r="E38" s="1180">
        <v>8</v>
      </c>
      <c r="F38" s="1179">
        <v>8</v>
      </c>
      <c r="G38" s="1179"/>
      <c r="H38" s="1179">
        <v>8</v>
      </c>
      <c r="I38" s="1179">
        <v>8</v>
      </c>
      <c r="J38" s="1179">
        <v>8</v>
      </c>
      <c r="K38" s="1180"/>
      <c r="L38" s="1180"/>
      <c r="M38" s="1179">
        <v>8</v>
      </c>
      <c r="N38" s="1179">
        <v>8</v>
      </c>
      <c r="O38" s="1179"/>
      <c r="P38" s="1184" t="s">
        <v>104</v>
      </c>
      <c r="Q38" s="1184" t="s">
        <v>104</v>
      </c>
      <c r="R38" s="1189" t="s">
        <v>104</v>
      </c>
      <c r="S38" s="907"/>
    </row>
    <row r="39" spans="1:19" ht="43" customHeight="1" x14ac:dyDescent="0.25">
      <c r="A39" s="1190"/>
      <c r="B39" s="1190"/>
      <c r="C39" s="1191" t="s">
        <v>125</v>
      </c>
      <c r="D39" s="1192"/>
      <c r="E39" s="1193">
        <f t="shared" ref="E39:R39" si="13">COUNT(E7:E13,E15:E18,E21:E22,E24:E25,E27:E29,E31:E32,E34:E35,E37:E38)</f>
        <v>8</v>
      </c>
      <c r="F39" s="1193">
        <f t="shared" si="13"/>
        <v>14</v>
      </c>
      <c r="G39" s="1193">
        <f t="shared" si="13"/>
        <v>14</v>
      </c>
      <c r="H39" s="1193">
        <f t="shared" si="13"/>
        <v>13</v>
      </c>
      <c r="I39" s="1193">
        <f t="shared" si="13"/>
        <v>15</v>
      </c>
      <c r="J39" s="1193">
        <f t="shared" si="13"/>
        <v>15</v>
      </c>
      <c r="K39" s="1193">
        <f t="shared" si="13"/>
        <v>7</v>
      </c>
      <c r="L39" s="1193">
        <f t="shared" si="13"/>
        <v>6</v>
      </c>
      <c r="M39" s="1193">
        <f t="shared" si="13"/>
        <v>15</v>
      </c>
      <c r="N39" s="1193">
        <f t="shared" si="13"/>
        <v>15</v>
      </c>
      <c r="O39" s="1193">
        <f t="shared" si="13"/>
        <v>12</v>
      </c>
      <c r="P39" s="1193">
        <f t="shared" si="13"/>
        <v>11</v>
      </c>
      <c r="Q39" s="1193">
        <f t="shared" si="13"/>
        <v>11</v>
      </c>
      <c r="R39" s="1193">
        <f t="shared" si="13"/>
        <v>9</v>
      </c>
      <c r="S39" s="907">
        <f t="shared" si="5"/>
        <v>11.785714285714286</v>
      </c>
    </row>
    <row r="40" spans="1:19" ht="43" customHeight="1" x14ac:dyDescent="0.25">
      <c r="A40" s="1177" t="s">
        <v>13</v>
      </c>
      <c r="B40" s="1177" t="s">
        <v>39</v>
      </c>
      <c r="C40" s="1185" t="s">
        <v>318</v>
      </c>
      <c r="D40" s="1179">
        <f>SUM(E40:K40,L40:R40)/2</f>
        <v>40</v>
      </c>
      <c r="E40" s="1180"/>
      <c r="F40" s="1179">
        <v>8</v>
      </c>
      <c r="G40" s="1179">
        <v>8</v>
      </c>
      <c r="H40" s="1179">
        <v>8</v>
      </c>
      <c r="I40" s="1179">
        <v>8</v>
      </c>
      <c r="J40" s="1179"/>
      <c r="K40" s="1180">
        <v>8</v>
      </c>
      <c r="L40" s="1180">
        <v>8</v>
      </c>
      <c r="M40" s="1179">
        <v>8</v>
      </c>
      <c r="N40" s="1179"/>
      <c r="O40" s="1179">
        <v>8</v>
      </c>
      <c r="P40" s="1179">
        <v>8</v>
      </c>
      <c r="Q40" s="1179">
        <v>8</v>
      </c>
      <c r="R40" s="1182"/>
      <c r="S40" s="907"/>
    </row>
    <row r="41" spans="1:19" ht="43" customHeight="1" x14ac:dyDescent="0.25">
      <c r="A41" s="1177" t="s">
        <v>13</v>
      </c>
      <c r="B41" s="1177" t="s">
        <v>39</v>
      </c>
      <c r="C41" s="1185" t="s">
        <v>306</v>
      </c>
      <c r="D41" s="1179">
        <f t="shared" ref="D41:D47" si="14">SUM(E41:K41,L41:R41)/2</f>
        <v>20</v>
      </c>
      <c r="E41" s="1186">
        <v>8</v>
      </c>
      <c r="F41" s="1196">
        <v>8</v>
      </c>
      <c r="G41" s="1196">
        <v>8</v>
      </c>
      <c r="H41" s="1179"/>
      <c r="I41" s="1235" t="s">
        <v>104</v>
      </c>
      <c r="J41" s="1235" t="s">
        <v>104</v>
      </c>
      <c r="K41" s="1180"/>
      <c r="L41" s="1180"/>
      <c r="M41" s="1184" t="s">
        <v>104</v>
      </c>
      <c r="N41" s="1235" t="s">
        <v>104</v>
      </c>
      <c r="O41" s="1235" t="s">
        <v>104</v>
      </c>
      <c r="P41" s="1196">
        <v>8</v>
      </c>
      <c r="Q41" s="1196"/>
      <c r="R41" s="1204">
        <v>8</v>
      </c>
      <c r="S41" s="907"/>
    </row>
    <row r="42" spans="1:19" ht="43" customHeight="1" x14ac:dyDescent="0.25">
      <c r="A42" s="1208" t="s">
        <v>328</v>
      </c>
      <c r="B42" s="1208" t="s">
        <v>39</v>
      </c>
      <c r="C42" s="1209" t="s">
        <v>329</v>
      </c>
      <c r="D42" s="1179"/>
      <c r="E42" s="1186"/>
      <c r="F42" s="1196"/>
      <c r="G42" s="1196"/>
      <c r="H42" s="1179"/>
      <c r="I42" s="1196"/>
      <c r="J42" s="1196"/>
      <c r="K42" s="1180"/>
      <c r="L42" s="1180"/>
      <c r="M42" s="1179"/>
      <c r="N42" s="1196"/>
      <c r="O42" s="1196"/>
      <c r="P42" s="1196"/>
      <c r="Q42" s="1196"/>
      <c r="R42" s="1204"/>
      <c r="S42" s="907"/>
    </row>
    <row r="43" spans="1:19" ht="43" customHeight="1" x14ac:dyDescent="0.25">
      <c r="A43" s="1177" t="s">
        <v>13</v>
      </c>
      <c r="B43" s="1177" t="s">
        <v>39</v>
      </c>
      <c r="C43" s="1185" t="s">
        <v>293</v>
      </c>
      <c r="D43" s="1179">
        <f t="shared" si="14"/>
        <v>40</v>
      </c>
      <c r="E43" s="1180"/>
      <c r="F43" s="1179">
        <v>8</v>
      </c>
      <c r="G43" s="1179">
        <v>8</v>
      </c>
      <c r="H43" s="1211">
        <v>8</v>
      </c>
      <c r="I43" s="1179"/>
      <c r="J43" s="1179">
        <v>8</v>
      </c>
      <c r="K43" s="1180">
        <v>8</v>
      </c>
      <c r="L43" s="1180">
        <v>8</v>
      </c>
      <c r="M43" s="1179">
        <v>8</v>
      </c>
      <c r="N43" s="1179">
        <v>8</v>
      </c>
      <c r="O43" s="1179"/>
      <c r="P43" s="1179">
        <v>8</v>
      </c>
      <c r="Q43" s="1179">
        <v>8</v>
      </c>
      <c r="R43" s="1182"/>
      <c r="S43" s="907"/>
    </row>
    <row r="44" spans="1:19" s="1064" customFormat="1" ht="43" customHeight="1" x14ac:dyDescent="0.25">
      <c r="A44" s="1177" t="s">
        <v>13</v>
      </c>
      <c r="B44" s="1177" t="s">
        <v>39</v>
      </c>
      <c r="C44" s="1185" t="s">
        <v>308</v>
      </c>
      <c r="D44" s="1179">
        <f t="shared" si="14"/>
        <v>8</v>
      </c>
      <c r="E44" s="1180">
        <v>8</v>
      </c>
      <c r="F44" s="1205"/>
      <c r="G44" s="1205"/>
      <c r="H44" s="1205"/>
      <c r="I44" s="1205"/>
      <c r="J44" s="1205"/>
      <c r="K44" s="1212"/>
      <c r="L44" s="1212"/>
      <c r="M44" s="1205"/>
      <c r="N44" s="1205"/>
      <c r="O44" s="1205"/>
      <c r="P44" s="1205"/>
      <c r="Q44" s="1205"/>
      <c r="R44" s="1182">
        <v>8</v>
      </c>
      <c r="S44" s="1078"/>
    </row>
    <row r="45" spans="1:19" ht="43" customHeight="1" x14ac:dyDescent="0.25">
      <c r="A45" s="1177" t="s">
        <v>13</v>
      </c>
      <c r="B45" s="1177" t="s">
        <v>39</v>
      </c>
      <c r="C45" s="1185" t="s">
        <v>106</v>
      </c>
      <c r="D45" s="1179">
        <f t="shared" si="14"/>
        <v>16</v>
      </c>
      <c r="E45" s="1180"/>
      <c r="F45" s="1179">
        <v>8</v>
      </c>
      <c r="G45" s="1179">
        <v>8</v>
      </c>
      <c r="H45" s="1188"/>
      <c r="I45" s="1188"/>
      <c r="J45" s="1188"/>
      <c r="K45" s="1201"/>
      <c r="L45" s="1180"/>
      <c r="M45" s="1179">
        <v>8</v>
      </c>
      <c r="N45" s="1179">
        <v>8</v>
      </c>
      <c r="O45" s="1188"/>
      <c r="P45" s="1188"/>
      <c r="Q45" s="1188"/>
      <c r="R45" s="1201"/>
      <c r="S45" s="907"/>
    </row>
    <row r="46" spans="1:19" ht="43" customHeight="1" x14ac:dyDescent="0.25">
      <c r="A46" s="1177" t="s">
        <v>13</v>
      </c>
      <c r="B46" s="1177" t="s">
        <v>39</v>
      </c>
      <c r="C46" s="1185" t="s">
        <v>135</v>
      </c>
      <c r="D46" s="1179">
        <f t="shared" si="14"/>
        <v>40</v>
      </c>
      <c r="E46" s="1180"/>
      <c r="F46" s="1179">
        <v>8</v>
      </c>
      <c r="G46" s="1179"/>
      <c r="H46" s="1179">
        <v>8</v>
      </c>
      <c r="I46" s="1179">
        <v>8</v>
      </c>
      <c r="J46" s="1179">
        <v>8</v>
      </c>
      <c r="K46" s="1200">
        <v>8</v>
      </c>
      <c r="L46" s="1180">
        <v>8</v>
      </c>
      <c r="M46" s="1179"/>
      <c r="N46" s="1179">
        <v>8</v>
      </c>
      <c r="O46" s="1179">
        <v>8</v>
      </c>
      <c r="P46" s="1179">
        <v>8</v>
      </c>
      <c r="Q46" s="1179">
        <v>8</v>
      </c>
      <c r="R46" s="1200"/>
      <c r="S46" s="907"/>
    </row>
    <row r="47" spans="1:19" ht="43" customHeight="1" x14ac:dyDescent="0.25">
      <c r="A47" s="1208" t="s">
        <v>256</v>
      </c>
      <c r="B47" s="1208" t="s">
        <v>39</v>
      </c>
      <c r="C47" s="1209" t="s">
        <v>325</v>
      </c>
      <c r="D47" s="1179">
        <f t="shared" si="14"/>
        <v>20</v>
      </c>
      <c r="E47" s="1212" t="s">
        <v>10</v>
      </c>
      <c r="F47" s="1205" t="s">
        <v>10</v>
      </c>
      <c r="G47" s="1179"/>
      <c r="H47" s="1179"/>
      <c r="I47" s="1179"/>
      <c r="J47" s="1236" t="s">
        <v>273</v>
      </c>
      <c r="K47" s="1180">
        <v>8</v>
      </c>
      <c r="L47" s="1180">
        <v>8</v>
      </c>
      <c r="M47" s="1196">
        <v>8</v>
      </c>
      <c r="N47" s="1179"/>
      <c r="O47" s="1179"/>
      <c r="P47" s="1179"/>
      <c r="Q47" s="1179">
        <v>8</v>
      </c>
      <c r="R47" s="1182">
        <v>8</v>
      </c>
      <c r="S47" s="907"/>
    </row>
    <row r="48" spans="1:19" ht="43" customHeight="1" x14ac:dyDescent="0.25">
      <c r="A48" s="1190"/>
      <c r="B48" s="1190"/>
      <c r="C48" s="1191" t="s">
        <v>126</v>
      </c>
      <c r="D48" s="1192"/>
      <c r="E48" s="1193">
        <f t="shared" ref="E48:R48" si="15">COUNT(E8:E13,E15:E18,E21:E22,E24:E25,E27:E29,E31:E32,E34:E35,E37:E38,E40:E47)</f>
        <v>10</v>
      </c>
      <c r="F48" s="1193">
        <f t="shared" si="15"/>
        <v>18</v>
      </c>
      <c r="G48" s="1193">
        <f t="shared" si="15"/>
        <v>17</v>
      </c>
      <c r="H48" s="1193">
        <f t="shared" si="15"/>
        <v>15</v>
      </c>
      <c r="I48" s="1193">
        <f t="shared" si="15"/>
        <v>16</v>
      </c>
      <c r="J48" s="1193">
        <f t="shared" si="15"/>
        <v>16</v>
      </c>
      <c r="K48" s="1193">
        <f t="shared" si="15"/>
        <v>11</v>
      </c>
      <c r="L48" s="1193">
        <f t="shared" si="15"/>
        <v>10</v>
      </c>
      <c r="M48" s="1193">
        <f t="shared" si="15"/>
        <v>18</v>
      </c>
      <c r="N48" s="1193">
        <f t="shared" si="15"/>
        <v>17</v>
      </c>
      <c r="O48" s="1193">
        <f t="shared" si="15"/>
        <v>13</v>
      </c>
      <c r="P48" s="1193">
        <f t="shared" si="15"/>
        <v>14</v>
      </c>
      <c r="Q48" s="1193">
        <f t="shared" si="15"/>
        <v>14</v>
      </c>
      <c r="R48" s="1193">
        <f t="shared" si="15"/>
        <v>12</v>
      </c>
      <c r="S48" s="907">
        <f>AVERAGE(E48:R48)</f>
        <v>14.357142857142858</v>
      </c>
    </row>
    <row r="49" spans="1:19" ht="43" customHeight="1" x14ac:dyDescent="0.25">
      <c r="A49" s="1177" t="s">
        <v>13</v>
      </c>
      <c r="B49" s="1177" t="s">
        <v>326</v>
      </c>
      <c r="C49" s="1185" t="s">
        <v>276</v>
      </c>
      <c r="D49" s="1179">
        <f>SUM(E49:K49,L49:R49)/2</f>
        <v>19.5</v>
      </c>
      <c r="E49" s="1182"/>
      <c r="F49" s="1179"/>
      <c r="G49" s="1179"/>
      <c r="H49" s="1179">
        <v>6.5</v>
      </c>
      <c r="I49" s="1179">
        <v>6.5</v>
      </c>
      <c r="J49" s="1179">
        <v>6.5</v>
      </c>
      <c r="K49" s="1180"/>
      <c r="L49" s="1180"/>
      <c r="M49" s="1179"/>
      <c r="N49" s="1179"/>
      <c r="O49" s="1179">
        <v>6.5</v>
      </c>
      <c r="P49" s="1179">
        <v>6.5</v>
      </c>
      <c r="Q49" s="1179">
        <v>6.5</v>
      </c>
      <c r="R49" s="1200"/>
      <c r="S49" s="907"/>
    </row>
    <row r="50" spans="1:19" ht="43" customHeight="1" x14ac:dyDescent="0.25">
      <c r="A50" s="1177" t="s">
        <v>13</v>
      </c>
      <c r="B50" s="1177" t="s">
        <v>301</v>
      </c>
      <c r="C50" s="1178" t="s">
        <v>106</v>
      </c>
      <c r="D50" s="1179">
        <f>SUM(E50:K50,L50:R50)/2</f>
        <v>6</v>
      </c>
      <c r="E50" s="1182"/>
      <c r="F50" s="1201"/>
      <c r="G50" s="1188"/>
      <c r="H50" s="1183">
        <v>6</v>
      </c>
      <c r="I50" s="1188"/>
      <c r="J50" s="1188"/>
      <c r="K50" s="1180"/>
      <c r="L50" s="1180"/>
      <c r="M50" s="1188"/>
      <c r="N50" s="1188"/>
      <c r="O50" s="1179">
        <v>6</v>
      </c>
      <c r="P50" s="1188"/>
      <c r="Q50" s="1188"/>
      <c r="R50" s="1215"/>
      <c r="S50" s="907"/>
    </row>
    <row r="51" spans="1:19" ht="43" customHeight="1" x14ac:dyDescent="0.25">
      <c r="A51" s="1177" t="s">
        <v>13</v>
      </c>
      <c r="B51" s="1177" t="s">
        <v>312</v>
      </c>
      <c r="C51" s="1178" t="s">
        <v>106</v>
      </c>
      <c r="D51" s="1179">
        <f>SUM(E51:K51,L51:R51)/2</f>
        <v>10</v>
      </c>
      <c r="E51" s="1182"/>
      <c r="F51" s="1201"/>
      <c r="G51" s="1188"/>
      <c r="H51" s="1201"/>
      <c r="I51" s="1179">
        <v>5</v>
      </c>
      <c r="J51" s="1179">
        <v>5</v>
      </c>
      <c r="K51" s="1215"/>
      <c r="L51" s="1180"/>
      <c r="M51" s="1188"/>
      <c r="N51" s="1188"/>
      <c r="O51" s="1188"/>
      <c r="P51" s="1179">
        <v>5</v>
      </c>
      <c r="Q51" s="1179">
        <v>5</v>
      </c>
      <c r="R51" s="1215"/>
      <c r="S51" s="907"/>
    </row>
    <row r="52" spans="1:19" ht="43" customHeight="1" x14ac:dyDescent="0.25">
      <c r="A52" s="1190"/>
      <c r="B52" s="1190"/>
      <c r="C52" s="1216" t="s">
        <v>300</v>
      </c>
      <c r="D52" s="1192"/>
      <c r="E52" s="1193">
        <f t="shared" ref="E52:R52" si="16">COUNT(E15:E18,E21:E22,E24:E25,E27:E29,E31:E32,E34:E35,E37:E38,E40:E47)</f>
        <v>7</v>
      </c>
      <c r="F52" s="1193">
        <f t="shared" si="16"/>
        <v>14</v>
      </c>
      <c r="G52" s="1193">
        <f t="shared" si="16"/>
        <v>14</v>
      </c>
      <c r="H52" s="1193">
        <f t="shared" si="16"/>
        <v>12</v>
      </c>
      <c r="I52" s="1193">
        <f t="shared" si="16"/>
        <v>12</v>
      </c>
      <c r="J52" s="1193">
        <f t="shared" si="16"/>
        <v>12</v>
      </c>
      <c r="K52" s="1193">
        <f t="shared" si="16"/>
        <v>9</v>
      </c>
      <c r="L52" s="1193">
        <f t="shared" si="16"/>
        <v>9</v>
      </c>
      <c r="M52" s="1193">
        <f t="shared" si="16"/>
        <v>14</v>
      </c>
      <c r="N52" s="1193">
        <f t="shared" si="16"/>
        <v>13</v>
      </c>
      <c r="O52" s="1193">
        <f t="shared" si="16"/>
        <v>9</v>
      </c>
      <c r="P52" s="1193">
        <f t="shared" si="16"/>
        <v>11</v>
      </c>
      <c r="Q52" s="1193">
        <f t="shared" si="16"/>
        <v>11</v>
      </c>
      <c r="R52" s="1193">
        <f t="shared" si="16"/>
        <v>8</v>
      </c>
      <c r="S52" s="907">
        <f>AVERAGE(E52:R52)</f>
        <v>11.071428571428571</v>
      </c>
    </row>
    <row r="53" spans="1:19" ht="43" hidden="1" customHeight="1" x14ac:dyDescent="0.25">
      <c r="A53" s="1190"/>
      <c r="B53" s="1190"/>
      <c r="C53" s="1217" t="s">
        <v>51</v>
      </c>
      <c r="D53" s="1192"/>
      <c r="E53" s="1193">
        <f t="shared" ref="E53:R53" si="17">COUNT(E21:E22,E24:E25,E27:E29,E31:E32,E34:E35,E37:E38,E40:E47,E50:E50)</f>
        <v>7</v>
      </c>
      <c r="F53" s="1193">
        <f t="shared" si="17"/>
        <v>11</v>
      </c>
      <c r="G53" s="1193">
        <f t="shared" si="17"/>
        <v>11</v>
      </c>
      <c r="H53" s="1193">
        <f t="shared" si="17"/>
        <v>11</v>
      </c>
      <c r="I53" s="1193">
        <f t="shared" si="17"/>
        <v>9</v>
      </c>
      <c r="J53" s="1193">
        <f t="shared" si="17"/>
        <v>9</v>
      </c>
      <c r="K53" s="1193">
        <f t="shared" si="17"/>
        <v>8</v>
      </c>
      <c r="L53" s="1193">
        <f t="shared" si="17"/>
        <v>8</v>
      </c>
      <c r="M53" s="1193">
        <f t="shared" si="17"/>
        <v>12</v>
      </c>
      <c r="N53" s="1193">
        <f t="shared" si="17"/>
        <v>12</v>
      </c>
      <c r="O53" s="1193">
        <f t="shared" si="17"/>
        <v>8</v>
      </c>
      <c r="P53" s="1193">
        <f t="shared" si="17"/>
        <v>10</v>
      </c>
      <c r="Q53" s="1193">
        <f t="shared" si="17"/>
        <v>10</v>
      </c>
      <c r="R53" s="1193">
        <f t="shared" si="17"/>
        <v>8</v>
      </c>
      <c r="S53" s="907">
        <f t="shared" si="5"/>
        <v>9.5714285714285712</v>
      </c>
    </row>
    <row r="54" spans="1:19" ht="43" hidden="1" customHeight="1" x14ac:dyDescent="0.25">
      <c r="A54" s="1190"/>
      <c r="B54" s="1190"/>
      <c r="C54" s="1217" t="s">
        <v>113</v>
      </c>
      <c r="D54" s="1192"/>
      <c r="E54" s="1193">
        <f t="shared" ref="E54:R54" si="18">COUNT(E24:E25,E27:E29,E32:E32,E34:E35,E37:E38,E40:E47,E50:E51)</f>
        <v>6</v>
      </c>
      <c r="F54" s="1193">
        <f t="shared" si="18"/>
        <v>10</v>
      </c>
      <c r="G54" s="1193">
        <f t="shared" si="18"/>
        <v>9</v>
      </c>
      <c r="H54" s="1193">
        <f t="shared" si="18"/>
        <v>10</v>
      </c>
      <c r="I54" s="1193">
        <f t="shared" si="18"/>
        <v>8</v>
      </c>
      <c r="J54" s="1193">
        <f t="shared" si="18"/>
        <v>8</v>
      </c>
      <c r="K54" s="1193">
        <f t="shared" si="18"/>
        <v>6</v>
      </c>
      <c r="L54" s="1193">
        <f t="shared" si="18"/>
        <v>6</v>
      </c>
      <c r="M54" s="1193">
        <f t="shared" si="18"/>
        <v>10</v>
      </c>
      <c r="N54" s="1193">
        <f t="shared" si="18"/>
        <v>10</v>
      </c>
      <c r="O54" s="1193">
        <f t="shared" si="18"/>
        <v>7</v>
      </c>
      <c r="P54" s="1193">
        <f t="shared" si="18"/>
        <v>9</v>
      </c>
      <c r="Q54" s="1193">
        <f t="shared" si="18"/>
        <v>10</v>
      </c>
      <c r="R54" s="1193">
        <f t="shared" si="18"/>
        <v>7</v>
      </c>
      <c r="S54" s="907">
        <f t="shared" si="5"/>
        <v>8.2857142857142865</v>
      </c>
    </row>
    <row r="55" spans="1:19" ht="43" customHeight="1" x14ac:dyDescent="0.25">
      <c r="A55" s="1177" t="s">
        <v>13</v>
      </c>
      <c r="B55" s="1177" t="s">
        <v>319</v>
      </c>
      <c r="C55" s="1185" t="s">
        <v>320</v>
      </c>
      <c r="D55" s="1179">
        <f t="shared" ref="D55" si="19">SUM(E55:K55,L55:R55)/2</f>
        <v>40</v>
      </c>
      <c r="E55" s="1182"/>
      <c r="F55" s="1183">
        <v>8</v>
      </c>
      <c r="G55" s="1179">
        <v>8</v>
      </c>
      <c r="H55" s="1183">
        <v>8</v>
      </c>
      <c r="I55" s="1179">
        <v>8</v>
      </c>
      <c r="J55" s="1179">
        <v>8</v>
      </c>
      <c r="K55" s="1180"/>
      <c r="L55" s="1180"/>
      <c r="M55" s="1179">
        <v>8</v>
      </c>
      <c r="N55" s="1179">
        <v>8</v>
      </c>
      <c r="O55" s="1179">
        <v>8</v>
      </c>
      <c r="P55" s="1179">
        <v>8</v>
      </c>
      <c r="Q55" s="1179">
        <v>8</v>
      </c>
      <c r="R55" s="1180"/>
      <c r="S55" s="907"/>
    </row>
    <row r="56" spans="1:19" ht="43" hidden="1" customHeight="1" x14ac:dyDescent="0.25">
      <c r="A56" s="1190"/>
      <c r="B56" s="1190"/>
      <c r="C56" s="1217" t="s">
        <v>55</v>
      </c>
      <c r="D56" s="1192"/>
      <c r="E56" s="1193">
        <f t="shared" ref="E56:R56" si="20">COUNT(E27:E29,E32:E32,E34:E35,E37:E38,E40:E47,E50:E51,E55)</f>
        <v>5</v>
      </c>
      <c r="F56" s="1193">
        <f t="shared" si="20"/>
        <v>10</v>
      </c>
      <c r="G56" s="1193">
        <f t="shared" si="20"/>
        <v>10</v>
      </c>
      <c r="H56" s="1193">
        <f t="shared" si="20"/>
        <v>10</v>
      </c>
      <c r="I56" s="1193">
        <f t="shared" si="20"/>
        <v>8</v>
      </c>
      <c r="J56" s="1193">
        <f t="shared" si="20"/>
        <v>8</v>
      </c>
      <c r="K56" s="1193">
        <f t="shared" si="20"/>
        <v>5</v>
      </c>
      <c r="L56" s="1193">
        <f t="shared" si="20"/>
        <v>5</v>
      </c>
      <c r="M56" s="1193">
        <f t="shared" si="20"/>
        <v>10</v>
      </c>
      <c r="N56" s="1193">
        <f t="shared" si="20"/>
        <v>10</v>
      </c>
      <c r="O56" s="1193">
        <f t="shared" si="20"/>
        <v>8</v>
      </c>
      <c r="P56" s="1193">
        <f t="shared" si="20"/>
        <v>9</v>
      </c>
      <c r="Q56" s="1193">
        <f t="shared" si="20"/>
        <v>10</v>
      </c>
      <c r="R56" s="1193">
        <f t="shared" si="20"/>
        <v>6</v>
      </c>
      <c r="S56" s="907">
        <f t="shared" si="5"/>
        <v>8.1428571428571423</v>
      </c>
    </row>
    <row r="57" spans="1:19" ht="43" hidden="1" customHeight="1" x14ac:dyDescent="0.25">
      <c r="A57" s="1190"/>
      <c r="B57" s="1190"/>
      <c r="C57" s="1217" t="s">
        <v>105</v>
      </c>
      <c r="D57" s="1192"/>
      <c r="E57" s="1193">
        <f t="shared" ref="E57:R57" si="21">COUNT(E32,E34:E35,E37:E38,E40:E47,E50:E51,E55)</f>
        <v>5</v>
      </c>
      <c r="F57" s="1193">
        <f t="shared" si="21"/>
        <v>9</v>
      </c>
      <c r="G57" s="1193">
        <f t="shared" si="21"/>
        <v>8</v>
      </c>
      <c r="H57" s="1193">
        <f t="shared" si="21"/>
        <v>7</v>
      </c>
      <c r="I57" s="1193">
        <f t="shared" si="21"/>
        <v>6</v>
      </c>
      <c r="J57" s="1193">
        <f t="shared" si="21"/>
        <v>7</v>
      </c>
      <c r="K57" s="1193">
        <f t="shared" si="21"/>
        <v>5</v>
      </c>
      <c r="L57" s="1193">
        <f t="shared" si="21"/>
        <v>5</v>
      </c>
      <c r="M57" s="1193">
        <f t="shared" si="21"/>
        <v>8</v>
      </c>
      <c r="N57" s="1193">
        <f t="shared" si="21"/>
        <v>7</v>
      </c>
      <c r="O57" s="1193">
        <f t="shared" si="21"/>
        <v>6</v>
      </c>
      <c r="P57" s="1193">
        <f t="shared" si="21"/>
        <v>7</v>
      </c>
      <c r="Q57" s="1193">
        <f t="shared" si="21"/>
        <v>8</v>
      </c>
      <c r="R57" s="1193">
        <f t="shared" si="21"/>
        <v>5</v>
      </c>
      <c r="S57" s="907">
        <f t="shared" si="5"/>
        <v>6.6428571428571432</v>
      </c>
    </row>
    <row r="58" spans="1:19" ht="43" hidden="1" customHeight="1" x14ac:dyDescent="0.25">
      <c r="A58" s="1190"/>
      <c r="B58" s="1190"/>
      <c r="C58" s="1217" t="s">
        <v>128</v>
      </c>
      <c r="D58" s="1192"/>
      <c r="E58" s="1193">
        <f t="shared" ref="E58:R58" si="22">COUNT(E34:E35,E37:E38,E40:E47,E50:E51,E55)</f>
        <v>4</v>
      </c>
      <c r="F58" s="1193">
        <f t="shared" si="22"/>
        <v>8</v>
      </c>
      <c r="G58" s="1193">
        <f t="shared" si="22"/>
        <v>7</v>
      </c>
      <c r="H58" s="1193">
        <f t="shared" si="22"/>
        <v>6</v>
      </c>
      <c r="I58" s="1193">
        <f t="shared" si="22"/>
        <v>6</v>
      </c>
      <c r="J58" s="1193">
        <f t="shared" si="22"/>
        <v>6</v>
      </c>
      <c r="K58" s="1193">
        <f t="shared" si="22"/>
        <v>5</v>
      </c>
      <c r="L58" s="1193">
        <f t="shared" si="22"/>
        <v>5</v>
      </c>
      <c r="M58" s="1193">
        <f t="shared" si="22"/>
        <v>7</v>
      </c>
      <c r="N58" s="1193">
        <f t="shared" si="22"/>
        <v>6</v>
      </c>
      <c r="O58" s="1193">
        <f t="shared" si="22"/>
        <v>5</v>
      </c>
      <c r="P58" s="1193">
        <f t="shared" si="22"/>
        <v>7</v>
      </c>
      <c r="Q58" s="1193">
        <f t="shared" si="22"/>
        <v>7</v>
      </c>
      <c r="R58" s="1193">
        <f t="shared" si="22"/>
        <v>4</v>
      </c>
      <c r="S58" s="907">
        <f t="shared" si="5"/>
        <v>5.9285714285714288</v>
      </c>
    </row>
    <row r="59" spans="1:19" ht="43" hidden="1" customHeight="1" x14ac:dyDescent="0.25">
      <c r="A59" s="1190"/>
      <c r="B59" s="1190"/>
      <c r="C59" s="1217" t="s">
        <v>161</v>
      </c>
      <c r="D59" s="1192"/>
      <c r="E59" s="1193">
        <f t="shared" ref="E59:R59" si="23">COUNT(E37:E38,E40:E47,E50:E51,E55)</f>
        <v>3</v>
      </c>
      <c r="F59" s="1193">
        <f t="shared" si="23"/>
        <v>7</v>
      </c>
      <c r="G59" s="1193">
        <f t="shared" si="23"/>
        <v>6</v>
      </c>
      <c r="H59" s="1193">
        <f t="shared" si="23"/>
        <v>6</v>
      </c>
      <c r="I59" s="1193">
        <f t="shared" si="23"/>
        <v>5</v>
      </c>
      <c r="J59" s="1193">
        <f t="shared" si="23"/>
        <v>5</v>
      </c>
      <c r="K59" s="1193">
        <f t="shared" si="23"/>
        <v>4</v>
      </c>
      <c r="L59" s="1193">
        <f t="shared" si="23"/>
        <v>4</v>
      </c>
      <c r="M59" s="1193">
        <f t="shared" si="23"/>
        <v>6</v>
      </c>
      <c r="N59" s="1193">
        <f t="shared" si="23"/>
        <v>6</v>
      </c>
      <c r="O59" s="1193">
        <f t="shared" si="23"/>
        <v>4</v>
      </c>
      <c r="P59" s="1193">
        <f t="shared" si="23"/>
        <v>6</v>
      </c>
      <c r="Q59" s="1193">
        <f t="shared" si="23"/>
        <v>6</v>
      </c>
      <c r="R59" s="1193">
        <f t="shared" si="23"/>
        <v>3</v>
      </c>
      <c r="S59" s="907">
        <f t="shared" si="5"/>
        <v>5.0714285714285712</v>
      </c>
    </row>
    <row r="60" spans="1:19" ht="43" customHeight="1" x14ac:dyDescent="0.25">
      <c r="A60" s="1190"/>
      <c r="B60" s="1190"/>
      <c r="C60" s="1217" t="s">
        <v>321</v>
      </c>
      <c r="D60" s="1192"/>
      <c r="E60" s="1193">
        <f t="shared" ref="E60:R60" si="24">COUNT(E40:E47,E50:E51,E55)</f>
        <v>2</v>
      </c>
      <c r="F60" s="1193">
        <f t="shared" si="24"/>
        <v>6</v>
      </c>
      <c r="G60" s="1193">
        <f t="shared" si="24"/>
        <v>5</v>
      </c>
      <c r="H60" s="1193">
        <f t="shared" si="24"/>
        <v>5</v>
      </c>
      <c r="I60" s="1193">
        <f t="shared" si="24"/>
        <v>4</v>
      </c>
      <c r="J60" s="1193">
        <f t="shared" si="24"/>
        <v>4</v>
      </c>
      <c r="K60" s="1193">
        <f t="shared" si="24"/>
        <v>4</v>
      </c>
      <c r="L60" s="1193">
        <f t="shared" si="24"/>
        <v>4</v>
      </c>
      <c r="M60" s="1193">
        <f t="shared" si="24"/>
        <v>5</v>
      </c>
      <c r="N60" s="1193">
        <f t="shared" si="24"/>
        <v>4</v>
      </c>
      <c r="O60" s="1193">
        <f t="shared" si="24"/>
        <v>4</v>
      </c>
      <c r="P60" s="1193">
        <f t="shared" si="24"/>
        <v>6</v>
      </c>
      <c r="Q60" s="1193">
        <f t="shared" si="24"/>
        <v>6</v>
      </c>
      <c r="R60" s="1193">
        <f t="shared" si="24"/>
        <v>3</v>
      </c>
      <c r="S60" s="907">
        <f t="shared" si="5"/>
        <v>4.4285714285714288</v>
      </c>
    </row>
    <row r="61" spans="1:19" ht="43" customHeight="1" x14ac:dyDescent="0.25">
      <c r="A61" s="1190"/>
      <c r="B61" s="1190"/>
      <c r="C61" s="1217" t="s">
        <v>183</v>
      </c>
      <c r="D61" s="1192"/>
      <c r="E61" s="1193">
        <f>COUNT(E55)</f>
        <v>0</v>
      </c>
      <c r="F61" s="1193">
        <f t="shared" ref="F61:R61" si="25">COUNT(F55)</f>
        <v>1</v>
      </c>
      <c r="G61" s="1193">
        <f t="shared" si="25"/>
        <v>1</v>
      </c>
      <c r="H61" s="1193">
        <f t="shared" si="25"/>
        <v>1</v>
      </c>
      <c r="I61" s="1193">
        <f t="shared" si="25"/>
        <v>1</v>
      </c>
      <c r="J61" s="1193">
        <f t="shared" si="25"/>
        <v>1</v>
      </c>
      <c r="K61" s="1193">
        <f t="shared" si="25"/>
        <v>0</v>
      </c>
      <c r="L61" s="1193">
        <f t="shared" si="25"/>
        <v>0</v>
      </c>
      <c r="M61" s="1193">
        <f t="shared" si="25"/>
        <v>1</v>
      </c>
      <c r="N61" s="1193">
        <f t="shared" si="25"/>
        <v>1</v>
      </c>
      <c r="O61" s="1193">
        <f t="shared" si="25"/>
        <v>1</v>
      </c>
      <c r="P61" s="1193">
        <f t="shared" si="25"/>
        <v>1</v>
      </c>
      <c r="Q61" s="1193">
        <f t="shared" si="25"/>
        <v>1</v>
      </c>
      <c r="R61" s="1193">
        <f t="shared" si="25"/>
        <v>0</v>
      </c>
      <c r="S61" s="907">
        <f t="shared" si="5"/>
        <v>0.7142857142857143</v>
      </c>
    </row>
    <row r="62" spans="1:19" ht="43" customHeight="1" thickBot="1" x14ac:dyDescent="0.35">
      <c r="A62" s="1177" t="s">
        <v>102</v>
      </c>
      <c r="B62" s="1177"/>
      <c r="C62" s="1178"/>
      <c r="D62" s="1179"/>
      <c r="E62" s="1182"/>
      <c r="F62" s="1183"/>
      <c r="G62" s="1183"/>
      <c r="H62" s="1183"/>
      <c r="I62" s="1179"/>
      <c r="J62" s="1179"/>
      <c r="K62" s="1180"/>
      <c r="L62" s="1180"/>
      <c r="M62" s="1183"/>
      <c r="N62" s="1179"/>
      <c r="O62" s="1179"/>
      <c r="P62" s="1179"/>
      <c r="Q62" s="1179"/>
      <c r="R62" s="1182"/>
      <c r="S62" s="897"/>
    </row>
    <row r="63" spans="1:19" ht="43" customHeight="1" thickBot="1" x14ac:dyDescent="0.35">
      <c r="A63" s="1218" t="s">
        <v>95</v>
      </c>
      <c r="B63" s="1218" t="s">
        <v>101</v>
      </c>
      <c r="C63" s="1219" t="s">
        <v>97</v>
      </c>
      <c r="D63" s="1218">
        <f>SUM(E63:K63,L63:R63)/2</f>
        <v>19</v>
      </c>
      <c r="E63" s="1220"/>
      <c r="F63" s="1221">
        <v>7.5</v>
      </c>
      <c r="G63" s="1221">
        <v>7.5</v>
      </c>
      <c r="H63" s="1221">
        <v>4</v>
      </c>
      <c r="I63" s="1218"/>
      <c r="J63" s="1218"/>
      <c r="K63" s="1220"/>
      <c r="L63" s="1220"/>
      <c r="M63" s="1221">
        <v>7.5</v>
      </c>
      <c r="N63" s="1218">
        <v>7.5</v>
      </c>
      <c r="O63" s="1218">
        <v>4</v>
      </c>
      <c r="P63" s="1218"/>
      <c r="Q63" s="1218"/>
      <c r="R63" s="1223"/>
      <c r="S63" s="897"/>
    </row>
    <row r="64" spans="1:19" ht="43" customHeight="1" thickBot="1" x14ac:dyDescent="0.35">
      <c r="A64" s="1177" t="s">
        <v>96</v>
      </c>
      <c r="B64" s="1177" t="s">
        <v>100</v>
      </c>
      <c r="C64" s="1224" t="s">
        <v>99</v>
      </c>
      <c r="D64" s="1218">
        <f t="shared" ref="D64:D65" si="26">SUM(E64:K64,L64:R64)/2</f>
        <v>14.25</v>
      </c>
      <c r="E64" s="1225"/>
      <c r="F64" s="1237" t="s">
        <v>104</v>
      </c>
      <c r="G64" s="1238" t="s">
        <v>104</v>
      </c>
      <c r="H64" s="1238" t="s">
        <v>104</v>
      </c>
      <c r="I64" s="1238" t="s">
        <v>104</v>
      </c>
      <c r="J64" s="1177"/>
      <c r="K64" s="1225"/>
      <c r="L64" s="1227"/>
      <c r="M64" s="1237" t="s">
        <v>104</v>
      </c>
      <c r="N64" s="1177">
        <v>9.5</v>
      </c>
      <c r="O64" s="1177">
        <v>9.5</v>
      </c>
      <c r="P64" s="1177">
        <v>9.5</v>
      </c>
      <c r="Q64" s="1177"/>
      <c r="R64" s="1229"/>
      <c r="S64" s="897"/>
    </row>
    <row r="65" spans="1:19" ht="43" customHeight="1" thickBot="1" x14ac:dyDescent="0.35">
      <c r="A65" s="1177" t="s">
        <v>96</v>
      </c>
      <c r="B65" s="1177" t="s">
        <v>100</v>
      </c>
      <c r="C65" s="1224" t="s">
        <v>137</v>
      </c>
      <c r="D65" s="1218">
        <f t="shared" si="26"/>
        <v>38</v>
      </c>
      <c r="E65" s="1225">
        <v>9.5</v>
      </c>
      <c r="F65" s="1230">
        <v>9.5</v>
      </c>
      <c r="G65" s="1177"/>
      <c r="H65" s="1177"/>
      <c r="I65" s="1177"/>
      <c r="J65" s="1177">
        <v>9.5</v>
      </c>
      <c r="K65" s="1225">
        <v>9.5</v>
      </c>
      <c r="L65" s="1225">
        <v>9.5</v>
      </c>
      <c r="M65" s="1226">
        <v>9.5</v>
      </c>
      <c r="N65" s="1177"/>
      <c r="O65" s="1177"/>
      <c r="P65" s="1177"/>
      <c r="Q65" s="1177">
        <v>9.5</v>
      </c>
      <c r="R65" s="1229">
        <v>9.5</v>
      </c>
      <c r="S65" s="897"/>
    </row>
    <row r="66" spans="1:19" ht="43" customHeight="1" x14ac:dyDescent="0.65">
      <c r="A66" s="1177"/>
      <c r="B66" s="1231" t="s">
        <v>155</v>
      </c>
      <c r="C66" s="1232" t="s">
        <v>140</v>
      </c>
      <c r="D66" s="1179"/>
      <c r="E66" s="1180"/>
      <c r="F66" s="1183"/>
      <c r="G66" s="1183"/>
      <c r="H66" s="1183"/>
      <c r="I66" s="1179"/>
      <c r="J66" s="1179"/>
      <c r="K66" s="1180"/>
      <c r="L66" s="1180"/>
      <c r="M66" s="1179"/>
      <c r="N66" s="1179"/>
      <c r="O66" s="1179"/>
      <c r="P66" s="1179"/>
      <c r="Q66" s="1179"/>
      <c r="R66" s="1182"/>
      <c r="S66" s="897"/>
    </row>
    <row r="67" spans="1:19" ht="43" customHeight="1" x14ac:dyDescent="0.65">
      <c r="A67" s="1177"/>
      <c r="B67" s="1233" t="s">
        <v>154</v>
      </c>
      <c r="C67" s="1234" t="s">
        <v>141</v>
      </c>
      <c r="D67" s="1179"/>
      <c r="E67" s="1180"/>
      <c r="F67" s="1183"/>
      <c r="G67" s="1183"/>
      <c r="H67" s="1183"/>
      <c r="I67" s="1179"/>
      <c r="J67" s="1179"/>
      <c r="K67" s="1180"/>
      <c r="L67" s="1180"/>
      <c r="M67" s="1179"/>
      <c r="N67" s="1179"/>
      <c r="O67" s="1179"/>
      <c r="P67" s="1179"/>
      <c r="Q67" s="1179"/>
      <c r="R67" s="1182"/>
      <c r="S67" s="897"/>
    </row>
    <row r="68" spans="1:19" ht="43" customHeight="1" x14ac:dyDescent="0.3">
      <c r="A68" s="920"/>
      <c r="B68" s="920"/>
      <c r="C68" s="920"/>
      <c r="D68" s="317"/>
      <c r="E68" s="968">
        <f t="shared" ref="E68:R68" si="27">SUM(E7:E13,E15:E19,E21:E22,E24:E25,E27:E29,E31:E32,E34:E35,E37:E38,E40:E47,E50:E51,E55,E63:E67)</f>
        <v>94.5</v>
      </c>
      <c r="F68" s="968">
        <f t="shared" si="27"/>
        <v>172</v>
      </c>
      <c r="G68" s="968">
        <f t="shared" si="27"/>
        <v>159.5</v>
      </c>
      <c r="H68" s="968">
        <f t="shared" si="27"/>
        <v>146</v>
      </c>
      <c r="I68" s="968">
        <f t="shared" si="27"/>
        <v>144</v>
      </c>
      <c r="J68" s="968">
        <f t="shared" si="27"/>
        <v>153.5</v>
      </c>
      <c r="K68" s="968">
        <f t="shared" si="27"/>
        <v>97.5</v>
      </c>
      <c r="L68" s="968">
        <f t="shared" si="27"/>
        <v>94.5</v>
      </c>
      <c r="M68" s="968">
        <f t="shared" si="27"/>
        <v>181</v>
      </c>
      <c r="N68" s="968">
        <f t="shared" si="27"/>
        <v>173</v>
      </c>
      <c r="O68" s="968">
        <f t="shared" si="27"/>
        <v>138.5</v>
      </c>
      <c r="P68" s="968">
        <f t="shared" si="27"/>
        <v>146.5</v>
      </c>
      <c r="Q68" s="968">
        <f t="shared" si="27"/>
        <v>141.5</v>
      </c>
      <c r="R68" s="968">
        <f t="shared" si="27"/>
        <v>105.5</v>
      </c>
      <c r="S68" s="897"/>
    </row>
    <row r="69" spans="1:19" ht="43" customHeight="1" x14ac:dyDescent="0.3">
      <c r="A69" s="921"/>
      <c r="B69" s="921"/>
      <c r="C69" s="921"/>
      <c r="D69" s="317"/>
      <c r="E69" s="969">
        <f>E68/8</f>
        <v>11.8125</v>
      </c>
      <c r="F69" s="969">
        <f t="shared" ref="F69:R69" si="28">F68/8</f>
        <v>21.5</v>
      </c>
      <c r="G69" s="969">
        <f t="shared" si="28"/>
        <v>19.9375</v>
      </c>
      <c r="H69" s="969">
        <f t="shared" si="28"/>
        <v>18.25</v>
      </c>
      <c r="I69" s="969">
        <f t="shared" si="28"/>
        <v>18</v>
      </c>
      <c r="J69" s="969">
        <f t="shared" si="28"/>
        <v>19.1875</v>
      </c>
      <c r="K69" s="969">
        <f t="shared" si="28"/>
        <v>12.1875</v>
      </c>
      <c r="L69" s="969">
        <f t="shared" si="28"/>
        <v>11.8125</v>
      </c>
      <c r="M69" s="969">
        <f t="shared" si="28"/>
        <v>22.625</v>
      </c>
      <c r="N69" s="969">
        <f t="shared" si="28"/>
        <v>21.625</v>
      </c>
      <c r="O69" s="969">
        <f t="shared" si="28"/>
        <v>17.3125</v>
      </c>
      <c r="P69" s="969">
        <f t="shared" si="28"/>
        <v>18.3125</v>
      </c>
      <c r="Q69" s="969">
        <f t="shared" si="28"/>
        <v>17.6875</v>
      </c>
      <c r="R69" s="969">
        <f t="shared" si="28"/>
        <v>13.1875</v>
      </c>
      <c r="S69" s="897"/>
    </row>
    <row r="70" spans="1:19" ht="15.5" x14ac:dyDescent="0.35">
      <c r="A70" s="922"/>
      <c r="B70" s="922"/>
      <c r="C70" s="922"/>
      <c r="D70" s="710" t="s">
        <v>212</v>
      </c>
      <c r="E70" s="711" t="s">
        <v>315</v>
      </c>
      <c r="F70" s="712" t="s">
        <v>203</v>
      </c>
      <c r="G70" s="733"/>
      <c r="H70" s="710" t="s">
        <v>211</v>
      </c>
      <c r="I70" s="740"/>
      <c r="J70" s="713" t="s">
        <v>203</v>
      </c>
      <c r="K70" s="733"/>
      <c r="L70" s="710" t="s">
        <v>213</v>
      </c>
      <c r="M70" s="711" t="s">
        <v>74</v>
      </c>
      <c r="N70" s="712" t="s">
        <v>203</v>
      </c>
      <c r="O70" s="733"/>
      <c r="P70" s="710" t="s">
        <v>211</v>
      </c>
      <c r="Q70" s="740"/>
      <c r="R70" s="713" t="s">
        <v>203</v>
      </c>
      <c r="S70" s="897"/>
    </row>
    <row r="71" spans="1:19" ht="15.5" x14ac:dyDescent="0.35">
      <c r="A71" s="316"/>
      <c r="B71" s="316"/>
      <c r="C71" s="316"/>
      <c r="D71" s="715" t="s">
        <v>159</v>
      </c>
      <c r="E71" s="716">
        <v>27.15</v>
      </c>
      <c r="F71" s="741" t="str">
        <f>E71* 40 &amp; "hrs"</f>
        <v>1086hrs</v>
      </c>
      <c r="G71" s="733"/>
      <c r="H71" s="717" t="s">
        <v>240</v>
      </c>
      <c r="I71" s="718">
        <v>25.93</v>
      </c>
      <c r="J71" s="742" t="s">
        <v>247</v>
      </c>
      <c r="K71" s="733"/>
      <c r="L71" s="719" t="s">
        <v>159</v>
      </c>
      <c r="M71" s="720">
        <v>27.15</v>
      </c>
      <c r="N71" s="741" t="str">
        <f>M71* 40 &amp; "hrs"</f>
        <v>1086hrs</v>
      </c>
      <c r="O71" s="733"/>
      <c r="P71" s="721" t="s">
        <v>240</v>
      </c>
      <c r="Q71" s="722">
        <v>25.93</v>
      </c>
      <c r="R71" s="743" t="s">
        <v>247</v>
      </c>
      <c r="S71" s="897"/>
    </row>
    <row r="72" spans="1:19" ht="15.5" x14ac:dyDescent="0.35">
      <c r="A72" s="316"/>
      <c r="B72" s="316"/>
      <c r="C72" s="316"/>
      <c r="D72" s="723" t="s">
        <v>204</v>
      </c>
      <c r="E72" s="724">
        <f>SUM(E68:K68)/40</f>
        <v>24.175000000000001</v>
      </c>
      <c r="F72" s="744" t="str">
        <f>E72* 40 &amp; "hrs"</f>
        <v>967hrs</v>
      </c>
      <c r="G72" s="733"/>
      <c r="H72" s="725" t="s">
        <v>74</v>
      </c>
      <c r="I72" s="726">
        <f>SUM(E68:K68)/40</f>
        <v>24.175000000000001</v>
      </c>
      <c r="J72" s="727" t="str">
        <f>I72*40 &amp; "hrs"</f>
        <v>967hrs</v>
      </c>
      <c r="K72" s="733"/>
      <c r="L72" s="728" t="s">
        <v>204</v>
      </c>
      <c r="M72" s="729">
        <f>SUM(L68:R68)/40</f>
        <v>24.512499999999999</v>
      </c>
      <c r="N72" s="744" t="str">
        <f>M72* 40 &amp; "hrs"</f>
        <v>980.5hrs</v>
      </c>
      <c r="O72" s="733"/>
      <c r="P72" s="725" t="s">
        <v>74</v>
      </c>
      <c r="Q72" s="730">
        <f>SUM(L68:R68)/40</f>
        <v>24.512499999999999</v>
      </c>
      <c r="R72" s="731" t="str">
        <f>Q72*40 &amp; "hrs"</f>
        <v>980.5hrs</v>
      </c>
      <c r="S72" s="897"/>
    </row>
    <row r="73" spans="1:19" ht="15.5" x14ac:dyDescent="0.35">
      <c r="A73" s="316"/>
      <c r="B73" s="316"/>
      <c r="C73" s="316"/>
      <c r="D73" s="719" t="s">
        <v>188</v>
      </c>
      <c r="E73" s="720">
        <f>COUNTIFS(E7:K69, "T")*8/40</f>
        <v>0.4</v>
      </c>
      <c r="F73" s="745" t="str">
        <f>E73* 40 &amp; "hrs"</f>
        <v>16hrs</v>
      </c>
      <c r="G73" s="733"/>
      <c r="H73" s="721" t="s">
        <v>241</v>
      </c>
      <c r="I73" s="720">
        <v>29.07</v>
      </c>
      <c r="J73" s="743" t="s">
        <v>251</v>
      </c>
      <c r="K73" s="733"/>
      <c r="L73" s="732" t="s">
        <v>188</v>
      </c>
      <c r="M73" s="722">
        <f>COUNTIFS(L7:R69, "T")*8/40</f>
        <v>0</v>
      </c>
      <c r="N73" s="745" t="str">
        <f>M73* 40 &amp; "hrs"</f>
        <v>0hrs</v>
      </c>
      <c r="O73" s="733"/>
      <c r="P73" s="721" t="s">
        <v>241</v>
      </c>
      <c r="Q73" s="722">
        <v>29.07</v>
      </c>
      <c r="R73" s="743" t="s">
        <v>251</v>
      </c>
      <c r="S73" s="897"/>
    </row>
    <row r="74" spans="1:19" ht="43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  <c r="S74" s="897"/>
    </row>
    <row r="75" spans="1:19" ht="43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  <c r="S75" s="897"/>
    </row>
    <row r="76" spans="1:19" ht="43" customHeight="1" x14ac:dyDescent="0.3">
      <c r="A76" s="897"/>
      <c r="B76" s="897"/>
      <c r="C76" s="897"/>
      <c r="D76" s="897" t="s">
        <v>280</v>
      </c>
      <c r="E76" s="897"/>
      <c r="F76" s="897"/>
      <c r="G76" s="897">
        <f>26.63*40</f>
        <v>1065.2</v>
      </c>
      <c r="H76" s="897" t="str">
        <f ca="1">_xlfn.FORMULATEXT(G76)</f>
        <v>=26.63*40</v>
      </c>
      <c r="I76" s="897"/>
      <c r="J76" s="897"/>
      <c r="K76" s="897"/>
      <c r="L76" s="897"/>
      <c r="M76" s="897"/>
      <c r="N76" s="897"/>
      <c r="O76" s="897"/>
      <c r="P76" s="897"/>
      <c r="Q76" s="897"/>
      <c r="R76" s="897"/>
      <c r="S76" s="897"/>
    </row>
  </sheetData>
  <mergeCells count="5">
    <mergeCell ref="A1:R1"/>
    <mergeCell ref="A2:R2"/>
    <mergeCell ref="A3:R3"/>
    <mergeCell ref="E4:K4"/>
    <mergeCell ref="L4:R4"/>
  </mergeCells>
  <conditionalFormatting sqref="I72">
    <cfRule type="cellIs" dxfId="489" priority="10" operator="lessThan">
      <formula>25.93</formula>
    </cfRule>
    <cfRule type="cellIs" dxfId="488" priority="11" operator="greaterThan">
      <formula>29.07</formula>
    </cfRule>
    <cfRule type="cellIs" dxfId="487" priority="12" operator="between">
      <formula>25.93</formula>
      <formula>29.07</formula>
    </cfRule>
  </conditionalFormatting>
  <conditionalFormatting sqref="J72">
    <cfRule type="cellIs" dxfId="486" priority="7" operator="lessThan">
      <formula>1037.2</formula>
    </cfRule>
    <cfRule type="cellIs" dxfId="485" priority="8" operator="greaterThan">
      <formula>1162.8</formula>
    </cfRule>
    <cfRule type="cellIs" dxfId="484" priority="9" operator="between">
      <formula>1037.2</formula>
      <formula>1162.8</formula>
    </cfRule>
  </conditionalFormatting>
  <conditionalFormatting sqref="Q72">
    <cfRule type="cellIs" dxfId="483" priority="4" operator="lessThan">
      <formula>25.93</formula>
    </cfRule>
    <cfRule type="cellIs" dxfId="482" priority="5" operator="greaterThan">
      <formula>29.07</formula>
    </cfRule>
    <cfRule type="cellIs" dxfId="481" priority="6" operator="between">
      <formula>25.93</formula>
      <formula>29.07</formula>
    </cfRule>
  </conditionalFormatting>
  <conditionalFormatting sqref="R72">
    <cfRule type="cellIs" dxfId="480" priority="1" operator="lessThan">
      <formula>1037.2</formula>
    </cfRule>
    <cfRule type="cellIs" dxfId="479" priority="2" operator="greaterThan">
      <formula>1162.8</formula>
    </cfRule>
    <cfRule type="cellIs" dxfId="478" priority="3" operator="between">
      <formula>1037.2</formula>
      <formula>1162.8</formula>
    </cfRule>
  </conditionalFormatting>
  <pageMargins left="0.7" right="0.7" top="0.75" bottom="0.75" header="0.3" footer="0.3"/>
  <pageSetup scale="24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AEF2-C5E8-439B-9F44-A7879EF1AC7C}">
  <sheetPr>
    <pageSetUpPr fitToPage="1"/>
  </sheetPr>
  <dimension ref="A1:S75"/>
  <sheetViews>
    <sheetView topLeftCell="A54" zoomScale="80" zoomScaleNormal="80" workbookViewId="0">
      <selection sqref="A1:R66"/>
    </sheetView>
  </sheetViews>
  <sheetFormatPr defaultRowHeight="38.15" customHeight="1" x14ac:dyDescent="0.25"/>
  <cols>
    <col min="1" max="1" width="19.453125" customWidth="1"/>
    <col min="2" max="2" width="43.1796875" customWidth="1"/>
    <col min="3" max="3" width="36.54296875" customWidth="1"/>
    <col min="4" max="4" width="13.54296875" customWidth="1"/>
    <col min="5" max="5" width="12.54296875" customWidth="1"/>
    <col min="6" max="6" width="11" bestFit="1" customWidth="1"/>
    <col min="7" max="7" width="9.26953125" bestFit="1" customWidth="1"/>
    <col min="8" max="8" width="11.54296875" customWidth="1"/>
    <col min="9" max="9" width="10.453125" bestFit="1" customWidth="1"/>
    <col min="10" max="10" width="13.26953125" bestFit="1" customWidth="1"/>
    <col min="11" max="11" width="14.7265625" customWidth="1"/>
    <col min="12" max="12" width="14.1796875" bestFit="1" customWidth="1"/>
    <col min="13" max="13" width="11.453125" customWidth="1"/>
    <col min="14" max="14" width="11" bestFit="1" customWidth="1"/>
    <col min="15" max="15" width="10.453125" bestFit="1" customWidth="1"/>
    <col min="16" max="16" width="12.81640625" customWidth="1"/>
    <col min="17" max="17" width="10.453125" bestFit="1" customWidth="1"/>
    <col min="18" max="18" width="13.26953125" bestFit="1" customWidth="1"/>
    <col min="19" max="19" width="10.81640625" bestFit="1" customWidth="1"/>
  </cols>
  <sheetData>
    <row r="1" spans="1:19" ht="38.15" customHeight="1" x14ac:dyDescent="0.65">
      <c r="A1" s="2671" t="s">
        <v>0</v>
      </c>
      <c r="B1" s="2671"/>
      <c r="C1" s="2671"/>
      <c r="D1" s="2671"/>
      <c r="E1" s="2671"/>
      <c r="F1" s="2671"/>
      <c r="G1" s="2671"/>
      <c r="H1" s="2671"/>
      <c r="I1" s="2671"/>
      <c r="J1" s="2671"/>
      <c r="K1" s="2671"/>
      <c r="L1" s="2671"/>
      <c r="M1" s="2671"/>
      <c r="N1" s="2671"/>
      <c r="O1" s="2671"/>
      <c r="P1" s="2671"/>
      <c r="Q1" s="2671"/>
      <c r="R1" s="2671"/>
      <c r="S1" s="897"/>
    </row>
    <row r="2" spans="1:19" ht="38.15" customHeight="1" x14ac:dyDescent="0.65">
      <c r="A2" s="2671" t="s">
        <v>87</v>
      </c>
      <c r="B2" s="2671"/>
      <c r="C2" s="2671"/>
      <c r="D2" s="2671"/>
      <c r="E2" s="2671"/>
      <c r="F2" s="2671"/>
      <c r="G2" s="2671"/>
      <c r="H2" s="2671"/>
      <c r="I2" s="2671"/>
      <c r="J2" s="2671"/>
      <c r="K2" s="2671"/>
      <c r="L2" s="2671"/>
      <c r="M2" s="2671"/>
      <c r="N2" s="2671"/>
      <c r="O2" s="2671"/>
      <c r="P2" s="2671"/>
      <c r="Q2" s="2671"/>
      <c r="R2" s="2671"/>
      <c r="S2" s="897"/>
    </row>
    <row r="3" spans="1:19" ht="38.15" customHeight="1" x14ac:dyDescent="0.65">
      <c r="A3" s="2672"/>
      <c r="B3" s="2672"/>
      <c r="C3" s="2672"/>
      <c r="D3" s="2672"/>
      <c r="E3" s="2672"/>
      <c r="F3" s="2672"/>
      <c r="G3" s="2672"/>
      <c r="H3" s="2672"/>
      <c r="I3" s="2672"/>
      <c r="J3" s="2672"/>
      <c r="K3" s="2672"/>
      <c r="L3" s="2672"/>
      <c r="M3" s="2672"/>
      <c r="N3" s="2672"/>
      <c r="O3" s="2672"/>
      <c r="P3" s="2672"/>
      <c r="Q3" s="2672"/>
      <c r="R3" s="2672"/>
      <c r="S3" s="897"/>
    </row>
    <row r="4" spans="1:19" ht="38.15" customHeight="1" x14ac:dyDescent="0.65">
      <c r="A4" s="1168"/>
      <c r="B4" s="1168"/>
      <c r="C4" s="1168"/>
      <c r="D4" s="1168"/>
      <c r="E4" s="2665" t="s">
        <v>2</v>
      </c>
      <c r="F4" s="2666"/>
      <c r="G4" s="2666"/>
      <c r="H4" s="2666"/>
      <c r="I4" s="2666"/>
      <c r="J4" s="2666"/>
      <c r="K4" s="2667"/>
      <c r="L4" s="2665" t="s">
        <v>3</v>
      </c>
      <c r="M4" s="2666"/>
      <c r="N4" s="2666"/>
      <c r="O4" s="2666"/>
      <c r="P4" s="2666"/>
      <c r="Q4" s="2666"/>
      <c r="R4" s="2666"/>
      <c r="S4" s="897"/>
    </row>
    <row r="5" spans="1:19" ht="38.15" customHeight="1" x14ac:dyDescent="0.65">
      <c r="A5" s="1169"/>
      <c r="B5" s="1169"/>
      <c r="C5" s="1169"/>
      <c r="D5" s="1169"/>
      <c r="E5" s="1170">
        <v>45529</v>
      </c>
      <c r="F5" s="1170">
        <v>45530</v>
      </c>
      <c r="G5" s="1170">
        <v>45531</v>
      </c>
      <c r="H5" s="1170">
        <v>45532</v>
      </c>
      <c r="I5" s="1170">
        <v>45533</v>
      </c>
      <c r="J5" s="1170">
        <v>45534</v>
      </c>
      <c r="K5" s="1170">
        <v>45535</v>
      </c>
      <c r="L5" s="1170">
        <v>45536</v>
      </c>
      <c r="M5" s="1171">
        <v>45537</v>
      </c>
      <c r="N5" s="1170">
        <v>45538</v>
      </c>
      <c r="O5" s="1170">
        <v>45539</v>
      </c>
      <c r="P5" s="1170">
        <v>45540</v>
      </c>
      <c r="Q5" s="1170">
        <v>45541</v>
      </c>
      <c r="R5" s="1170">
        <v>45542</v>
      </c>
      <c r="S5" s="897"/>
    </row>
    <row r="6" spans="1:19" ht="38.15" customHeight="1" x14ac:dyDescent="0.65">
      <c r="A6" s="1172" t="s">
        <v>4</v>
      </c>
      <c r="B6" s="1172" t="s">
        <v>5</v>
      </c>
      <c r="C6" s="1172" t="s">
        <v>6</v>
      </c>
      <c r="D6" s="1172" t="s">
        <v>7</v>
      </c>
      <c r="E6" s="1173" t="s">
        <v>8</v>
      </c>
      <c r="F6" s="1174" t="s">
        <v>9</v>
      </c>
      <c r="G6" s="1174" t="s">
        <v>10</v>
      </c>
      <c r="H6" s="1174" t="s">
        <v>11</v>
      </c>
      <c r="I6" s="1174" t="s">
        <v>10</v>
      </c>
      <c r="J6" s="1174" t="s">
        <v>264</v>
      </c>
      <c r="K6" s="1173" t="s">
        <v>8</v>
      </c>
      <c r="L6" s="1173" t="s">
        <v>8</v>
      </c>
      <c r="M6" s="1175" t="s">
        <v>9</v>
      </c>
      <c r="N6" s="1174" t="s">
        <v>10</v>
      </c>
      <c r="O6" s="1174" t="s">
        <v>11</v>
      </c>
      <c r="P6" s="1174" t="s">
        <v>10</v>
      </c>
      <c r="Q6" s="1174" t="s">
        <v>12</v>
      </c>
      <c r="R6" s="1176" t="s">
        <v>8</v>
      </c>
      <c r="S6" s="897"/>
    </row>
    <row r="7" spans="1:19" ht="38.15" customHeight="1" x14ac:dyDescent="0.3">
      <c r="A7" s="1177" t="s">
        <v>13</v>
      </c>
      <c r="B7" s="1177" t="s">
        <v>116</v>
      </c>
      <c r="C7" s="1178" t="s">
        <v>115</v>
      </c>
      <c r="D7" s="1179">
        <f>SUM(E7:K7,L7:R7)/2</f>
        <v>31.5</v>
      </c>
      <c r="E7" s="1180"/>
      <c r="F7" s="1179">
        <v>7</v>
      </c>
      <c r="G7" s="1179">
        <v>7</v>
      </c>
      <c r="H7" s="1179">
        <v>7</v>
      </c>
      <c r="I7" s="1179">
        <v>7</v>
      </c>
      <c r="J7" s="1179">
        <v>7</v>
      </c>
      <c r="K7" s="1180"/>
      <c r="L7" s="1180"/>
      <c r="M7" s="1181"/>
      <c r="N7" s="1179">
        <v>7</v>
      </c>
      <c r="O7" s="1179">
        <v>7</v>
      </c>
      <c r="P7" s="1179">
        <v>7</v>
      </c>
      <c r="Q7" s="1179">
        <v>7</v>
      </c>
      <c r="R7" s="1182"/>
      <c r="S7" s="897"/>
    </row>
    <row r="8" spans="1:19" ht="38.15" customHeight="1" x14ac:dyDescent="0.3">
      <c r="A8" s="1177" t="s">
        <v>13</v>
      </c>
      <c r="B8" s="1177" t="s">
        <v>90</v>
      </c>
      <c r="C8" s="1178" t="s">
        <v>88</v>
      </c>
      <c r="D8" s="1179">
        <f t="shared" ref="D8:D13" si="0">SUM(E8:K8,L8:R8)/2</f>
        <v>32</v>
      </c>
      <c r="E8" s="1180"/>
      <c r="F8" s="1179">
        <v>8</v>
      </c>
      <c r="G8" s="1179">
        <v>8</v>
      </c>
      <c r="H8" s="1183">
        <v>8</v>
      </c>
      <c r="I8" s="1179">
        <v>8</v>
      </c>
      <c r="J8" s="1179">
        <v>8</v>
      </c>
      <c r="K8" s="1180"/>
      <c r="L8" s="1180"/>
      <c r="M8" s="1181"/>
      <c r="N8" s="1184" t="s">
        <v>104</v>
      </c>
      <c r="O8" s="1179">
        <v>8</v>
      </c>
      <c r="P8" s="1179">
        <v>8</v>
      </c>
      <c r="Q8" s="1179">
        <v>8</v>
      </c>
      <c r="R8" s="1182"/>
      <c r="S8" s="897"/>
    </row>
    <row r="9" spans="1:19" ht="38.15" customHeight="1" x14ac:dyDescent="0.3">
      <c r="A9" s="1177" t="s">
        <v>13</v>
      </c>
      <c r="B9" s="1177" t="s">
        <v>90</v>
      </c>
      <c r="C9" s="1178" t="s">
        <v>89</v>
      </c>
      <c r="D9" s="1179">
        <f t="shared" si="0"/>
        <v>36</v>
      </c>
      <c r="E9" s="1180"/>
      <c r="F9" s="1179">
        <v>8</v>
      </c>
      <c r="G9" s="1179">
        <v>8</v>
      </c>
      <c r="H9" s="1179">
        <v>8</v>
      </c>
      <c r="I9" s="1179">
        <v>8</v>
      </c>
      <c r="J9" s="1179">
        <v>8</v>
      </c>
      <c r="K9" s="1180"/>
      <c r="L9" s="1180"/>
      <c r="M9" s="1181"/>
      <c r="N9" s="1179">
        <v>8</v>
      </c>
      <c r="O9" s="1179">
        <v>8</v>
      </c>
      <c r="P9" s="1179">
        <v>8</v>
      </c>
      <c r="Q9" s="1179">
        <v>8</v>
      </c>
      <c r="R9" s="1182"/>
      <c r="S9" s="897"/>
    </row>
    <row r="10" spans="1:19" ht="38.15" customHeight="1" x14ac:dyDescent="0.3">
      <c r="A10" s="1177" t="s">
        <v>13</v>
      </c>
      <c r="B10" s="1177" t="s">
        <v>90</v>
      </c>
      <c r="C10" s="1185" t="s">
        <v>111</v>
      </c>
      <c r="D10" s="1179">
        <f t="shared" si="0"/>
        <v>20</v>
      </c>
      <c r="E10" s="1180">
        <v>8</v>
      </c>
      <c r="F10" s="1179">
        <v>8</v>
      </c>
      <c r="G10" s="1179">
        <v>8</v>
      </c>
      <c r="H10" s="1179"/>
      <c r="I10" s="1179">
        <v>8</v>
      </c>
      <c r="J10" s="1184" t="s">
        <v>104</v>
      </c>
      <c r="K10" s="1180"/>
      <c r="L10" s="1186"/>
      <c r="M10" s="1184" t="s">
        <v>104</v>
      </c>
      <c r="N10" s="1184" t="s">
        <v>104</v>
      </c>
      <c r="O10" s="1184" t="s">
        <v>104</v>
      </c>
      <c r="P10" s="1184" t="s">
        <v>104</v>
      </c>
      <c r="Q10" s="1179"/>
      <c r="R10" s="1180">
        <v>8</v>
      </c>
      <c r="S10" s="897"/>
    </row>
    <row r="11" spans="1:19" ht="38.15" customHeight="1" x14ac:dyDescent="0.3">
      <c r="A11" s="1177" t="s">
        <v>13</v>
      </c>
      <c r="B11" s="1177" t="s">
        <v>90</v>
      </c>
      <c r="C11" s="1185" t="s">
        <v>133</v>
      </c>
      <c r="D11" s="1179">
        <f t="shared" si="0"/>
        <v>40</v>
      </c>
      <c r="E11" s="1180">
        <v>8</v>
      </c>
      <c r="F11" s="1179">
        <v>8</v>
      </c>
      <c r="G11" s="1179"/>
      <c r="H11" s="1179">
        <v>8</v>
      </c>
      <c r="I11" s="1179">
        <v>8</v>
      </c>
      <c r="J11" s="1179">
        <v>8</v>
      </c>
      <c r="K11" s="1180"/>
      <c r="L11" s="1186"/>
      <c r="M11" s="1181">
        <v>8</v>
      </c>
      <c r="N11" s="1179">
        <v>8</v>
      </c>
      <c r="O11" s="1179">
        <v>8</v>
      </c>
      <c r="P11" s="1179"/>
      <c r="Q11" s="1179">
        <v>8</v>
      </c>
      <c r="R11" s="1182">
        <v>8</v>
      </c>
      <c r="S11" s="897"/>
    </row>
    <row r="12" spans="1:19" ht="38.15" customHeight="1" x14ac:dyDescent="0.3">
      <c r="A12" s="1177" t="s">
        <v>13</v>
      </c>
      <c r="B12" s="1177" t="s">
        <v>90</v>
      </c>
      <c r="C12" s="1187" t="s">
        <v>309</v>
      </c>
      <c r="D12" s="1179">
        <f t="shared" si="0"/>
        <v>16</v>
      </c>
      <c r="E12" s="1180">
        <v>8</v>
      </c>
      <c r="F12" s="1179"/>
      <c r="G12" s="1179"/>
      <c r="H12" s="1179"/>
      <c r="I12" s="1179"/>
      <c r="J12" s="1179"/>
      <c r="K12" s="1180">
        <v>8</v>
      </c>
      <c r="L12" s="1186">
        <v>8</v>
      </c>
      <c r="M12" s="1181"/>
      <c r="N12" s="1179"/>
      <c r="O12" s="1179"/>
      <c r="P12" s="1179"/>
      <c r="Q12" s="1179"/>
      <c r="R12" s="1182">
        <v>8</v>
      </c>
      <c r="S12" s="897"/>
    </row>
    <row r="13" spans="1:19" ht="38.15" customHeight="1" x14ac:dyDescent="0.3">
      <c r="A13" s="1177" t="s">
        <v>13</v>
      </c>
      <c r="B13" s="1177" t="s">
        <v>90</v>
      </c>
      <c r="C13" s="1185" t="s">
        <v>106</v>
      </c>
      <c r="D13" s="1179">
        <f t="shared" si="0"/>
        <v>8</v>
      </c>
      <c r="E13" s="1180"/>
      <c r="F13" s="1188"/>
      <c r="G13" s="1188"/>
      <c r="H13" s="1188"/>
      <c r="I13" s="1188"/>
      <c r="J13" s="1188"/>
      <c r="K13" s="1189" t="s">
        <v>104</v>
      </c>
      <c r="L13" s="1186"/>
      <c r="M13" s="1181">
        <v>8</v>
      </c>
      <c r="N13" s="1188"/>
      <c r="O13" s="1188"/>
      <c r="P13" s="1188"/>
      <c r="Q13" s="1188"/>
      <c r="R13" s="1180">
        <v>8</v>
      </c>
      <c r="S13" s="897"/>
    </row>
    <row r="14" spans="1:19" ht="38.15" customHeight="1" x14ac:dyDescent="0.25">
      <c r="A14" s="1190"/>
      <c r="B14" s="1190"/>
      <c r="C14" s="1191" t="s">
        <v>122</v>
      </c>
      <c r="D14" s="1192"/>
      <c r="E14" s="1193">
        <f>COUNT(E7:E13)</f>
        <v>3</v>
      </c>
      <c r="F14" s="1193">
        <f t="shared" ref="F14:R14" si="1">COUNT(F7:F13)</f>
        <v>5</v>
      </c>
      <c r="G14" s="1193">
        <f t="shared" si="1"/>
        <v>4</v>
      </c>
      <c r="H14" s="1193">
        <f t="shared" si="1"/>
        <v>4</v>
      </c>
      <c r="I14" s="1193">
        <f t="shared" si="1"/>
        <v>5</v>
      </c>
      <c r="J14" s="1193">
        <f t="shared" si="1"/>
        <v>4</v>
      </c>
      <c r="K14" s="1193">
        <f t="shared" si="1"/>
        <v>1</v>
      </c>
      <c r="L14" s="1193">
        <f t="shared" si="1"/>
        <v>1</v>
      </c>
      <c r="M14" s="1194">
        <f t="shared" si="1"/>
        <v>2</v>
      </c>
      <c r="N14" s="1193">
        <f t="shared" si="1"/>
        <v>3</v>
      </c>
      <c r="O14" s="1193">
        <f t="shared" si="1"/>
        <v>4</v>
      </c>
      <c r="P14" s="1193">
        <f t="shared" si="1"/>
        <v>3</v>
      </c>
      <c r="Q14" s="1193">
        <f t="shared" si="1"/>
        <v>4</v>
      </c>
      <c r="R14" s="1193">
        <f t="shared" si="1"/>
        <v>4</v>
      </c>
      <c r="S14" s="907">
        <f>AVERAGE(E14:R14)</f>
        <v>3.3571428571428572</v>
      </c>
    </row>
    <row r="15" spans="1:19" ht="38.15" customHeight="1" x14ac:dyDescent="0.25">
      <c r="A15" s="1177" t="s">
        <v>13</v>
      </c>
      <c r="B15" s="1177" t="s">
        <v>14</v>
      </c>
      <c r="C15" s="1185" t="s">
        <v>98</v>
      </c>
      <c r="D15" s="1179">
        <f t="shared" ref="D15:D16" si="2">SUM(E15:K15,L15:R15)/2</f>
        <v>40</v>
      </c>
      <c r="E15" s="1180"/>
      <c r="F15" s="1183">
        <v>8</v>
      </c>
      <c r="G15" s="1179">
        <v>8</v>
      </c>
      <c r="H15" s="1179">
        <v>8</v>
      </c>
      <c r="I15" s="1179">
        <v>8</v>
      </c>
      <c r="J15" s="1179">
        <v>8</v>
      </c>
      <c r="K15" s="1180"/>
      <c r="L15" s="1180"/>
      <c r="M15" s="1195">
        <v>8</v>
      </c>
      <c r="N15" s="1196">
        <v>8</v>
      </c>
      <c r="O15" s="1179">
        <v>8</v>
      </c>
      <c r="P15" s="1179">
        <v>8</v>
      </c>
      <c r="Q15" s="1179">
        <v>8</v>
      </c>
      <c r="R15" s="1182"/>
      <c r="S15" s="907"/>
    </row>
    <row r="16" spans="1:19" ht="38.15" customHeight="1" x14ac:dyDescent="0.25">
      <c r="A16" s="1177" t="s">
        <v>13</v>
      </c>
      <c r="B16" s="1177" t="s">
        <v>14</v>
      </c>
      <c r="C16" s="1185" t="s">
        <v>142</v>
      </c>
      <c r="D16" s="1179">
        <f t="shared" si="2"/>
        <v>40</v>
      </c>
      <c r="E16" s="1180"/>
      <c r="F16" s="1183">
        <v>8</v>
      </c>
      <c r="G16" s="1179">
        <v>8</v>
      </c>
      <c r="H16" s="1179"/>
      <c r="I16" s="1179">
        <v>8</v>
      </c>
      <c r="J16" s="1179">
        <v>8</v>
      </c>
      <c r="K16" s="1186">
        <v>8</v>
      </c>
      <c r="L16" s="1186">
        <v>8</v>
      </c>
      <c r="M16" s="1181">
        <v>8</v>
      </c>
      <c r="N16" s="1179"/>
      <c r="O16" s="1179">
        <v>8</v>
      </c>
      <c r="P16" s="1179">
        <v>8</v>
      </c>
      <c r="Q16" s="1179">
        <v>8</v>
      </c>
      <c r="R16" s="1182"/>
      <c r="S16" s="907"/>
    </row>
    <row r="17" spans="1:19" ht="38.15" customHeight="1" x14ac:dyDescent="0.25">
      <c r="A17" s="1177" t="s">
        <v>13</v>
      </c>
      <c r="B17" s="1177" t="s">
        <v>201</v>
      </c>
      <c r="C17" s="1185" t="s">
        <v>107</v>
      </c>
      <c r="D17" s="1179">
        <f>SUM(E17:K17,L17:R17)/2</f>
        <v>17.5</v>
      </c>
      <c r="E17" s="1180">
        <v>5</v>
      </c>
      <c r="F17" s="1179"/>
      <c r="G17" s="1179">
        <v>5</v>
      </c>
      <c r="H17" s="1179">
        <v>5</v>
      </c>
      <c r="I17" s="1179"/>
      <c r="J17" s="1179"/>
      <c r="K17" s="1180"/>
      <c r="L17" s="1186">
        <v>5</v>
      </c>
      <c r="M17" s="1181">
        <v>5</v>
      </c>
      <c r="N17" s="1179">
        <v>5</v>
      </c>
      <c r="O17" s="1179"/>
      <c r="P17" s="1179">
        <v>5</v>
      </c>
      <c r="Q17" s="1179"/>
      <c r="R17" s="1182"/>
      <c r="S17" s="907"/>
    </row>
    <row r="18" spans="1:19" ht="38.15" customHeight="1" x14ac:dyDescent="0.25">
      <c r="A18" s="1190"/>
      <c r="B18" s="1190"/>
      <c r="C18" s="1191" t="s">
        <v>123</v>
      </c>
      <c r="D18" s="1192"/>
      <c r="E18" s="1193">
        <f t="shared" ref="E18:R18" si="3">COUNT(E7:E13,E15:E17)</f>
        <v>4</v>
      </c>
      <c r="F18" s="1193">
        <f t="shared" si="3"/>
        <v>7</v>
      </c>
      <c r="G18" s="1193">
        <f t="shared" si="3"/>
        <v>7</v>
      </c>
      <c r="H18" s="1193">
        <f t="shared" si="3"/>
        <v>6</v>
      </c>
      <c r="I18" s="1193">
        <f t="shared" si="3"/>
        <v>7</v>
      </c>
      <c r="J18" s="1193">
        <f t="shared" si="3"/>
        <v>6</v>
      </c>
      <c r="K18" s="1193">
        <f t="shared" si="3"/>
        <v>2</v>
      </c>
      <c r="L18" s="1193">
        <f t="shared" si="3"/>
        <v>3</v>
      </c>
      <c r="M18" s="1194">
        <f t="shared" si="3"/>
        <v>5</v>
      </c>
      <c r="N18" s="1193">
        <f t="shared" si="3"/>
        <v>5</v>
      </c>
      <c r="O18" s="1193">
        <f t="shared" si="3"/>
        <v>6</v>
      </c>
      <c r="P18" s="1193">
        <f t="shared" si="3"/>
        <v>6</v>
      </c>
      <c r="Q18" s="1193">
        <f t="shared" si="3"/>
        <v>6</v>
      </c>
      <c r="R18" s="1193">
        <f t="shared" si="3"/>
        <v>4</v>
      </c>
      <c r="S18" s="907">
        <f>AVERAGE(E18:R18)</f>
        <v>5.2857142857142856</v>
      </c>
    </row>
    <row r="19" spans="1:19" ht="38.15" customHeight="1" x14ac:dyDescent="0.6">
      <c r="A19" s="1177" t="s">
        <v>13</v>
      </c>
      <c r="B19" s="1177" t="s">
        <v>26</v>
      </c>
      <c r="C19" s="1185" t="s">
        <v>285</v>
      </c>
      <c r="D19" s="1179">
        <f>SUM(E19:K19,L19:R19)/2</f>
        <v>40</v>
      </c>
      <c r="E19" s="1180"/>
      <c r="F19" s="1179">
        <v>8</v>
      </c>
      <c r="G19" s="1179">
        <v>8</v>
      </c>
      <c r="H19" s="1179"/>
      <c r="I19" s="1179">
        <v>8</v>
      </c>
      <c r="J19" s="1179">
        <v>8</v>
      </c>
      <c r="K19" s="1186">
        <v>8</v>
      </c>
      <c r="L19" s="1186">
        <v>8</v>
      </c>
      <c r="M19" s="1195">
        <v>8</v>
      </c>
      <c r="N19" s="1196">
        <v>8</v>
      </c>
      <c r="O19" s="1197"/>
      <c r="P19" s="1196">
        <v>8</v>
      </c>
      <c r="Q19" s="1196">
        <v>8</v>
      </c>
      <c r="R19" s="1182"/>
      <c r="S19" s="907"/>
    </row>
    <row r="20" spans="1:19" ht="38.15" customHeight="1" x14ac:dyDescent="0.25">
      <c r="A20" s="1177" t="s">
        <v>13</v>
      </c>
      <c r="B20" s="1177" t="s">
        <v>26</v>
      </c>
      <c r="C20" s="1185" t="s">
        <v>298</v>
      </c>
      <c r="D20" s="1179">
        <f>SUM(E20:K20,L20:R20)/2</f>
        <v>40</v>
      </c>
      <c r="E20" s="1198">
        <v>8</v>
      </c>
      <c r="F20" s="1179"/>
      <c r="G20" s="1179">
        <v>8</v>
      </c>
      <c r="H20" s="1179">
        <v>8</v>
      </c>
      <c r="I20" s="1179">
        <v>8</v>
      </c>
      <c r="J20" s="1179">
        <v>8</v>
      </c>
      <c r="K20" s="1199"/>
      <c r="L20" s="1200"/>
      <c r="M20" s="1181">
        <v>8</v>
      </c>
      <c r="N20" s="1179">
        <v>8</v>
      </c>
      <c r="O20" s="1179">
        <v>8</v>
      </c>
      <c r="P20" s="1179">
        <v>8</v>
      </c>
      <c r="Q20" s="1179"/>
      <c r="R20" s="1200">
        <v>8</v>
      </c>
      <c r="S20" s="907"/>
    </row>
    <row r="21" spans="1:19" ht="38.15" customHeight="1" x14ac:dyDescent="0.25">
      <c r="A21" s="1190"/>
      <c r="B21" s="1190"/>
      <c r="C21" s="1191" t="s">
        <v>120</v>
      </c>
      <c r="D21" s="1192"/>
      <c r="E21" s="1193">
        <f t="shared" ref="E21:R21" si="4">COUNT(E7:E13,E15:E17,E19:E20)</f>
        <v>5</v>
      </c>
      <c r="F21" s="1193">
        <f t="shared" si="4"/>
        <v>8</v>
      </c>
      <c r="G21" s="1193">
        <f t="shared" si="4"/>
        <v>9</v>
      </c>
      <c r="H21" s="1193">
        <f t="shared" si="4"/>
        <v>7</v>
      </c>
      <c r="I21" s="1193">
        <f t="shared" si="4"/>
        <v>9</v>
      </c>
      <c r="J21" s="1193">
        <f t="shared" si="4"/>
        <v>8</v>
      </c>
      <c r="K21" s="1193">
        <f t="shared" si="4"/>
        <v>3</v>
      </c>
      <c r="L21" s="1193">
        <f t="shared" si="4"/>
        <v>4</v>
      </c>
      <c r="M21" s="1194">
        <f t="shared" si="4"/>
        <v>7</v>
      </c>
      <c r="N21" s="1193">
        <f t="shared" si="4"/>
        <v>7</v>
      </c>
      <c r="O21" s="1193">
        <f t="shared" si="4"/>
        <v>7</v>
      </c>
      <c r="P21" s="1193">
        <f t="shared" si="4"/>
        <v>8</v>
      </c>
      <c r="Q21" s="1193">
        <f t="shared" si="4"/>
        <v>7</v>
      </c>
      <c r="R21" s="1193">
        <f t="shared" si="4"/>
        <v>5</v>
      </c>
      <c r="S21" s="907">
        <f t="shared" ref="S21:S60" si="5">AVERAGE(E21:R21)</f>
        <v>6.7142857142857144</v>
      </c>
    </row>
    <row r="22" spans="1:19" ht="38.15" customHeight="1" x14ac:dyDescent="0.25">
      <c r="A22" s="1177" t="s">
        <v>13</v>
      </c>
      <c r="B22" s="1177" t="s">
        <v>30</v>
      </c>
      <c r="C22" s="1185" t="s">
        <v>292</v>
      </c>
      <c r="D22" s="1179">
        <f>SUM(E22:K22,L22:R22)/2</f>
        <v>32</v>
      </c>
      <c r="E22" s="1201"/>
      <c r="F22" s="1179">
        <v>8</v>
      </c>
      <c r="G22" s="1179"/>
      <c r="H22" s="1179">
        <v>8</v>
      </c>
      <c r="I22" s="1179">
        <v>8</v>
      </c>
      <c r="J22" s="1179">
        <v>8</v>
      </c>
      <c r="K22" s="1202"/>
      <c r="L22" s="1202"/>
      <c r="M22" s="1181">
        <v>8</v>
      </c>
      <c r="N22" s="1179">
        <v>8</v>
      </c>
      <c r="O22" s="1179"/>
      <c r="P22" s="1196">
        <v>8</v>
      </c>
      <c r="Q22" s="1179">
        <v>8</v>
      </c>
      <c r="R22" s="1201"/>
      <c r="S22" s="907"/>
    </row>
    <row r="23" spans="1:19" ht="38.15" customHeight="1" x14ac:dyDescent="0.25">
      <c r="A23" s="1177" t="s">
        <v>13</v>
      </c>
      <c r="B23" s="1177" t="s">
        <v>30</v>
      </c>
      <c r="C23" s="1185" t="s">
        <v>290</v>
      </c>
      <c r="D23" s="1179">
        <f t="shared" ref="D23" si="6">SUM(E23:K23,L23:R23)/2</f>
        <v>16</v>
      </c>
      <c r="E23" s="1180">
        <v>8</v>
      </c>
      <c r="F23" s="1179"/>
      <c r="G23" s="1179"/>
      <c r="H23" s="1179"/>
      <c r="I23" s="1179"/>
      <c r="J23" s="1179"/>
      <c r="K23" s="1180">
        <v>8</v>
      </c>
      <c r="L23" s="1180">
        <v>8</v>
      </c>
      <c r="M23" s="1181"/>
      <c r="N23" s="1179"/>
      <c r="O23" s="1179"/>
      <c r="P23" s="1179"/>
      <c r="Q23" s="1179"/>
      <c r="R23" s="1182">
        <v>8</v>
      </c>
      <c r="S23" s="907"/>
    </row>
    <row r="24" spans="1:19" ht="38.15" customHeight="1" x14ac:dyDescent="0.25">
      <c r="A24" s="1190"/>
      <c r="B24" s="1190"/>
      <c r="C24" s="1191" t="s">
        <v>119</v>
      </c>
      <c r="D24" s="1192"/>
      <c r="E24" s="1193">
        <f t="shared" ref="E24:R24" si="7">COUNT(E7:E13,E15:E17,E19:E20,E22:E23)</f>
        <v>6</v>
      </c>
      <c r="F24" s="1193">
        <f t="shared" si="7"/>
        <v>9</v>
      </c>
      <c r="G24" s="1193">
        <f t="shared" si="7"/>
        <v>9</v>
      </c>
      <c r="H24" s="1193">
        <f t="shared" si="7"/>
        <v>8</v>
      </c>
      <c r="I24" s="1193">
        <f t="shared" si="7"/>
        <v>10</v>
      </c>
      <c r="J24" s="1193">
        <f t="shared" si="7"/>
        <v>9</v>
      </c>
      <c r="K24" s="1193">
        <f t="shared" si="7"/>
        <v>4</v>
      </c>
      <c r="L24" s="1193">
        <f t="shared" si="7"/>
        <v>5</v>
      </c>
      <c r="M24" s="1194">
        <f t="shared" si="7"/>
        <v>8</v>
      </c>
      <c r="N24" s="1193">
        <f t="shared" si="7"/>
        <v>8</v>
      </c>
      <c r="O24" s="1193">
        <f t="shared" si="7"/>
        <v>7</v>
      </c>
      <c r="P24" s="1193">
        <f t="shared" si="7"/>
        <v>9</v>
      </c>
      <c r="Q24" s="1193">
        <f t="shared" si="7"/>
        <v>8</v>
      </c>
      <c r="R24" s="1193">
        <f t="shared" si="7"/>
        <v>6</v>
      </c>
      <c r="S24" s="907">
        <f t="shared" si="5"/>
        <v>7.5714285714285712</v>
      </c>
    </row>
    <row r="25" spans="1:19" ht="38.15" customHeight="1" x14ac:dyDescent="0.25">
      <c r="A25" s="1177" t="s">
        <v>13</v>
      </c>
      <c r="B25" s="1177" t="s">
        <v>91</v>
      </c>
      <c r="C25" s="1178" t="s">
        <v>92</v>
      </c>
      <c r="D25" s="1179">
        <f t="shared" ref="D25:D28" si="8">SUM(E25:K25,L25:R25)/2</f>
        <v>20</v>
      </c>
      <c r="E25" s="1180"/>
      <c r="F25" s="1179">
        <v>8</v>
      </c>
      <c r="G25" s="1179">
        <v>8</v>
      </c>
      <c r="H25" s="1179">
        <v>8</v>
      </c>
      <c r="I25" s="1184" t="s">
        <v>104</v>
      </c>
      <c r="J25" s="1184" t="s">
        <v>104</v>
      </c>
      <c r="K25" s="1180"/>
      <c r="L25" s="1180"/>
      <c r="M25" s="1184" t="s">
        <v>104</v>
      </c>
      <c r="N25" s="1184" t="s">
        <v>104</v>
      </c>
      <c r="O25" s="1184" t="s">
        <v>104</v>
      </c>
      <c r="P25" s="1179">
        <v>8</v>
      </c>
      <c r="Q25" s="1179">
        <v>8</v>
      </c>
      <c r="R25" s="1182"/>
      <c r="S25" s="907"/>
    </row>
    <row r="26" spans="1:19" ht="38.15" customHeight="1" x14ac:dyDescent="0.25">
      <c r="A26" s="1177" t="s">
        <v>13</v>
      </c>
      <c r="B26" s="1177" t="s">
        <v>91</v>
      </c>
      <c r="C26" s="1178" t="s">
        <v>314</v>
      </c>
      <c r="D26" s="1179">
        <f t="shared" si="8"/>
        <v>16</v>
      </c>
      <c r="E26" s="1201"/>
      <c r="F26" s="1179"/>
      <c r="G26" s="1179">
        <v>8</v>
      </c>
      <c r="H26" s="1179">
        <v>8</v>
      </c>
      <c r="I26" s="1179"/>
      <c r="J26" s="1179"/>
      <c r="K26" s="1180"/>
      <c r="L26" s="1180"/>
      <c r="M26" s="1181"/>
      <c r="N26" s="1179">
        <v>8</v>
      </c>
      <c r="O26" s="1179">
        <v>8</v>
      </c>
      <c r="P26" s="1179"/>
      <c r="Q26" s="1179" t="s">
        <v>315</v>
      </c>
      <c r="R26" s="1201"/>
      <c r="S26" s="907"/>
    </row>
    <row r="27" spans="1:19" ht="38.15" customHeight="1" x14ac:dyDescent="0.25">
      <c r="A27" s="1177" t="s">
        <v>13</v>
      </c>
      <c r="B27" s="1177" t="s">
        <v>91</v>
      </c>
      <c r="C27" s="1185" t="s">
        <v>277</v>
      </c>
      <c r="D27" s="1179">
        <f t="shared" si="8"/>
        <v>40</v>
      </c>
      <c r="E27" s="1180"/>
      <c r="F27" s="1179">
        <v>8</v>
      </c>
      <c r="G27" s="1179">
        <v>8</v>
      </c>
      <c r="H27" s="1179">
        <v>8</v>
      </c>
      <c r="I27" s="1179">
        <v>8</v>
      </c>
      <c r="J27" s="1179"/>
      <c r="K27" s="1180">
        <v>8</v>
      </c>
      <c r="L27" s="1180">
        <v>8</v>
      </c>
      <c r="M27" s="1181">
        <v>8</v>
      </c>
      <c r="N27" s="1179"/>
      <c r="O27" s="1179">
        <v>8</v>
      </c>
      <c r="P27" s="1179">
        <v>8</v>
      </c>
      <c r="Q27" s="1179">
        <v>8</v>
      </c>
      <c r="R27" s="1182"/>
      <c r="S27" s="907"/>
    </row>
    <row r="28" spans="1:19" ht="38.15" customHeight="1" x14ac:dyDescent="0.25">
      <c r="A28" s="1177" t="s">
        <v>13</v>
      </c>
      <c r="B28" s="1177" t="s">
        <v>91</v>
      </c>
      <c r="C28" s="1185" t="s">
        <v>281</v>
      </c>
      <c r="D28" s="1179">
        <f t="shared" si="8"/>
        <v>24</v>
      </c>
      <c r="E28" s="1180">
        <v>8</v>
      </c>
      <c r="F28" s="1179"/>
      <c r="G28" s="1179">
        <v>8</v>
      </c>
      <c r="H28" s="1179">
        <v>8</v>
      </c>
      <c r="I28" s="1179">
        <v>8</v>
      </c>
      <c r="J28" s="1179">
        <v>8</v>
      </c>
      <c r="K28" s="1180"/>
      <c r="L28" s="1180"/>
      <c r="M28" s="1181"/>
      <c r="N28" s="1179">
        <v>8</v>
      </c>
      <c r="O28" s="1179"/>
      <c r="P28" s="1184" t="s">
        <v>104</v>
      </c>
      <c r="Q28" s="1184" t="s">
        <v>104</v>
      </c>
      <c r="R28" s="1189" t="s">
        <v>104</v>
      </c>
      <c r="S28" s="907"/>
    </row>
    <row r="29" spans="1:19" ht="38.15" customHeight="1" x14ac:dyDescent="0.25">
      <c r="A29" s="1190"/>
      <c r="B29" s="1190"/>
      <c r="C29" s="1191" t="s">
        <v>124</v>
      </c>
      <c r="D29" s="1192"/>
      <c r="E29" s="1193">
        <f t="shared" ref="E29:R29" si="9">COUNT(E7:E13,E15:E17,E19:E20,E22:E23,E25:E28)</f>
        <v>7</v>
      </c>
      <c r="F29" s="1193">
        <f t="shared" si="9"/>
        <v>11</v>
      </c>
      <c r="G29" s="1193">
        <f t="shared" si="9"/>
        <v>13</v>
      </c>
      <c r="H29" s="1193">
        <f t="shared" si="9"/>
        <v>12</v>
      </c>
      <c r="I29" s="1193">
        <f t="shared" si="9"/>
        <v>12</v>
      </c>
      <c r="J29" s="1193">
        <f t="shared" si="9"/>
        <v>10</v>
      </c>
      <c r="K29" s="1193">
        <f t="shared" si="9"/>
        <v>5</v>
      </c>
      <c r="L29" s="1193">
        <f t="shared" si="9"/>
        <v>6</v>
      </c>
      <c r="M29" s="1194">
        <f t="shared" si="9"/>
        <v>9</v>
      </c>
      <c r="N29" s="1193">
        <f t="shared" si="9"/>
        <v>10</v>
      </c>
      <c r="O29" s="1193">
        <f t="shared" si="9"/>
        <v>9</v>
      </c>
      <c r="P29" s="1193">
        <f t="shared" si="9"/>
        <v>11</v>
      </c>
      <c r="Q29" s="1193">
        <f t="shared" si="9"/>
        <v>10</v>
      </c>
      <c r="R29" s="1193">
        <f t="shared" si="9"/>
        <v>6</v>
      </c>
      <c r="S29" s="907">
        <f t="shared" si="5"/>
        <v>9.3571428571428577</v>
      </c>
    </row>
    <row r="30" spans="1:19" ht="38.15" customHeight="1" x14ac:dyDescent="0.25">
      <c r="A30" s="1177" t="s">
        <v>13</v>
      </c>
      <c r="B30" s="1177" t="s">
        <v>288</v>
      </c>
      <c r="C30" s="1185" t="s">
        <v>276</v>
      </c>
      <c r="D30" s="1179">
        <f>SUM(E30:K30,L30:R30)/2</f>
        <v>13</v>
      </c>
      <c r="E30" s="1200"/>
      <c r="F30" s="1179"/>
      <c r="G30" s="1179"/>
      <c r="H30" s="1179">
        <v>5</v>
      </c>
      <c r="I30" s="1179"/>
      <c r="J30" s="1179"/>
      <c r="K30" s="1200">
        <v>8</v>
      </c>
      <c r="L30" s="1200">
        <v>8</v>
      </c>
      <c r="M30" s="1181"/>
      <c r="N30" s="1179"/>
      <c r="O30" s="1179">
        <v>5</v>
      </c>
      <c r="P30" s="1179"/>
      <c r="Q30" s="1179"/>
      <c r="R30" s="1200"/>
      <c r="S30" s="907"/>
    </row>
    <row r="31" spans="1:19" ht="38.15" customHeight="1" x14ac:dyDescent="0.25">
      <c r="A31" s="1177" t="s">
        <v>13</v>
      </c>
      <c r="B31" s="1177" t="s">
        <v>322</v>
      </c>
      <c r="C31" s="1185" t="s">
        <v>276</v>
      </c>
      <c r="D31" s="1179">
        <f>SUM(E31:K31,L31:R31)/2</f>
        <v>14</v>
      </c>
      <c r="E31" s="1200"/>
      <c r="F31" s="1179"/>
      <c r="G31" s="1179"/>
      <c r="H31" s="1179"/>
      <c r="I31" s="1179">
        <v>7</v>
      </c>
      <c r="J31" s="1179">
        <v>7</v>
      </c>
      <c r="K31" s="1200"/>
      <c r="L31" s="1200"/>
      <c r="M31" s="1181"/>
      <c r="N31" s="1179"/>
      <c r="O31" s="1179"/>
      <c r="P31" s="1179">
        <v>7</v>
      </c>
      <c r="Q31" s="1179">
        <v>7</v>
      </c>
      <c r="R31" s="1200"/>
      <c r="S31" s="907"/>
    </row>
    <row r="32" spans="1:19" ht="38.15" customHeight="1" x14ac:dyDescent="0.25">
      <c r="A32" s="1177" t="s">
        <v>13</v>
      </c>
      <c r="B32" s="1177" t="s">
        <v>34</v>
      </c>
      <c r="C32" s="1203" t="s">
        <v>192</v>
      </c>
      <c r="D32" s="1179">
        <f>SUM(E32:K32,L32:R32)/2</f>
        <v>36</v>
      </c>
      <c r="E32" s="1180">
        <v>8</v>
      </c>
      <c r="F32" s="1196">
        <v>8</v>
      </c>
      <c r="G32" s="1196">
        <v>8</v>
      </c>
      <c r="H32" s="1179">
        <v>8</v>
      </c>
      <c r="I32" s="1179"/>
      <c r="J32" s="1179">
        <v>8</v>
      </c>
      <c r="K32" s="1180"/>
      <c r="L32" s="1180"/>
      <c r="M32" s="1195"/>
      <c r="N32" s="1196">
        <v>8</v>
      </c>
      <c r="O32" s="1179">
        <v>8</v>
      </c>
      <c r="P32" s="1179"/>
      <c r="Q32" s="1179">
        <v>8</v>
      </c>
      <c r="R32" s="1182">
        <v>8</v>
      </c>
      <c r="S32" s="907"/>
    </row>
    <row r="33" spans="1:19" ht="38.15" customHeight="1" x14ac:dyDescent="0.25">
      <c r="A33" s="1190"/>
      <c r="B33" s="1190"/>
      <c r="C33" s="1191" t="s">
        <v>121</v>
      </c>
      <c r="D33" s="1192"/>
      <c r="E33" s="1193">
        <f t="shared" ref="E33:R33" si="10">COUNT(E7:E13,E15:E17,E19:E20,E22:E23,E25:E28,E30:E32)</f>
        <v>8</v>
      </c>
      <c r="F33" s="1193">
        <f t="shared" si="10"/>
        <v>12</v>
      </c>
      <c r="G33" s="1193">
        <f t="shared" si="10"/>
        <v>14</v>
      </c>
      <c r="H33" s="1193">
        <f t="shared" si="10"/>
        <v>14</v>
      </c>
      <c r="I33" s="1193">
        <f t="shared" si="10"/>
        <v>13</v>
      </c>
      <c r="J33" s="1193">
        <f t="shared" si="10"/>
        <v>12</v>
      </c>
      <c r="K33" s="1193">
        <f t="shared" si="10"/>
        <v>6</v>
      </c>
      <c r="L33" s="1193">
        <f t="shared" si="10"/>
        <v>7</v>
      </c>
      <c r="M33" s="1194">
        <f t="shared" si="10"/>
        <v>9</v>
      </c>
      <c r="N33" s="1193">
        <f t="shared" si="10"/>
        <v>11</v>
      </c>
      <c r="O33" s="1193">
        <f t="shared" si="10"/>
        <v>11</v>
      </c>
      <c r="P33" s="1193">
        <f t="shared" si="10"/>
        <v>12</v>
      </c>
      <c r="Q33" s="1193">
        <f t="shared" si="10"/>
        <v>12</v>
      </c>
      <c r="R33" s="1193">
        <f t="shared" si="10"/>
        <v>7</v>
      </c>
      <c r="S33" s="907">
        <f t="shared" si="5"/>
        <v>10.571428571428571</v>
      </c>
    </row>
    <row r="34" spans="1:19" ht="38.15" customHeight="1" x14ac:dyDescent="0.25">
      <c r="A34" s="1177" t="s">
        <v>13</v>
      </c>
      <c r="B34" s="1177" t="s">
        <v>162</v>
      </c>
      <c r="C34" s="1185" t="s">
        <v>235</v>
      </c>
      <c r="D34" s="1179">
        <f t="shared" ref="D34" si="11">SUM(E34:K34,L34:R34)/2</f>
        <v>40</v>
      </c>
      <c r="E34" s="1186"/>
      <c r="F34" s="1196">
        <v>8</v>
      </c>
      <c r="G34" s="1196">
        <v>8</v>
      </c>
      <c r="H34" s="1179"/>
      <c r="I34" s="1196">
        <v>8</v>
      </c>
      <c r="J34" s="1196">
        <v>8</v>
      </c>
      <c r="K34" s="1180">
        <v>8</v>
      </c>
      <c r="L34" s="1180">
        <v>8</v>
      </c>
      <c r="M34" s="1181">
        <v>8</v>
      </c>
      <c r="N34" s="1196"/>
      <c r="O34" s="1196">
        <v>8</v>
      </c>
      <c r="P34" s="1196">
        <v>8</v>
      </c>
      <c r="Q34" s="1196">
        <v>8</v>
      </c>
      <c r="R34" s="1204"/>
      <c r="S34" s="907"/>
    </row>
    <row r="35" spans="1:19" ht="38.15" customHeight="1" x14ac:dyDescent="0.25">
      <c r="A35" s="1177" t="s">
        <v>13</v>
      </c>
      <c r="B35" s="1177" t="s">
        <v>162</v>
      </c>
      <c r="C35" s="1185" t="s">
        <v>292</v>
      </c>
      <c r="D35" s="1179">
        <f>SUM(E35:K35,L35:R35)/2</f>
        <v>8</v>
      </c>
      <c r="E35" s="1180">
        <v>8</v>
      </c>
      <c r="F35" s="1205"/>
      <c r="G35" s="1206"/>
      <c r="H35" s="1205"/>
      <c r="I35" s="1205"/>
      <c r="J35" s="1205"/>
      <c r="K35" s="1186"/>
      <c r="L35" s="1186"/>
      <c r="M35" s="1181"/>
      <c r="N35" s="1207"/>
      <c r="O35" s="1207"/>
      <c r="P35" s="1207"/>
      <c r="Q35" s="1205"/>
      <c r="R35" s="1182">
        <v>8</v>
      </c>
      <c r="S35" s="907"/>
    </row>
    <row r="36" spans="1:19" ht="38.15" customHeight="1" x14ac:dyDescent="0.25">
      <c r="A36" s="1190"/>
      <c r="B36" s="1190"/>
      <c r="C36" s="1191" t="s">
        <v>139</v>
      </c>
      <c r="D36" s="1192"/>
      <c r="E36" s="1193">
        <f t="shared" ref="E36:R36" si="12">COUNT(E7:E13,E15:E17,E19:E20,E22:E23,E25:E28,E30:E32,E34:E35)</f>
        <v>9</v>
      </c>
      <c r="F36" s="1193">
        <f t="shared" si="12"/>
        <v>13</v>
      </c>
      <c r="G36" s="1193">
        <f t="shared" si="12"/>
        <v>15</v>
      </c>
      <c r="H36" s="1193">
        <f t="shared" si="12"/>
        <v>14</v>
      </c>
      <c r="I36" s="1193">
        <f t="shared" si="12"/>
        <v>14</v>
      </c>
      <c r="J36" s="1193">
        <f t="shared" si="12"/>
        <v>13</v>
      </c>
      <c r="K36" s="1193">
        <f t="shared" si="12"/>
        <v>7</v>
      </c>
      <c r="L36" s="1193">
        <f t="shared" si="12"/>
        <v>8</v>
      </c>
      <c r="M36" s="1194">
        <f t="shared" si="12"/>
        <v>10</v>
      </c>
      <c r="N36" s="1193">
        <f t="shared" si="12"/>
        <v>11</v>
      </c>
      <c r="O36" s="1193">
        <f t="shared" si="12"/>
        <v>12</v>
      </c>
      <c r="P36" s="1193">
        <f t="shared" si="12"/>
        <v>13</v>
      </c>
      <c r="Q36" s="1193">
        <f t="shared" si="12"/>
        <v>13</v>
      </c>
      <c r="R36" s="1193">
        <f t="shared" si="12"/>
        <v>8</v>
      </c>
      <c r="S36" s="907">
        <f t="shared" si="5"/>
        <v>11.428571428571429</v>
      </c>
    </row>
    <row r="37" spans="1:19" ht="38.15" customHeight="1" x14ac:dyDescent="0.25">
      <c r="A37" s="1177" t="s">
        <v>13</v>
      </c>
      <c r="B37" s="1177" t="s">
        <v>103</v>
      </c>
      <c r="C37" s="1185" t="s">
        <v>309</v>
      </c>
      <c r="D37" s="1179">
        <f>SUM(E37:K37,L37:R37)/2</f>
        <v>8</v>
      </c>
      <c r="E37" s="1200"/>
      <c r="F37" s="1179"/>
      <c r="G37" s="1179">
        <v>8</v>
      </c>
      <c r="H37" s="1179"/>
      <c r="I37" s="1179"/>
      <c r="J37" s="1179"/>
      <c r="K37" s="1200"/>
      <c r="L37" s="1200"/>
      <c r="M37" s="1181"/>
      <c r="N37" s="1179">
        <v>8</v>
      </c>
      <c r="O37" s="1179"/>
      <c r="P37" s="1179"/>
      <c r="Q37" s="1179"/>
      <c r="R37" s="1200"/>
      <c r="S37" s="907"/>
    </row>
    <row r="38" spans="1:19" ht="38.15" customHeight="1" x14ac:dyDescent="0.25">
      <c r="A38" s="1208" t="s">
        <v>28</v>
      </c>
      <c r="B38" s="1208" t="s">
        <v>103</v>
      </c>
      <c r="C38" s="1209" t="s">
        <v>313</v>
      </c>
      <c r="D38" s="1179">
        <f>SUM(E38:K38,L38:R38)/2</f>
        <v>0</v>
      </c>
      <c r="E38" s="1200"/>
      <c r="F38" s="1179"/>
      <c r="G38" s="1179"/>
      <c r="H38" s="1179"/>
      <c r="I38" s="1179"/>
      <c r="J38" s="1179"/>
      <c r="K38" s="1200"/>
      <c r="L38" s="1200"/>
      <c r="M38" s="1181"/>
      <c r="N38" s="1179"/>
      <c r="O38" s="1179"/>
      <c r="P38" s="1179"/>
      <c r="Q38" s="1179"/>
      <c r="R38" s="1200"/>
      <c r="S38" s="907"/>
    </row>
    <row r="39" spans="1:19" ht="38.15" customHeight="1" x14ac:dyDescent="0.25">
      <c r="A39" s="1177" t="s">
        <v>13</v>
      </c>
      <c r="B39" s="1177" t="s">
        <v>103</v>
      </c>
      <c r="C39" s="1185" t="s">
        <v>297</v>
      </c>
      <c r="D39" s="1179">
        <f>SUM(E39:K39,L39:R39)/2</f>
        <v>36</v>
      </c>
      <c r="E39" s="1180">
        <v>8</v>
      </c>
      <c r="F39" s="1179">
        <v>8</v>
      </c>
      <c r="G39" s="1179"/>
      <c r="H39" s="1179">
        <v>8</v>
      </c>
      <c r="I39" s="1179">
        <v>8</v>
      </c>
      <c r="J39" s="1179">
        <v>8</v>
      </c>
      <c r="K39" s="1180"/>
      <c r="L39" s="1180"/>
      <c r="M39" s="1181"/>
      <c r="N39" s="1179">
        <v>8</v>
      </c>
      <c r="O39" s="1179"/>
      <c r="P39" s="1179">
        <v>8</v>
      </c>
      <c r="Q39" s="1179">
        <v>8</v>
      </c>
      <c r="R39" s="1182">
        <v>8</v>
      </c>
      <c r="S39" s="907"/>
    </row>
    <row r="40" spans="1:19" ht="38.15" customHeight="1" x14ac:dyDescent="0.25">
      <c r="A40" s="1190"/>
      <c r="B40" s="1190"/>
      <c r="C40" s="1191" t="s">
        <v>125</v>
      </c>
      <c r="D40" s="1192"/>
      <c r="E40" s="1193">
        <f t="shared" ref="E40:R40" si="13">COUNT(E7:E13,E15:E16,E19:E20,E22:E23,E25:E28,E30:E32,E34:E35,E37:E39)</f>
        <v>9</v>
      </c>
      <c r="F40" s="1193">
        <f t="shared" si="13"/>
        <v>14</v>
      </c>
      <c r="G40" s="1193">
        <f t="shared" si="13"/>
        <v>15</v>
      </c>
      <c r="H40" s="1193">
        <f t="shared" si="13"/>
        <v>14</v>
      </c>
      <c r="I40" s="1193">
        <f t="shared" si="13"/>
        <v>15</v>
      </c>
      <c r="J40" s="1193">
        <f t="shared" si="13"/>
        <v>14</v>
      </c>
      <c r="K40" s="1193">
        <f t="shared" si="13"/>
        <v>7</v>
      </c>
      <c r="L40" s="1193">
        <f t="shared" si="13"/>
        <v>7</v>
      </c>
      <c r="M40" s="1194">
        <f t="shared" si="13"/>
        <v>9</v>
      </c>
      <c r="N40" s="1193">
        <f t="shared" si="13"/>
        <v>12</v>
      </c>
      <c r="O40" s="1193">
        <f t="shared" si="13"/>
        <v>12</v>
      </c>
      <c r="P40" s="1193">
        <f t="shared" si="13"/>
        <v>13</v>
      </c>
      <c r="Q40" s="1193">
        <f t="shared" si="13"/>
        <v>14</v>
      </c>
      <c r="R40" s="1193">
        <f t="shared" si="13"/>
        <v>9</v>
      </c>
      <c r="S40" s="907">
        <f t="shared" si="5"/>
        <v>11.714285714285714</v>
      </c>
    </row>
    <row r="41" spans="1:19" ht="38.15" customHeight="1" x14ac:dyDescent="0.25">
      <c r="A41" s="1177" t="s">
        <v>13</v>
      </c>
      <c r="B41" s="1177" t="s">
        <v>39</v>
      </c>
      <c r="C41" s="1185" t="s">
        <v>318</v>
      </c>
      <c r="D41" s="1179">
        <f>SUM(E41:K41,L41:R41)/2</f>
        <v>36</v>
      </c>
      <c r="E41" s="1180"/>
      <c r="F41" s="1210" t="s">
        <v>273</v>
      </c>
      <c r="G41" s="1179">
        <v>8</v>
      </c>
      <c r="H41" s="1179">
        <v>8</v>
      </c>
      <c r="I41" s="1179">
        <v>8</v>
      </c>
      <c r="J41" s="1179"/>
      <c r="K41" s="1180">
        <v>8</v>
      </c>
      <c r="L41" s="1180">
        <v>8</v>
      </c>
      <c r="M41" s="1181">
        <v>8</v>
      </c>
      <c r="N41" s="1179"/>
      <c r="O41" s="1179">
        <v>8</v>
      </c>
      <c r="P41" s="1179">
        <v>8</v>
      </c>
      <c r="Q41" s="1179">
        <v>8</v>
      </c>
      <c r="R41" s="1182"/>
      <c r="S41" s="907"/>
    </row>
    <row r="42" spans="1:19" ht="38.15" customHeight="1" x14ac:dyDescent="0.25">
      <c r="A42" s="1177" t="s">
        <v>13</v>
      </c>
      <c r="B42" s="1177" t="s">
        <v>39</v>
      </c>
      <c r="C42" s="1185" t="s">
        <v>306</v>
      </c>
      <c r="D42" s="1179">
        <f t="shared" ref="D42:D46" si="14">SUM(E42:K42,L42:R42)/2</f>
        <v>40</v>
      </c>
      <c r="E42" s="1186">
        <v>8</v>
      </c>
      <c r="F42" s="1196">
        <v>8</v>
      </c>
      <c r="G42" s="1196">
        <v>8</v>
      </c>
      <c r="H42" s="1179"/>
      <c r="I42" s="1196">
        <v>8</v>
      </c>
      <c r="J42" s="1196">
        <v>8</v>
      </c>
      <c r="K42" s="1180"/>
      <c r="L42" s="1180"/>
      <c r="M42" s="1181">
        <v>8</v>
      </c>
      <c r="N42" s="1196">
        <v>8</v>
      </c>
      <c r="O42" s="1196">
        <v>8</v>
      </c>
      <c r="P42" s="1196">
        <v>8</v>
      </c>
      <c r="Q42" s="1196"/>
      <c r="R42" s="1204">
        <v>8</v>
      </c>
      <c r="S42" s="907"/>
    </row>
    <row r="43" spans="1:19" ht="38.15" customHeight="1" x14ac:dyDescent="0.25">
      <c r="A43" s="1177" t="s">
        <v>13</v>
      </c>
      <c r="B43" s="1177" t="s">
        <v>39</v>
      </c>
      <c r="C43" s="1185" t="s">
        <v>293</v>
      </c>
      <c r="D43" s="1179">
        <f t="shared" si="14"/>
        <v>40</v>
      </c>
      <c r="E43" s="1180"/>
      <c r="F43" s="1179">
        <v>8</v>
      </c>
      <c r="G43" s="1179">
        <v>8</v>
      </c>
      <c r="H43" s="1211">
        <v>8</v>
      </c>
      <c r="I43" s="1179"/>
      <c r="J43" s="1179">
        <v>8</v>
      </c>
      <c r="K43" s="1180">
        <v>8</v>
      </c>
      <c r="L43" s="1180">
        <v>8</v>
      </c>
      <c r="M43" s="1181">
        <v>8</v>
      </c>
      <c r="N43" s="1179">
        <v>8</v>
      </c>
      <c r="O43" s="1179"/>
      <c r="P43" s="1179">
        <v>8</v>
      </c>
      <c r="Q43" s="1179">
        <v>8</v>
      </c>
      <c r="R43" s="1182"/>
      <c r="S43" s="907"/>
    </row>
    <row r="44" spans="1:19" s="1064" customFormat="1" ht="38.15" customHeight="1" x14ac:dyDescent="0.25">
      <c r="A44" s="1177" t="s">
        <v>13</v>
      </c>
      <c r="B44" s="1177" t="s">
        <v>39</v>
      </c>
      <c r="C44" s="1185" t="s">
        <v>308</v>
      </c>
      <c r="D44" s="1179">
        <f t="shared" si="14"/>
        <v>8</v>
      </c>
      <c r="E44" s="1180">
        <v>8</v>
      </c>
      <c r="F44" s="1205"/>
      <c r="G44" s="1205"/>
      <c r="H44" s="1205"/>
      <c r="I44" s="1205"/>
      <c r="J44" s="1205"/>
      <c r="K44" s="1212"/>
      <c r="L44" s="1212"/>
      <c r="M44" s="1213"/>
      <c r="N44" s="1205"/>
      <c r="O44" s="1205"/>
      <c r="P44" s="1205"/>
      <c r="Q44" s="1205"/>
      <c r="R44" s="1182">
        <v>8</v>
      </c>
      <c r="S44" s="1078"/>
    </row>
    <row r="45" spans="1:19" ht="38.15" customHeight="1" x14ac:dyDescent="0.25">
      <c r="A45" s="1177" t="s">
        <v>13</v>
      </c>
      <c r="B45" s="1177" t="s">
        <v>39</v>
      </c>
      <c r="C45" s="1185" t="s">
        <v>106</v>
      </c>
      <c r="D45" s="1179">
        <f t="shared" si="14"/>
        <v>4</v>
      </c>
      <c r="E45" s="1180"/>
      <c r="F45" s="1184" t="s">
        <v>104</v>
      </c>
      <c r="G45" s="1184" t="s">
        <v>104</v>
      </c>
      <c r="H45" s="1188"/>
      <c r="I45" s="1188"/>
      <c r="J45" s="1188"/>
      <c r="K45" s="1201"/>
      <c r="L45" s="1180"/>
      <c r="M45" s="1181"/>
      <c r="N45" s="1179">
        <v>8</v>
      </c>
      <c r="O45" s="1188"/>
      <c r="P45" s="1188"/>
      <c r="Q45" s="1188"/>
      <c r="R45" s="1201"/>
      <c r="S45" s="907"/>
    </row>
    <row r="46" spans="1:19" ht="38.15" customHeight="1" x14ac:dyDescent="0.25">
      <c r="A46" s="1208" t="s">
        <v>256</v>
      </c>
      <c r="B46" s="1208" t="s">
        <v>39</v>
      </c>
      <c r="C46" s="1209" t="s">
        <v>325</v>
      </c>
      <c r="D46" s="1179">
        <f t="shared" si="14"/>
        <v>0</v>
      </c>
      <c r="E46" s="1212" t="s">
        <v>10</v>
      </c>
      <c r="F46" s="1205"/>
      <c r="G46" s="1205" t="s">
        <v>10</v>
      </c>
      <c r="H46" s="1205"/>
      <c r="I46" s="1205"/>
      <c r="J46" s="1205" t="s">
        <v>10</v>
      </c>
      <c r="K46" s="1212" t="s">
        <v>10</v>
      </c>
      <c r="L46" s="1212" t="s">
        <v>10</v>
      </c>
      <c r="M46" s="1213"/>
      <c r="N46" s="1205" t="s">
        <v>10</v>
      </c>
      <c r="O46" s="1205"/>
      <c r="P46" s="1205"/>
      <c r="Q46" s="1205" t="s">
        <v>10</v>
      </c>
      <c r="R46" s="1214" t="s">
        <v>10</v>
      </c>
      <c r="S46" s="907"/>
    </row>
    <row r="47" spans="1:19" ht="38.15" customHeight="1" x14ac:dyDescent="0.25">
      <c r="A47" s="1190"/>
      <c r="B47" s="1190"/>
      <c r="C47" s="1191" t="s">
        <v>126</v>
      </c>
      <c r="D47" s="1192"/>
      <c r="E47" s="1193">
        <f t="shared" ref="E47:R47" si="15">COUNT(E8:E13,E15:E16,E19:E20,E22:E23,E25:E28,E30:E32,E34:E35,E37:E39,E41:E46)</f>
        <v>11</v>
      </c>
      <c r="F47" s="1193">
        <f t="shared" si="15"/>
        <v>15</v>
      </c>
      <c r="G47" s="1193">
        <f t="shared" si="15"/>
        <v>17</v>
      </c>
      <c r="H47" s="1193">
        <f t="shared" si="15"/>
        <v>15</v>
      </c>
      <c r="I47" s="1193">
        <f t="shared" si="15"/>
        <v>16</v>
      </c>
      <c r="J47" s="1193">
        <f t="shared" si="15"/>
        <v>15</v>
      </c>
      <c r="K47" s="1193">
        <f t="shared" si="15"/>
        <v>9</v>
      </c>
      <c r="L47" s="1193">
        <f t="shared" si="15"/>
        <v>9</v>
      </c>
      <c r="M47" s="1194">
        <f t="shared" si="15"/>
        <v>12</v>
      </c>
      <c r="N47" s="1193">
        <f t="shared" si="15"/>
        <v>14</v>
      </c>
      <c r="O47" s="1193">
        <f t="shared" si="15"/>
        <v>13</v>
      </c>
      <c r="P47" s="1193">
        <f t="shared" si="15"/>
        <v>15</v>
      </c>
      <c r="Q47" s="1193">
        <f t="shared" si="15"/>
        <v>15</v>
      </c>
      <c r="R47" s="1193">
        <f t="shared" si="15"/>
        <v>11</v>
      </c>
      <c r="S47" s="907">
        <f>AVERAGE(E47:R47)</f>
        <v>13.357142857142858</v>
      </c>
    </row>
    <row r="48" spans="1:19" ht="38.15" customHeight="1" x14ac:dyDescent="0.25">
      <c r="A48" s="1177" t="s">
        <v>13</v>
      </c>
      <c r="B48" s="1177" t="s">
        <v>301</v>
      </c>
      <c r="C48" s="1185" t="s">
        <v>135</v>
      </c>
      <c r="D48" s="1179">
        <f t="shared" ref="D48" si="16">SUM(E48:K48,L48:R48)/2</f>
        <v>30</v>
      </c>
      <c r="E48" s="1182"/>
      <c r="F48" s="1179"/>
      <c r="G48" s="1179"/>
      <c r="H48" s="1179">
        <v>6</v>
      </c>
      <c r="I48" s="1179">
        <v>6</v>
      </c>
      <c r="J48" s="1179">
        <v>6</v>
      </c>
      <c r="K48" s="1200">
        <v>8</v>
      </c>
      <c r="L48" s="1200">
        <v>8</v>
      </c>
      <c r="M48" s="1181">
        <v>8</v>
      </c>
      <c r="N48" s="1179"/>
      <c r="O48" s="1179">
        <v>6</v>
      </c>
      <c r="P48" s="1179">
        <v>6</v>
      </c>
      <c r="Q48" s="1179">
        <v>6</v>
      </c>
      <c r="R48" s="1182"/>
      <c r="S48" s="907"/>
    </row>
    <row r="49" spans="1:19" ht="38.15" customHeight="1" x14ac:dyDescent="0.25">
      <c r="A49" s="1177" t="s">
        <v>13</v>
      </c>
      <c r="B49" s="1177" t="s">
        <v>301</v>
      </c>
      <c r="C49" s="1178" t="s">
        <v>106</v>
      </c>
      <c r="D49" s="1179">
        <f>SUM(E49:K49,L49:R49)/2</f>
        <v>3</v>
      </c>
      <c r="E49" s="1182"/>
      <c r="F49" s="1201"/>
      <c r="G49" s="1188"/>
      <c r="H49" s="1189" t="s">
        <v>104</v>
      </c>
      <c r="I49" s="1188"/>
      <c r="J49" s="1188"/>
      <c r="K49" s="1215"/>
      <c r="L49" s="1180"/>
      <c r="M49" s="1181"/>
      <c r="N49" s="1188"/>
      <c r="O49" s="1179">
        <v>6</v>
      </c>
      <c r="P49" s="1188"/>
      <c r="Q49" s="1188"/>
      <c r="R49" s="1215"/>
      <c r="S49" s="907"/>
    </row>
    <row r="50" spans="1:19" ht="38.15" customHeight="1" x14ac:dyDescent="0.25">
      <c r="A50" s="1177" t="s">
        <v>13</v>
      </c>
      <c r="B50" s="1177" t="s">
        <v>312</v>
      </c>
      <c r="C50" s="1178" t="s">
        <v>106</v>
      </c>
      <c r="D50" s="1179">
        <f>SUM(E50:K50,L50:R50)/2</f>
        <v>5</v>
      </c>
      <c r="E50" s="1182"/>
      <c r="F50" s="1201"/>
      <c r="G50" s="1188"/>
      <c r="H50" s="1201"/>
      <c r="I50" s="1184" t="s">
        <v>104</v>
      </c>
      <c r="J50" s="1184" t="s">
        <v>104</v>
      </c>
      <c r="K50" s="1215"/>
      <c r="L50" s="1180"/>
      <c r="M50" s="1181"/>
      <c r="N50" s="1188"/>
      <c r="O50" s="1188"/>
      <c r="P50" s="1179">
        <v>5</v>
      </c>
      <c r="Q50" s="1179">
        <v>5</v>
      </c>
      <c r="R50" s="1215"/>
      <c r="S50" s="907"/>
    </row>
    <row r="51" spans="1:19" ht="38.15" customHeight="1" x14ac:dyDescent="0.25">
      <c r="A51" s="1190"/>
      <c r="B51" s="1190"/>
      <c r="C51" s="1216" t="s">
        <v>300</v>
      </c>
      <c r="D51" s="1192"/>
      <c r="E51" s="1193">
        <f t="shared" ref="E51:R51" si="17">COUNT(E15:E16,E19:E20,E22:E23,E25:E28,E30:E32,E34:E35,E37:E39,E41:E46)</f>
        <v>8</v>
      </c>
      <c r="F51" s="1193">
        <f t="shared" si="17"/>
        <v>11</v>
      </c>
      <c r="G51" s="1193">
        <f t="shared" si="17"/>
        <v>14</v>
      </c>
      <c r="H51" s="1193">
        <f t="shared" si="17"/>
        <v>12</v>
      </c>
      <c r="I51" s="1193">
        <f t="shared" si="17"/>
        <v>12</v>
      </c>
      <c r="J51" s="1193">
        <f t="shared" si="17"/>
        <v>12</v>
      </c>
      <c r="K51" s="1193">
        <f t="shared" si="17"/>
        <v>8</v>
      </c>
      <c r="L51" s="1193">
        <f t="shared" si="17"/>
        <v>8</v>
      </c>
      <c r="M51" s="1194">
        <f t="shared" si="17"/>
        <v>10</v>
      </c>
      <c r="N51" s="1193">
        <f t="shared" si="17"/>
        <v>12</v>
      </c>
      <c r="O51" s="1193">
        <f t="shared" si="17"/>
        <v>10</v>
      </c>
      <c r="P51" s="1193">
        <f t="shared" si="17"/>
        <v>13</v>
      </c>
      <c r="Q51" s="1193">
        <f t="shared" si="17"/>
        <v>12</v>
      </c>
      <c r="R51" s="1193">
        <f t="shared" si="17"/>
        <v>7</v>
      </c>
      <c r="S51" s="907">
        <f>AVERAGE(E51:R51)</f>
        <v>10.642857142857142</v>
      </c>
    </row>
    <row r="52" spans="1:19" ht="38.15" hidden="1" customHeight="1" x14ac:dyDescent="0.25">
      <c r="A52" s="1190"/>
      <c r="B52" s="1190"/>
      <c r="C52" s="1217" t="s">
        <v>51</v>
      </c>
      <c r="D52" s="1192"/>
      <c r="E52" s="1193">
        <f t="shared" ref="E52:R52" si="18">COUNT(E19:E20,E22:E23,E25:E28,E30:E32,E34:E35,E37:E39,E41:E46,E48:E49)</f>
        <v>8</v>
      </c>
      <c r="F52" s="1193">
        <f t="shared" si="18"/>
        <v>9</v>
      </c>
      <c r="G52" s="1193">
        <f t="shared" si="18"/>
        <v>12</v>
      </c>
      <c r="H52" s="1193">
        <f t="shared" si="18"/>
        <v>12</v>
      </c>
      <c r="I52" s="1193">
        <f t="shared" si="18"/>
        <v>11</v>
      </c>
      <c r="J52" s="1193">
        <f t="shared" si="18"/>
        <v>11</v>
      </c>
      <c r="K52" s="1193">
        <f t="shared" si="18"/>
        <v>8</v>
      </c>
      <c r="L52" s="1193">
        <f t="shared" si="18"/>
        <v>8</v>
      </c>
      <c r="M52" s="1194">
        <f t="shared" si="18"/>
        <v>9</v>
      </c>
      <c r="N52" s="1193">
        <f t="shared" si="18"/>
        <v>11</v>
      </c>
      <c r="O52" s="1193">
        <f t="shared" si="18"/>
        <v>10</v>
      </c>
      <c r="P52" s="1193">
        <f t="shared" si="18"/>
        <v>12</v>
      </c>
      <c r="Q52" s="1193">
        <f t="shared" si="18"/>
        <v>11</v>
      </c>
      <c r="R52" s="1193">
        <f t="shared" si="18"/>
        <v>7</v>
      </c>
      <c r="S52" s="907">
        <f t="shared" si="5"/>
        <v>9.9285714285714288</v>
      </c>
    </row>
    <row r="53" spans="1:19" ht="38.15" hidden="1" customHeight="1" x14ac:dyDescent="0.25">
      <c r="A53" s="1190"/>
      <c r="B53" s="1190"/>
      <c r="C53" s="1217" t="s">
        <v>113</v>
      </c>
      <c r="D53" s="1192"/>
      <c r="E53" s="1193">
        <f t="shared" ref="E53:R53" si="19">COUNT(E22:E23,E25:E28,E31:E32,E34:E35,E37:E39,E41:E46,E48:E50)</f>
        <v>7</v>
      </c>
      <c r="F53" s="1193">
        <f t="shared" si="19"/>
        <v>8</v>
      </c>
      <c r="G53" s="1193">
        <f t="shared" si="19"/>
        <v>10</v>
      </c>
      <c r="H53" s="1193">
        <f t="shared" si="19"/>
        <v>10</v>
      </c>
      <c r="I53" s="1193">
        <f t="shared" si="19"/>
        <v>9</v>
      </c>
      <c r="J53" s="1193">
        <f t="shared" si="19"/>
        <v>9</v>
      </c>
      <c r="K53" s="1193">
        <f t="shared" si="19"/>
        <v>6</v>
      </c>
      <c r="L53" s="1193">
        <f t="shared" si="19"/>
        <v>6</v>
      </c>
      <c r="M53" s="1194">
        <f t="shared" si="19"/>
        <v>7</v>
      </c>
      <c r="N53" s="1193">
        <f t="shared" si="19"/>
        <v>9</v>
      </c>
      <c r="O53" s="1193">
        <f t="shared" si="19"/>
        <v>8</v>
      </c>
      <c r="P53" s="1193">
        <f t="shared" si="19"/>
        <v>11</v>
      </c>
      <c r="Q53" s="1193">
        <f t="shared" si="19"/>
        <v>11</v>
      </c>
      <c r="R53" s="1193">
        <f t="shared" si="19"/>
        <v>6</v>
      </c>
      <c r="S53" s="907">
        <f t="shared" si="5"/>
        <v>8.3571428571428577</v>
      </c>
    </row>
    <row r="54" spans="1:19" ht="38.15" customHeight="1" x14ac:dyDescent="0.25">
      <c r="A54" s="1177" t="s">
        <v>13</v>
      </c>
      <c r="B54" s="1177" t="s">
        <v>319</v>
      </c>
      <c r="C54" s="1185" t="s">
        <v>320</v>
      </c>
      <c r="D54" s="1179">
        <f t="shared" ref="D54" si="20">SUM(E54:K54,L54:R54)/2</f>
        <v>40</v>
      </c>
      <c r="E54" s="1182"/>
      <c r="F54" s="1183">
        <v>8</v>
      </c>
      <c r="G54" s="1179">
        <v>8</v>
      </c>
      <c r="H54" s="1183">
        <v>8</v>
      </c>
      <c r="I54" s="1179">
        <v>8</v>
      </c>
      <c r="J54" s="1179">
        <v>8</v>
      </c>
      <c r="K54" s="1180"/>
      <c r="L54" s="1180"/>
      <c r="M54" s="1181">
        <v>8</v>
      </c>
      <c r="N54" s="1179">
        <v>8</v>
      </c>
      <c r="O54" s="1179">
        <v>8</v>
      </c>
      <c r="P54" s="1179">
        <v>8</v>
      </c>
      <c r="Q54" s="1179">
        <v>8</v>
      </c>
      <c r="R54" s="1180"/>
      <c r="S54" s="907"/>
    </row>
    <row r="55" spans="1:19" ht="38.15" hidden="1" customHeight="1" x14ac:dyDescent="0.25">
      <c r="A55" s="1190"/>
      <c r="B55" s="1190"/>
      <c r="C55" s="1217" t="s">
        <v>55</v>
      </c>
      <c r="D55" s="1192"/>
      <c r="E55" s="1193">
        <f>COUNT(E25:E28,E31:E32,E34:E35,E37:E39,E41:E46,E48:E50,E54)</f>
        <v>6</v>
      </c>
      <c r="F55" s="1193">
        <f t="shared" ref="F55:R55" si="21">COUNT(F25:F28,F31:F32,F34:F35,F37:F39,F41:F46,F48:F50,F54)</f>
        <v>8</v>
      </c>
      <c r="G55" s="1193">
        <f t="shared" si="21"/>
        <v>11</v>
      </c>
      <c r="H55" s="1193">
        <f t="shared" si="21"/>
        <v>10</v>
      </c>
      <c r="I55" s="1193">
        <f t="shared" si="21"/>
        <v>9</v>
      </c>
      <c r="J55" s="1193">
        <f t="shared" si="21"/>
        <v>9</v>
      </c>
      <c r="K55" s="1193">
        <f t="shared" si="21"/>
        <v>5</v>
      </c>
      <c r="L55" s="1193">
        <f t="shared" si="21"/>
        <v>5</v>
      </c>
      <c r="M55" s="1194">
        <f t="shared" si="21"/>
        <v>7</v>
      </c>
      <c r="N55" s="1193">
        <f t="shared" si="21"/>
        <v>9</v>
      </c>
      <c r="O55" s="1193">
        <f t="shared" si="21"/>
        <v>9</v>
      </c>
      <c r="P55" s="1193">
        <f t="shared" si="21"/>
        <v>11</v>
      </c>
      <c r="Q55" s="1193">
        <f t="shared" si="21"/>
        <v>11</v>
      </c>
      <c r="R55" s="1193">
        <f t="shared" si="21"/>
        <v>5</v>
      </c>
      <c r="S55" s="907">
        <f t="shared" si="5"/>
        <v>8.2142857142857135</v>
      </c>
    </row>
    <row r="56" spans="1:19" ht="38.15" hidden="1" customHeight="1" x14ac:dyDescent="0.25">
      <c r="A56" s="1190"/>
      <c r="B56" s="1190"/>
      <c r="C56" s="1217" t="s">
        <v>105</v>
      </c>
      <c r="D56" s="1192"/>
      <c r="E56" s="1193">
        <f t="shared" ref="E56:R56" si="22">COUNT(E32,E34:E35,E37:E39,E41:E46,E48:E50,E54)</f>
        <v>5</v>
      </c>
      <c r="F56" s="1193">
        <f t="shared" si="22"/>
        <v>6</v>
      </c>
      <c r="G56" s="1193">
        <f t="shared" si="22"/>
        <v>7</v>
      </c>
      <c r="H56" s="1193">
        <f t="shared" si="22"/>
        <v>6</v>
      </c>
      <c r="I56" s="1193">
        <f t="shared" si="22"/>
        <v>6</v>
      </c>
      <c r="J56" s="1193">
        <f t="shared" si="22"/>
        <v>7</v>
      </c>
      <c r="K56" s="1193">
        <f t="shared" si="22"/>
        <v>4</v>
      </c>
      <c r="L56" s="1193">
        <f t="shared" si="22"/>
        <v>4</v>
      </c>
      <c r="M56" s="1194">
        <f t="shared" si="22"/>
        <v>6</v>
      </c>
      <c r="N56" s="1193">
        <f t="shared" si="22"/>
        <v>7</v>
      </c>
      <c r="O56" s="1193">
        <f t="shared" si="22"/>
        <v>7</v>
      </c>
      <c r="P56" s="1193">
        <f t="shared" si="22"/>
        <v>8</v>
      </c>
      <c r="Q56" s="1193">
        <f t="shared" si="22"/>
        <v>8</v>
      </c>
      <c r="R56" s="1193">
        <f t="shared" si="22"/>
        <v>5</v>
      </c>
      <c r="S56" s="907">
        <f t="shared" si="5"/>
        <v>6.1428571428571432</v>
      </c>
    </row>
    <row r="57" spans="1:19" ht="38.15" hidden="1" customHeight="1" x14ac:dyDescent="0.25">
      <c r="A57" s="1190"/>
      <c r="B57" s="1190"/>
      <c r="C57" s="1217" t="s">
        <v>128</v>
      </c>
      <c r="D57" s="1192"/>
      <c r="E57" s="1193">
        <f t="shared" ref="E57:R57" si="23">COUNT(E34:E35,E37:E39,E41:E46,E48:E50,E54)</f>
        <v>4</v>
      </c>
      <c r="F57" s="1193">
        <f t="shared" si="23"/>
        <v>5</v>
      </c>
      <c r="G57" s="1193">
        <f t="shared" si="23"/>
        <v>6</v>
      </c>
      <c r="H57" s="1193">
        <f t="shared" si="23"/>
        <v>5</v>
      </c>
      <c r="I57" s="1193">
        <f t="shared" si="23"/>
        <v>6</v>
      </c>
      <c r="J57" s="1193">
        <f t="shared" si="23"/>
        <v>6</v>
      </c>
      <c r="K57" s="1193">
        <f t="shared" si="23"/>
        <v>4</v>
      </c>
      <c r="L57" s="1193">
        <f t="shared" si="23"/>
        <v>4</v>
      </c>
      <c r="M57" s="1194">
        <f t="shared" si="23"/>
        <v>6</v>
      </c>
      <c r="N57" s="1193">
        <f t="shared" si="23"/>
        <v>6</v>
      </c>
      <c r="O57" s="1193">
        <f t="shared" si="23"/>
        <v>6</v>
      </c>
      <c r="P57" s="1193">
        <f t="shared" si="23"/>
        <v>8</v>
      </c>
      <c r="Q57" s="1193">
        <f t="shared" si="23"/>
        <v>7</v>
      </c>
      <c r="R57" s="1193">
        <f t="shared" si="23"/>
        <v>4</v>
      </c>
      <c r="S57" s="907">
        <f t="shared" si="5"/>
        <v>5.5</v>
      </c>
    </row>
    <row r="58" spans="1:19" ht="38.15" hidden="1" customHeight="1" x14ac:dyDescent="0.25">
      <c r="A58" s="1190"/>
      <c r="B58" s="1190"/>
      <c r="C58" s="1217" t="s">
        <v>161</v>
      </c>
      <c r="D58" s="1192"/>
      <c r="E58" s="1193">
        <f t="shared" ref="E58:R58" si="24">COUNT(E37:E39,E41:E46,E48:E50,E54)</f>
        <v>3</v>
      </c>
      <c r="F58" s="1193">
        <f t="shared" si="24"/>
        <v>4</v>
      </c>
      <c r="G58" s="1193">
        <f t="shared" si="24"/>
        <v>5</v>
      </c>
      <c r="H58" s="1193">
        <f t="shared" si="24"/>
        <v>5</v>
      </c>
      <c r="I58" s="1193">
        <f t="shared" si="24"/>
        <v>5</v>
      </c>
      <c r="J58" s="1193">
        <f t="shared" si="24"/>
        <v>5</v>
      </c>
      <c r="K58" s="1193">
        <f t="shared" si="24"/>
        <v>3</v>
      </c>
      <c r="L58" s="1193">
        <f t="shared" si="24"/>
        <v>3</v>
      </c>
      <c r="M58" s="1194">
        <f t="shared" si="24"/>
        <v>5</v>
      </c>
      <c r="N58" s="1193">
        <f t="shared" si="24"/>
        <v>6</v>
      </c>
      <c r="O58" s="1193">
        <f t="shared" si="24"/>
        <v>5</v>
      </c>
      <c r="P58" s="1193">
        <f t="shared" si="24"/>
        <v>7</v>
      </c>
      <c r="Q58" s="1193">
        <f t="shared" si="24"/>
        <v>6</v>
      </c>
      <c r="R58" s="1193">
        <f t="shared" si="24"/>
        <v>3</v>
      </c>
      <c r="S58" s="907">
        <f t="shared" si="5"/>
        <v>4.6428571428571432</v>
      </c>
    </row>
    <row r="59" spans="1:19" ht="38.15" customHeight="1" x14ac:dyDescent="0.25">
      <c r="A59" s="1190"/>
      <c r="B59" s="1190"/>
      <c r="C59" s="1217" t="s">
        <v>321</v>
      </c>
      <c r="D59" s="1192"/>
      <c r="E59" s="1193">
        <f t="shared" ref="E59:R59" si="25">COUNT(E41:E46,E48:E50,E54)</f>
        <v>2</v>
      </c>
      <c r="F59" s="1193">
        <f t="shared" si="25"/>
        <v>3</v>
      </c>
      <c r="G59" s="1193">
        <f>COUNT(G41:G46,G48:G50,G54)</f>
        <v>4</v>
      </c>
      <c r="H59" s="1193">
        <f t="shared" si="25"/>
        <v>4</v>
      </c>
      <c r="I59" s="1193">
        <f t="shared" si="25"/>
        <v>4</v>
      </c>
      <c r="J59" s="1193">
        <f t="shared" si="25"/>
        <v>4</v>
      </c>
      <c r="K59" s="1193">
        <f t="shared" si="25"/>
        <v>3</v>
      </c>
      <c r="L59" s="1193">
        <f t="shared" si="25"/>
        <v>3</v>
      </c>
      <c r="M59" s="1194">
        <f t="shared" si="25"/>
        <v>5</v>
      </c>
      <c r="N59" s="1193">
        <f t="shared" si="25"/>
        <v>4</v>
      </c>
      <c r="O59" s="1193">
        <f t="shared" si="25"/>
        <v>5</v>
      </c>
      <c r="P59" s="1193">
        <f t="shared" si="25"/>
        <v>6</v>
      </c>
      <c r="Q59" s="1193">
        <f t="shared" si="25"/>
        <v>5</v>
      </c>
      <c r="R59" s="1193">
        <f t="shared" si="25"/>
        <v>2</v>
      </c>
      <c r="S59" s="907">
        <f t="shared" si="5"/>
        <v>3.8571428571428572</v>
      </c>
    </row>
    <row r="60" spans="1:19" ht="38.15" customHeight="1" x14ac:dyDescent="0.25">
      <c r="A60" s="1190"/>
      <c r="B60" s="1190"/>
      <c r="C60" s="1217" t="s">
        <v>183</v>
      </c>
      <c r="D60" s="1192"/>
      <c r="E60" s="1193">
        <f>COUNT(E54)</f>
        <v>0</v>
      </c>
      <c r="F60" s="1193">
        <f t="shared" ref="F60:R60" si="26">COUNT(F54)</f>
        <v>1</v>
      </c>
      <c r="G60" s="1193">
        <f t="shared" si="26"/>
        <v>1</v>
      </c>
      <c r="H60" s="1193">
        <f t="shared" si="26"/>
        <v>1</v>
      </c>
      <c r="I60" s="1193">
        <f t="shared" si="26"/>
        <v>1</v>
      </c>
      <c r="J60" s="1193">
        <f t="shared" si="26"/>
        <v>1</v>
      </c>
      <c r="K60" s="1193">
        <f t="shared" si="26"/>
        <v>0</v>
      </c>
      <c r="L60" s="1193">
        <f t="shared" si="26"/>
        <v>0</v>
      </c>
      <c r="M60" s="1194">
        <f t="shared" si="26"/>
        <v>1</v>
      </c>
      <c r="N60" s="1193">
        <f t="shared" si="26"/>
        <v>1</v>
      </c>
      <c r="O60" s="1193">
        <f t="shared" si="26"/>
        <v>1</v>
      </c>
      <c r="P60" s="1193">
        <f t="shared" si="26"/>
        <v>1</v>
      </c>
      <c r="Q60" s="1193">
        <f t="shared" si="26"/>
        <v>1</v>
      </c>
      <c r="R60" s="1193">
        <f t="shared" si="26"/>
        <v>0</v>
      </c>
      <c r="S60" s="907">
        <f t="shared" si="5"/>
        <v>0.7142857142857143</v>
      </c>
    </row>
    <row r="61" spans="1:19" ht="38.15" customHeight="1" thickBot="1" x14ac:dyDescent="0.35">
      <c r="A61" s="1177" t="s">
        <v>102</v>
      </c>
      <c r="B61" s="1177"/>
      <c r="C61" s="1178"/>
      <c r="D61" s="1179"/>
      <c r="E61" s="1182"/>
      <c r="F61" s="1183"/>
      <c r="G61" s="1183"/>
      <c r="H61" s="1183"/>
      <c r="I61" s="1179"/>
      <c r="J61" s="1179"/>
      <c r="K61" s="1180"/>
      <c r="L61" s="1180"/>
      <c r="M61" s="1194"/>
      <c r="N61" s="1179"/>
      <c r="O61" s="1179"/>
      <c r="P61" s="1179"/>
      <c r="Q61" s="1179"/>
      <c r="R61" s="1182"/>
      <c r="S61" s="897"/>
    </row>
    <row r="62" spans="1:19" ht="38.15" customHeight="1" thickBot="1" x14ac:dyDescent="0.35">
      <c r="A62" s="1218" t="s">
        <v>95</v>
      </c>
      <c r="B62" s="1218" t="s">
        <v>101</v>
      </c>
      <c r="C62" s="1219" t="s">
        <v>97</v>
      </c>
      <c r="D62" s="1218">
        <f>SUM(E62:K62,L62:R62)/2</f>
        <v>21</v>
      </c>
      <c r="E62" s="1220"/>
      <c r="F62" s="1221">
        <v>7.5</v>
      </c>
      <c r="G62" s="1221">
        <v>7.5</v>
      </c>
      <c r="H62" s="1221">
        <v>4</v>
      </c>
      <c r="I62" s="1218">
        <v>4</v>
      </c>
      <c r="J62" s="1218"/>
      <c r="K62" s="1220"/>
      <c r="L62" s="1220"/>
      <c r="M62" s="1222">
        <v>7.5</v>
      </c>
      <c r="N62" s="1218">
        <v>7.5</v>
      </c>
      <c r="O62" s="1218">
        <v>4</v>
      </c>
      <c r="P62" s="1218"/>
      <c r="Q62" s="1218"/>
      <c r="R62" s="1223"/>
      <c r="S62" s="897"/>
    </row>
    <row r="63" spans="1:19" ht="38.15" customHeight="1" thickBot="1" x14ac:dyDescent="0.35">
      <c r="A63" s="1177" t="s">
        <v>96</v>
      </c>
      <c r="B63" s="1177" t="s">
        <v>100</v>
      </c>
      <c r="C63" s="1224" t="s">
        <v>99</v>
      </c>
      <c r="D63" s="1218">
        <f t="shared" ref="D63:D64" si="27">SUM(E63:K63,L63:R63)/2</f>
        <v>38</v>
      </c>
      <c r="E63" s="1225"/>
      <c r="F63" s="1226">
        <v>9.5</v>
      </c>
      <c r="G63" s="1177">
        <v>9.5</v>
      </c>
      <c r="H63" s="1177">
        <v>9.5</v>
      </c>
      <c r="I63" s="1177">
        <v>9.5</v>
      </c>
      <c r="J63" s="1177"/>
      <c r="K63" s="1225"/>
      <c r="L63" s="1227"/>
      <c r="M63" s="1228">
        <v>9.5</v>
      </c>
      <c r="N63" s="1177">
        <v>9.5</v>
      </c>
      <c r="O63" s="1177">
        <v>9.5</v>
      </c>
      <c r="P63" s="1177">
        <v>9.5</v>
      </c>
      <c r="Q63" s="1177"/>
      <c r="R63" s="1229"/>
      <c r="S63" s="897"/>
    </row>
    <row r="64" spans="1:19" ht="38.15" customHeight="1" thickBot="1" x14ac:dyDescent="0.35">
      <c r="A64" s="1177" t="s">
        <v>96</v>
      </c>
      <c r="B64" s="1177" t="s">
        <v>100</v>
      </c>
      <c r="C64" s="1224" t="s">
        <v>137</v>
      </c>
      <c r="D64" s="1218">
        <f t="shared" si="27"/>
        <v>38</v>
      </c>
      <c r="E64" s="1225">
        <v>9.5</v>
      </c>
      <c r="F64" s="1230">
        <v>9.5</v>
      </c>
      <c r="G64" s="1177"/>
      <c r="H64" s="1177"/>
      <c r="I64" s="1177"/>
      <c r="J64" s="1177">
        <v>9.5</v>
      </c>
      <c r="K64" s="1225">
        <v>9.5</v>
      </c>
      <c r="L64" s="1225">
        <v>9.5</v>
      </c>
      <c r="M64" s="1228">
        <v>9.5</v>
      </c>
      <c r="N64" s="1177"/>
      <c r="O64" s="1177"/>
      <c r="P64" s="1177"/>
      <c r="Q64" s="1177">
        <v>9.5</v>
      </c>
      <c r="R64" s="1229">
        <v>9.5</v>
      </c>
      <c r="S64" s="897"/>
    </row>
    <row r="65" spans="1:19" ht="38.15" customHeight="1" x14ac:dyDescent="0.65">
      <c r="A65" s="1177"/>
      <c r="B65" s="1231" t="s">
        <v>155</v>
      </c>
      <c r="C65" s="1232" t="s">
        <v>140</v>
      </c>
      <c r="D65" s="1179"/>
      <c r="E65" s="1180"/>
      <c r="F65" s="1183"/>
      <c r="G65" s="1183"/>
      <c r="H65" s="1183"/>
      <c r="I65" s="1179"/>
      <c r="J65" s="1179"/>
      <c r="K65" s="1180"/>
      <c r="L65" s="1180"/>
      <c r="M65" s="1181"/>
      <c r="N65" s="1179"/>
      <c r="O65" s="1179"/>
      <c r="P65" s="1179"/>
      <c r="Q65" s="1179"/>
      <c r="R65" s="1182"/>
      <c r="S65" s="897"/>
    </row>
    <row r="66" spans="1:19" ht="38.15" customHeight="1" x14ac:dyDescent="0.65">
      <c r="A66" s="1177"/>
      <c r="B66" s="1233" t="s">
        <v>154</v>
      </c>
      <c r="C66" s="1234" t="s">
        <v>141</v>
      </c>
      <c r="D66" s="1179"/>
      <c r="E66" s="1180"/>
      <c r="F66" s="1183"/>
      <c r="G66" s="1183"/>
      <c r="H66" s="1183"/>
      <c r="I66" s="1179"/>
      <c r="J66" s="1179"/>
      <c r="K66" s="1180"/>
      <c r="L66" s="1180"/>
      <c r="M66" s="1181"/>
      <c r="N66" s="1179"/>
      <c r="O66" s="1179"/>
      <c r="P66" s="1179"/>
      <c r="Q66" s="1179"/>
      <c r="R66" s="1182"/>
      <c r="S66" s="897"/>
    </row>
    <row r="67" spans="1:19" ht="38.15" customHeight="1" x14ac:dyDescent="0.6">
      <c r="A67" s="1155"/>
      <c r="B67" s="1155"/>
      <c r="C67" s="1155"/>
      <c r="D67" s="1156"/>
      <c r="E67" s="1157">
        <f t="shared" ref="E67:R67" si="28">SUM(E7:E13,E15:E17,E19:E20,E22:E23,E25:E28,E30:E32,E34:E35,E37:E39,E41:E46,E48:E50,E54,E62:E66)</f>
        <v>102.5</v>
      </c>
      <c r="F67" s="1157">
        <f t="shared" si="28"/>
        <v>161.5</v>
      </c>
      <c r="G67" s="1157">
        <f t="shared" si="28"/>
        <v>173</v>
      </c>
      <c r="H67" s="1157">
        <f t="shared" si="28"/>
        <v>156.5</v>
      </c>
      <c r="I67" s="1157">
        <f t="shared" si="28"/>
        <v>161.5</v>
      </c>
      <c r="J67" s="1157">
        <f t="shared" si="28"/>
        <v>149.5</v>
      </c>
      <c r="K67" s="1157">
        <f t="shared" si="28"/>
        <v>89.5</v>
      </c>
      <c r="L67" s="1157">
        <f t="shared" si="28"/>
        <v>94.5</v>
      </c>
      <c r="M67" s="1157">
        <f t="shared" si="28"/>
        <v>143.5</v>
      </c>
      <c r="N67" s="1157">
        <f t="shared" si="28"/>
        <v>149</v>
      </c>
      <c r="O67" s="1157">
        <f t="shared" si="28"/>
        <v>141.5</v>
      </c>
      <c r="P67" s="1157">
        <f t="shared" si="28"/>
        <v>159.5</v>
      </c>
      <c r="Q67" s="1157">
        <f t="shared" si="28"/>
        <v>154.5</v>
      </c>
      <c r="R67" s="1157">
        <f t="shared" si="28"/>
        <v>97.5</v>
      </c>
      <c r="S67" s="897"/>
    </row>
    <row r="68" spans="1:19" ht="38.15" customHeight="1" x14ac:dyDescent="0.6">
      <c r="A68" s="1158"/>
      <c r="B68" s="1158"/>
      <c r="C68" s="1158"/>
      <c r="D68" s="1156"/>
      <c r="E68" s="1159">
        <f>E67/8</f>
        <v>12.8125</v>
      </c>
      <c r="F68" s="1159">
        <f t="shared" ref="F68:R68" si="29">F67/8</f>
        <v>20.1875</v>
      </c>
      <c r="G68" s="1159">
        <f t="shared" si="29"/>
        <v>21.625</v>
      </c>
      <c r="H68" s="1159">
        <f t="shared" si="29"/>
        <v>19.5625</v>
      </c>
      <c r="I68" s="1159">
        <f t="shared" si="29"/>
        <v>20.1875</v>
      </c>
      <c r="J68" s="1159">
        <f t="shared" si="29"/>
        <v>18.6875</v>
      </c>
      <c r="K68" s="1159">
        <f t="shared" si="29"/>
        <v>11.1875</v>
      </c>
      <c r="L68" s="1159">
        <f t="shared" si="29"/>
        <v>11.8125</v>
      </c>
      <c r="M68" s="1159">
        <f t="shared" si="29"/>
        <v>17.9375</v>
      </c>
      <c r="N68" s="1159">
        <f t="shared" si="29"/>
        <v>18.625</v>
      </c>
      <c r="O68" s="1159">
        <f t="shared" si="29"/>
        <v>17.6875</v>
      </c>
      <c r="P68" s="1159">
        <f t="shared" si="29"/>
        <v>19.9375</v>
      </c>
      <c r="Q68" s="1159">
        <f t="shared" si="29"/>
        <v>19.3125</v>
      </c>
      <c r="R68" s="1159">
        <f t="shared" si="29"/>
        <v>12.1875</v>
      </c>
      <c r="S68" s="897"/>
    </row>
    <row r="69" spans="1:19" ht="26" x14ac:dyDescent="0.6">
      <c r="A69" s="1160"/>
      <c r="B69" s="1160"/>
      <c r="C69" s="1160"/>
      <c r="D69" s="440" t="s">
        <v>212</v>
      </c>
      <c r="E69" s="441" t="s">
        <v>315</v>
      </c>
      <c r="F69" s="442" t="s">
        <v>203</v>
      </c>
      <c r="G69" s="608"/>
      <c r="H69" s="440" t="s">
        <v>211</v>
      </c>
      <c r="I69" s="1162"/>
      <c r="J69" s="444" t="s">
        <v>203</v>
      </c>
      <c r="K69" s="608"/>
      <c r="L69" s="440" t="s">
        <v>213</v>
      </c>
      <c r="M69" s="441" t="s">
        <v>74</v>
      </c>
      <c r="N69" s="442" t="s">
        <v>203</v>
      </c>
      <c r="O69" s="608"/>
      <c r="P69" s="440" t="s">
        <v>211</v>
      </c>
      <c r="Q69" s="1162"/>
      <c r="R69" s="444" t="s">
        <v>203</v>
      </c>
      <c r="S69" s="897"/>
    </row>
    <row r="70" spans="1:19" ht="26" x14ac:dyDescent="0.6">
      <c r="A70" s="1161"/>
      <c r="B70" s="1161"/>
      <c r="C70" s="1161"/>
      <c r="D70" s="446" t="s">
        <v>159</v>
      </c>
      <c r="E70" s="447">
        <v>27.15</v>
      </c>
      <c r="F70" s="1163" t="str">
        <f>E70* 40 &amp; "hrs"</f>
        <v>1086hrs</v>
      </c>
      <c r="G70" s="608"/>
      <c r="H70" s="449" t="s">
        <v>240</v>
      </c>
      <c r="I70" s="450">
        <v>25.93</v>
      </c>
      <c r="J70" s="1164" t="s">
        <v>247</v>
      </c>
      <c r="K70" s="608"/>
      <c r="L70" s="452" t="s">
        <v>159</v>
      </c>
      <c r="M70" s="453">
        <v>27.15</v>
      </c>
      <c r="N70" s="1163" t="str">
        <f>M70* 40 &amp; "hrs"</f>
        <v>1086hrs</v>
      </c>
      <c r="O70" s="608"/>
      <c r="P70" s="454" t="s">
        <v>240</v>
      </c>
      <c r="Q70" s="455">
        <v>25.93</v>
      </c>
      <c r="R70" s="1165" t="s">
        <v>247</v>
      </c>
      <c r="S70" s="897"/>
    </row>
    <row r="71" spans="1:19" ht="26" x14ac:dyDescent="0.6">
      <c r="A71" s="1161"/>
      <c r="B71" s="1161"/>
      <c r="C71" s="1161"/>
      <c r="D71" s="457" t="s">
        <v>204</v>
      </c>
      <c r="E71" s="458">
        <f>SUM(E67:K67)/40</f>
        <v>24.85</v>
      </c>
      <c r="F71" s="1166" t="str">
        <f>E71* 40 &amp; "hrs"</f>
        <v>994hrs</v>
      </c>
      <c r="G71" s="608"/>
      <c r="H71" s="460" t="s">
        <v>74</v>
      </c>
      <c r="I71" s="461">
        <f>SUM(E67:K67)/40</f>
        <v>24.85</v>
      </c>
      <c r="J71" s="462" t="str">
        <f>I71*40 &amp; "hrs"</f>
        <v>994hrs</v>
      </c>
      <c r="K71" s="608"/>
      <c r="L71" s="463" t="s">
        <v>204</v>
      </c>
      <c r="M71" s="464">
        <f>SUM(L67:R67)/40</f>
        <v>23.5</v>
      </c>
      <c r="N71" s="1166" t="str">
        <f>M71* 40 &amp; "hrs"</f>
        <v>940hrs</v>
      </c>
      <c r="O71" s="608"/>
      <c r="P71" s="460" t="s">
        <v>74</v>
      </c>
      <c r="Q71" s="465">
        <f>SUM(L67:R67)/40</f>
        <v>23.5</v>
      </c>
      <c r="R71" s="466" t="str">
        <f>Q71*40 &amp; "hrs"</f>
        <v>940hrs</v>
      </c>
      <c r="S71" s="897"/>
    </row>
    <row r="72" spans="1:19" ht="26" x14ac:dyDescent="0.6">
      <c r="A72" s="1161"/>
      <c r="B72" s="1161"/>
      <c r="C72" s="1161"/>
      <c r="D72" s="452" t="s">
        <v>188</v>
      </c>
      <c r="E72" s="453">
        <f>COUNTIFS(E7:K68, "T")*8/40</f>
        <v>0.8</v>
      </c>
      <c r="F72" s="1167" t="str">
        <f>E72* 40 &amp; "hrs"</f>
        <v>32hrs</v>
      </c>
      <c r="G72" s="608"/>
      <c r="H72" s="454" t="s">
        <v>241</v>
      </c>
      <c r="I72" s="453">
        <v>29.07</v>
      </c>
      <c r="J72" s="1165" t="s">
        <v>251</v>
      </c>
      <c r="K72" s="608"/>
      <c r="L72" s="469" t="s">
        <v>188</v>
      </c>
      <c r="M72" s="455">
        <f>COUNTIFS(L7:R68, "T")*8/40</f>
        <v>0.8</v>
      </c>
      <c r="N72" s="1167" t="str">
        <f>M72* 40 &amp; "hrs"</f>
        <v>32hrs</v>
      </c>
      <c r="O72" s="608"/>
      <c r="P72" s="454" t="s">
        <v>241</v>
      </c>
      <c r="Q72" s="455">
        <v>29.07</v>
      </c>
      <c r="R72" s="1165" t="s">
        <v>251</v>
      </c>
      <c r="S72" s="897"/>
    </row>
    <row r="73" spans="1:19" ht="38.15" customHeight="1" x14ac:dyDescent="0.3">
      <c r="A73" s="897"/>
      <c r="B73" s="897"/>
      <c r="C73" s="897"/>
      <c r="D73" s="897"/>
      <c r="E73" s="897"/>
      <c r="F73" s="897"/>
      <c r="G73" s="897"/>
      <c r="H73" s="897"/>
      <c r="I73" s="897"/>
      <c r="J73" s="897"/>
      <c r="K73" s="897"/>
      <c r="L73" s="897"/>
      <c r="M73" s="897"/>
      <c r="N73" s="897"/>
      <c r="O73" s="897"/>
      <c r="P73" s="897"/>
      <c r="Q73" s="897"/>
      <c r="R73" s="897"/>
      <c r="S73" s="897"/>
    </row>
    <row r="74" spans="1:19" ht="38.15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  <c r="S74" s="897"/>
    </row>
    <row r="75" spans="1:19" ht="38.15" customHeight="1" x14ac:dyDescent="0.3">
      <c r="A75" s="897"/>
      <c r="B75" s="897"/>
      <c r="C75" s="897"/>
      <c r="D75" s="897" t="s">
        <v>280</v>
      </c>
      <c r="E75" s="897"/>
      <c r="F75" s="897"/>
      <c r="G75" s="897">
        <f>26.63*40</f>
        <v>1065.2</v>
      </c>
      <c r="H75" s="897" t="str">
        <f ca="1">_xlfn.FORMULATEXT(G75)</f>
        <v>=26.63*40</v>
      </c>
      <c r="I75" s="897"/>
      <c r="J75" s="897"/>
      <c r="K75" s="897"/>
      <c r="L75" s="897"/>
      <c r="M75" s="897"/>
      <c r="N75" s="897"/>
      <c r="O75" s="897"/>
      <c r="P75" s="897"/>
      <c r="Q75" s="897"/>
      <c r="R75" s="897"/>
      <c r="S75" s="897"/>
    </row>
  </sheetData>
  <mergeCells count="5">
    <mergeCell ref="A1:R1"/>
    <mergeCell ref="A2:R2"/>
    <mergeCell ref="A3:R3"/>
    <mergeCell ref="E4:K4"/>
    <mergeCell ref="L4:R4"/>
  </mergeCells>
  <conditionalFormatting sqref="I71">
    <cfRule type="cellIs" dxfId="477" priority="10" operator="lessThan">
      <formula>25.93</formula>
    </cfRule>
    <cfRule type="cellIs" dxfId="476" priority="11" operator="greaterThan">
      <formula>29.07</formula>
    </cfRule>
    <cfRule type="cellIs" dxfId="475" priority="12" operator="between">
      <formula>25.93</formula>
      <formula>29.07</formula>
    </cfRule>
  </conditionalFormatting>
  <conditionalFormatting sqref="J71">
    <cfRule type="cellIs" dxfId="474" priority="7" operator="lessThan">
      <formula>1037.2</formula>
    </cfRule>
    <cfRule type="cellIs" dxfId="473" priority="8" operator="greaterThan">
      <formula>1162.8</formula>
    </cfRule>
    <cfRule type="cellIs" dxfId="472" priority="9" operator="between">
      <formula>1037.2</formula>
      <formula>1162.8</formula>
    </cfRule>
  </conditionalFormatting>
  <conditionalFormatting sqref="Q71">
    <cfRule type="cellIs" dxfId="471" priority="4" operator="lessThan">
      <formula>25.93</formula>
    </cfRule>
    <cfRule type="cellIs" dxfId="470" priority="5" operator="greaterThan">
      <formula>29.07</formula>
    </cfRule>
    <cfRule type="cellIs" dxfId="469" priority="6" operator="between">
      <formula>25.93</formula>
      <formula>29.07</formula>
    </cfRule>
  </conditionalFormatting>
  <conditionalFormatting sqref="R71">
    <cfRule type="cellIs" dxfId="468" priority="1" operator="lessThan">
      <formula>1037.2</formula>
    </cfRule>
    <cfRule type="cellIs" dxfId="467" priority="2" operator="greaterThan">
      <formula>1162.8</formula>
    </cfRule>
    <cfRule type="cellIs" dxfId="466" priority="3" operator="between">
      <formula>1037.2</formula>
      <formula>1162.8</formula>
    </cfRule>
  </conditionalFormatting>
  <pageMargins left="0.7" right="0.7" top="0.75" bottom="0.75" header="0.3" footer="0.3"/>
  <pageSetup scale="27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D3D5-F96F-4F7E-8E02-72EC93F1928A}">
  <sheetPr>
    <pageSetUpPr fitToPage="1"/>
  </sheetPr>
  <dimension ref="A1:S76"/>
  <sheetViews>
    <sheetView topLeftCell="B34" zoomScale="50" zoomScaleNormal="50" workbookViewId="0">
      <selection activeCell="O19" sqref="O19"/>
    </sheetView>
  </sheetViews>
  <sheetFormatPr defaultRowHeight="41.15" customHeight="1" x14ac:dyDescent="0.25"/>
  <cols>
    <col min="1" max="1" width="21.1796875" customWidth="1"/>
    <col min="2" max="2" width="36.1796875" bestFit="1" customWidth="1"/>
    <col min="3" max="3" width="34.453125" customWidth="1"/>
    <col min="4" max="18" width="18.453125" customWidth="1"/>
  </cols>
  <sheetData>
    <row r="1" spans="1:19" ht="41.15" customHeight="1" x14ac:dyDescent="0.7">
      <c r="A1" s="2676" t="s">
        <v>0</v>
      </c>
      <c r="B1" s="2676"/>
      <c r="C1" s="2676"/>
      <c r="D1" s="2676"/>
      <c r="E1" s="2676"/>
      <c r="F1" s="2676"/>
      <c r="G1" s="2676"/>
      <c r="H1" s="2676"/>
      <c r="I1" s="2676"/>
      <c r="J1" s="2676"/>
      <c r="K1" s="2676"/>
      <c r="L1" s="2676"/>
      <c r="M1" s="2676"/>
      <c r="N1" s="2676"/>
      <c r="O1" s="2676"/>
      <c r="P1" s="2676"/>
      <c r="Q1" s="2676"/>
      <c r="R1" s="2676"/>
      <c r="S1" s="897"/>
    </row>
    <row r="2" spans="1:19" ht="41.15" customHeight="1" x14ac:dyDescent="0.7">
      <c r="A2" s="2676" t="s">
        <v>87</v>
      </c>
      <c r="B2" s="2676"/>
      <c r="C2" s="2676"/>
      <c r="D2" s="2676"/>
      <c r="E2" s="2676"/>
      <c r="F2" s="2676"/>
      <c r="G2" s="2676"/>
      <c r="H2" s="2676"/>
      <c r="I2" s="2676"/>
      <c r="J2" s="2676"/>
      <c r="K2" s="2676"/>
      <c r="L2" s="2676"/>
      <c r="M2" s="2676"/>
      <c r="N2" s="2676"/>
      <c r="O2" s="2676"/>
      <c r="P2" s="2676"/>
      <c r="Q2" s="2676"/>
      <c r="R2" s="2676"/>
      <c r="S2" s="897"/>
    </row>
    <row r="3" spans="1:19" ht="41.15" customHeight="1" x14ac:dyDescent="0.7">
      <c r="A3" s="2677"/>
      <c r="B3" s="2677"/>
      <c r="C3" s="2677"/>
      <c r="D3" s="2677"/>
      <c r="E3" s="2677"/>
      <c r="F3" s="2677"/>
      <c r="G3" s="2677"/>
      <c r="H3" s="2677"/>
      <c r="I3" s="2677"/>
      <c r="J3" s="2677"/>
      <c r="K3" s="2677"/>
      <c r="L3" s="2677"/>
      <c r="M3" s="2677"/>
      <c r="N3" s="2677"/>
      <c r="O3" s="2677"/>
      <c r="P3" s="2677"/>
      <c r="Q3" s="2677"/>
      <c r="R3" s="2677"/>
      <c r="S3" s="897"/>
    </row>
    <row r="4" spans="1:19" ht="41.15" customHeight="1" x14ac:dyDescent="0.7">
      <c r="A4" s="1095"/>
      <c r="B4" s="1095"/>
      <c r="C4" s="1095"/>
      <c r="D4" s="1095"/>
      <c r="E4" s="2662" t="s">
        <v>2</v>
      </c>
      <c r="F4" s="2663"/>
      <c r="G4" s="2663"/>
      <c r="H4" s="2663"/>
      <c r="I4" s="2663"/>
      <c r="J4" s="2663"/>
      <c r="K4" s="2664"/>
      <c r="L4" s="2662" t="s">
        <v>3</v>
      </c>
      <c r="M4" s="2663"/>
      <c r="N4" s="2663"/>
      <c r="O4" s="2663"/>
      <c r="P4" s="2663"/>
      <c r="Q4" s="2663"/>
      <c r="R4" s="2663"/>
      <c r="S4" s="897"/>
    </row>
    <row r="5" spans="1:19" ht="41.15" customHeight="1" x14ac:dyDescent="0.7">
      <c r="A5" s="1096"/>
      <c r="B5" s="1096"/>
      <c r="C5" s="1096"/>
      <c r="D5" s="1096"/>
      <c r="E5" s="1097">
        <v>45515</v>
      </c>
      <c r="F5" s="1097">
        <v>45516</v>
      </c>
      <c r="G5" s="1097">
        <v>45517</v>
      </c>
      <c r="H5" s="1097">
        <v>45518</v>
      </c>
      <c r="I5" s="1097">
        <v>45519</v>
      </c>
      <c r="J5" s="1097">
        <v>45520</v>
      </c>
      <c r="K5" s="1097">
        <v>45521</v>
      </c>
      <c r="L5" s="1097">
        <v>45522</v>
      </c>
      <c r="M5" s="1097">
        <v>45523</v>
      </c>
      <c r="N5" s="1097">
        <v>45524</v>
      </c>
      <c r="O5" s="1097">
        <v>45525</v>
      </c>
      <c r="P5" s="1097">
        <v>45526</v>
      </c>
      <c r="Q5" s="1097">
        <v>45527</v>
      </c>
      <c r="R5" s="1097">
        <v>45528</v>
      </c>
      <c r="S5" s="897"/>
    </row>
    <row r="6" spans="1:19" ht="41.15" customHeight="1" x14ac:dyDescent="0.7">
      <c r="A6" s="1098" t="s">
        <v>4</v>
      </c>
      <c r="B6" s="1098" t="s">
        <v>5</v>
      </c>
      <c r="C6" s="1098" t="s">
        <v>6</v>
      </c>
      <c r="D6" s="1098" t="s">
        <v>7</v>
      </c>
      <c r="E6" s="1099" t="s">
        <v>8</v>
      </c>
      <c r="F6" s="1100" t="s">
        <v>9</v>
      </c>
      <c r="G6" s="1100" t="s">
        <v>10</v>
      </c>
      <c r="H6" s="1100" t="s">
        <v>11</v>
      </c>
      <c r="I6" s="1100" t="s">
        <v>10</v>
      </c>
      <c r="J6" s="1100" t="s">
        <v>264</v>
      </c>
      <c r="K6" s="1099" t="s">
        <v>8</v>
      </c>
      <c r="L6" s="1099" t="s">
        <v>8</v>
      </c>
      <c r="M6" s="1100" t="s">
        <v>9</v>
      </c>
      <c r="N6" s="1100" t="s">
        <v>10</v>
      </c>
      <c r="O6" s="1100" t="s">
        <v>11</v>
      </c>
      <c r="P6" s="1100" t="s">
        <v>10</v>
      </c>
      <c r="Q6" s="1100" t="s">
        <v>12</v>
      </c>
      <c r="R6" s="1101" t="s">
        <v>8</v>
      </c>
      <c r="S6" s="897"/>
    </row>
    <row r="7" spans="1:19" ht="41.15" customHeight="1" x14ac:dyDescent="0.3">
      <c r="A7" s="1102" t="s">
        <v>13</v>
      </c>
      <c r="B7" s="1102" t="s">
        <v>116</v>
      </c>
      <c r="C7" s="1103" t="s">
        <v>115</v>
      </c>
      <c r="D7" s="1104">
        <f>SUM(E7:K7,L7:R7)/2</f>
        <v>35</v>
      </c>
      <c r="E7" s="1105"/>
      <c r="F7" s="1104">
        <v>7</v>
      </c>
      <c r="G7" s="1104">
        <v>7</v>
      </c>
      <c r="H7" s="1104">
        <v>7</v>
      </c>
      <c r="I7" s="1104">
        <v>7</v>
      </c>
      <c r="J7" s="1104">
        <v>7</v>
      </c>
      <c r="K7" s="1105"/>
      <c r="L7" s="1105"/>
      <c r="M7" s="1104">
        <v>7</v>
      </c>
      <c r="N7" s="1104">
        <v>7</v>
      </c>
      <c r="O7" s="1104">
        <v>7</v>
      </c>
      <c r="P7" s="1104">
        <v>7</v>
      </c>
      <c r="Q7" s="1104">
        <v>7</v>
      </c>
      <c r="R7" s="1106"/>
      <c r="S7" s="897"/>
    </row>
    <row r="8" spans="1:19" ht="41.15" customHeight="1" x14ac:dyDescent="0.3">
      <c r="A8" s="1102" t="s">
        <v>13</v>
      </c>
      <c r="B8" s="1102" t="s">
        <v>90</v>
      </c>
      <c r="C8" s="1103" t="s">
        <v>88</v>
      </c>
      <c r="D8" s="1104">
        <f t="shared" ref="D8:D13" si="0">SUM(E8:K8,L8:R8)/2</f>
        <v>40</v>
      </c>
      <c r="E8" s="1105"/>
      <c r="F8" s="1104">
        <v>8</v>
      </c>
      <c r="G8" s="1104">
        <v>8</v>
      </c>
      <c r="H8" s="1107">
        <v>8</v>
      </c>
      <c r="I8" s="1104">
        <v>8</v>
      </c>
      <c r="J8" s="1104">
        <v>8</v>
      </c>
      <c r="K8" s="1105"/>
      <c r="L8" s="1105"/>
      <c r="M8" s="1104">
        <v>8</v>
      </c>
      <c r="N8" s="1104">
        <v>8</v>
      </c>
      <c r="O8" s="1104">
        <v>8</v>
      </c>
      <c r="P8" s="1104">
        <v>8</v>
      </c>
      <c r="Q8" s="1104">
        <v>8</v>
      </c>
      <c r="R8" s="1106"/>
      <c r="S8" s="897"/>
    </row>
    <row r="9" spans="1:19" ht="41.15" customHeight="1" x14ac:dyDescent="0.3">
      <c r="A9" s="1102" t="s">
        <v>13</v>
      </c>
      <c r="B9" s="1102" t="s">
        <v>90</v>
      </c>
      <c r="C9" s="1103" t="s">
        <v>89</v>
      </c>
      <c r="D9" s="1104">
        <f t="shared" si="0"/>
        <v>40</v>
      </c>
      <c r="E9" s="1105"/>
      <c r="F9" s="1104">
        <v>8</v>
      </c>
      <c r="G9" s="1104">
        <v>8</v>
      </c>
      <c r="H9" s="1104">
        <v>8</v>
      </c>
      <c r="I9" s="1104">
        <v>8</v>
      </c>
      <c r="J9" s="1104">
        <v>8</v>
      </c>
      <c r="K9" s="1105"/>
      <c r="L9" s="1105"/>
      <c r="M9" s="1104">
        <v>8</v>
      </c>
      <c r="N9" s="1104">
        <v>8</v>
      </c>
      <c r="O9" s="1104">
        <v>8</v>
      </c>
      <c r="P9" s="1104">
        <v>8</v>
      </c>
      <c r="Q9" s="1104">
        <v>8</v>
      </c>
      <c r="R9" s="1106"/>
      <c r="S9" s="897"/>
    </row>
    <row r="10" spans="1:19" ht="41.15" customHeight="1" x14ac:dyDescent="0.3">
      <c r="A10" s="1102" t="s">
        <v>13</v>
      </c>
      <c r="B10" s="1102" t="s">
        <v>90</v>
      </c>
      <c r="C10" s="1108" t="s">
        <v>111</v>
      </c>
      <c r="D10" s="1104">
        <f t="shared" si="0"/>
        <v>40</v>
      </c>
      <c r="E10" s="1105">
        <v>8</v>
      </c>
      <c r="F10" s="1104">
        <v>8</v>
      </c>
      <c r="G10" s="1104">
        <v>8</v>
      </c>
      <c r="H10" s="1104"/>
      <c r="I10" s="1104">
        <v>8</v>
      </c>
      <c r="J10" s="1104">
        <v>8</v>
      </c>
      <c r="K10" s="1105"/>
      <c r="L10" s="1109"/>
      <c r="M10" s="1104">
        <v>8</v>
      </c>
      <c r="N10" s="1104">
        <v>8</v>
      </c>
      <c r="O10" s="1104">
        <v>8</v>
      </c>
      <c r="P10" s="1104">
        <v>8</v>
      </c>
      <c r="Q10" s="1104"/>
      <c r="R10" s="1105">
        <v>8</v>
      </c>
      <c r="S10" s="897"/>
    </row>
    <row r="11" spans="1:19" ht="41.15" customHeight="1" x14ac:dyDescent="0.3">
      <c r="A11" s="1102" t="s">
        <v>13</v>
      </c>
      <c r="B11" s="1102" t="s">
        <v>90</v>
      </c>
      <c r="C11" s="1108" t="s">
        <v>133</v>
      </c>
      <c r="D11" s="1104">
        <f t="shared" si="0"/>
        <v>40</v>
      </c>
      <c r="E11" s="1105">
        <v>8</v>
      </c>
      <c r="F11" s="1104">
        <v>8</v>
      </c>
      <c r="G11" s="1104"/>
      <c r="H11" s="1104">
        <v>8</v>
      </c>
      <c r="I11" s="1104">
        <v>8</v>
      </c>
      <c r="J11" s="1104">
        <v>8</v>
      </c>
      <c r="K11" s="1105"/>
      <c r="L11" s="1109"/>
      <c r="M11" s="1104">
        <v>8</v>
      </c>
      <c r="N11" s="1104">
        <v>8</v>
      </c>
      <c r="O11" s="1104">
        <v>8</v>
      </c>
      <c r="P11" s="1104"/>
      <c r="Q11" s="1104">
        <v>8</v>
      </c>
      <c r="R11" s="1106">
        <v>8</v>
      </c>
      <c r="S11" s="897"/>
    </row>
    <row r="12" spans="1:19" ht="41.15" customHeight="1" x14ac:dyDescent="0.3">
      <c r="A12" s="1102" t="s">
        <v>13</v>
      </c>
      <c r="B12" s="1102" t="s">
        <v>90</v>
      </c>
      <c r="C12" s="1110" t="s">
        <v>309</v>
      </c>
      <c r="D12" s="1104">
        <f t="shared" si="0"/>
        <v>16</v>
      </c>
      <c r="E12" s="1105">
        <v>8</v>
      </c>
      <c r="F12" s="1104"/>
      <c r="G12" s="1104"/>
      <c r="H12" s="1104"/>
      <c r="I12" s="1104"/>
      <c r="J12" s="1104"/>
      <c r="K12" s="1105">
        <v>8</v>
      </c>
      <c r="L12" s="1109">
        <v>8</v>
      </c>
      <c r="M12" s="1104"/>
      <c r="N12" s="1104"/>
      <c r="O12" s="1104"/>
      <c r="P12" s="1104"/>
      <c r="Q12" s="1104"/>
      <c r="R12" s="1106">
        <v>8</v>
      </c>
      <c r="S12" s="897"/>
    </row>
    <row r="13" spans="1:19" ht="41.15" customHeight="1" x14ac:dyDescent="0.3">
      <c r="A13" s="1102" t="s">
        <v>13</v>
      </c>
      <c r="B13" s="1102" t="s">
        <v>90</v>
      </c>
      <c r="C13" s="1108" t="s">
        <v>106</v>
      </c>
      <c r="D13" s="1104">
        <f t="shared" si="0"/>
        <v>8</v>
      </c>
      <c r="E13" s="1105"/>
      <c r="F13" s="1111"/>
      <c r="G13" s="1111"/>
      <c r="H13" s="1111"/>
      <c r="I13" s="1111"/>
      <c r="J13" s="1111"/>
      <c r="K13" s="1105">
        <v>8</v>
      </c>
      <c r="L13" s="1109"/>
      <c r="M13" s="1111"/>
      <c r="N13" s="1111"/>
      <c r="O13" s="1111"/>
      <c r="P13" s="1111"/>
      <c r="Q13" s="1111"/>
      <c r="R13" s="1105">
        <v>8</v>
      </c>
      <c r="S13" s="897"/>
    </row>
    <row r="14" spans="1:19" ht="41.15" customHeight="1" x14ac:dyDescent="0.25">
      <c r="A14" s="1112"/>
      <c r="B14" s="1112"/>
      <c r="C14" s="1113" t="s">
        <v>122</v>
      </c>
      <c r="D14" s="1114"/>
      <c r="E14" s="1115">
        <f>COUNT(E7:E13)</f>
        <v>3</v>
      </c>
      <c r="F14" s="1115">
        <f t="shared" ref="F14:R14" si="1">COUNT(F7:F13)</f>
        <v>5</v>
      </c>
      <c r="G14" s="1115">
        <f t="shared" si="1"/>
        <v>4</v>
      </c>
      <c r="H14" s="1115">
        <f t="shared" si="1"/>
        <v>4</v>
      </c>
      <c r="I14" s="1115">
        <f t="shared" si="1"/>
        <v>5</v>
      </c>
      <c r="J14" s="1115">
        <f t="shared" si="1"/>
        <v>5</v>
      </c>
      <c r="K14" s="1115">
        <f t="shared" si="1"/>
        <v>2</v>
      </c>
      <c r="L14" s="1115">
        <f t="shared" si="1"/>
        <v>1</v>
      </c>
      <c r="M14" s="1115">
        <f t="shared" si="1"/>
        <v>5</v>
      </c>
      <c r="N14" s="1115">
        <f t="shared" si="1"/>
        <v>5</v>
      </c>
      <c r="O14" s="1115">
        <f t="shared" si="1"/>
        <v>5</v>
      </c>
      <c r="P14" s="1115">
        <f t="shared" si="1"/>
        <v>4</v>
      </c>
      <c r="Q14" s="1115">
        <f t="shared" si="1"/>
        <v>4</v>
      </c>
      <c r="R14" s="1115">
        <f t="shared" si="1"/>
        <v>4</v>
      </c>
      <c r="S14" s="907">
        <f>AVERAGE(E14:R14)</f>
        <v>4</v>
      </c>
    </row>
    <row r="15" spans="1:19" ht="41.15" customHeight="1" x14ac:dyDescent="0.25">
      <c r="A15" s="1102" t="s">
        <v>13</v>
      </c>
      <c r="B15" s="1102" t="s">
        <v>14</v>
      </c>
      <c r="C15" s="1108" t="s">
        <v>202</v>
      </c>
      <c r="D15" s="1104">
        <f>SUM(E15:K15,L15:R15)/2</f>
        <v>28</v>
      </c>
      <c r="E15" s="1109"/>
      <c r="F15" s="1116" t="s">
        <v>104</v>
      </c>
      <c r="G15" s="1117"/>
      <c r="H15" s="1116" t="s">
        <v>104</v>
      </c>
      <c r="I15" s="1116" t="s">
        <v>104</v>
      </c>
      <c r="J15" s="1117">
        <v>8</v>
      </c>
      <c r="K15" s="1109">
        <v>8</v>
      </c>
      <c r="L15" s="1109">
        <v>8</v>
      </c>
      <c r="M15" s="1104"/>
      <c r="N15" s="1117">
        <v>8</v>
      </c>
      <c r="O15" s="1117">
        <v>8</v>
      </c>
      <c r="P15" s="1117">
        <v>8</v>
      </c>
      <c r="Q15" s="1117">
        <v>8</v>
      </c>
      <c r="R15" s="1118"/>
      <c r="S15" s="907"/>
    </row>
    <row r="16" spans="1:19" ht="41.15" customHeight="1" x14ac:dyDescent="0.25">
      <c r="A16" s="1102" t="s">
        <v>78</v>
      </c>
      <c r="B16" s="1102" t="s">
        <v>324</v>
      </c>
      <c r="C16" s="1108" t="s">
        <v>316</v>
      </c>
      <c r="D16" s="1104">
        <f>SUM(E16:K16,L16:R16)/2</f>
        <v>18</v>
      </c>
      <c r="E16" s="1109"/>
      <c r="F16" s="1117">
        <v>4</v>
      </c>
      <c r="G16" s="1117">
        <v>8</v>
      </c>
      <c r="H16" s="1117">
        <v>4</v>
      </c>
      <c r="I16" s="1117">
        <v>4</v>
      </c>
      <c r="J16" s="1117">
        <v>4</v>
      </c>
      <c r="K16" s="1109"/>
      <c r="L16" s="1109"/>
      <c r="M16" s="1104" t="s">
        <v>78</v>
      </c>
      <c r="N16" s="1117" t="s">
        <v>78</v>
      </c>
      <c r="O16" s="1117">
        <v>4</v>
      </c>
      <c r="P16" s="1117">
        <v>4</v>
      </c>
      <c r="Q16" s="1117">
        <v>4</v>
      </c>
      <c r="R16" s="1118"/>
      <c r="S16" s="907"/>
    </row>
    <row r="17" spans="1:19" ht="41.15" customHeight="1" x14ac:dyDescent="0.25">
      <c r="A17" s="1102" t="s">
        <v>13</v>
      </c>
      <c r="B17" s="1102" t="s">
        <v>14</v>
      </c>
      <c r="C17" s="1108" t="s">
        <v>98</v>
      </c>
      <c r="D17" s="1104">
        <f t="shared" ref="D17:D18" si="2">SUM(E17:K17,L17:R17)/2</f>
        <v>28</v>
      </c>
      <c r="E17" s="1105"/>
      <c r="F17" s="1107">
        <v>8</v>
      </c>
      <c r="G17" s="1104">
        <v>8</v>
      </c>
      <c r="H17" s="1104">
        <v>8</v>
      </c>
      <c r="I17" s="1104">
        <v>8</v>
      </c>
      <c r="J17" s="1104">
        <v>8</v>
      </c>
      <c r="K17" s="1105"/>
      <c r="L17" s="1105"/>
      <c r="M17" s="1117">
        <v>8</v>
      </c>
      <c r="N17" s="1117">
        <v>8</v>
      </c>
      <c r="O17" s="1119" t="s">
        <v>104</v>
      </c>
      <c r="P17" s="1119" t="s">
        <v>104</v>
      </c>
      <c r="Q17" s="1119" t="s">
        <v>104</v>
      </c>
      <c r="R17" s="1106"/>
      <c r="S17" s="907"/>
    </row>
    <row r="18" spans="1:19" ht="41.15" customHeight="1" x14ac:dyDescent="0.25">
      <c r="A18" s="1102" t="s">
        <v>13</v>
      </c>
      <c r="B18" s="1102" t="s">
        <v>14</v>
      </c>
      <c r="C18" s="1108" t="s">
        <v>142</v>
      </c>
      <c r="D18" s="1104">
        <f t="shared" si="2"/>
        <v>40</v>
      </c>
      <c r="E18" s="1105"/>
      <c r="F18" s="1107">
        <v>8</v>
      </c>
      <c r="G18" s="1104">
        <v>8</v>
      </c>
      <c r="H18" s="1104"/>
      <c r="I18" s="1104">
        <v>8</v>
      </c>
      <c r="J18" s="1104">
        <v>8</v>
      </c>
      <c r="K18" s="1109">
        <v>8</v>
      </c>
      <c r="L18" s="1109">
        <v>8</v>
      </c>
      <c r="M18" s="1104">
        <v>8</v>
      </c>
      <c r="N18" s="1104"/>
      <c r="O18" s="1104">
        <v>8</v>
      </c>
      <c r="P18" s="1104">
        <v>8</v>
      </c>
      <c r="Q18" s="1104">
        <v>8</v>
      </c>
      <c r="R18" s="1106"/>
      <c r="S18" s="907"/>
    </row>
    <row r="19" spans="1:19" ht="41.15" customHeight="1" x14ac:dyDescent="0.25">
      <c r="A19" s="1102" t="s">
        <v>13</v>
      </c>
      <c r="B19" s="1102" t="s">
        <v>201</v>
      </c>
      <c r="C19" s="1108" t="s">
        <v>107</v>
      </c>
      <c r="D19" s="1104">
        <f>SUM(E19:K19,L19:R19)/2</f>
        <v>17.5</v>
      </c>
      <c r="E19" s="1105">
        <v>5</v>
      </c>
      <c r="F19" s="1104"/>
      <c r="G19" s="1104">
        <v>5</v>
      </c>
      <c r="H19" s="1104">
        <v>5</v>
      </c>
      <c r="I19" s="1104"/>
      <c r="J19" s="1104"/>
      <c r="K19" s="1105"/>
      <c r="L19" s="1109">
        <v>5</v>
      </c>
      <c r="M19" s="1104">
        <v>5</v>
      </c>
      <c r="N19" s="1104">
        <v>5</v>
      </c>
      <c r="O19" s="1104"/>
      <c r="P19" s="1104"/>
      <c r="Q19" s="1104"/>
      <c r="R19" s="1106">
        <v>5</v>
      </c>
      <c r="S19" s="907"/>
    </row>
    <row r="20" spans="1:19" ht="41.15" customHeight="1" x14ac:dyDescent="0.25">
      <c r="A20" s="1112"/>
      <c r="B20" s="1112"/>
      <c r="C20" s="1113" t="s">
        <v>123</v>
      </c>
      <c r="D20" s="1114"/>
      <c r="E20" s="1115">
        <f>COUNT(E7:E13,E15:E19)</f>
        <v>4</v>
      </c>
      <c r="F20" s="1115">
        <f t="shared" ref="F20:R20" si="3">COUNT(F7:F13,F15:F19)</f>
        <v>8</v>
      </c>
      <c r="G20" s="1115">
        <f t="shared" si="3"/>
        <v>8</v>
      </c>
      <c r="H20" s="1115">
        <f t="shared" si="3"/>
        <v>7</v>
      </c>
      <c r="I20" s="1115">
        <f t="shared" si="3"/>
        <v>8</v>
      </c>
      <c r="J20" s="1115">
        <f t="shared" si="3"/>
        <v>9</v>
      </c>
      <c r="K20" s="1115">
        <f t="shared" si="3"/>
        <v>4</v>
      </c>
      <c r="L20" s="1115">
        <f t="shared" si="3"/>
        <v>4</v>
      </c>
      <c r="M20" s="1115">
        <f t="shared" si="3"/>
        <v>8</v>
      </c>
      <c r="N20" s="1115">
        <f t="shared" si="3"/>
        <v>8</v>
      </c>
      <c r="O20" s="1115">
        <f t="shared" si="3"/>
        <v>8</v>
      </c>
      <c r="P20" s="1115">
        <f t="shared" si="3"/>
        <v>7</v>
      </c>
      <c r="Q20" s="1115">
        <f t="shared" si="3"/>
        <v>7</v>
      </c>
      <c r="R20" s="1115">
        <f t="shared" si="3"/>
        <v>5</v>
      </c>
      <c r="S20" s="907">
        <f>AVERAGE(E20:R20)</f>
        <v>6.7857142857142856</v>
      </c>
    </row>
    <row r="21" spans="1:19" ht="41.15" customHeight="1" x14ac:dyDescent="0.6">
      <c r="A21" s="1102" t="s">
        <v>13</v>
      </c>
      <c r="B21" s="1102" t="s">
        <v>26</v>
      </c>
      <c r="C21" s="1108" t="s">
        <v>285</v>
      </c>
      <c r="D21" s="1104">
        <f>SUM(E21:K21,L21:R21)/2</f>
        <v>32</v>
      </c>
      <c r="E21" s="1105"/>
      <c r="F21" s="1104">
        <v>8</v>
      </c>
      <c r="G21" s="1104">
        <v>8</v>
      </c>
      <c r="H21" s="1104"/>
      <c r="I21" s="1119" t="s">
        <v>104</v>
      </c>
      <c r="J21" s="1119" t="s">
        <v>104</v>
      </c>
      <c r="K21" s="1109">
        <v>8</v>
      </c>
      <c r="L21" s="1109">
        <v>8</v>
      </c>
      <c r="M21" s="1117">
        <v>8</v>
      </c>
      <c r="N21" s="1117">
        <v>8</v>
      </c>
      <c r="O21" s="1120"/>
      <c r="P21" s="1117">
        <v>8</v>
      </c>
      <c r="Q21" s="1117">
        <v>8</v>
      </c>
      <c r="R21" s="1106"/>
      <c r="S21" s="907"/>
    </row>
    <row r="22" spans="1:19" ht="41.15" customHeight="1" x14ac:dyDescent="0.25">
      <c r="A22" s="1102" t="s">
        <v>13</v>
      </c>
      <c r="B22" s="1102" t="s">
        <v>26</v>
      </c>
      <c r="C22" s="1108" t="s">
        <v>298</v>
      </c>
      <c r="D22" s="1104">
        <f>SUM(E22:K22,L22:R22)/2</f>
        <v>16</v>
      </c>
      <c r="E22" s="1119" t="s">
        <v>152</v>
      </c>
      <c r="F22" s="1104"/>
      <c r="G22" s="1119" t="s">
        <v>152</v>
      </c>
      <c r="H22" s="1119" t="s">
        <v>152</v>
      </c>
      <c r="I22" s="1119" t="s">
        <v>152</v>
      </c>
      <c r="J22" s="1119" t="s">
        <v>152</v>
      </c>
      <c r="K22" s="1121"/>
      <c r="L22" s="1122"/>
      <c r="M22" s="1104">
        <v>8</v>
      </c>
      <c r="N22" s="1104">
        <v>8</v>
      </c>
      <c r="O22" s="1104">
        <v>8</v>
      </c>
      <c r="P22" s="1104">
        <v>8</v>
      </c>
      <c r="Q22" s="1104"/>
      <c r="R22" s="1119" t="s">
        <v>104</v>
      </c>
      <c r="S22" s="907"/>
    </row>
    <row r="23" spans="1:19" ht="41.15" customHeight="1" x14ac:dyDescent="0.25">
      <c r="A23" s="1112"/>
      <c r="B23" s="1112"/>
      <c r="C23" s="1113" t="s">
        <v>120</v>
      </c>
      <c r="D23" s="1114"/>
      <c r="E23" s="1115">
        <f>COUNT(E7:E13,E15:E19,E21:E22)</f>
        <v>4</v>
      </c>
      <c r="F23" s="1115">
        <f t="shared" ref="F23:R23" si="4">COUNT(F7:F13,F15:F19,F21:F22)</f>
        <v>9</v>
      </c>
      <c r="G23" s="1115">
        <f t="shared" si="4"/>
        <v>9</v>
      </c>
      <c r="H23" s="1115">
        <f t="shared" si="4"/>
        <v>7</v>
      </c>
      <c r="I23" s="1115">
        <f t="shared" si="4"/>
        <v>8</v>
      </c>
      <c r="J23" s="1115">
        <f t="shared" si="4"/>
        <v>9</v>
      </c>
      <c r="K23" s="1115">
        <f t="shared" si="4"/>
        <v>5</v>
      </c>
      <c r="L23" s="1115">
        <f t="shared" si="4"/>
        <v>5</v>
      </c>
      <c r="M23" s="1115">
        <f t="shared" si="4"/>
        <v>10</v>
      </c>
      <c r="N23" s="1115">
        <f t="shared" si="4"/>
        <v>10</v>
      </c>
      <c r="O23" s="1115">
        <f t="shared" si="4"/>
        <v>9</v>
      </c>
      <c r="P23" s="1115">
        <f t="shared" si="4"/>
        <v>9</v>
      </c>
      <c r="Q23" s="1115">
        <f t="shared" si="4"/>
        <v>8</v>
      </c>
      <c r="R23" s="1115">
        <f t="shared" si="4"/>
        <v>5</v>
      </c>
      <c r="S23" s="907">
        <f t="shared" ref="S23:S61" si="5">AVERAGE(E23:R23)</f>
        <v>7.6428571428571432</v>
      </c>
    </row>
    <row r="24" spans="1:19" ht="41.15" customHeight="1" x14ac:dyDescent="0.25">
      <c r="A24" s="1102" t="s">
        <v>13</v>
      </c>
      <c r="B24" s="1102" t="s">
        <v>30</v>
      </c>
      <c r="C24" s="1108" t="s">
        <v>292</v>
      </c>
      <c r="D24" s="1104">
        <f>SUM(E24:K24,L24:R24)/2</f>
        <v>32</v>
      </c>
      <c r="E24" s="1123"/>
      <c r="F24" s="1104">
        <v>8</v>
      </c>
      <c r="G24" s="1104"/>
      <c r="H24" s="1104">
        <v>8</v>
      </c>
      <c r="I24" s="1104">
        <v>8</v>
      </c>
      <c r="J24" s="1104">
        <v>8</v>
      </c>
      <c r="K24" s="1124"/>
      <c r="L24" s="1124"/>
      <c r="M24" s="1104">
        <v>8</v>
      </c>
      <c r="N24" s="1104">
        <v>8</v>
      </c>
      <c r="O24" s="1104"/>
      <c r="P24" s="1117">
        <v>8</v>
      </c>
      <c r="Q24" s="1104">
        <v>8</v>
      </c>
      <c r="R24" s="1123"/>
      <c r="S24" s="907"/>
    </row>
    <row r="25" spans="1:19" ht="41.15" customHeight="1" x14ac:dyDescent="0.25">
      <c r="A25" s="1102" t="s">
        <v>13</v>
      </c>
      <c r="B25" s="1102" t="s">
        <v>30</v>
      </c>
      <c r="C25" s="1108" t="s">
        <v>290</v>
      </c>
      <c r="D25" s="1104">
        <f t="shared" ref="D25" si="6">SUM(E25:K25,L25:R25)/2</f>
        <v>12</v>
      </c>
      <c r="E25" s="1105">
        <v>8</v>
      </c>
      <c r="F25" s="1104"/>
      <c r="G25" s="1104"/>
      <c r="H25" s="1104"/>
      <c r="I25" s="1104"/>
      <c r="J25" s="1104"/>
      <c r="K25" s="1125" t="s">
        <v>104</v>
      </c>
      <c r="L25" s="1105">
        <v>8</v>
      </c>
      <c r="M25" s="1104"/>
      <c r="N25" s="1104"/>
      <c r="O25" s="1104"/>
      <c r="P25" s="1104"/>
      <c r="Q25" s="1104"/>
      <c r="R25" s="1106">
        <v>8</v>
      </c>
      <c r="S25" s="907"/>
    </row>
    <row r="26" spans="1:19" ht="41.15" customHeight="1" x14ac:dyDescent="0.25">
      <c r="A26" s="1112"/>
      <c r="B26" s="1112"/>
      <c r="C26" s="1113" t="s">
        <v>119</v>
      </c>
      <c r="D26" s="1114"/>
      <c r="E26" s="1115">
        <f>COUNT(E7:E13,E15:E19,E21:E22,E24:E25)</f>
        <v>5</v>
      </c>
      <c r="F26" s="1115">
        <f t="shared" ref="F26:R26" si="7">COUNT(F7:F13,F15:F19,F21:F22,F24:F25)</f>
        <v>10</v>
      </c>
      <c r="G26" s="1115">
        <f t="shared" si="7"/>
        <v>9</v>
      </c>
      <c r="H26" s="1115">
        <f t="shared" si="7"/>
        <v>8</v>
      </c>
      <c r="I26" s="1115">
        <f t="shared" si="7"/>
        <v>9</v>
      </c>
      <c r="J26" s="1115">
        <f t="shared" si="7"/>
        <v>10</v>
      </c>
      <c r="K26" s="1115">
        <f t="shared" si="7"/>
        <v>5</v>
      </c>
      <c r="L26" s="1115">
        <f t="shared" si="7"/>
        <v>6</v>
      </c>
      <c r="M26" s="1115">
        <f t="shared" si="7"/>
        <v>11</v>
      </c>
      <c r="N26" s="1115">
        <f t="shared" si="7"/>
        <v>11</v>
      </c>
      <c r="O26" s="1115">
        <f t="shared" si="7"/>
        <v>9</v>
      </c>
      <c r="P26" s="1115">
        <f t="shared" si="7"/>
        <v>10</v>
      </c>
      <c r="Q26" s="1115">
        <f t="shared" si="7"/>
        <v>9</v>
      </c>
      <c r="R26" s="1115">
        <f t="shared" si="7"/>
        <v>6</v>
      </c>
      <c r="S26" s="907">
        <f t="shared" si="5"/>
        <v>8.4285714285714288</v>
      </c>
    </row>
    <row r="27" spans="1:19" ht="41.15" customHeight="1" x14ac:dyDescent="0.25">
      <c r="A27" s="1102" t="s">
        <v>13</v>
      </c>
      <c r="B27" s="1102" t="s">
        <v>91</v>
      </c>
      <c r="C27" s="1103" t="s">
        <v>92</v>
      </c>
      <c r="D27" s="1104">
        <f t="shared" ref="D27:D30" si="8">SUM(E27:K27,L27:R27)/2</f>
        <v>40</v>
      </c>
      <c r="E27" s="1105"/>
      <c r="F27" s="1104">
        <v>8</v>
      </c>
      <c r="G27" s="1104">
        <v>8</v>
      </c>
      <c r="H27" s="1104">
        <v>8</v>
      </c>
      <c r="I27" s="1104">
        <v>8</v>
      </c>
      <c r="J27" s="1104">
        <v>8</v>
      </c>
      <c r="K27" s="1105"/>
      <c r="L27" s="1105"/>
      <c r="M27" s="1104">
        <v>8</v>
      </c>
      <c r="N27" s="1104">
        <v>8</v>
      </c>
      <c r="O27" s="1104">
        <v>8</v>
      </c>
      <c r="P27" s="1104">
        <v>8</v>
      </c>
      <c r="Q27" s="1104">
        <v>8</v>
      </c>
      <c r="R27" s="1106"/>
      <c r="S27" s="907"/>
    </row>
    <row r="28" spans="1:19" ht="41.15" customHeight="1" x14ac:dyDescent="0.25">
      <c r="A28" s="1102" t="s">
        <v>13</v>
      </c>
      <c r="B28" s="1102" t="s">
        <v>91</v>
      </c>
      <c r="C28" s="1103" t="s">
        <v>314</v>
      </c>
      <c r="D28" s="1104">
        <f t="shared" si="8"/>
        <v>16</v>
      </c>
      <c r="E28" s="1123"/>
      <c r="F28" s="1104"/>
      <c r="G28" s="1104">
        <v>8</v>
      </c>
      <c r="H28" s="1104">
        <v>8</v>
      </c>
      <c r="I28" s="1104"/>
      <c r="J28" s="1104"/>
      <c r="K28" s="1105"/>
      <c r="L28" s="1105"/>
      <c r="M28" s="1104"/>
      <c r="N28" s="1104">
        <v>8</v>
      </c>
      <c r="O28" s="1104">
        <v>8</v>
      </c>
      <c r="P28" s="1104"/>
      <c r="Q28" s="1104"/>
      <c r="R28" s="1123"/>
      <c r="S28" s="907"/>
    </row>
    <row r="29" spans="1:19" ht="41.15" customHeight="1" x14ac:dyDescent="0.25">
      <c r="A29" s="1102" t="s">
        <v>13</v>
      </c>
      <c r="B29" s="1102" t="s">
        <v>91</v>
      </c>
      <c r="C29" s="1108" t="s">
        <v>277</v>
      </c>
      <c r="D29" s="1104">
        <f t="shared" si="8"/>
        <v>40</v>
      </c>
      <c r="E29" s="1105"/>
      <c r="F29" s="1104">
        <v>8</v>
      </c>
      <c r="G29" s="1104">
        <v>8</v>
      </c>
      <c r="H29" s="1104">
        <v>8</v>
      </c>
      <c r="I29" s="1104">
        <v>8</v>
      </c>
      <c r="J29" s="1104"/>
      <c r="K29" s="1105">
        <v>8</v>
      </c>
      <c r="L29" s="1105">
        <v>8</v>
      </c>
      <c r="M29" s="1104">
        <v>8</v>
      </c>
      <c r="N29" s="1104"/>
      <c r="O29" s="1104">
        <v>8</v>
      </c>
      <c r="P29" s="1104">
        <v>8</v>
      </c>
      <c r="Q29" s="1104">
        <v>8</v>
      </c>
      <c r="R29" s="1106"/>
      <c r="S29" s="907"/>
    </row>
    <row r="30" spans="1:19" ht="41.15" customHeight="1" x14ac:dyDescent="0.25">
      <c r="A30" s="1102" t="s">
        <v>13</v>
      </c>
      <c r="B30" s="1102" t="s">
        <v>91</v>
      </c>
      <c r="C30" s="1108" t="s">
        <v>281</v>
      </c>
      <c r="D30" s="1104">
        <f t="shared" si="8"/>
        <v>40</v>
      </c>
      <c r="E30" s="1105">
        <v>8</v>
      </c>
      <c r="F30" s="1104"/>
      <c r="G30" s="1104">
        <v>8</v>
      </c>
      <c r="H30" s="1104">
        <v>8</v>
      </c>
      <c r="I30" s="1104">
        <v>8</v>
      </c>
      <c r="J30" s="1104">
        <v>8</v>
      </c>
      <c r="K30" s="1105"/>
      <c r="L30" s="1105"/>
      <c r="M30" s="1104">
        <v>8</v>
      </c>
      <c r="N30" s="1104">
        <v>8</v>
      </c>
      <c r="O30" s="1104"/>
      <c r="P30" s="1104">
        <v>8</v>
      </c>
      <c r="Q30" s="1104">
        <v>8</v>
      </c>
      <c r="R30" s="1106">
        <v>8</v>
      </c>
      <c r="S30" s="907"/>
    </row>
    <row r="31" spans="1:19" ht="41.15" customHeight="1" x14ac:dyDescent="0.25">
      <c r="A31" s="1112"/>
      <c r="B31" s="1112"/>
      <c r="C31" s="1113" t="s">
        <v>124</v>
      </c>
      <c r="D31" s="1114"/>
      <c r="E31" s="1115">
        <f>COUNT(E7:E13,E15:E19,E21:E22,E24:E25,E27:E30)</f>
        <v>6</v>
      </c>
      <c r="F31" s="1115">
        <f t="shared" ref="F31:R31" si="9">COUNT(F7:F13,F15:F19,F21:F22,F24:F25,F27:F30)</f>
        <v>12</v>
      </c>
      <c r="G31" s="1115">
        <f t="shared" si="9"/>
        <v>13</v>
      </c>
      <c r="H31" s="1115">
        <f t="shared" si="9"/>
        <v>12</v>
      </c>
      <c r="I31" s="1115">
        <f t="shared" si="9"/>
        <v>12</v>
      </c>
      <c r="J31" s="1115">
        <f t="shared" si="9"/>
        <v>12</v>
      </c>
      <c r="K31" s="1115">
        <f t="shared" si="9"/>
        <v>6</v>
      </c>
      <c r="L31" s="1115">
        <f t="shared" si="9"/>
        <v>7</v>
      </c>
      <c r="M31" s="1115">
        <f t="shared" si="9"/>
        <v>14</v>
      </c>
      <c r="N31" s="1115">
        <f t="shared" si="9"/>
        <v>14</v>
      </c>
      <c r="O31" s="1115">
        <f t="shared" si="9"/>
        <v>12</v>
      </c>
      <c r="P31" s="1115">
        <f t="shared" si="9"/>
        <v>13</v>
      </c>
      <c r="Q31" s="1115">
        <f t="shared" si="9"/>
        <v>12</v>
      </c>
      <c r="R31" s="1115">
        <f t="shared" si="9"/>
        <v>7</v>
      </c>
      <c r="S31" s="907">
        <f t="shared" si="5"/>
        <v>10.857142857142858</v>
      </c>
    </row>
    <row r="32" spans="1:19" ht="41.15" customHeight="1" x14ac:dyDescent="0.25">
      <c r="A32" s="1102" t="s">
        <v>13</v>
      </c>
      <c r="B32" s="1102" t="s">
        <v>288</v>
      </c>
      <c r="C32" s="1108" t="s">
        <v>276</v>
      </c>
      <c r="D32" s="1104">
        <f>SUM(E32:K32,L32:R32)/2</f>
        <v>13</v>
      </c>
      <c r="E32" s="1122"/>
      <c r="F32" s="1104"/>
      <c r="G32" s="1104"/>
      <c r="H32" s="1104">
        <v>5</v>
      </c>
      <c r="I32" s="1104"/>
      <c r="J32" s="1104"/>
      <c r="K32" s="1122">
        <v>8</v>
      </c>
      <c r="L32" s="1122">
        <v>8</v>
      </c>
      <c r="M32" s="1104"/>
      <c r="N32" s="1104"/>
      <c r="O32" s="1104">
        <v>5</v>
      </c>
      <c r="P32" s="1104"/>
      <c r="Q32" s="1104"/>
      <c r="R32" s="1122"/>
      <c r="S32" s="907"/>
    </row>
    <row r="33" spans="1:19" ht="41.15" customHeight="1" x14ac:dyDescent="0.25">
      <c r="A33" s="1102" t="s">
        <v>13</v>
      </c>
      <c r="B33" s="1102" t="s">
        <v>322</v>
      </c>
      <c r="C33" s="1108" t="s">
        <v>276</v>
      </c>
      <c r="D33" s="1104">
        <f>SUM(E33:K33,L33:R33)/2</f>
        <v>14</v>
      </c>
      <c r="E33" s="1122"/>
      <c r="F33" s="1104"/>
      <c r="G33" s="1104"/>
      <c r="H33" s="1104"/>
      <c r="I33" s="1104">
        <v>7</v>
      </c>
      <c r="J33" s="1104">
        <v>7</v>
      </c>
      <c r="K33" s="1122"/>
      <c r="L33" s="1122"/>
      <c r="M33" s="1104"/>
      <c r="N33" s="1104"/>
      <c r="O33" s="1104"/>
      <c r="P33" s="1104">
        <v>7</v>
      </c>
      <c r="Q33" s="1104">
        <v>7</v>
      </c>
      <c r="R33" s="1122"/>
      <c r="S33" s="907"/>
    </row>
    <row r="34" spans="1:19" ht="41.15" customHeight="1" x14ac:dyDescent="0.25">
      <c r="A34" s="1102" t="s">
        <v>13</v>
      </c>
      <c r="B34" s="1102" t="s">
        <v>34</v>
      </c>
      <c r="C34" s="1126" t="s">
        <v>192</v>
      </c>
      <c r="D34" s="1104">
        <f>SUM(E34:K34,L34:R34)/2</f>
        <v>40</v>
      </c>
      <c r="E34" s="1105">
        <v>8</v>
      </c>
      <c r="F34" s="1117">
        <v>8</v>
      </c>
      <c r="G34" s="1117">
        <v>8</v>
      </c>
      <c r="H34" s="1104">
        <v>8</v>
      </c>
      <c r="I34" s="1104"/>
      <c r="J34" s="1104">
        <v>8</v>
      </c>
      <c r="K34" s="1105"/>
      <c r="L34" s="1105"/>
      <c r="M34" s="1117">
        <v>8</v>
      </c>
      <c r="N34" s="1117">
        <v>8</v>
      </c>
      <c r="O34" s="1104">
        <v>8</v>
      </c>
      <c r="P34" s="1104"/>
      <c r="Q34" s="1104">
        <v>8</v>
      </c>
      <c r="R34" s="1106">
        <v>8</v>
      </c>
      <c r="S34" s="907"/>
    </row>
    <row r="35" spans="1:19" ht="41.15" customHeight="1" x14ac:dyDescent="0.25">
      <c r="A35" s="1112"/>
      <c r="B35" s="1112"/>
      <c r="C35" s="1113" t="s">
        <v>121</v>
      </c>
      <c r="D35" s="1114"/>
      <c r="E35" s="1115">
        <f>COUNT(E7:E13,E15:E19,E21:E22,E24:E25,E27:E30,E32:E34)</f>
        <v>7</v>
      </c>
      <c r="F35" s="1115">
        <f t="shared" ref="F35:R35" si="10">COUNT(F7:F13,F15:F19,F21:F22,F24:F25,F27:F30,F32:F34)</f>
        <v>13</v>
      </c>
      <c r="G35" s="1115">
        <f t="shared" si="10"/>
        <v>14</v>
      </c>
      <c r="H35" s="1115">
        <f t="shared" si="10"/>
        <v>14</v>
      </c>
      <c r="I35" s="1115">
        <f t="shared" si="10"/>
        <v>13</v>
      </c>
      <c r="J35" s="1115">
        <f t="shared" si="10"/>
        <v>14</v>
      </c>
      <c r="K35" s="1115">
        <f t="shared" si="10"/>
        <v>7</v>
      </c>
      <c r="L35" s="1115">
        <f t="shared" si="10"/>
        <v>8</v>
      </c>
      <c r="M35" s="1115">
        <f t="shared" si="10"/>
        <v>15</v>
      </c>
      <c r="N35" s="1115">
        <f t="shared" si="10"/>
        <v>15</v>
      </c>
      <c r="O35" s="1115">
        <f t="shared" si="10"/>
        <v>14</v>
      </c>
      <c r="P35" s="1115">
        <f t="shared" si="10"/>
        <v>14</v>
      </c>
      <c r="Q35" s="1115">
        <f t="shared" si="10"/>
        <v>14</v>
      </c>
      <c r="R35" s="1115">
        <f t="shared" si="10"/>
        <v>8</v>
      </c>
      <c r="S35" s="907">
        <f t="shared" si="5"/>
        <v>12.142857142857142</v>
      </c>
    </row>
    <row r="36" spans="1:19" ht="41.15" customHeight="1" x14ac:dyDescent="0.25">
      <c r="A36" s="1102" t="s">
        <v>13</v>
      </c>
      <c r="B36" s="1102" t="s">
        <v>162</v>
      </c>
      <c r="C36" s="1108" t="s">
        <v>235</v>
      </c>
      <c r="D36" s="1104">
        <f t="shared" ref="D36" si="11">SUM(E36:K36,L36:R36)/2</f>
        <v>40</v>
      </c>
      <c r="E36" s="1109"/>
      <c r="F36" s="1117">
        <v>8</v>
      </c>
      <c r="G36" s="1117">
        <v>8</v>
      </c>
      <c r="H36" s="1104"/>
      <c r="I36" s="1117">
        <v>8</v>
      </c>
      <c r="J36" s="1117">
        <v>8</v>
      </c>
      <c r="K36" s="1105">
        <v>8</v>
      </c>
      <c r="L36" s="1105">
        <v>8</v>
      </c>
      <c r="M36" s="1104">
        <v>8</v>
      </c>
      <c r="N36" s="1117"/>
      <c r="O36" s="1117">
        <v>8</v>
      </c>
      <c r="P36" s="1117">
        <v>8</v>
      </c>
      <c r="Q36" s="1117">
        <v>8</v>
      </c>
      <c r="R36" s="1118"/>
      <c r="S36" s="907"/>
    </row>
    <row r="37" spans="1:19" ht="41.15" customHeight="1" x14ac:dyDescent="0.25">
      <c r="A37" s="1102" t="s">
        <v>13</v>
      </c>
      <c r="B37" s="1102" t="s">
        <v>162</v>
      </c>
      <c r="C37" s="1108" t="s">
        <v>292</v>
      </c>
      <c r="D37" s="1104">
        <f>SUM(E37:K37,L37:R37)/2</f>
        <v>8</v>
      </c>
      <c r="E37" s="1105">
        <v>8</v>
      </c>
      <c r="F37" s="1127"/>
      <c r="G37" s="1128"/>
      <c r="H37" s="1127"/>
      <c r="I37" s="1127"/>
      <c r="J37" s="1127"/>
      <c r="K37" s="1109"/>
      <c r="L37" s="1109"/>
      <c r="M37" s="1127"/>
      <c r="N37" s="1129"/>
      <c r="O37" s="1129"/>
      <c r="P37" s="1129"/>
      <c r="Q37" s="1127"/>
      <c r="R37" s="1106">
        <v>8</v>
      </c>
      <c r="S37" s="907"/>
    </row>
    <row r="38" spans="1:19" ht="41.15" customHeight="1" x14ac:dyDescent="0.25">
      <c r="A38" s="1112"/>
      <c r="B38" s="1112"/>
      <c r="C38" s="1113" t="s">
        <v>139</v>
      </c>
      <c r="D38" s="1114"/>
      <c r="E38" s="1115">
        <f>COUNT(E7:E13,E15:E19,E21:E22,E24:E25,E27:E30,E32:E34,E36:E37)</f>
        <v>8</v>
      </c>
      <c r="F38" s="1115">
        <f t="shared" ref="F38:R38" si="12">COUNT(F7:F13,F15:F19,F21:F22,F24:F25,F27:F30,F32:F34,F36:F37)</f>
        <v>14</v>
      </c>
      <c r="G38" s="1115">
        <f t="shared" si="12"/>
        <v>15</v>
      </c>
      <c r="H38" s="1115">
        <f t="shared" si="12"/>
        <v>14</v>
      </c>
      <c r="I38" s="1115">
        <f t="shared" si="12"/>
        <v>14</v>
      </c>
      <c r="J38" s="1115">
        <f t="shared" si="12"/>
        <v>15</v>
      </c>
      <c r="K38" s="1115">
        <f t="shared" si="12"/>
        <v>8</v>
      </c>
      <c r="L38" s="1115">
        <f t="shared" si="12"/>
        <v>9</v>
      </c>
      <c r="M38" s="1115">
        <f t="shared" si="12"/>
        <v>16</v>
      </c>
      <c r="N38" s="1115">
        <f t="shared" si="12"/>
        <v>15</v>
      </c>
      <c r="O38" s="1115">
        <f t="shared" si="12"/>
        <v>15</v>
      </c>
      <c r="P38" s="1115">
        <f t="shared" si="12"/>
        <v>15</v>
      </c>
      <c r="Q38" s="1115">
        <f t="shared" si="12"/>
        <v>15</v>
      </c>
      <c r="R38" s="1115">
        <f t="shared" si="12"/>
        <v>9</v>
      </c>
      <c r="S38" s="907">
        <f t="shared" si="5"/>
        <v>13</v>
      </c>
    </row>
    <row r="39" spans="1:19" ht="41.15" customHeight="1" x14ac:dyDescent="0.25">
      <c r="A39" s="1102" t="s">
        <v>13</v>
      </c>
      <c r="B39" s="1102" t="s">
        <v>103</v>
      </c>
      <c r="C39" s="1108" t="s">
        <v>309</v>
      </c>
      <c r="D39" s="1104">
        <f>SUM(E39:K39,L39:R39)/2</f>
        <v>8</v>
      </c>
      <c r="E39" s="1122"/>
      <c r="F39" s="1104"/>
      <c r="G39" s="1104">
        <v>8</v>
      </c>
      <c r="H39" s="1104"/>
      <c r="I39" s="1104"/>
      <c r="J39" s="1104"/>
      <c r="K39" s="1122"/>
      <c r="L39" s="1122"/>
      <c r="M39" s="1104"/>
      <c r="N39" s="1104">
        <v>8</v>
      </c>
      <c r="O39" s="1104"/>
      <c r="P39" s="1104"/>
      <c r="Q39" s="1104"/>
      <c r="R39" s="1122"/>
      <c r="S39" s="907"/>
    </row>
    <row r="40" spans="1:19" ht="41.15" customHeight="1" x14ac:dyDescent="0.25">
      <c r="A40" s="1102" t="s">
        <v>13</v>
      </c>
      <c r="B40" s="1102" t="s">
        <v>103</v>
      </c>
      <c r="C40" s="1108" t="s">
        <v>297</v>
      </c>
      <c r="D40" s="1104">
        <f>SUM(E40:K40,L40:R40)/2</f>
        <v>40</v>
      </c>
      <c r="E40" s="1105">
        <v>8</v>
      </c>
      <c r="F40" s="1104">
        <v>8</v>
      </c>
      <c r="G40" s="1104"/>
      <c r="H40" s="1104">
        <v>8</v>
      </c>
      <c r="I40" s="1104">
        <v>8</v>
      </c>
      <c r="J40" s="1104">
        <v>8</v>
      </c>
      <c r="K40" s="1105"/>
      <c r="L40" s="1105"/>
      <c r="M40" s="1104">
        <v>8</v>
      </c>
      <c r="N40" s="1104">
        <v>8</v>
      </c>
      <c r="O40" s="1104"/>
      <c r="P40" s="1104">
        <v>8</v>
      </c>
      <c r="Q40" s="1104">
        <v>8</v>
      </c>
      <c r="R40" s="1106">
        <v>8</v>
      </c>
      <c r="S40" s="907"/>
    </row>
    <row r="41" spans="1:19" ht="41.15" customHeight="1" x14ac:dyDescent="0.25">
      <c r="A41" s="1112"/>
      <c r="B41" s="1112"/>
      <c r="C41" s="1113" t="s">
        <v>125</v>
      </c>
      <c r="D41" s="1114"/>
      <c r="E41" s="1115">
        <f>COUNT(E7:E13,E15:E18,E21:E22,E24:E25,E27:E30,E32:E34,E36:E37,E39:E40)</f>
        <v>8</v>
      </c>
      <c r="F41" s="1115">
        <f t="shared" ref="F41:R41" si="13">COUNT(F7:F13,F15:F18,F21:F22,F24:F25,F27:F30,F32:F34,F36:F37,F39:F40)</f>
        <v>15</v>
      </c>
      <c r="G41" s="1115">
        <f t="shared" si="13"/>
        <v>15</v>
      </c>
      <c r="H41" s="1115">
        <f t="shared" si="13"/>
        <v>14</v>
      </c>
      <c r="I41" s="1115">
        <f t="shared" si="13"/>
        <v>15</v>
      </c>
      <c r="J41" s="1115">
        <f t="shared" si="13"/>
        <v>16</v>
      </c>
      <c r="K41" s="1115">
        <f t="shared" si="13"/>
        <v>8</v>
      </c>
      <c r="L41" s="1115">
        <f t="shared" si="13"/>
        <v>8</v>
      </c>
      <c r="M41" s="1115">
        <f t="shared" si="13"/>
        <v>16</v>
      </c>
      <c r="N41" s="1115">
        <f t="shared" si="13"/>
        <v>16</v>
      </c>
      <c r="O41" s="1115">
        <f t="shared" si="13"/>
        <v>15</v>
      </c>
      <c r="P41" s="1115">
        <f t="shared" si="13"/>
        <v>16</v>
      </c>
      <c r="Q41" s="1115">
        <f t="shared" si="13"/>
        <v>16</v>
      </c>
      <c r="R41" s="1115">
        <f t="shared" si="13"/>
        <v>9</v>
      </c>
      <c r="S41" s="907">
        <f t="shared" si="5"/>
        <v>13.357142857142858</v>
      </c>
    </row>
    <row r="42" spans="1:19" ht="41.15" customHeight="1" x14ac:dyDescent="0.25">
      <c r="A42" s="1130" t="s">
        <v>294</v>
      </c>
      <c r="B42" s="1130" t="s">
        <v>39</v>
      </c>
      <c r="C42" s="1131" t="s">
        <v>318</v>
      </c>
      <c r="D42" s="1104">
        <f>SUM(E42:K42,L42:R42)/2</f>
        <v>0</v>
      </c>
      <c r="E42" s="1105"/>
      <c r="F42" s="1104"/>
      <c r="G42" s="1127"/>
      <c r="H42" s="1104"/>
      <c r="I42" s="1104"/>
      <c r="J42" s="1104"/>
      <c r="K42" s="1105"/>
      <c r="L42" s="1105"/>
      <c r="M42" s="1104"/>
      <c r="N42" s="1104"/>
      <c r="O42" s="1104"/>
      <c r="P42" s="1104"/>
      <c r="Q42" s="1104"/>
      <c r="R42" s="1106"/>
      <c r="S42" s="907"/>
    </row>
    <row r="43" spans="1:19" ht="41.15" customHeight="1" x14ac:dyDescent="0.25">
      <c r="A43" s="1102" t="s">
        <v>13</v>
      </c>
      <c r="B43" s="1102" t="s">
        <v>39</v>
      </c>
      <c r="C43" s="1108" t="s">
        <v>306</v>
      </c>
      <c r="D43" s="1104">
        <f t="shared" ref="D43:D47" si="14">SUM(E43:K43,L43:R43)/2</f>
        <v>40</v>
      </c>
      <c r="E43" s="1109">
        <v>8</v>
      </c>
      <c r="F43" s="1117">
        <v>8</v>
      </c>
      <c r="G43" s="1117">
        <v>8</v>
      </c>
      <c r="H43" s="1104"/>
      <c r="I43" s="1117">
        <v>8</v>
      </c>
      <c r="J43" s="1117">
        <v>8</v>
      </c>
      <c r="K43" s="1105"/>
      <c r="L43" s="1105"/>
      <c r="M43" s="1104">
        <v>8</v>
      </c>
      <c r="N43" s="1117">
        <v>8</v>
      </c>
      <c r="O43" s="1117">
        <v>8</v>
      </c>
      <c r="P43" s="1117">
        <v>8</v>
      </c>
      <c r="Q43" s="1117"/>
      <c r="R43" s="1118">
        <v>8</v>
      </c>
      <c r="S43" s="907"/>
    </row>
    <row r="44" spans="1:19" ht="41.15" customHeight="1" x14ac:dyDescent="0.25">
      <c r="A44" s="1102" t="s">
        <v>13</v>
      </c>
      <c r="B44" s="1102" t="s">
        <v>39</v>
      </c>
      <c r="C44" s="1108" t="s">
        <v>293</v>
      </c>
      <c r="D44" s="1104">
        <f t="shared" si="14"/>
        <v>40</v>
      </c>
      <c r="E44" s="1105"/>
      <c r="F44" s="1104">
        <v>8</v>
      </c>
      <c r="G44" s="1104">
        <v>8</v>
      </c>
      <c r="H44" s="1132">
        <v>8</v>
      </c>
      <c r="I44" s="1104"/>
      <c r="J44" s="1104">
        <v>8</v>
      </c>
      <c r="K44" s="1105">
        <v>8</v>
      </c>
      <c r="L44" s="1105">
        <v>8</v>
      </c>
      <c r="M44" s="1104">
        <v>8</v>
      </c>
      <c r="N44" s="1104">
        <v>8</v>
      </c>
      <c r="O44" s="1104"/>
      <c r="P44" s="1104">
        <v>8</v>
      </c>
      <c r="Q44" s="1104">
        <v>8</v>
      </c>
      <c r="R44" s="1106"/>
      <c r="S44" s="907"/>
    </row>
    <row r="45" spans="1:19" s="1064" customFormat="1" ht="41.15" customHeight="1" x14ac:dyDescent="0.25">
      <c r="A45" s="1102" t="s">
        <v>13</v>
      </c>
      <c r="B45" s="1102" t="s">
        <v>39</v>
      </c>
      <c r="C45" s="1108" t="s">
        <v>308</v>
      </c>
      <c r="D45" s="1104">
        <f t="shared" si="14"/>
        <v>8</v>
      </c>
      <c r="E45" s="1105">
        <v>8</v>
      </c>
      <c r="F45" s="1127"/>
      <c r="G45" s="1127"/>
      <c r="H45" s="1127"/>
      <c r="I45" s="1127"/>
      <c r="J45" s="1127"/>
      <c r="K45" s="1133"/>
      <c r="L45" s="1133"/>
      <c r="M45" s="1127"/>
      <c r="N45" s="1127"/>
      <c r="O45" s="1127"/>
      <c r="P45" s="1127"/>
      <c r="Q45" s="1127"/>
      <c r="R45" s="1106">
        <v>8</v>
      </c>
      <c r="S45" s="1078"/>
    </row>
    <row r="46" spans="1:19" ht="41.15" customHeight="1" x14ac:dyDescent="0.25">
      <c r="A46" s="1102" t="s">
        <v>13</v>
      </c>
      <c r="B46" s="1102" t="s">
        <v>39</v>
      </c>
      <c r="C46" s="1108" t="s">
        <v>106</v>
      </c>
      <c r="D46" s="1104">
        <f t="shared" si="14"/>
        <v>16</v>
      </c>
      <c r="E46" s="1105"/>
      <c r="F46" s="1104">
        <v>8</v>
      </c>
      <c r="G46" s="1104">
        <v>8</v>
      </c>
      <c r="H46" s="1111"/>
      <c r="I46" s="1111"/>
      <c r="J46" s="1111"/>
      <c r="K46" s="1123"/>
      <c r="L46" s="1105"/>
      <c r="M46" s="1104">
        <v>8</v>
      </c>
      <c r="N46" s="1104">
        <v>8</v>
      </c>
      <c r="O46" s="1111"/>
      <c r="P46" s="1111"/>
      <c r="Q46" s="1111"/>
      <c r="R46" s="1123"/>
      <c r="S46" s="907"/>
    </row>
    <row r="47" spans="1:19" ht="41.15" hidden="1" customHeight="1" x14ac:dyDescent="0.25">
      <c r="A47" s="1130" t="s">
        <v>28</v>
      </c>
      <c r="B47" s="1130" t="s">
        <v>39</v>
      </c>
      <c r="C47" s="1131" t="s">
        <v>323</v>
      </c>
      <c r="D47" s="1104">
        <f t="shared" si="14"/>
        <v>4</v>
      </c>
      <c r="E47" s="1105"/>
      <c r="F47" s="1104"/>
      <c r="G47" s="1104"/>
      <c r="H47" s="1104"/>
      <c r="I47" s="1104"/>
      <c r="J47" s="1104"/>
      <c r="K47" s="1105"/>
      <c r="L47" s="1105"/>
      <c r="M47" s="1117"/>
      <c r="N47" s="1104"/>
      <c r="O47" s="1104"/>
      <c r="P47" s="1104"/>
      <c r="Q47" s="1104"/>
      <c r="R47" s="1106">
        <v>8</v>
      </c>
      <c r="S47" s="907"/>
    </row>
    <row r="48" spans="1:19" ht="41.15" customHeight="1" x14ac:dyDescent="0.25">
      <c r="A48" s="1112"/>
      <c r="B48" s="1112"/>
      <c r="C48" s="1113" t="s">
        <v>126</v>
      </c>
      <c r="D48" s="1114"/>
      <c r="E48" s="1115">
        <f t="shared" ref="E48:R48" si="15">COUNT(E8:E13,E15:E18,E21:E22,E24:E25,E27:E30,E32:E34,E36:E37,E39:E40,E42:E47)</f>
        <v>10</v>
      </c>
      <c r="F48" s="1115">
        <f t="shared" si="15"/>
        <v>17</v>
      </c>
      <c r="G48" s="1115">
        <f t="shared" si="15"/>
        <v>17</v>
      </c>
      <c r="H48" s="1115">
        <f t="shared" si="15"/>
        <v>14</v>
      </c>
      <c r="I48" s="1115">
        <f t="shared" si="15"/>
        <v>15</v>
      </c>
      <c r="J48" s="1115">
        <f t="shared" si="15"/>
        <v>17</v>
      </c>
      <c r="K48" s="1115">
        <f t="shared" si="15"/>
        <v>9</v>
      </c>
      <c r="L48" s="1115">
        <f t="shared" si="15"/>
        <v>9</v>
      </c>
      <c r="M48" s="1115">
        <f t="shared" si="15"/>
        <v>18</v>
      </c>
      <c r="N48" s="1115">
        <f t="shared" si="15"/>
        <v>18</v>
      </c>
      <c r="O48" s="1115">
        <f t="shared" si="15"/>
        <v>15</v>
      </c>
      <c r="P48" s="1115">
        <f t="shared" si="15"/>
        <v>17</v>
      </c>
      <c r="Q48" s="1115">
        <f t="shared" si="15"/>
        <v>16</v>
      </c>
      <c r="R48" s="1115">
        <f t="shared" si="15"/>
        <v>12</v>
      </c>
      <c r="S48" s="907">
        <f>AVERAGE(E48:R48)</f>
        <v>14.571428571428571</v>
      </c>
    </row>
    <row r="49" spans="1:19" ht="41.15" customHeight="1" x14ac:dyDescent="0.25">
      <c r="A49" s="1102" t="s">
        <v>13</v>
      </c>
      <c r="B49" s="1102" t="s">
        <v>301</v>
      </c>
      <c r="C49" s="1108" t="s">
        <v>135</v>
      </c>
      <c r="D49" s="1104">
        <f t="shared" ref="D49" si="16">SUM(E49:K49,L49:R49)/2</f>
        <v>26</v>
      </c>
      <c r="E49" s="1106"/>
      <c r="F49" s="1104"/>
      <c r="G49" s="1104"/>
      <c r="H49" s="1104">
        <v>6</v>
      </c>
      <c r="I49" s="1104">
        <v>6</v>
      </c>
      <c r="J49" s="1104">
        <v>6</v>
      </c>
      <c r="K49" s="1122">
        <v>8</v>
      </c>
      <c r="L49" s="1122">
        <v>8</v>
      </c>
      <c r="M49" s="1104"/>
      <c r="N49" s="1104"/>
      <c r="O49" s="1104">
        <v>6</v>
      </c>
      <c r="P49" s="1104">
        <v>6</v>
      </c>
      <c r="Q49" s="1104">
        <v>6</v>
      </c>
      <c r="R49" s="1106"/>
      <c r="S49" s="907"/>
    </row>
    <row r="50" spans="1:19" ht="41.15" customHeight="1" x14ac:dyDescent="0.25">
      <c r="A50" s="1102" t="s">
        <v>13</v>
      </c>
      <c r="B50" s="1102" t="s">
        <v>301</v>
      </c>
      <c r="C50" s="1103" t="s">
        <v>106</v>
      </c>
      <c r="D50" s="1104">
        <f>SUM(E50:K50,L50:R50)/2</f>
        <v>6</v>
      </c>
      <c r="E50" s="1106"/>
      <c r="F50" s="1123"/>
      <c r="G50" s="1111"/>
      <c r="H50" s="1107">
        <v>6</v>
      </c>
      <c r="I50" s="1111"/>
      <c r="J50" s="1111"/>
      <c r="K50" s="1134"/>
      <c r="L50" s="1105"/>
      <c r="M50" s="1111"/>
      <c r="N50" s="1111"/>
      <c r="O50" s="1104">
        <v>6</v>
      </c>
      <c r="P50" s="1111"/>
      <c r="Q50" s="1111"/>
      <c r="R50" s="1134"/>
      <c r="S50" s="907"/>
    </row>
    <row r="51" spans="1:19" ht="41.15" customHeight="1" x14ac:dyDescent="0.25">
      <c r="A51" s="1102" t="s">
        <v>13</v>
      </c>
      <c r="B51" s="1102" t="s">
        <v>312</v>
      </c>
      <c r="C51" s="1103" t="s">
        <v>106</v>
      </c>
      <c r="D51" s="1104">
        <f>SUM(E51:K51,L51:R51)/2</f>
        <v>10</v>
      </c>
      <c r="E51" s="1106"/>
      <c r="F51" s="1123"/>
      <c r="G51" s="1111"/>
      <c r="H51" s="1123"/>
      <c r="I51" s="1104">
        <v>5</v>
      </c>
      <c r="J51" s="1104">
        <v>5</v>
      </c>
      <c r="K51" s="1134"/>
      <c r="L51" s="1105"/>
      <c r="M51" s="1111"/>
      <c r="N51" s="1111"/>
      <c r="O51" s="1111"/>
      <c r="P51" s="1104">
        <v>5</v>
      </c>
      <c r="Q51" s="1104">
        <v>5</v>
      </c>
      <c r="R51" s="1134"/>
      <c r="S51" s="907"/>
    </row>
    <row r="52" spans="1:19" ht="41.15" customHeight="1" x14ac:dyDescent="0.25">
      <c r="A52" s="1112"/>
      <c r="B52" s="1112"/>
      <c r="C52" s="1135" t="s">
        <v>300</v>
      </c>
      <c r="D52" s="1114"/>
      <c r="E52" s="1115">
        <f t="shared" ref="E52:R52" si="17">COUNT(E15:E18,E21:E22,E24:E25,E27:E30,E32:E34,E36:E37,E39:E40,E42:E47)</f>
        <v>7</v>
      </c>
      <c r="F52" s="1115">
        <f t="shared" si="17"/>
        <v>13</v>
      </c>
      <c r="G52" s="1115">
        <f t="shared" si="17"/>
        <v>14</v>
      </c>
      <c r="H52" s="1115">
        <f t="shared" si="17"/>
        <v>11</v>
      </c>
      <c r="I52" s="1115">
        <f t="shared" si="17"/>
        <v>11</v>
      </c>
      <c r="J52" s="1115">
        <f t="shared" si="17"/>
        <v>13</v>
      </c>
      <c r="K52" s="1115">
        <f t="shared" si="17"/>
        <v>7</v>
      </c>
      <c r="L52" s="1115">
        <f t="shared" si="17"/>
        <v>8</v>
      </c>
      <c r="M52" s="1115">
        <f t="shared" si="17"/>
        <v>14</v>
      </c>
      <c r="N52" s="1115">
        <f t="shared" si="17"/>
        <v>14</v>
      </c>
      <c r="O52" s="1115">
        <f t="shared" si="17"/>
        <v>11</v>
      </c>
      <c r="P52" s="1115">
        <f t="shared" si="17"/>
        <v>14</v>
      </c>
      <c r="Q52" s="1115">
        <f t="shared" si="17"/>
        <v>13</v>
      </c>
      <c r="R52" s="1115">
        <f t="shared" si="17"/>
        <v>8</v>
      </c>
      <c r="S52" s="907">
        <f>AVERAGE(E52:R52)</f>
        <v>11.285714285714286</v>
      </c>
    </row>
    <row r="53" spans="1:19" ht="41.15" hidden="1" customHeight="1" x14ac:dyDescent="0.25">
      <c r="A53" s="1112"/>
      <c r="B53" s="1112"/>
      <c r="C53" s="1136" t="s">
        <v>51</v>
      </c>
      <c r="D53" s="1114"/>
      <c r="E53" s="1115">
        <f t="shared" ref="E53:R53" si="18">COUNT(E21:E22,E24:E25,E27:E30,E32:E34,E36:E37,E39:E40,E42:E47,E49:E50)</f>
        <v>7</v>
      </c>
      <c r="F53" s="1115">
        <f t="shared" si="18"/>
        <v>10</v>
      </c>
      <c r="G53" s="1115">
        <f t="shared" si="18"/>
        <v>11</v>
      </c>
      <c r="H53" s="1115">
        <f t="shared" si="18"/>
        <v>11</v>
      </c>
      <c r="I53" s="1115">
        <f t="shared" si="18"/>
        <v>9</v>
      </c>
      <c r="J53" s="1115">
        <f t="shared" si="18"/>
        <v>10</v>
      </c>
      <c r="K53" s="1115">
        <f t="shared" si="18"/>
        <v>6</v>
      </c>
      <c r="L53" s="1115">
        <f t="shared" si="18"/>
        <v>7</v>
      </c>
      <c r="M53" s="1115">
        <f t="shared" si="18"/>
        <v>12</v>
      </c>
      <c r="N53" s="1115">
        <f t="shared" si="18"/>
        <v>12</v>
      </c>
      <c r="O53" s="1115">
        <f t="shared" si="18"/>
        <v>10</v>
      </c>
      <c r="P53" s="1115">
        <f t="shared" si="18"/>
        <v>12</v>
      </c>
      <c r="Q53" s="1115">
        <f t="shared" si="18"/>
        <v>11</v>
      </c>
      <c r="R53" s="1115">
        <f t="shared" si="18"/>
        <v>8</v>
      </c>
      <c r="S53" s="907">
        <f t="shared" si="5"/>
        <v>9.7142857142857135</v>
      </c>
    </row>
    <row r="54" spans="1:19" ht="41.15" hidden="1" customHeight="1" x14ac:dyDescent="0.25">
      <c r="A54" s="1112"/>
      <c r="B54" s="1112"/>
      <c r="C54" s="1136" t="s">
        <v>113</v>
      </c>
      <c r="D54" s="1114"/>
      <c r="E54" s="1115">
        <f t="shared" ref="E54:R54" si="19">COUNT(E24:E25,E27:E30,E33:E34,E36:E37,E39:E40,E42:E47,E49:E51)</f>
        <v>7</v>
      </c>
      <c r="F54" s="1115">
        <f t="shared" si="19"/>
        <v>9</v>
      </c>
      <c r="G54" s="1115">
        <f t="shared" si="19"/>
        <v>10</v>
      </c>
      <c r="H54" s="1115">
        <f t="shared" si="19"/>
        <v>10</v>
      </c>
      <c r="I54" s="1115">
        <f t="shared" si="19"/>
        <v>10</v>
      </c>
      <c r="J54" s="1115">
        <f t="shared" si="19"/>
        <v>11</v>
      </c>
      <c r="K54" s="1115">
        <f t="shared" si="19"/>
        <v>4</v>
      </c>
      <c r="L54" s="1115">
        <f t="shared" si="19"/>
        <v>5</v>
      </c>
      <c r="M54" s="1115">
        <f t="shared" si="19"/>
        <v>10</v>
      </c>
      <c r="N54" s="1115">
        <f t="shared" si="19"/>
        <v>10</v>
      </c>
      <c r="O54" s="1115">
        <f t="shared" si="19"/>
        <v>8</v>
      </c>
      <c r="P54" s="1115">
        <f t="shared" si="19"/>
        <v>11</v>
      </c>
      <c r="Q54" s="1115">
        <f t="shared" si="19"/>
        <v>11</v>
      </c>
      <c r="R54" s="1115">
        <f t="shared" si="19"/>
        <v>8</v>
      </c>
      <c r="S54" s="907">
        <f t="shared" si="5"/>
        <v>8.8571428571428577</v>
      </c>
    </row>
    <row r="55" spans="1:19" ht="41.15" customHeight="1" x14ac:dyDescent="0.25">
      <c r="A55" s="1137" t="s">
        <v>13</v>
      </c>
      <c r="B55" s="1137" t="s">
        <v>319</v>
      </c>
      <c r="C55" s="1138" t="s">
        <v>320</v>
      </c>
      <c r="D55" s="1104">
        <f t="shared" ref="D55" si="20">SUM(E55:K55,L55:R55)/2</f>
        <v>40</v>
      </c>
      <c r="E55" s="1106"/>
      <c r="F55" s="1107">
        <v>8</v>
      </c>
      <c r="G55" s="1104">
        <v>8</v>
      </c>
      <c r="H55" s="1107">
        <v>8</v>
      </c>
      <c r="I55" s="1104">
        <v>8</v>
      </c>
      <c r="J55" s="1104">
        <v>8</v>
      </c>
      <c r="K55" s="1105"/>
      <c r="L55" s="1105"/>
      <c r="M55" s="1104">
        <v>8</v>
      </c>
      <c r="N55" s="1104">
        <v>8</v>
      </c>
      <c r="O55" s="1104">
        <v>8</v>
      </c>
      <c r="P55" s="1104">
        <v>8</v>
      </c>
      <c r="Q55" s="1104">
        <v>8</v>
      </c>
      <c r="R55" s="1105"/>
      <c r="S55" s="907"/>
    </row>
    <row r="56" spans="1:19" ht="41.15" hidden="1" customHeight="1" x14ac:dyDescent="0.25">
      <c r="A56" s="1112"/>
      <c r="B56" s="1112"/>
      <c r="C56" s="1136" t="s">
        <v>55</v>
      </c>
      <c r="D56" s="1114"/>
      <c r="E56" s="1115">
        <f t="shared" ref="E56:R56" si="21">COUNT(E27:E30,E33:E34,E36:E37,E39:E40,E42:E47,E49:E51,E55)</f>
        <v>6</v>
      </c>
      <c r="F56" s="1115">
        <f t="shared" si="21"/>
        <v>9</v>
      </c>
      <c r="G56" s="1115">
        <f t="shared" si="21"/>
        <v>11</v>
      </c>
      <c r="H56" s="1115">
        <f t="shared" si="21"/>
        <v>10</v>
      </c>
      <c r="I56" s="1115">
        <f t="shared" si="21"/>
        <v>10</v>
      </c>
      <c r="J56" s="1115">
        <f t="shared" si="21"/>
        <v>11</v>
      </c>
      <c r="K56" s="1115">
        <f t="shared" si="21"/>
        <v>4</v>
      </c>
      <c r="L56" s="1115">
        <f t="shared" si="21"/>
        <v>4</v>
      </c>
      <c r="M56" s="1115">
        <f t="shared" si="21"/>
        <v>10</v>
      </c>
      <c r="N56" s="1115">
        <f t="shared" si="21"/>
        <v>10</v>
      </c>
      <c r="O56" s="1115">
        <f t="shared" si="21"/>
        <v>9</v>
      </c>
      <c r="P56" s="1115">
        <f t="shared" si="21"/>
        <v>11</v>
      </c>
      <c r="Q56" s="1115">
        <f t="shared" si="21"/>
        <v>11</v>
      </c>
      <c r="R56" s="1115">
        <f t="shared" si="21"/>
        <v>7</v>
      </c>
      <c r="S56" s="907">
        <f t="shared" si="5"/>
        <v>8.7857142857142865</v>
      </c>
    </row>
    <row r="57" spans="1:19" ht="41.15" hidden="1" customHeight="1" x14ac:dyDescent="0.25">
      <c r="A57" s="1112"/>
      <c r="B57" s="1112"/>
      <c r="C57" s="1136" t="s">
        <v>105</v>
      </c>
      <c r="D57" s="1114"/>
      <c r="E57" s="1115">
        <f t="shared" ref="E57:R57" si="22">COUNT(E34,E36:E37,E39:E40,E42:E47,E49:E51,E55)</f>
        <v>5</v>
      </c>
      <c r="F57" s="1115">
        <f t="shared" si="22"/>
        <v>7</v>
      </c>
      <c r="G57" s="1115">
        <f t="shared" si="22"/>
        <v>7</v>
      </c>
      <c r="H57" s="1115">
        <f t="shared" si="22"/>
        <v>6</v>
      </c>
      <c r="I57" s="1115">
        <f t="shared" si="22"/>
        <v>6</v>
      </c>
      <c r="J57" s="1115">
        <f t="shared" si="22"/>
        <v>8</v>
      </c>
      <c r="K57" s="1115">
        <f t="shared" si="22"/>
        <v>3</v>
      </c>
      <c r="L57" s="1115">
        <f t="shared" si="22"/>
        <v>3</v>
      </c>
      <c r="M57" s="1115">
        <f t="shared" si="22"/>
        <v>7</v>
      </c>
      <c r="N57" s="1115">
        <f t="shared" si="22"/>
        <v>7</v>
      </c>
      <c r="O57" s="1115">
        <f t="shared" si="22"/>
        <v>6</v>
      </c>
      <c r="P57" s="1115">
        <f t="shared" si="22"/>
        <v>7</v>
      </c>
      <c r="Q57" s="1115">
        <f t="shared" si="22"/>
        <v>7</v>
      </c>
      <c r="R57" s="1115">
        <f t="shared" si="22"/>
        <v>6</v>
      </c>
      <c r="S57" s="907">
        <f t="shared" si="5"/>
        <v>6.0714285714285712</v>
      </c>
    </row>
    <row r="58" spans="1:19" ht="41.15" hidden="1" customHeight="1" x14ac:dyDescent="0.25">
      <c r="A58" s="1112"/>
      <c r="B58" s="1112"/>
      <c r="C58" s="1136" t="s">
        <v>128</v>
      </c>
      <c r="D58" s="1114"/>
      <c r="E58" s="1115">
        <f t="shared" ref="E58:R58" si="23">COUNT(E36:E37,E39:E40,E42:E47,E49:E51,E55)</f>
        <v>4</v>
      </c>
      <c r="F58" s="1115">
        <f t="shared" si="23"/>
        <v>6</v>
      </c>
      <c r="G58" s="1115">
        <f t="shared" si="23"/>
        <v>6</v>
      </c>
      <c r="H58" s="1115">
        <f t="shared" si="23"/>
        <v>5</v>
      </c>
      <c r="I58" s="1115">
        <f t="shared" si="23"/>
        <v>6</v>
      </c>
      <c r="J58" s="1115">
        <f t="shared" si="23"/>
        <v>7</v>
      </c>
      <c r="K58" s="1115">
        <f t="shared" si="23"/>
        <v>3</v>
      </c>
      <c r="L58" s="1115">
        <f t="shared" si="23"/>
        <v>3</v>
      </c>
      <c r="M58" s="1115">
        <f t="shared" si="23"/>
        <v>6</v>
      </c>
      <c r="N58" s="1115">
        <f t="shared" si="23"/>
        <v>6</v>
      </c>
      <c r="O58" s="1115">
        <f t="shared" si="23"/>
        <v>5</v>
      </c>
      <c r="P58" s="1115">
        <f t="shared" si="23"/>
        <v>7</v>
      </c>
      <c r="Q58" s="1115">
        <f t="shared" si="23"/>
        <v>6</v>
      </c>
      <c r="R58" s="1115">
        <f t="shared" si="23"/>
        <v>5</v>
      </c>
      <c r="S58" s="907">
        <f t="shared" si="5"/>
        <v>5.3571428571428568</v>
      </c>
    </row>
    <row r="59" spans="1:19" ht="41.15" hidden="1" customHeight="1" x14ac:dyDescent="0.25">
      <c r="A59" s="1112"/>
      <c r="B59" s="1112"/>
      <c r="C59" s="1136" t="s">
        <v>161</v>
      </c>
      <c r="D59" s="1114"/>
      <c r="E59" s="1115">
        <f t="shared" ref="E59:R59" si="24">COUNT(E39:E40,E42:E47,E49:E51,E55)</f>
        <v>3</v>
      </c>
      <c r="F59" s="1115">
        <f t="shared" si="24"/>
        <v>5</v>
      </c>
      <c r="G59" s="1115">
        <f t="shared" si="24"/>
        <v>5</v>
      </c>
      <c r="H59" s="1115">
        <f t="shared" si="24"/>
        <v>5</v>
      </c>
      <c r="I59" s="1115">
        <f t="shared" si="24"/>
        <v>5</v>
      </c>
      <c r="J59" s="1115">
        <f t="shared" si="24"/>
        <v>6</v>
      </c>
      <c r="K59" s="1115">
        <f t="shared" si="24"/>
        <v>2</v>
      </c>
      <c r="L59" s="1115">
        <f t="shared" si="24"/>
        <v>2</v>
      </c>
      <c r="M59" s="1115">
        <f t="shared" si="24"/>
        <v>5</v>
      </c>
      <c r="N59" s="1115">
        <f t="shared" si="24"/>
        <v>6</v>
      </c>
      <c r="O59" s="1115">
        <f t="shared" si="24"/>
        <v>4</v>
      </c>
      <c r="P59" s="1115">
        <f t="shared" si="24"/>
        <v>6</v>
      </c>
      <c r="Q59" s="1115">
        <f t="shared" si="24"/>
        <v>5</v>
      </c>
      <c r="R59" s="1115">
        <f t="shared" si="24"/>
        <v>4</v>
      </c>
      <c r="S59" s="907">
        <f t="shared" si="5"/>
        <v>4.5</v>
      </c>
    </row>
    <row r="60" spans="1:19" ht="41.15" hidden="1" customHeight="1" x14ac:dyDescent="0.25">
      <c r="A60" s="1112"/>
      <c r="B60" s="1112"/>
      <c r="C60" s="1136" t="s">
        <v>321</v>
      </c>
      <c r="D60" s="1114"/>
      <c r="E60" s="1115">
        <f t="shared" ref="E60:R60" si="25">COUNT(E42:E47,E49:E51,E55)</f>
        <v>2</v>
      </c>
      <c r="F60" s="1115">
        <f t="shared" si="25"/>
        <v>4</v>
      </c>
      <c r="G60" s="1115">
        <f t="shared" si="25"/>
        <v>4</v>
      </c>
      <c r="H60" s="1115">
        <f t="shared" si="25"/>
        <v>4</v>
      </c>
      <c r="I60" s="1115">
        <f t="shared" si="25"/>
        <v>4</v>
      </c>
      <c r="J60" s="1115">
        <f t="shared" si="25"/>
        <v>5</v>
      </c>
      <c r="K60" s="1115">
        <f t="shared" si="25"/>
        <v>2</v>
      </c>
      <c r="L60" s="1115">
        <f t="shared" si="25"/>
        <v>2</v>
      </c>
      <c r="M60" s="1115">
        <f t="shared" si="25"/>
        <v>4</v>
      </c>
      <c r="N60" s="1115">
        <f t="shared" si="25"/>
        <v>4</v>
      </c>
      <c r="O60" s="1115">
        <f t="shared" si="25"/>
        <v>4</v>
      </c>
      <c r="P60" s="1115">
        <f t="shared" si="25"/>
        <v>5</v>
      </c>
      <c r="Q60" s="1115">
        <f t="shared" si="25"/>
        <v>4</v>
      </c>
      <c r="R60" s="1115">
        <f t="shared" si="25"/>
        <v>3</v>
      </c>
      <c r="S60" s="907">
        <f t="shared" si="5"/>
        <v>3.6428571428571428</v>
      </c>
    </row>
    <row r="61" spans="1:19" ht="41.15" customHeight="1" x14ac:dyDescent="0.25">
      <c r="A61" s="1112"/>
      <c r="B61" s="1112"/>
      <c r="C61" s="1136" t="s">
        <v>183</v>
      </c>
      <c r="D61" s="1114"/>
      <c r="E61" s="1115">
        <f>COUNT(E55)</f>
        <v>0</v>
      </c>
      <c r="F61" s="1115">
        <f t="shared" ref="F61:R61" si="26">COUNT(F55)</f>
        <v>1</v>
      </c>
      <c r="G61" s="1115">
        <f t="shared" si="26"/>
        <v>1</v>
      </c>
      <c r="H61" s="1115">
        <f t="shared" si="26"/>
        <v>1</v>
      </c>
      <c r="I61" s="1115">
        <f t="shared" si="26"/>
        <v>1</v>
      </c>
      <c r="J61" s="1115">
        <f t="shared" si="26"/>
        <v>1</v>
      </c>
      <c r="K61" s="1115">
        <f t="shared" si="26"/>
        <v>0</v>
      </c>
      <c r="L61" s="1115">
        <f t="shared" si="26"/>
        <v>0</v>
      </c>
      <c r="M61" s="1115">
        <f t="shared" si="26"/>
        <v>1</v>
      </c>
      <c r="N61" s="1115">
        <f t="shared" si="26"/>
        <v>1</v>
      </c>
      <c r="O61" s="1115">
        <f t="shared" si="26"/>
        <v>1</v>
      </c>
      <c r="P61" s="1115">
        <f t="shared" si="26"/>
        <v>1</v>
      </c>
      <c r="Q61" s="1115">
        <f t="shared" si="26"/>
        <v>1</v>
      </c>
      <c r="R61" s="1115">
        <f t="shared" si="26"/>
        <v>0</v>
      </c>
      <c r="S61" s="907">
        <f t="shared" si="5"/>
        <v>0.7142857142857143</v>
      </c>
    </row>
    <row r="62" spans="1:19" ht="41.15" customHeight="1" thickBot="1" x14ac:dyDescent="0.35">
      <c r="A62" s="1102" t="s">
        <v>102</v>
      </c>
      <c r="B62" s="1102"/>
      <c r="C62" s="1103"/>
      <c r="D62" s="1104"/>
      <c r="E62" s="1106"/>
      <c r="F62" s="1107"/>
      <c r="G62" s="1107"/>
      <c r="H62" s="1107"/>
      <c r="I62" s="1104"/>
      <c r="J62" s="1104"/>
      <c r="K62" s="1105"/>
      <c r="L62" s="1105"/>
      <c r="M62" s="1107"/>
      <c r="N62" s="1104"/>
      <c r="O62" s="1104"/>
      <c r="P62" s="1104"/>
      <c r="Q62" s="1104"/>
      <c r="R62" s="1106"/>
      <c r="S62" s="897"/>
    </row>
    <row r="63" spans="1:19" ht="41.15" customHeight="1" thickBot="1" x14ac:dyDescent="0.35">
      <c r="A63" s="1139" t="s">
        <v>95</v>
      </c>
      <c r="B63" s="1139" t="s">
        <v>101</v>
      </c>
      <c r="C63" s="1140" t="s">
        <v>97</v>
      </c>
      <c r="D63" s="1139">
        <f>SUM(E63:K63,L63:R63)/2</f>
        <v>15.25</v>
      </c>
      <c r="E63" s="1141"/>
      <c r="F63" s="1142" t="s">
        <v>104</v>
      </c>
      <c r="G63" s="1143">
        <v>7.5</v>
      </c>
      <c r="H63" s="1143">
        <v>4</v>
      </c>
      <c r="I63" s="1139"/>
      <c r="J63" s="1139"/>
      <c r="K63" s="1141"/>
      <c r="L63" s="1141"/>
      <c r="M63" s="1143">
        <v>7.5</v>
      </c>
      <c r="N63" s="1139">
        <v>7.5</v>
      </c>
      <c r="O63" s="1139">
        <v>4</v>
      </c>
      <c r="P63" s="1139"/>
      <c r="Q63" s="1139"/>
      <c r="R63" s="1144"/>
      <c r="S63" s="897"/>
    </row>
    <row r="64" spans="1:19" ht="41.15" customHeight="1" thickBot="1" x14ac:dyDescent="0.35">
      <c r="A64" s="1102" t="s">
        <v>96</v>
      </c>
      <c r="B64" s="1102" t="s">
        <v>100</v>
      </c>
      <c r="C64" s="1145" t="s">
        <v>99</v>
      </c>
      <c r="D64" s="1139">
        <f t="shared" ref="D64:D65" si="27">SUM(E64:K64,L64:R64)/2</f>
        <v>38</v>
      </c>
      <c r="E64" s="1146"/>
      <c r="F64" s="1147">
        <v>9.5</v>
      </c>
      <c r="G64" s="1102">
        <v>9.5</v>
      </c>
      <c r="H64" s="1102">
        <v>9.5</v>
      </c>
      <c r="I64" s="1102">
        <v>9.5</v>
      </c>
      <c r="J64" s="1102"/>
      <c r="K64" s="1146"/>
      <c r="L64" s="1148"/>
      <c r="M64" s="1149">
        <v>9.5</v>
      </c>
      <c r="N64" s="1102">
        <v>9.5</v>
      </c>
      <c r="O64" s="1102">
        <v>9.5</v>
      </c>
      <c r="P64" s="1102">
        <v>9.5</v>
      </c>
      <c r="Q64" s="1102"/>
      <c r="R64" s="1150"/>
      <c r="S64" s="897"/>
    </row>
    <row r="65" spans="1:19" ht="41.15" customHeight="1" thickBot="1" x14ac:dyDescent="0.35">
      <c r="A65" s="1102" t="s">
        <v>96</v>
      </c>
      <c r="B65" s="1102" t="s">
        <v>100</v>
      </c>
      <c r="C65" s="1145" t="s">
        <v>137</v>
      </c>
      <c r="D65" s="1139">
        <f t="shared" si="27"/>
        <v>38</v>
      </c>
      <c r="E65" s="1146">
        <v>9.5</v>
      </c>
      <c r="F65" s="1149">
        <v>9.5</v>
      </c>
      <c r="G65" s="1102"/>
      <c r="H65" s="1102"/>
      <c r="I65" s="1102"/>
      <c r="J65" s="1102">
        <v>9.5</v>
      </c>
      <c r="K65" s="1146">
        <v>9.5</v>
      </c>
      <c r="L65" s="1146">
        <v>9.5</v>
      </c>
      <c r="M65" s="1147">
        <v>9.5</v>
      </c>
      <c r="N65" s="1102"/>
      <c r="O65" s="1102"/>
      <c r="P65" s="1102"/>
      <c r="Q65" s="1102">
        <v>9.5</v>
      </c>
      <c r="R65" s="1150">
        <v>9.5</v>
      </c>
      <c r="S65" s="897"/>
    </row>
    <row r="66" spans="1:19" ht="41.15" customHeight="1" x14ac:dyDescent="0.7">
      <c r="A66" s="1102"/>
      <c r="B66" s="1151" t="s">
        <v>155</v>
      </c>
      <c r="C66" s="1152" t="s">
        <v>140</v>
      </c>
      <c r="D66" s="1104"/>
      <c r="E66" s="1105"/>
      <c r="F66" s="1107"/>
      <c r="G66" s="1107"/>
      <c r="H66" s="1107"/>
      <c r="I66" s="1104"/>
      <c r="J66" s="1104"/>
      <c r="K66" s="1105"/>
      <c r="L66" s="1105"/>
      <c r="M66" s="1104"/>
      <c r="N66" s="1104"/>
      <c r="O66" s="1104"/>
      <c r="P66" s="1104"/>
      <c r="Q66" s="1104"/>
      <c r="R66" s="1106"/>
      <c r="S66" s="897"/>
    </row>
    <row r="67" spans="1:19" ht="41.15" customHeight="1" x14ac:dyDescent="0.7">
      <c r="A67" s="1102"/>
      <c r="B67" s="1153" t="s">
        <v>154</v>
      </c>
      <c r="C67" s="1154" t="s">
        <v>141</v>
      </c>
      <c r="D67" s="1104"/>
      <c r="E67" s="1105"/>
      <c r="F67" s="1107"/>
      <c r="G67" s="1107"/>
      <c r="H67" s="1107"/>
      <c r="I67" s="1104"/>
      <c r="J67" s="1104"/>
      <c r="K67" s="1105"/>
      <c r="L67" s="1105"/>
      <c r="M67" s="1104"/>
      <c r="N67" s="1104"/>
      <c r="O67" s="1104"/>
      <c r="P67" s="1104"/>
      <c r="Q67" s="1104"/>
      <c r="R67" s="1106"/>
      <c r="S67" s="897"/>
    </row>
    <row r="68" spans="1:19" ht="41.15" customHeight="1" x14ac:dyDescent="0.55000000000000004">
      <c r="A68" s="1052"/>
      <c r="B68" s="1052"/>
      <c r="C68" s="1052"/>
      <c r="D68" s="1030"/>
      <c r="E68" s="1053">
        <f t="shared" ref="E68:R68" si="28">SUM(E7:E13,E15:E19,E21:E22,E24:E25,E27:E30,E32:E34,E36:E37,E39:E40,E42:E47,E49:E51,E55,E63:E67)</f>
        <v>94.5</v>
      </c>
      <c r="F68" s="1053">
        <f t="shared" si="28"/>
        <v>166</v>
      </c>
      <c r="G68" s="1053">
        <f t="shared" si="28"/>
        <v>173</v>
      </c>
      <c r="H68" s="1053">
        <f t="shared" si="28"/>
        <v>150.5</v>
      </c>
      <c r="I68" s="1053">
        <f t="shared" si="28"/>
        <v>150.5</v>
      </c>
      <c r="J68" s="1053">
        <f t="shared" si="28"/>
        <v>166.5</v>
      </c>
      <c r="K68" s="1053">
        <f t="shared" si="28"/>
        <v>89.5</v>
      </c>
      <c r="L68" s="1053">
        <f t="shared" si="28"/>
        <v>94.5</v>
      </c>
      <c r="M68" s="1053">
        <f t="shared" si="28"/>
        <v>190.5</v>
      </c>
      <c r="N68" s="1053">
        <f t="shared" si="28"/>
        <v>181</v>
      </c>
      <c r="O68" s="1053">
        <f t="shared" si="28"/>
        <v>153.5</v>
      </c>
      <c r="P68" s="1053">
        <f t="shared" si="28"/>
        <v>166.5</v>
      </c>
      <c r="Q68" s="1053">
        <f t="shared" si="28"/>
        <v>158.5</v>
      </c>
      <c r="R68" s="1053">
        <f t="shared" si="28"/>
        <v>110.5</v>
      </c>
      <c r="S68" s="897"/>
    </row>
    <row r="69" spans="1:19" ht="41.15" customHeight="1" x14ac:dyDescent="0.55000000000000004">
      <c r="A69" s="1054"/>
      <c r="B69" s="1054"/>
      <c r="C69" s="1054"/>
      <c r="D69" s="1030"/>
      <c r="E69" s="1055">
        <f>E68/8</f>
        <v>11.8125</v>
      </c>
      <c r="F69" s="1055">
        <f t="shared" ref="F69:R69" si="29">F68/8</f>
        <v>20.75</v>
      </c>
      <c r="G69" s="1055">
        <f t="shared" si="29"/>
        <v>21.625</v>
      </c>
      <c r="H69" s="1055">
        <f t="shared" si="29"/>
        <v>18.8125</v>
      </c>
      <c r="I69" s="1055">
        <f t="shared" si="29"/>
        <v>18.8125</v>
      </c>
      <c r="J69" s="1055">
        <f t="shared" si="29"/>
        <v>20.8125</v>
      </c>
      <c r="K69" s="1055">
        <f t="shared" si="29"/>
        <v>11.1875</v>
      </c>
      <c r="L69" s="1055">
        <f t="shared" si="29"/>
        <v>11.8125</v>
      </c>
      <c r="M69" s="1055">
        <f t="shared" si="29"/>
        <v>23.8125</v>
      </c>
      <c r="N69" s="1055">
        <f t="shared" si="29"/>
        <v>22.625</v>
      </c>
      <c r="O69" s="1055">
        <f t="shared" si="29"/>
        <v>19.1875</v>
      </c>
      <c r="P69" s="1055">
        <f t="shared" si="29"/>
        <v>20.8125</v>
      </c>
      <c r="Q69" s="1055">
        <f t="shared" si="29"/>
        <v>19.8125</v>
      </c>
      <c r="R69" s="1055">
        <f t="shared" si="29"/>
        <v>13.8125</v>
      </c>
      <c r="S69" s="897"/>
    </row>
    <row r="70" spans="1:19" ht="23.5" x14ac:dyDescent="0.55000000000000004">
      <c r="A70" s="1056"/>
      <c r="B70" s="1056"/>
      <c r="C70" s="1056"/>
      <c r="D70" s="1031" t="s">
        <v>212</v>
      </c>
      <c r="E70" s="1032" t="s">
        <v>315</v>
      </c>
      <c r="F70" s="1033" t="s">
        <v>203</v>
      </c>
      <c r="G70" s="813"/>
      <c r="H70" s="1031" t="s">
        <v>211</v>
      </c>
      <c r="I70" s="1057"/>
      <c r="J70" s="1034" t="s">
        <v>203</v>
      </c>
      <c r="K70" s="813"/>
      <c r="L70" s="1031" t="s">
        <v>213</v>
      </c>
      <c r="M70" s="1032" t="s">
        <v>74</v>
      </c>
      <c r="N70" s="1033" t="s">
        <v>203</v>
      </c>
      <c r="O70" s="813"/>
      <c r="P70" s="1031" t="s">
        <v>211</v>
      </c>
      <c r="Q70" s="1057"/>
      <c r="R70" s="1034" t="s">
        <v>203</v>
      </c>
      <c r="S70" s="897"/>
    </row>
    <row r="71" spans="1:19" ht="23.5" x14ac:dyDescent="0.55000000000000004">
      <c r="A71" s="1035"/>
      <c r="B71" s="1035"/>
      <c r="C71" s="1035"/>
      <c r="D71" s="1036" t="s">
        <v>159</v>
      </c>
      <c r="E71" s="989">
        <v>27.15</v>
      </c>
      <c r="F71" s="1058" t="str">
        <f>E71* 40 &amp; "hrs"</f>
        <v>1086hrs</v>
      </c>
      <c r="G71" s="813"/>
      <c r="H71" s="1037" t="s">
        <v>240</v>
      </c>
      <c r="I71" s="1038">
        <v>25.93</v>
      </c>
      <c r="J71" s="1059" t="s">
        <v>247</v>
      </c>
      <c r="K71" s="813"/>
      <c r="L71" s="1039" t="s">
        <v>159</v>
      </c>
      <c r="M71" s="1040">
        <v>27.15</v>
      </c>
      <c r="N71" s="1058" t="str">
        <f>M71* 40 &amp; "hrs"</f>
        <v>1086hrs</v>
      </c>
      <c r="O71" s="813"/>
      <c r="P71" s="1041" t="s">
        <v>240</v>
      </c>
      <c r="Q71" s="1023">
        <v>25.93</v>
      </c>
      <c r="R71" s="1060" t="s">
        <v>247</v>
      </c>
      <c r="S71" s="897"/>
    </row>
    <row r="72" spans="1:19" ht="23.5" x14ac:dyDescent="0.55000000000000004">
      <c r="A72" s="1035"/>
      <c r="B72" s="1035"/>
      <c r="C72" s="1035"/>
      <c r="D72" s="1042" t="s">
        <v>204</v>
      </c>
      <c r="E72" s="1043">
        <f>SUM(E68:K68)/40</f>
        <v>24.762499999999999</v>
      </c>
      <c r="F72" s="1061" t="str">
        <f>E72* 40 &amp; "hrs"</f>
        <v>990.5hrs</v>
      </c>
      <c r="G72" s="813"/>
      <c r="H72" s="1044" t="s">
        <v>74</v>
      </c>
      <c r="I72" s="1045">
        <f>SUM(E68:K68)/40</f>
        <v>24.762499999999999</v>
      </c>
      <c r="J72" s="1046" t="str">
        <f>I72*40 &amp; "hrs"</f>
        <v>990.5hrs</v>
      </c>
      <c r="K72" s="813"/>
      <c r="L72" s="1047" t="s">
        <v>204</v>
      </c>
      <c r="M72" s="1048">
        <f>SUM(L68:R68)/40</f>
        <v>26.375</v>
      </c>
      <c r="N72" s="1061" t="str">
        <f>M72* 40 &amp; "hrs"</f>
        <v>1055hrs</v>
      </c>
      <c r="O72" s="813"/>
      <c r="P72" s="1044" t="s">
        <v>74</v>
      </c>
      <c r="Q72" s="1049">
        <f>SUM(L68:R68)/40</f>
        <v>26.375</v>
      </c>
      <c r="R72" s="1050" t="str">
        <f>Q72*40 &amp; "hrs"</f>
        <v>1055hrs</v>
      </c>
      <c r="S72" s="897"/>
    </row>
    <row r="73" spans="1:19" ht="23.5" x14ac:dyDescent="0.55000000000000004">
      <c r="A73" s="1035"/>
      <c r="B73" s="1035"/>
      <c r="C73" s="1035"/>
      <c r="D73" s="1039" t="s">
        <v>188</v>
      </c>
      <c r="E73" s="1040">
        <f>COUNTIFS(E7:K69, "T")*8/40</f>
        <v>0</v>
      </c>
      <c r="F73" s="1062" t="str">
        <f>E73* 40 &amp; "hrs"</f>
        <v>0hrs</v>
      </c>
      <c r="G73" s="813"/>
      <c r="H73" s="1041" t="s">
        <v>241</v>
      </c>
      <c r="I73" s="1040">
        <v>29.07</v>
      </c>
      <c r="J73" s="1060" t="s">
        <v>251</v>
      </c>
      <c r="K73" s="813"/>
      <c r="L73" s="1051" t="s">
        <v>188</v>
      </c>
      <c r="M73" s="1023">
        <f>COUNTIFS(L7:R69, "T")*8/40</f>
        <v>0</v>
      </c>
      <c r="N73" s="1062" t="str">
        <f>M73* 40 &amp; "hrs"</f>
        <v>0hrs</v>
      </c>
      <c r="O73" s="813"/>
      <c r="P73" s="1041" t="s">
        <v>241</v>
      </c>
      <c r="Q73" s="1023">
        <v>29.07</v>
      </c>
      <c r="R73" s="1060" t="s">
        <v>251</v>
      </c>
      <c r="S73" s="897"/>
    </row>
    <row r="74" spans="1:19" ht="41.15" customHeight="1" x14ac:dyDescent="0.3">
      <c r="A74" s="897"/>
      <c r="B74" s="897"/>
      <c r="C74" s="897"/>
      <c r="D74" s="897"/>
      <c r="E74" s="897"/>
      <c r="F74" s="897"/>
      <c r="G74" s="897"/>
      <c r="H74" s="897"/>
      <c r="I74" s="897"/>
      <c r="J74" s="897"/>
      <c r="K74" s="897"/>
      <c r="L74" s="897"/>
      <c r="M74" s="897"/>
      <c r="N74" s="897"/>
      <c r="O74" s="897"/>
      <c r="P74" s="897"/>
      <c r="Q74" s="897"/>
      <c r="R74" s="897"/>
      <c r="S74" s="897"/>
    </row>
    <row r="75" spans="1:19" ht="41.15" customHeight="1" x14ac:dyDescent="0.3">
      <c r="A75" s="897"/>
      <c r="B75" s="897"/>
      <c r="C75" s="897"/>
      <c r="D75" s="897"/>
      <c r="E75" s="897"/>
      <c r="F75" s="897"/>
      <c r="G75" s="897"/>
      <c r="H75" s="897"/>
      <c r="I75" s="897"/>
      <c r="J75" s="897"/>
      <c r="K75" s="897"/>
      <c r="L75" s="897"/>
      <c r="M75" s="897"/>
      <c r="N75" s="897"/>
      <c r="O75" s="897"/>
      <c r="P75" s="897"/>
      <c r="Q75" s="897"/>
      <c r="R75" s="897"/>
      <c r="S75" s="897"/>
    </row>
    <row r="76" spans="1:19" ht="41.15" customHeight="1" x14ac:dyDescent="0.3">
      <c r="A76" s="897"/>
      <c r="B76" s="897"/>
      <c r="C76" s="897"/>
      <c r="D76" s="897" t="s">
        <v>280</v>
      </c>
      <c r="E76" s="897"/>
      <c r="F76" s="897"/>
      <c r="G76" s="897">
        <f>26.63*40</f>
        <v>1065.2</v>
      </c>
      <c r="H76" s="897" t="str">
        <f ca="1">_xlfn.FORMULATEXT(G76)</f>
        <v>=26.63*40</v>
      </c>
      <c r="I76" s="897"/>
      <c r="J76" s="897"/>
      <c r="K76" s="897"/>
      <c r="L76" s="897"/>
      <c r="M76" s="897"/>
      <c r="N76" s="897"/>
      <c r="O76" s="897"/>
      <c r="P76" s="897"/>
      <c r="Q76" s="897"/>
      <c r="R76" s="897"/>
      <c r="S76" s="897"/>
    </row>
  </sheetData>
  <mergeCells count="5">
    <mergeCell ref="A1:R1"/>
    <mergeCell ref="A2:R2"/>
    <mergeCell ref="A3:R3"/>
    <mergeCell ref="E4:K4"/>
    <mergeCell ref="L4:R4"/>
  </mergeCells>
  <conditionalFormatting sqref="I72">
    <cfRule type="cellIs" dxfId="465" priority="10" operator="lessThan">
      <formula>25.93</formula>
    </cfRule>
    <cfRule type="cellIs" dxfId="464" priority="11" operator="greaterThan">
      <formula>29.07</formula>
    </cfRule>
    <cfRule type="cellIs" dxfId="463" priority="12" operator="between">
      <formula>25.93</formula>
      <formula>29.07</formula>
    </cfRule>
  </conditionalFormatting>
  <conditionalFormatting sqref="J72">
    <cfRule type="cellIs" dxfId="462" priority="7" operator="lessThan">
      <formula>1037.2</formula>
    </cfRule>
    <cfRule type="cellIs" dxfId="461" priority="8" operator="greaterThan">
      <formula>1162.8</formula>
    </cfRule>
    <cfRule type="cellIs" dxfId="460" priority="9" operator="between">
      <formula>1037.2</formula>
      <formula>1162.8</formula>
    </cfRule>
  </conditionalFormatting>
  <conditionalFormatting sqref="Q72">
    <cfRule type="cellIs" dxfId="459" priority="4" operator="lessThan">
      <formula>25.93</formula>
    </cfRule>
    <cfRule type="cellIs" dxfId="458" priority="5" operator="greaterThan">
      <formula>29.07</formula>
    </cfRule>
    <cfRule type="cellIs" dxfId="457" priority="6" operator="between">
      <formula>25.93</formula>
      <formula>29.07</formula>
    </cfRule>
  </conditionalFormatting>
  <conditionalFormatting sqref="R72">
    <cfRule type="cellIs" dxfId="456" priority="1" operator="lessThan">
      <formula>1037.2</formula>
    </cfRule>
    <cfRule type="cellIs" dxfId="455" priority="2" operator="greaterThan">
      <formula>1162.8</formula>
    </cfRule>
    <cfRule type="cellIs" dxfId="454" priority="3" operator="between">
      <formula>1037.2</formula>
      <formula>1162.8</formula>
    </cfRule>
  </conditionalFormatting>
  <pageMargins left="0.7" right="0.7" top="0.75" bottom="0.75" header="0.3" footer="0.3"/>
  <pageSetup scale="24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DCFA-8D83-4BC3-BFC1-2A839785B6EB}">
  <sheetPr>
    <pageSetUpPr fitToPage="1"/>
  </sheetPr>
  <dimension ref="A1:S76"/>
  <sheetViews>
    <sheetView topLeftCell="B43" zoomScaleNormal="100" workbookViewId="0">
      <selection activeCell="O39" sqref="O39"/>
    </sheetView>
  </sheetViews>
  <sheetFormatPr defaultRowHeight="24" customHeight="1" x14ac:dyDescent="0.25"/>
  <cols>
    <col min="2" max="2" width="32.1796875" bestFit="1" customWidth="1"/>
    <col min="3" max="3" width="24.54296875" bestFit="1" customWidth="1"/>
    <col min="10" max="10" width="9.453125" customWidth="1"/>
    <col min="14" max="14" width="9.453125" customWidth="1"/>
    <col min="18" max="18" width="9.54296875" customWidth="1"/>
  </cols>
  <sheetData>
    <row r="1" spans="1:19" ht="24" customHeight="1" x14ac:dyDescent="0.5">
      <c r="A1" s="2678" t="s">
        <v>0</v>
      </c>
      <c r="B1" s="2678"/>
      <c r="C1" s="2678"/>
      <c r="D1" s="2678"/>
      <c r="E1" s="2678"/>
      <c r="F1" s="2678"/>
      <c r="G1" s="2678"/>
      <c r="H1" s="2678"/>
      <c r="I1" s="2678"/>
      <c r="J1" s="2678"/>
      <c r="K1" s="2678"/>
      <c r="L1" s="2678"/>
      <c r="M1" s="2678"/>
      <c r="N1" s="2678"/>
      <c r="O1" s="2678"/>
      <c r="P1" s="2678"/>
      <c r="Q1" s="2678"/>
      <c r="R1" s="2678"/>
    </row>
    <row r="2" spans="1:19" ht="24" customHeight="1" x14ac:dyDescent="0.5">
      <c r="A2" s="2678" t="s">
        <v>87</v>
      </c>
      <c r="B2" s="2678"/>
      <c r="C2" s="2678"/>
      <c r="D2" s="2678"/>
      <c r="E2" s="2678"/>
      <c r="F2" s="2678"/>
      <c r="G2" s="2678"/>
      <c r="H2" s="2678"/>
      <c r="I2" s="2678"/>
      <c r="J2" s="2678"/>
      <c r="K2" s="2678"/>
      <c r="L2" s="2678"/>
      <c r="M2" s="2678"/>
      <c r="N2" s="2678"/>
      <c r="O2" s="2678"/>
      <c r="P2" s="2678"/>
      <c r="Q2" s="2678"/>
      <c r="R2" s="2678"/>
    </row>
    <row r="3" spans="1:19" ht="24" customHeight="1" x14ac:dyDescent="0.5">
      <c r="A3" s="2679"/>
      <c r="B3" s="2679"/>
      <c r="C3" s="2679"/>
      <c r="D3" s="2679"/>
      <c r="E3" s="2679"/>
      <c r="F3" s="2679"/>
      <c r="G3" s="2679"/>
      <c r="H3" s="2679"/>
      <c r="I3" s="2679"/>
      <c r="J3" s="2679"/>
      <c r="K3" s="2679"/>
      <c r="L3" s="2679"/>
      <c r="M3" s="2679"/>
      <c r="N3" s="2679"/>
      <c r="O3" s="2679"/>
      <c r="P3" s="2679"/>
      <c r="Q3" s="2679"/>
      <c r="R3" s="2679"/>
    </row>
    <row r="4" spans="1:19" ht="24" customHeight="1" x14ac:dyDescent="0.5">
      <c r="A4" s="581"/>
      <c r="B4" s="581"/>
      <c r="C4" s="581"/>
      <c r="D4" s="581"/>
      <c r="E4" s="2668" t="s">
        <v>2</v>
      </c>
      <c r="F4" s="2669"/>
      <c r="G4" s="2669"/>
      <c r="H4" s="2669"/>
      <c r="I4" s="2669"/>
      <c r="J4" s="2669"/>
      <c r="K4" s="2670"/>
      <c r="L4" s="2668" t="s">
        <v>3</v>
      </c>
      <c r="M4" s="2669"/>
      <c r="N4" s="2669"/>
      <c r="O4" s="2669"/>
      <c r="P4" s="2669"/>
      <c r="Q4" s="2669"/>
      <c r="R4" s="2669"/>
    </row>
    <row r="5" spans="1:19" ht="24" customHeight="1" x14ac:dyDescent="0.5">
      <c r="A5" s="582"/>
      <c r="B5" s="582"/>
      <c r="C5" s="582"/>
      <c r="D5" s="582"/>
      <c r="E5" s="373">
        <v>45501</v>
      </c>
      <c r="F5" s="373">
        <v>45502</v>
      </c>
      <c r="G5" s="373">
        <v>45503</v>
      </c>
      <c r="H5" s="373">
        <v>45504</v>
      </c>
      <c r="I5" s="373">
        <v>45505</v>
      </c>
      <c r="J5" s="373">
        <v>45506</v>
      </c>
      <c r="K5" s="373">
        <v>45507</v>
      </c>
      <c r="L5" s="373">
        <v>45508</v>
      </c>
      <c r="M5" s="373">
        <v>45509</v>
      </c>
      <c r="N5" s="373">
        <v>45510</v>
      </c>
      <c r="O5" s="373">
        <v>45511</v>
      </c>
      <c r="P5" s="373">
        <v>45512</v>
      </c>
      <c r="Q5" s="373">
        <v>45513</v>
      </c>
      <c r="R5" s="373">
        <v>45514</v>
      </c>
    </row>
    <row r="6" spans="1:19" ht="24" customHeight="1" x14ac:dyDescent="0.5">
      <c r="A6" s="374" t="s">
        <v>4</v>
      </c>
      <c r="B6" s="374" t="s">
        <v>5</v>
      </c>
      <c r="C6" s="374" t="s">
        <v>6</v>
      </c>
      <c r="D6" s="374" t="s">
        <v>7</v>
      </c>
      <c r="E6" s="375" t="s">
        <v>8</v>
      </c>
      <c r="F6" s="376" t="s">
        <v>9</v>
      </c>
      <c r="G6" s="376" t="s">
        <v>10</v>
      </c>
      <c r="H6" s="376" t="s">
        <v>11</v>
      </c>
      <c r="I6" s="376" t="s">
        <v>10</v>
      </c>
      <c r="J6" s="376" t="s">
        <v>264</v>
      </c>
      <c r="K6" s="375" t="s">
        <v>8</v>
      </c>
      <c r="L6" s="375" t="s">
        <v>8</v>
      </c>
      <c r="M6" s="376" t="s">
        <v>9</v>
      </c>
      <c r="N6" s="376" t="s">
        <v>10</v>
      </c>
      <c r="O6" s="376" t="s">
        <v>11</v>
      </c>
      <c r="P6" s="376" t="s">
        <v>10</v>
      </c>
      <c r="Q6" s="376" t="s">
        <v>12</v>
      </c>
      <c r="R6" s="378" t="s">
        <v>8</v>
      </c>
    </row>
    <row r="7" spans="1:19" ht="24" customHeight="1" x14ac:dyDescent="0.25">
      <c r="A7" s="416" t="s">
        <v>13</v>
      </c>
      <c r="B7" s="416" t="s">
        <v>116</v>
      </c>
      <c r="C7" s="585" t="s">
        <v>115</v>
      </c>
      <c r="D7" s="586">
        <f>SUM(E7:K7,L7:R7)/2</f>
        <v>35</v>
      </c>
      <c r="E7" s="587"/>
      <c r="F7" s="586">
        <v>7</v>
      </c>
      <c r="G7" s="586">
        <v>7</v>
      </c>
      <c r="H7" s="586">
        <v>7</v>
      </c>
      <c r="I7" s="586">
        <v>7</v>
      </c>
      <c r="J7" s="586">
        <v>7</v>
      </c>
      <c r="K7" s="587"/>
      <c r="L7" s="587"/>
      <c r="M7" s="586">
        <v>7</v>
      </c>
      <c r="N7" s="586">
        <v>7</v>
      </c>
      <c r="O7" s="586">
        <v>7</v>
      </c>
      <c r="P7" s="586">
        <v>7</v>
      </c>
      <c r="Q7" s="586">
        <v>7</v>
      </c>
      <c r="R7" s="589"/>
    </row>
    <row r="8" spans="1:19" ht="24" customHeight="1" x14ac:dyDescent="0.25">
      <c r="A8" s="416" t="s">
        <v>13</v>
      </c>
      <c r="B8" s="416" t="s">
        <v>90</v>
      </c>
      <c r="C8" s="585" t="s">
        <v>88</v>
      </c>
      <c r="D8" s="586">
        <f t="shared" ref="D8:D14" si="0">SUM(E8:K8,L8:R8)/2</f>
        <v>40</v>
      </c>
      <c r="E8" s="587"/>
      <c r="F8" s="586">
        <v>8</v>
      </c>
      <c r="G8" s="586">
        <v>8</v>
      </c>
      <c r="H8" s="590">
        <v>8</v>
      </c>
      <c r="I8" s="586">
        <v>8</v>
      </c>
      <c r="J8" s="586">
        <v>8</v>
      </c>
      <c r="K8" s="587"/>
      <c r="L8" s="587"/>
      <c r="M8" s="586">
        <v>8</v>
      </c>
      <c r="N8" s="586">
        <v>8</v>
      </c>
      <c r="O8" s="586">
        <v>8</v>
      </c>
      <c r="P8" s="586">
        <v>8</v>
      </c>
      <c r="Q8" s="586">
        <v>8</v>
      </c>
      <c r="R8" s="589"/>
    </row>
    <row r="9" spans="1:19" ht="24" customHeight="1" x14ac:dyDescent="0.25">
      <c r="A9" s="416" t="s">
        <v>13</v>
      </c>
      <c r="B9" s="416" t="s">
        <v>90</v>
      </c>
      <c r="C9" s="585" t="s">
        <v>89</v>
      </c>
      <c r="D9" s="586">
        <f t="shared" si="0"/>
        <v>40</v>
      </c>
      <c r="E9" s="587"/>
      <c r="F9" s="586">
        <v>8</v>
      </c>
      <c r="G9" s="586">
        <v>8</v>
      </c>
      <c r="H9" s="586">
        <v>8</v>
      </c>
      <c r="I9" s="586">
        <v>8</v>
      </c>
      <c r="J9" s="586">
        <v>8</v>
      </c>
      <c r="K9" s="587"/>
      <c r="L9" s="587"/>
      <c r="M9" s="586">
        <v>8</v>
      </c>
      <c r="N9" s="586">
        <v>8</v>
      </c>
      <c r="O9" s="586">
        <v>8</v>
      </c>
      <c r="P9" s="586">
        <v>8</v>
      </c>
      <c r="Q9" s="586">
        <v>8</v>
      </c>
      <c r="R9" s="589"/>
    </row>
    <row r="10" spans="1:19" ht="24" customHeight="1" x14ac:dyDescent="0.25">
      <c r="A10" s="416" t="s">
        <v>13</v>
      </c>
      <c r="B10" s="416" t="s">
        <v>90</v>
      </c>
      <c r="C10" s="592" t="s">
        <v>111</v>
      </c>
      <c r="D10" s="586">
        <f t="shared" si="0"/>
        <v>40</v>
      </c>
      <c r="E10" s="587">
        <v>8</v>
      </c>
      <c r="F10" s="586">
        <v>8</v>
      </c>
      <c r="G10" s="586">
        <v>8</v>
      </c>
      <c r="H10" s="586"/>
      <c r="I10" s="586">
        <v>8</v>
      </c>
      <c r="J10" s="586">
        <v>8</v>
      </c>
      <c r="K10" s="587"/>
      <c r="L10" s="593"/>
      <c r="M10" s="586">
        <v>8</v>
      </c>
      <c r="N10" s="586">
        <v>8</v>
      </c>
      <c r="O10" s="586">
        <v>8</v>
      </c>
      <c r="P10" s="586">
        <v>8</v>
      </c>
      <c r="Q10" s="586"/>
      <c r="R10" s="587">
        <v>8</v>
      </c>
    </row>
    <row r="11" spans="1:19" ht="24" customHeight="1" x14ac:dyDescent="0.25">
      <c r="A11" s="416" t="s">
        <v>13</v>
      </c>
      <c r="B11" s="416" t="s">
        <v>90</v>
      </c>
      <c r="C11" s="592" t="s">
        <v>133</v>
      </c>
      <c r="D11" s="586">
        <f t="shared" si="0"/>
        <v>8</v>
      </c>
      <c r="E11" s="616" t="s">
        <v>104</v>
      </c>
      <c r="F11" s="591" t="s">
        <v>104</v>
      </c>
      <c r="G11" s="586"/>
      <c r="H11" s="591" t="s">
        <v>104</v>
      </c>
      <c r="I11" s="591" t="s">
        <v>104</v>
      </c>
      <c r="J11" s="591" t="s">
        <v>104</v>
      </c>
      <c r="K11" s="587"/>
      <c r="L11" s="593"/>
      <c r="M11" s="591" t="s">
        <v>104</v>
      </c>
      <c r="N11" s="591" t="s">
        <v>104</v>
      </c>
      <c r="O11" s="591" t="s">
        <v>104</v>
      </c>
      <c r="P11" s="586"/>
      <c r="Q11" s="586">
        <v>8</v>
      </c>
      <c r="R11" s="589">
        <v>8</v>
      </c>
    </row>
    <row r="12" spans="1:19" ht="24" customHeight="1" x14ac:dyDescent="0.25">
      <c r="A12" s="609" t="s">
        <v>256</v>
      </c>
      <c r="B12" s="609" t="s">
        <v>90</v>
      </c>
      <c r="C12" s="1065" t="s">
        <v>309</v>
      </c>
      <c r="D12" s="586">
        <f t="shared" si="0"/>
        <v>12</v>
      </c>
      <c r="E12" s="620" t="s">
        <v>10</v>
      </c>
      <c r="F12" s="586"/>
      <c r="G12" s="586"/>
      <c r="H12" s="586"/>
      <c r="I12" s="586"/>
      <c r="J12" s="586"/>
      <c r="K12" s="587">
        <v>8</v>
      </c>
      <c r="L12" s="587">
        <v>8</v>
      </c>
      <c r="M12" s="586"/>
      <c r="N12" s="586"/>
      <c r="O12" s="586"/>
      <c r="P12" s="586"/>
      <c r="Q12" s="586"/>
      <c r="R12" s="589">
        <v>8</v>
      </c>
    </row>
    <row r="13" spans="1:19" ht="24" customHeight="1" x14ac:dyDescent="0.5">
      <c r="A13" s="416" t="s">
        <v>78</v>
      </c>
      <c r="B13" s="416" t="s">
        <v>317</v>
      </c>
      <c r="C13" s="1066" t="s">
        <v>316</v>
      </c>
      <c r="D13" s="586">
        <f t="shared" si="0"/>
        <v>19.75</v>
      </c>
      <c r="E13" s="620"/>
      <c r="F13" s="586">
        <v>4.5</v>
      </c>
      <c r="G13" s="586">
        <v>8</v>
      </c>
      <c r="H13" s="586">
        <v>4.5</v>
      </c>
      <c r="I13" s="586">
        <v>4.5</v>
      </c>
      <c r="J13" s="586">
        <v>4.5</v>
      </c>
      <c r="K13" s="620"/>
      <c r="L13" s="620"/>
      <c r="M13" s="586">
        <v>4.5</v>
      </c>
      <c r="N13" s="586">
        <v>4.5</v>
      </c>
      <c r="O13" s="586">
        <v>4.5</v>
      </c>
      <c r="P13" s="586"/>
      <c r="Q13" s="586"/>
      <c r="R13" s="589"/>
    </row>
    <row r="14" spans="1:19" ht="24" customHeight="1" x14ac:dyDescent="0.25">
      <c r="A14" s="416" t="s">
        <v>13</v>
      </c>
      <c r="B14" s="416" t="s">
        <v>90</v>
      </c>
      <c r="C14" s="592" t="s">
        <v>106</v>
      </c>
      <c r="D14" s="586">
        <f t="shared" si="0"/>
        <v>8</v>
      </c>
      <c r="E14" s="587"/>
      <c r="F14" s="595"/>
      <c r="G14" s="595"/>
      <c r="H14" s="595"/>
      <c r="I14" s="595"/>
      <c r="J14" s="595"/>
      <c r="K14" s="587">
        <v>8</v>
      </c>
      <c r="L14" s="593"/>
      <c r="M14" s="595"/>
      <c r="N14" s="595"/>
      <c r="O14" s="595"/>
      <c r="P14" s="595"/>
      <c r="Q14" s="595"/>
      <c r="R14" s="587">
        <v>8</v>
      </c>
    </row>
    <row r="15" spans="1:19" ht="24" customHeight="1" x14ac:dyDescent="0.25">
      <c r="A15" s="598"/>
      <c r="B15" s="598"/>
      <c r="C15" s="599" t="s">
        <v>122</v>
      </c>
      <c r="D15" s="600"/>
      <c r="E15" s="601">
        <f t="shared" ref="E15:R15" si="1">COUNT(E7:E14)</f>
        <v>1</v>
      </c>
      <c r="F15" s="601">
        <f t="shared" si="1"/>
        <v>5</v>
      </c>
      <c r="G15" s="601">
        <f t="shared" si="1"/>
        <v>5</v>
      </c>
      <c r="H15" s="601">
        <f t="shared" si="1"/>
        <v>4</v>
      </c>
      <c r="I15" s="601">
        <f t="shared" si="1"/>
        <v>5</v>
      </c>
      <c r="J15" s="601">
        <f t="shared" si="1"/>
        <v>5</v>
      </c>
      <c r="K15" s="601">
        <f t="shared" si="1"/>
        <v>2</v>
      </c>
      <c r="L15" s="601">
        <f t="shared" si="1"/>
        <v>1</v>
      </c>
      <c r="M15" s="601">
        <f t="shared" si="1"/>
        <v>5</v>
      </c>
      <c r="N15" s="601">
        <f t="shared" si="1"/>
        <v>5</v>
      </c>
      <c r="O15" s="601">
        <f t="shared" si="1"/>
        <v>5</v>
      </c>
      <c r="P15" s="601">
        <f t="shared" si="1"/>
        <v>4</v>
      </c>
      <c r="Q15" s="601">
        <f t="shared" si="1"/>
        <v>4</v>
      </c>
      <c r="R15" s="601">
        <f t="shared" si="1"/>
        <v>4</v>
      </c>
      <c r="S15" s="367">
        <f>AVERAGE(E15:R15)</f>
        <v>3.9285714285714284</v>
      </c>
    </row>
    <row r="16" spans="1:19" ht="24" customHeight="1" x14ac:dyDescent="0.25">
      <c r="A16" s="416" t="s">
        <v>13</v>
      </c>
      <c r="B16" s="416" t="s">
        <v>14</v>
      </c>
      <c r="C16" s="592" t="s">
        <v>202</v>
      </c>
      <c r="D16" s="586">
        <f>SUM(E16:K16,L16:R16)/2</f>
        <v>40</v>
      </c>
      <c r="E16" s="593"/>
      <c r="F16" s="603">
        <v>8</v>
      </c>
      <c r="G16" s="603"/>
      <c r="H16" s="603">
        <v>8</v>
      </c>
      <c r="I16" s="603">
        <v>8</v>
      </c>
      <c r="J16" s="603">
        <v>8</v>
      </c>
      <c r="K16" s="593">
        <v>8</v>
      </c>
      <c r="L16" s="593">
        <v>8</v>
      </c>
      <c r="M16" s="586"/>
      <c r="N16" s="603">
        <v>8</v>
      </c>
      <c r="O16" s="603">
        <v>8</v>
      </c>
      <c r="P16" s="603">
        <v>8</v>
      </c>
      <c r="Q16" s="603">
        <v>8</v>
      </c>
      <c r="R16" s="605"/>
      <c r="S16" s="367"/>
    </row>
    <row r="17" spans="1:19" ht="24" customHeight="1" x14ac:dyDescent="0.25">
      <c r="A17" s="416" t="s">
        <v>13</v>
      </c>
      <c r="B17" s="416" t="s">
        <v>14</v>
      </c>
      <c r="C17" s="592" t="s">
        <v>98</v>
      </c>
      <c r="D17" s="586">
        <f t="shared" ref="D17:D18" si="2">SUM(E17:K17,L17:R17)/2</f>
        <v>40</v>
      </c>
      <c r="E17" s="587"/>
      <c r="F17" s="590">
        <v>8</v>
      </c>
      <c r="G17" s="586">
        <v>8</v>
      </c>
      <c r="H17" s="586">
        <v>8</v>
      </c>
      <c r="I17" s="586">
        <v>8</v>
      </c>
      <c r="J17" s="586">
        <v>8</v>
      </c>
      <c r="K17" s="587"/>
      <c r="L17" s="587"/>
      <c r="M17" s="603">
        <v>8</v>
      </c>
      <c r="N17" s="603">
        <v>8</v>
      </c>
      <c r="O17" s="586">
        <v>8</v>
      </c>
      <c r="P17" s="586">
        <v>8</v>
      </c>
      <c r="Q17" s="586">
        <v>8</v>
      </c>
      <c r="R17" s="589"/>
      <c r="S17" s="367"/>
    </row>
    <row r="18" spans="1:19" ht="24" customHeight="1" x14ac:dyDescent="0.25">
      <c r="A18" s="416" t="s">
        <v>13</v>
      </c>
      <c r="B18" s="416" t="s">
        <v>14</v>
      </c>
      <c r="C18" s="592" t="s">
        <v>142</v>
      </c>
      <c r="D18" s="586">
        <f t="shared" si="2"/>
        <v>40</v>
      </c>
      <c r="E18" s="587"/>
      <c r="F18" s="590">
        <v>8</v>
      </c>
      <c r="G18" s="586">
        <v>8</v>
      </c>
      <c r="H18" s="586"/>
      <c r="I18" s="586">
        <v>8</v>
      </c>
      <c r="J18" s="586">
        <v>8</v>
      </c>
      <c r="K18" s="593">
        <v>8</v>
      </c>
      <c r="L18" s="593">
        <v>8</v>
      </c>
      <c r="M18" s="586">
        <v>8</v>
      </c>
      <c r="N18" s="586"/>
      <c r="O18" s="586">
        <v>8</v>
      </c>
      <c r="P18" s="586">
        <v>8</v>
      </c>
      <c r="Q18" s="586">
        <v>8</v>
      </c>
      <c r="R18" s="589"/>
      <c r="S18" s="367"/>
    </row>
    <row r="19" spans="1:19" ht="24" customHeight="1" x14ac:dyDescent="0.25">
      <c r="A19" s="416" t="s">
        <v>13</v>
      </c>
      <c r="B19" s="416" t="s">
        <v>201</v>
      </c>
      <c r="C19" s="592" t="s">
        <v>107</v>
      </c>
      <c r="D19" s="586">
        <f>SUM(E19:K19,L19:R19)/2</f>
        <v>15</v>
      </c>
      <c r="E19" s="587">
        <v>5</v>
      </c>
      <c r="F19" s="586"/>
      <c r="G19" s="586">
        <v>5</v>
      </c>
      <c r="H19" s="591" t="s">
        <v>104</v>
      </c>
      <c r="I19" s="586"/>
      <c r="J19" s="586"/>
      <c r="K19" s="587"/>
      <c r="L19" s="593">
        <v>5</v>
      </c>
      <c r="M19" s="586">
        <v>5</v>
      </c>
      <c r="N19" s="586">
        <v>5</v>
      </c>
      <c r="O19" s="586"/>
      <c r="P19" s="586"/>
      <c r="Q19" s="586"/>
      <c r="R19" s="589">
        <v>5</v>
      </c>
      <c r="S19" s="367"/>
    </row>
    <row r="20" spans="1:19" ht="24" customHeight="1" x14ac:dyDescent="0.25">
      <c r="A20" s="598"/>
      <c r="B20" s="598"/>
      <c r="C20" s="599" t="s">
        <v>123</v>
      </c>
      <c r="D20" s="600"/>
      <c r="E20" s="601">
        <f t="shared" ref="E20:R20" si="3">COUNT(E7:E14,E16:E19)</f>
        <v>2</v>
      </c>
      <c r="F20" s="601">
        <f t="shared" si="3"/>
        <v>8</v>
      </c>
      <c r="G20" s="601">
        <f t="shared" si="3"/>
        <v>8</v>
      </c>
      <c r="H20" s="601">
        <f t="shared" si="3"/>
        <v>6</v>
      </c>
      <c r="I20" s="601">
        <f t="shared" si="3"/>
        <v>8</v>
      </c>
      <c r="J20" s="601">
        <f t="shared" si="3"/>
        <v>8</v>
      </c>
      <c r="K20" s="601">
        <f t="shared" si="3"/>
        <v>4</v>
      </c>
      <c r="L20" s="601">
        <f t="shared" si="3"/>
        <v>4</v>
      </c>
      <c r="M20" s="601">
        <f t="shared" si="3"/>
        <v>8</v>
      </c>
      <c r="N20" s="601">
        <f t="shared" si="3"/>
        <v>8</v>
      </c>
      <c r="O20" s="601">
        <f t="shared" si="3"/>
        <v>8</v>
      </c>
      <c r="P20" s="601">
        <f t="shared" si="3"/>
        <v>7</v>
      </c>
      <c r="Q20" s="601">
        <f t="shared" si="3"/>
        <v>7</v>
      </c>
      <c r="R20" s="601">
        <f t="shared" si="3"/>
        <v>5</v>
      </c>
      <c r="S20" s="367">
        <f>AVERAGE(E20:R20)</f>
        <v>6.5</v>
      </c>
    </row>
    <row r="21" spans="1:19" ht="24" customHeight="1" x14ac:dyDescent="0.4">
      <c r="A21" s="416" t="s">
        <v>13</v>
      </c>
      <c r="B21" s="416" t="s">
        <v>26</v>
      </c>
      <c r="C21" s="592" t="s">
        <v>285</v>
      </c>
      <c r="D21" s="586">
        <f>SUM(E21:K21,L21:R21)/2</f>
        <v>40</v>
      </c>
      <c r="E21" s="587"/>
      <c r="F21" s="586">
        <v>8</v>
      </c>
      <c r="G21" s="586">
        <v>8</v>
      </c>
      <c r="H21" s="586"/>
      <c r="I21" s="586">
        <v>8</v>
      </c>
      <c r="J21" s="586">
        <v>8</v>
      </c>
      <c r="K21" s="593">
        <v>8</v>
      </c>
      <c r="L21" s="593">
        <v>8</v>
      </c>
      <c r="M21" s="603">
        <v>8</v>
      </c>
      <c r="N21" s="603">
        <v>8</v>
      </c>
      <c r="O21" s="608"/>
      <c r="P21" s="603">
        <v>8</v>
      </c>
      <c r="Q21" s="603">
        <v>8</v>
      </c>
      <c r="R21" s="589"/>
      <c r="S21" s="367"/>
    </row>
    <row r="22" spans="1:19" ht="24" customHeight="1" x14ac:dyDescent="0.4">
      <c r="A22" s="416"/>
      <c r="B22" s="416" t="s">
        <v>26</v>
      </c>
      <c r="C22" s="592" t="s">
        <v>135</v>
      </c>
      <c r="D22" s="586">
        <f>SUM(E22:K22,L22:R22)/2</f>
        <v>8</v>
      </c>
      <c r="E22" s="587"/>
      <c r="F22" s="586"/>
      <c r="G22" s="586"/>
      <c r="H22" s="586"/>
      <c r="I22" s="586"/>
      <c r="J22" s="586"/>
      <c r="K22" s="593"/>
      <c r="L22" s="593"/>
      <c r="M22" s="603">
        <v>8</v>
      </c>
      <c r="N22" s="603">
        <v>8</v>
      </c>
      <c r="O22" s="1068"/>
      <c r="P22" s="603"/>
      <c r="Q22" s="603"/>
      <c r="R22" s="589"/>
      <c r="S22" s="367"/>
    </row>
    <row r="23" spans="1:19" ht="24" customHeight="1" x14ac:dyDescent="0.25">
      <c r="A23" s="416" t="s">
        <v>13</v>
      </c>
      <c r="B23" s="416" t="s">
        <v>26</v>
      </c>
      <c r="C23" s="592" t="s">
        <v>298</v>
      </c>
      <c r="D23" s="586">
        <f>SUM(E23:K23,L23:R23)/2</f>
        <v>20</v>
      </c>
      <c r="E23" s="1067">
        <v>8</v>
      </c>
      <c r="F23" s="586"/>
      <c r="G23" s="586">
        <v>8</v>
      </c>
      <c r="H23" s="586">
        <v>8</v>
      </c>
      <c r="I23" s="586">
        <v>8</v>
      </c>
      <c r="J23" s="586">
        <v>8</v>
      </c>
      <c r="K23" s="611"/>
      <c r="L23" s="602"/>
      <c r="M23" s="591" t="s">
        <v>152</v>
      </c>
      <c r="N23" s="591" t="s">
        <v>152</v>
      </c>
      <c r="O23" s="591" t="s">
        <v>152</v>
      </c>
      <c r="P23" s="591" t="s">
        <v>152</v>
      </c>
      <c r="Q23" s="586"/>
      <c r="R23" s="591" t="s">
        <v>152</v>
      </c>
      <c r="S23" s="367"/>
    </row>
    <row r="24" spans="1:19" ht="24" customHeight="1" x14ac:dyDescent="0.25">
      <c r="A24" s="598"/>
      <c r="B24" s="598"/>
      <c r="C24" s="599" t="s">
        <v>120</v>
      </c>
      <c r="D24" s="600"/>
      <c r="E24" s="601">
        <f t="shared" ref="E24:R24" si="4">COUNT(E7:E14,E16:E19,E21:E23)</f>
        <v>3</v>
      </c>
      <c r="F24" s="601">
        <f t="shared" si="4"/>
        <v>9</v>
      </c>
      <c r="G24" s="601">
        <f t="shared" si="4"/>
        <v>10</v>
      </c>
      <c r="H24" s="601">
        <f t="shared" si="4"/>
        <v>7</v>
      </c>
      <c r="I24" s="601">
        <f t="shared" si="4"/>
        <v>10</v>
      </c>
      <c r="J24" s="601">
        <f t="shared" si="4"/>
        <v>10</v>
      </c>
      <c r="K24" s="601">
        <f t="shared" si="4"/>
        <v>5</v>
      </c>
      <c r="L24" s="601">
        <f t="shared" si="4"/>
        <v>5</v>
      </c>
      <c r="M24" s="601">
        <f t="shared" si="4"/>
        <v>10</v>
      </c>
      <c r="N24" s="601">
        <f t="shared" si="4"/>
        <v>10</v>
      </c>
      <c r="O24" s="601">
        <f t="shared" si="4"/>
        <v>8</v>
      </c>
      <c r="P24" s="601">
        <f t="shared" si="4"/>
        <v>8</v>
      </c>
      <c r="Q24" s="601">
        <f t="shared" si="4"/>
        <v>8</v>
      </c>
      <c r="R24" s="601">
        <f t="shared" si="4"/>
        <v>5</v>
      </c>
      <c r="S24" s="367">
        <f t="shared" ref="S24:S61" si="5">AVERAGE(E24:R24)</f>
        <v>7.7142857142857144</v>
      </c>
    </row>
    <row r="25" spans="1:19" ht="24" customHeight="1" x14ac:dyDescent="0.25">
      <c r="A25" s="416" t="s">
        <v>13</v>
      </c>
      <c r="B25" s="416" t="s">
        <v>30</v>
      </c>
      <c r="C25" s="592" t="s">
        <v>292</v>
      </c>
      <c r="D25" s="586">
        <f>SUM(E25:K25,L25:R25)/2</f>
        <v>32</v>
      </c>
      <c r="E25" s="992"/>
      <c r="F25" s="586">
        <v>8</v>
      </c>
      <c r="G25" s="586"/>
      <c r="H25" s="586">
        <v>8</v>
      </c>
      <c r="I25" s="586">
        <v>8</v>
      </c>
      <c r="J25" s="586">
        <v>8</v>
      </c>
      <c r="K25" s="615"/>
      <c r="L25" s="615"/>
      <c r="M25" s="586">
        <v>8</v>
      </c>
      <c r="N25" s="586">
        <v>8</v>
      </c>
      <c r="O25" s="586"/>
      <c r="P25" s="603">
        <v>8</v>
      </c>
      <c r="Q25" s="586">
        <v>8</v>
      </c>
      <c r="R25" s="992"/>
      <c r="S25" s="367"/>
    </row>
    <row r="26" spans="1:19" ht="24" customHeight="1" x14ac:dyDescent="0.25">
      <c r="A26" s="416" t="s">
        <v>13</v>
      </c>
      <c r="B26" s="416" t="s">
        <v>30</v>
      </c>
      <c r="C26" s="592" t="s">
        <v>290</v>
      </c>
      <c r="D26" s="586">
        <f t="shared" ref="D26" si="6">SUM(E26:K26,L26:R26)/2</f>
        <v>16</v>
      </c>
      <c r="E26" s="587">
        <v>8</v>
      </c>
      <c r="F26" s="586"/>
      <c r="G26" s="586"/>
      <c r="H26" s="586"/>
      <c r="I26" s="586"/>
      <c r="J26" s="586"/>
      <c r="K26" s="587">
        <v>8</v>
      </c>
      <c r="L26" s="587">
        <v>8</v>
      </c>
      <c r="M26" s="586"/>
      <c r="N26" s="586"/>
      <c r="O26" s="586"/>
      <c r="P26" s="586"/>
      <c r="Q26" s="586"/>
      <c r="R26" s="589">
        <v>8</v>
      </c>
      <c r="S26" s="367"/>
    </row>
    <row r="27" spans="1:19" ht="24" customHeight="1" x14ac:dyDescent="0.25">
      <c r="A27" s="598"/>
      <c r="B27" s="598"/>
      <c r="C27" s="599" t="s">
        <v>119</v>
      </c>
      <c r="D27" s="600"/>
      <c r="E27" s="601">
        <f t="shared" ref="E27:R27" si="7">COUNT(E7:E14,E16:E19,E21:E23,E25:E26)</f>
        <v>4</v>
      </c>
      <c r="F27" s="601">
        <f t="shared" si="7"/>
        <v>10</v>
      </c>
      <c r="G27" s="601">
        <f t="shared" si="7"/>
        <v>10</v>
      </c>
      <c r="H27" s="601">
        <f t="shared" si="7"/>
        <v>8</v>
      </c>
      <c r="I27" s="601">
        <f t="shared" si="7"/>
        <v>11</v>
      </c>
      <c r="J27" s="601">
        <f t="shared" si="7"/>
        <v>11</v>
      </c>
      <c r="K27" s="601">
        <f t="shared" si="7"/>
        <v>6</v>
      </c>
      <c r="L27" s="601">
        <f t="shared" si="7"/>
        <v>6</v>
      </c>
      <c r="M27" s="601">
        <f t="shared" si="7"/>
        <v>11</v>
      </c>
      <c r="N27" s="601">
        <f t="shared" si="7"/>
        <v>11</v>
      </c>
      <c r="O27" s="601">
        <f t="shared" si="7"/>
        <v>8</v>
      </c>
      <c r="P27" s="601">
        <f t="shared" si="7"/>
        <v>9</v>
      </c>
      <c r="Q27" s="601">
        <f t="shared" si="7"/>
        <v>9</v>
      </c>
      <c r="R27" s="601">
        <f t="shared" si="7"/>
        <v>6</v>
      </c>
      <c r="S27" s="367">
        <f t="shared" si="5"/>
        <v>8.5714285714285712</v>
      </c>
    </row>
    <row r="28" spans="1:19" ht="24" customHeight="1" x14ac:dyDescent="0.25">
      <c r="A28" s="416" t="s">
        <v>13</v>
      </c>
      <c r="B28" s="416" t="s">
        <v>91</v>
      </c>
      <c r="C28" s="585" t="s">
        <v>92</v>
      </c>
      <c r="D28" s="586">
        <f t="shared" ref="D28:D31" si="8">SUM(E28:K28,L28:R28)/2</f>
        <v>40</v>
      </c>
      <c r="E28" s="587"/>
      <c r="F28" s="586">
        <v>8</v>
      </c>
      <c r="G28" s="586">
        <v>8</v>
      </c>
      <c r="H28" s="586">
        <v>8</v>
      </c>
      <c r="I28" s="586">
        <v>8</v>
      </c>
      <c r="J28" s="586">
        <v>8</v>
      </c>
      <c r="K28" s="587"/>
      <c r="L28" s="587"/>
      <c r="M28" s="586">
        <v>8</v>
      </c>
      <c r="N28" s="586">
        <v>8</v>
      </c>
      <c r="O28" s="586">
        <v>8</v>
      </c>
      <c r="P28" s="586">
        <v>8</v>
      </c>
      <c r="Q28" s="586">
        <v>8</v>
      </c>
      <c r="R28" s="589"/>
      <c r="S28" s="367"/>
    </row>
    <row r="29" spans="1:19" ht="24" customHeight="1" x14ac:dyDescent="0.25">
      <c r="A29" s="416" t="s">
        <v>13</v>
      </c>
      <c r="B29" s="416" t="s">
        <v>91</v>
      </c>
      <c r="C29" s="585" t="s">
        <v>314</v>
      </c>
      <c r="D29" s="586">
        <f t="shared" si="8"/>
        <v>12</v>
      </c>
      <c r="E29" s="992"/>
      <c r="F29" s="586"/>
      <c r="G29" s="586">
        <v>8</v>
      </c>
      <c r="H29" s="591" t="s">
        <v>152</v>
      </c>
      <c r="I29" s="586"/>
      <c r="J29" s="586"/>
      <c r="K29" s="587"/>
      <c r="L29" s="587"/>
      <c r="M29" s="586"/>
      <c r="N29" s="586">
        <v>8</v>
      </c>
      <c r="O29" s="586">
        <v>8</v>
      </c>
      <c r="P29" s="586"/>
      <c r="Q29" s="586"/>
      <c r="R29" s="992"/>
      <c r="S29" s="367"/>
    </row>
    <row r="30" spans="1:19" ht="24" customHeight="1" x14ac:dyDescent="0.25">
      <c r="A30" s="416" t="s">
        <v>13</v>
      </c>
      <c r="B30" s="416" t="s">
        <v>91</v>
      </c>
      <c r="C30" s="592" t="s">
        <v>277</v>
      </c>
      <c r="D30" s="586">
        <f t="shared" si="8"/>
        <v>40</v>
      </c>
      <c r="E30" s="587"/>
      <c r="F30" s="586">
        <v>8</v>
      </c>
      <c r="G30" s="586">
        <v>8</v>
      </c>
      <c r="H30" s="586">
        <v>8</v>
      </c>
      <c r="I30" s="586">
        <v>8</v>
      </c>
      <c r="J30" s="586"/>
      <c r="K30" s="587">
        <v>8</v>
      </c>
      <c r="L30" s="587">
        <v>8</v>
      </c>
      <c r="M30" s="586">
        <v>8</v>
      </c>
      <c r="N30" s="586"/>
      <c r="O30" s="586">
        <v>8</v>
      </c>
      <c r="P30" s="586">
        <v>8</v>
      </c>
      <c r="Q30" s="586">
        <v>8</v>
      </c>
      <c r="R30" s="589"/>
      <c r="S30" s="367"/>
    </row>
    <row r="31" spans="1:19" ht="24" customHeight="1" x14ac:dyDescent="0.25">
      <c r="A31" s="416" t="s">
        <v>13</v>
      </c>
      <c r="B31" s="416" t="s">
        <v>91</v>
      </c>
      <c r="C31" s="592" t="s">
        <v>281</v>
      </c>
      <c r="D31" s="586">
        <f t="shared" si="8"/>
        <v>40</v>
      </c>
      <c r="E31" s="587">
        <v>8</v>
      </c>
      <c r="F31" s="586"/>
      <c r="G31" s="586">
        <v>8</v>
      </c>
      <c r="H31" s="586">
        <v>8</v>
      </c>
      <c r="I31" s="586">
        <v>8</v>
      </c>
      <c r="J31" s="586">
        <v>8</v>
      </c>
      <c r="K31" s="587"/>
      <c r="L31" s="587"/>
      <c r="M31" s="586">
        <v>8</v>
      </c>
      <c r="N31" s="586">
        <v>8</v>
      </c>
      <c r="O31" s="586"/>
      <c r="P31" s="586">
        <v>8</v>
      </c>
      <c r="Q31" s="586">
        <v>8</v>
      </c>
      <c r="R31" s="589">
        <v>8</v>
      </c>
      <c r="S31" s="367"/>
    </row>
    <row r="32" spans="1:19" ht="24" customHeight="1" x14ac:dyDescent="0.25">
      <c r="A32" s="598"/>
      <c r="B32" s="598"/>
      <c r="C32" s="599" t="s">
        <v>124</v>
      </c>
      <c r="D32" s="600"/>
      <c r="E32" s="601">
        <f t="shared" ref="E32:R32" si="9">COUNT(E7:E14,E16:E19,E21:E23,E25:E26,E28:E31)</f>
        <v>5</v>
      </c>
      <c r="F32" s="601">
        <f t="shared" si="9"/>
        <v>12</v>
      </c>
      <c r="G32" s="601">
        <f t="shared" si="9"/>
        <v>14</v>
      </c>
      <c r="H32" s="601">
        <f t="shared" si="9"/>
        <v>11</v>
      </c>
      <c r="I32" s="601">
        <f t="shared" si="9"/>
        <v>14</v>
      </c>
      <c r="J32" s="601">
        <f t="shared" si="9"/>
        <v>13</v>
      </c>
      <c r="K32" s="601">
        <f t="shared" si="9"/>
        <v>7</v>
      </c>
      <c r="L32" s="601">
        <f t="shared" si="9"/>
        <v>7</v>
      </c>
      <c r="M32" s="601">
        <f t="shared" si="9"/>
        <v>14</v>
      </c>
      <c r="N32" s="601">
        <f t="shared" si="9"/>
        <v>14</v>
      </c>
      <c r="O32" s="601">
        <f t="shared" si="9"/>
        <v>11</v>
      </c>
      <c r="P32" s="601">
        <f t="shared" si="9"/>
        <v>12</v>
      </c>
      <c r="Q32" s="601">
        <f t="shared" si="9"/>
        <v>12</v>
      </c>
      <c r="R32" s="601">
        <f t="shared" si="9"/>
        <v>7</v>
      </c>
      <c r="S32" s="367">
        <f t="shared" si="5"/>
        <v>10.928571428571429</v>
      </c>
    </row>
    <row r="33" spans="1:19" ht="24" customHeight="1" x14ac:dyDescent="0.25">
      <c r="A33" s="416" t="s">
        <v>13</v>
      </c>
      <c r="B33" s="416" t="s">
        <v>288</v>
      </c>
      <c r="C33" s="592" t="s">
        <v>276</v>
      </c>
      <c r="D33" s="586">
        <f>SUM(E33:K33,L33:R33)/2</f>
        <v>27</v>
      </c>
      <c r="E33" s="602"/>
      <c r="F33" s="586"/>
      <c r="G33" s="586"/>
      <c r="H33" s="586">
        <v>5</v>
      </c>
      <c r="I33" s="586">
        <v>7</v>
      </c>
      <c r="J33" s="586">
        <v>7</v>
      </c>
      <c r="K33" s="602">
        <v>8</v>
      </c>
      <c r="L33" s="602">
        <v>8</v>
      </c>
      <c r="M33" s="586"/>
      <c r="N33" s="586"/>
      <c r="O33" s="586">
        <v>5</v>
      </c>
      <c r="P33" s="586">
        <v>7</v>
      </c>
      <c r="Q33" s="586">
        <v>7</v>
      </c>
      <c r="R33" s="602"/>
      <c r="S33" s="367"/>
    </row>
    <row r="34" spans="1:19" ht="24" customHeight="1" x14ac:dyDescent="0.25">
      <c r="A34" s="416" t="s">
        <v>13</v>
      </c>
      <c r="B34" s="416" t="s">
        <v>34</v>
      </c>
      <c r="C34" s="621" t="s">
        <v>192</v>
      </c>
      <c r="D34" s="586">
        <f>SUM(E34:K34,L34:R34)/2</f>
        <v>40</v>
      </c>
      <c r="E34" s="587">
        <v>8</v>
      </c>
      <c r="F34" s="603">
        <v>8</v>
      </c>
      <c r="G34" s="603">
        <v>8</v>
      </c>
      <c r="H34" s="586">
        <v>8</v>
      </c>
      <c r="I34" s="586"/>
      <c r="J34" s="586">
        <v>8</v>
      </c>
      <c r="K34" s="587"/>
      <c r="L34" s="587"/>
      <c r="M34" s="603">
        <v>8</v>
      </c>
      <c r="N34" s="603">
        <v>8</v>
      </c>
      <c r="O34" s="586">
        <v>8</v>
      </c>
      <c r="P34" s="586"/>
      <c r="Q34" s="586">
        <v>8</v>
      </c>
      <c r="R34" s="589">
        <v>8</v>
      </c>
      <c r="S34" s="367"/>
    </row>
    <row r="35" spans="1:19" ht="24" customHeight="1" x14ac:dyDescent="0.25">
      <c r="A35" s="598"/>
      <c r="B35" s="598"/>
      <c r="C35" s="599" t="s">
        <v>121</v>
      </c>
      <c r="D35" s="600"/>
      <c r="E35" s="601">
        <f t="shared" ref="E35:R35" si="10">COUNT(E7:E14,E16:E19,E21:E23,E25:E26,E28:E31,E33:E34)</f>
        <v>6</v>
      </c>
      <c r="F35" s="601">
        <f t="shared" si="10"/>
        <v>13</v>
      </c>
      <c r="G35" s="601">
        <f t="shared" si="10"/>
        <v>15</v>
      </c>
      <c r="H35" s="601">
        <f t="shared" si="10"/>
        <v>13</v>
      </c>
      <c r="I35" s="601">
        <f t="shared" si="10"/>
        <v>15</v>
      </c>
      <c r="J35" s="601">
        <f t="shared" si="10"/>
        <v>15</v>
      </c>
      <c r="K35" s="601">
        <f t="shared" si="10"/>
        <v>8</v>
      </c>
      <c r="L35" s="601">
        <f t="shared" si="10"/>
        <v>8</v>
      </c>
      <c r="M35" s="601">
        <f t="shared" si="10"/>
        <v>15</v>
      </c>
      <c r="N35" s="601">
        <f t="shared" si="10"/>
        <v>15</v>
      </c>
      <c r="O35" s="601">
        <f t="shared" si="10"/>
        <v>13</v>
      </c>
      <c r="P35" s="601">
        <f t="shared" si="10"/>
        <v>13</v>
      </c>
      <c r="Q35" s="601">
        <f t="shared" si="10"/>
        <v>14</v>
      </c>
      <c r="R35" s="601">
        <f t="shared" si="10"/>
        <v>8</v>
      </c>
      <c r="S35" s="367">
        <f t="shared" si="5"/>
        <v>12.214285714285714</v>
      </c>
    </row>
    <row r="36" spans="1:19" ht="24" customHeight="1" x14ac:dyDescent="0.25">
      <c r="A36" s="416" t="s">
        <v>13</v>
      </c>
      <c r="B36" s="416" t="s">
        <v>162</v>
      </c>
      <c r="C36" s="592" t="s">
        <v>235</v>
      </c>
      <c r="D36" s="586">
        <f t="shared" ref="D36" si="11">SUM(E36:K36,L36:R36)/2</f>
        <v>40</v>
      </c>
      <c r="E36" s="593"/>
      <c r="F36" s="603">
        <v>8</v>
      </c>
      <c r="G36" s="603">
        <v>8</v>
      </c>
      <c r="H36" s="586"/>
      <c r="I36" s="603">
        <v>8</v>
      </c>
      <c r="J36" s="603">
        <v>8</v>
      </c>
      <c r="K36" s="587">
        <v>8</v>
      </c>
      <c r="L36" s="587">
        <v>8</v>
      </c>
      <c r="M36" s="586">
        <v>8</v>
      </c>
      <c r="N36" s="603"/>
      <c r="O36" s="603">
        <v>8</v>
      </c>
      <c r="P36" s="603">
        <v>8</v>
      </c>
      <c r="Q36" s="603">
        <v>8</v>
      </c>
      <c r="R36" s="605"/>
      <c r="S36" s="478"/>
    </row>
    <row r="37" spans="1:19" ht="24" customHeight="1" x14ac:dyDescent="0.25">
      <c r="A37" s="416" t="s">
        <v>13</v>
      </c>
      <c r="B37" s="416" t="s">
        <v>162</v>
      </c>
      <c r="C37" s="592" t="s">
        <v>292</v>
      </c>
      <c r="D37" s="586">
        <f>SUM(E37:K37,L37:R37)/2</f>
        <v>8</v>
      </c>
      <c r="E37" s="587">
        <v>8</v>
      </c>
      <c r="F37" s="612"/>
      <c r="G37" s="622"/>
      <c r="H37" s="612"/>
      <c r="I37" s="612"/>
      <c r="J37" s="612"/>
      <c r="K37" s="593"/>
      <c r="L37" s="593"/>
      <c r="M37" s="612"/>
      <c r="N37" s="623"/>
      <c r="O37" s="623"/>
      <c r="P37" s="623"/>
      <c r="Q37" s="612"/>
      <c r="R37" s="589">
        <v>8</v>
      </c>
      <c r="S37" s="367"/>
    </row>
    <row r="38" spans="1:19" ht="24" customHeight="1" x14ac:dyDescent="0.25">
      <c r="A38" s="598"/>
      <c r="B38" s="598"/>
      <c r="C38" s="599" t="s">
        <v>139</v>
      </c>
      <c r="D38" s="600"/>
      <c r="E38" s="601">
        <f t="shared" ref="E38:R38" si="12">COUNT(E7:E14,E16:E19,E21:E23,E25:E26,E28:E31,E33:E34,E36:E37)</f>
        <v>7</v>
      </c>
      <c r="F38" s="601">
        <f t="shared" si="12"/>
        <v>14</v>
      </c>
      <c r="G38" s="601">
        <f t="shared" si="12"/>
        <v>16</v>
      </c>
      <c r="H38" s="601">
        <f t="shared" si="12"/>
        <v>13</v>
      </c>
      <c r="I38" s="601">
        <f t="shared" si="12"/>
        <v>16</v>
      </c>
      <c r="J38" s="601">
        <f t="shared" si="12"/>
        <v>16</v>
      </c>
      <c r="K38" s="601">
        <f t="shared" si="12"/>
        <v>9</v>
      </c>
      <c r="L38" s="601">
        <f t="shared" si="12"/>
        <v>9</v>
      </c>
      <c r="M38" s="601">
        <f t="shared" si="12"/>
        <v>16</v>
      </c>
      <c r="N38" s="601">
        <f t="shared" si="12"/>
        <v>15</v>
      </c>
      <c r="O38" s="601">
        <f t="shared" si="12"/>
        <v>14</v>
      </c>
      <c r="P38" s="601">
        <f t="shared" si="12"/>
        <v>14</v>
      </c>
      <c r="Q38" s="601">
        <f t="shared" si="12"/>
        <v>15</v>
      </c>
      <c r="R38" s="601">
        <f t="shared" si="12"/>
        <v>9</v>
      </c>
      <c r="S38" s="367">
        <f t="shared" si="5"/>
        <v>13.071428571428571</v>
      </c>
    </row>
    <row r="39" spans="1:19" ht="24" customHeight="1" x14ac:dyDescent="0.25">
      <c r="A39" s="609" t="s">
        <v>256</v>
      </c>
      <c r="B39" s="609" t="s">
        <v>103</v>
      </c>
      <c r="C39" s="610" t="s">
        <v>309</v>
      </c>
      <c r="D39" s="586">
        <f>SUM(E39:K39,L39:R39)/2</f>
        <v>4</v>
      </c>
      <c r="E39" s="602"/>
      <c r="F39" s="586"/>
      <c r="G39" s="612" t="s">
        <v>10</v>
      </c>
      <c r="H39" s="586"/>
      <c r="I39" s="586"/>
      <c r="J39" s="586"/>
      <c r="K39" s="602"/>
      <c r="L39" s="602"/>
      <c r="M39" s="586"/>
      <c r="N39" s="586">
        <v>8</v>
      </c>
      <c r="O39" s="586"/>
      <c r="P39" s="586"/>
      <c r="Q39" s="586"/>
      <c r="R39" s="602"/>
      <c r="S39" s="478"/>
    </row>
    <row r="40" spans="1:19" ht="24" customHeight="1" x14ac:dyDescent="0.25">
      <c r="A40" s="416" t="s">
        <v>13</v>
      </c>
      <c r="B40" s="416" t="s">
        <v>103</v>
      </c>
      <c r="C40" s="592" t="s">
        <v>297</v>
      </c>
      <c r="D40" s="586">
        <f>SUM(E40:K40,L40:R40)/2</f>
        <v>32</v>
      </c>
      <c r="E40" s="616" t="s">
        <v>104</v>
      </c>
      <c r="F40" s="591" t="s">
        <v>104</v>
      </c>
      <c r="G40" s="586"/>
      <c r="H40" s="586">
        <v>8</v>
      </c>
      <c r="I40" s="586">
        <v>8</v>
      </c>
      <c r="J40" s="586">
        <v>8</v>
      </c>
      <c r="K40" s="587"/>
      <c r="L40" s="587"/>
      <c r="M40" s="586">
        <v>8</v>
      </c>
      <c r="N40" s="586">
        <v>8</v>
      </c>
      <c r="O40" s="586"/>
      <c r="P40" s="586">
        <v>8</v>
      </c>
      <c r="Q40" s="586">
        <v>8</v>
      </c>
      <c r="R40" s="589">
        <v>8</v>
      </c>
      <c r="S40" s="367"/>
    </row>
    <row r="41" spans="1:19" ht="24" customHeight="1" x14ac:dyDescent="0.25">
      <c r="A41" s="598"/>
      <c r="B41" s="598"/>
      <c r="C41" s="599" t="s">
        <v>125</v>
      </c>
      <c r="D41" s="600"/>
      <c r="E41" s="601">
        <f t="shared" ref="E41:R41" si="13">COUNT(E7:E14,E16:E18,E21:E23,E25:E26,E28:E31,E33:E34,E36:E37,E39:E40)</f>
        <v>6</v>
      </c>
      <c r="F41" s="601">
        <f t="shared" si="13"/>
        <v>14</v>
      </c>
      <c r="G41" s="601">
        <f t="shared" si="13"/>
        <v>15</v>
      </c>
      <c r="H41" s="601">
        <f t="shared" si="13"/>
        <v>14</v>
      </c>
      <c r="I41" s="601">
        <f t="shared" si="13"/>
        <v>17</v>
      </c>
      <c r="J41" s="601">
        <f t="shared" si="13"/>
        <v>17</v>
      </c>
      <c r="K41" s="601">
        <f t="shared" si="13"/>
        <v>9</v>
      </c>
      <c r="L41" s="601">
        <f t="shared" si="13"/>
        <v>8</v>
      </c>
      <c r="M41" s="601">
        <f t="shared" si="13"/>
        <v>16</v>
      </c>
      <c r="N41" s="601">
        <f t="shared" si="13"/>
        <v>16</v>
      </c>
      <c r="O41" s="601">
        <f t="shared" si="13"/>
        <v>14</v>
      </c>
      <c r="P41" s="601">
        <f t="shared" si="13"/>
        <v>15</v>
      </c>
      <c r="Q41" s="601">
        <f t="shared" si="13"/>
        <v>16</v>
      </c>
      <c r="R41" s="601">
        <f t="shared" si="13"/>
        <v>9</v>
      </c>
      <c r="S41" s="367">
        <f t="shared" si="5"/>
        <v>13.285714285714286</v>
      </c>
    </row>
    <row r="42" spans="1:19" ht="24" customHeight="1" x14ac:dyDescent="0.25">
      <c r="A42" s="416" t="s">
        <v>13</v>
      </c>
      <c r="B42" s="416" t="s">
        <v>39</v>
      </c>
      <c r="C42" s="592" t="s">
        <v>286</v>
      </c>
      <c r="D42" s="586">
        <f>SUM(E42:K42,L42:R42)/2</f>
        <v>32</v>
      </c>
      <c r="E42" s="587"/>
      <c r="F42" s="586">
        <v>8</v>
      </c>
      <c r="G42" s="612"/>
      <c r="H42" s="586">
        <v>8</v>
      </c>
      <c r="I42" s="586">
        <v>8</v>
      </c>
      <c r="J42" s="586"/>
      <c r="K42" s="587">
        <v>8</v>
      </c>
      <c r="L42" s="587">
        <v>8</v>
      </c>
      <c r="M42" s="586">
        <v>8</v>
      </c>
      <c r="N42" s="586"/>
      <c r="O42" s="586">
        <v>8</v>
      </c>
      <c r="P42" s="586">
        <v>8</v>
      </c>
      <c r="Q42" s="586"/>
      <c r="R42" s="589"/>
      <c r="S42" s="367"/>
    </row>
    <row r="43" spans="1:19" ht="24" customHeight="1" x14ac:dyDescent="0.25">
      <c r="A43" s="416" t="s">
        <v>13</v>
      </c>
      <c r="B43" s="416" t="s">
        <v>39</v>
      </c>
      <c r="C43" s="592" t="s">
        <v>306</v>
      </c>
      <c r="D43" s="586">
        <f t="shared" ref="D43:D47" si="14">SUM(E43:K43,L43:R43)/2</f>
        <v>40</v>
      </c>
      <c r="E43" s="593">
        <v>8</v>
      </c>
      <c r="F43" s="603">
        <v>8</v>
      </c>
      <c r="G43" s="603">
        <v>8</v>
      </c>
      <c r="H43" s="586"/>
      <c r="I43" s="603">
        <v>8</v>
      </c>
      <c r="J43" s="603">
        <v>8</v>
      </c>
      <c r="K43" s="587"/>
      <c r="L43" s="587"/>
      <c r="M43" s="586">
        <v>8</v>
      </c>
      <c r="N43" s="603">
        <v>8</v>
      </c>
      <c r="O43" s="603">
        <v>8</v>
      </c>
      <c r="P43" s="603">
        <v>8</v>
      </c>
      <c r="Q43" s="603"/>
      <c r="R43" s="605">
        <v>8</v>
      </c>
      <c r="S43" s="367"/>
    </row>
    <row r="44" spans="1:19" ht="24" customHeight="1" x14ac:dyDescent="0.5">
      <c r="A44" s="416" t="s">
        <v>13</v>
      </c>
      <c r="B44" s="416" t="s">
        <v>39</v>
      </c>
      <c r="C44" s="592" t="s">
        <v>293</v>
      </c>
      <c r="D44" s="586">
        <f t="shared" si="14"/>
        <v>40</v>
      </c>
      <c r="E44" s="587"/>
      <c r="F44" s="586">
        <v>8</v>
      </c>
      <c r="G44" s="586">
        <v>8</v>
      </c>
      <c r="H44" s="447">
        <v>8</v>
      </c>
      <c r="I44" s="586"/>
      <c r="J44" s="586">
        <v>8</v>
      </c>
      <c r="K44" s="587">
        <v>8</v>
      </c>
      <c r="L44" s="587">
        <v>8</v>
      </c>
      <c r="M44" s="586">
        <v>8</v>
      </c>
      <c r="N44" s="586">
        <v>8</v>
      </c>
      <c r="O44" s="586"/>
      <c r="P44" s="586">
        <v>8</v>
      </c>
      <c r="Q44" s="586">
        <v>8</v>
      </c>
      <c r="R44" s="589"/>
      <c r="S44" s="367"/>
    </row>
    <row r="45" spans="1:19" s="1064" customFormat="1" ht="24" customHeight="1" x14ac:dyDescent="0.25">
      <c r="A45" s="416" t="s">
        <v>13</v>
      </c>
      <c r="B45" s="416" t="s">
        <v>39</v>
      </c>
      <c r="C45" s="592" t="s">
        <v>308</v>
      </c>
      <c r="D45" s="586">
        <f t="shared" si="14"/>
        <v>4</v>
      </c>
      <c r="E45" s="620" t="s">
        <v>10</v>
      </c>
      <c r="F45" s="612"/>
      <c r="G45" s="612"/>
      <c r="H45" s="612"/>
      <c r="I45" s="612"/>
      <c r="J45" s="612"/>
      <c r="K45" s="620"/>
      <c r="L45" s="620"/>
      <c r="M45" s="612"/>
      <c r="N45" s="612"/>
      <c r="O45" s="612"/>
      <c r="P45" s="612"/>
      <c r="Q45" s="612"/>
      <c r="R45" s="589">
        <v>8</v>
      </c>
      <c r="S45" s="1063"/>
    </row>
    <row r="46" spans="1:19" ht="24" customHeight="1" x14ac:dyDescent="0.25">
      <c r="A46" s="416" t="s">
        <v>13</v>
      </c>
      <c r="B46" s="416" t="s">
        <v>39</v>
      </c>
      <c r="C46" s="592" t="s">
        <v>106</v>
      </c>
      <c r="D46" s="586">
        <f t="shared" si="14"/>
        <v>16</v>
      </c>
      <c r="E46" s="587"/>
      <c r="F46" s="586">
        <v>8</v>
      </c>
      <c r="G46" s="586">
        <v>8</v>
      </c>
      <c r="H46" s="595"/>
      <c r="I46" s="595"/>
      <c r="J46" s="595"/>
      <c r="K46" s="992"/>
      <c r="L46" s="587"/>
      <c r="M46" s="586">
        <v>8</v>
      </c>
      <c r="N46" s="586">
        <v>8</v>
      </c>
      <c r="O46" s="595"/>
      <c r="P46" s="595"/>
      <c r="Q46" s="595"/>
      <c r="R46" s="992"/>
      <c r="S46" s="367"/>
    </row>
    <row r="47" spans="1:19" ht="24" customHeight="1" x14ac:dyDescent="0.25">
      <c r="A47" s="416" t="s">
        <v>13</v>
      </c>
      <c r="B47" s="416" t="s">
        <v>39</v>
      </c>
      <c r="C47" s="592" t="s">
        <v>221</v>
      </c>
      <c r="D47" s="586">
        <f t="shared" si="14"/>
        <v>40</v>
      </c>
      <c r="E47" s="587">
        <v>8</v>
      </c>
      <c r="F47" s="586">
        <v>8</v>
      </c>
      <c r="G47" s="586">
        <v>8</v>
      </c>
      <c r="H47" s="586">
        <v>8</v>
      </c>
      <c r="I47" s="586"/>
      <c r="J47" s="586">
        <v>8</v>
      </c>
      <c r="K47" s="587"/>
      <c r="L47" s="587"/>
      <c r="M47" s="603">
        <v>8</v>
      </c>
      <c r="N47" s="586">
        <v>8</v>
      </c>
      <c r="O47" s="586">
        <v>8</v>
      </c>
      <c r="P47" s="586"/>
      <c r="Q47" s="586">
        <v>8</v>
      </c>
      <c r="R47" s="589">
        <v>8</v>
      </c>
      <c r="S47" s="367"/>
    </row>
    <row r="48" spans="1:19" ht="24" customHeight="1" x14ac:dyDescent="0.25">
      <c r="A48" s="598"/>
      <c r="B48" s="598"/>
      <c r="C48" s="599" t="s">
        <v>126</v>
      </c>
      <c r="D48" s="600"/>
      <c r="E48" s="601">
        <f t="shared" ref="E48:R48" si="15">COUNT(E8:E14,E16:E18,E21:E23,E25:E26,E28:E31,E33:E34,E36:E37,E39:E40,E42:E47)</f>
        <v>8</v>
      </c>
      <c r="F48" s="601">
        <f t="shared" si="15"/>
        <v>18</v>
      </c>
      <c r="G48" s="601">
        <f t="shared" si="15"/>
        <v>18</v>
      </c>
      <c r="H48" s="601">
        <f t="shared" si="15"/>
        <v>16</v>
      </c>
      <c r="I48" s="601">
        <f t="shared" si="15"/>
        <v>18</v>
      </c>
      <c r="J48" s="601">
        <f t="shared" si="15"/>
        <v>19</v>
      </c>
      <c r="K48" s="601">
        <f t="shared" si="15"/>
        <v>11</v>
      </c>
      <c r="L48" s="601">
        <f t="shared" si="15"/>
        <v>10</v>
      </c>
      <c r="M48" s="601">
        <f t="shared" si="15"/>
        <v>20</v>
      </c>
      <c r="N48" s="601">
        <f t="shared" si="15"/>
        <v>19</v>
      </c>
      <c r="O48" s="601">
        <f t="shared" si="15"/>
        <v>16</v>
      </c>
      <c r="P48" s="601">
        <f t="shared" si="15"/>
        <v>17</v>
      </c>
      <c r="Q48" s="601">
        <f t="shared" si="15"/>
        <v>17</v>
      </c>
      <c r="R48" s="601">
        <f t="shared" si="15"/>
        <v>12</v>
      </c>
      <c r="S48" s="367">
        <f>AVERAGE(E48:R48)</f>
        <v>15.642857142857142</v>
      </c>
    </row>
    <row r="49" spans="1:19" ht="24" customHeight="1" x14ac:dyDescent="0.25">
      <c r="A49" s="416" t="s">
        <v>13</v>
      </c>
      <c r="B49" s="416" t="s">
        <v>301</v>
      </c>
      <c r="C49" s="592" t="s">
        <v>135</v>
      </c>
      <c r="D49" s="586">
        <f t="shared" ref="D49" si="16">SUM(E49:K49,L49:R49)/2</f>
        <v>26</v>
      </c>
      <c r="E49" s="589"/>
      <c r="F49" s="586"/>
      <c r="G49" s="586"/>
      <c r="H49" s="586">
        <v>6</v>
      </c>
      <c r="I49" s="586">
        <v>6</v>
      </c>
      <c r="J49" s="586">
        <v>6</v>
      </c>
      <c r="K49" s="602">
        <v>8</v>
      </c>
      <c r="L49" s="602">
        <v>8</v>
      </c>
      <c r="M49" s="586"/>
      <c r="N49" s="586"/>
      <c r="O49" s="586">
        <v>6</v>
      </c>
      <c r="P49" s="586">
        <v>6</v>
      </c>
      <c r="Q49" s="586">
        <v>6</v>
      </c>
      <c r="R49" s="589"/>
      <c r="S49" s="367"/>
    </row>
    <row r="50" spans="1:19" ht="24" customHeight="1" x14ac:dyDescent="0.25">
      <c r="A50" s="416" t="s">
        <v>13</v>
      </c>
      <c r="B50" s="416" t="s">
        <v>301</v>
      </c>
      <c r="C50" s="585" t="s">
        <v>106</v>
      </c>
      <c r="D50" s="586">
        <f>SUM(E50:K50,L50:R50)/2</f>
        <v>6</v>
      </c>
      <c r="E50" s="589"/>
      <c r="F50" s="992"/>
      <c r="G50" s="595"/>
      <c r="H50" s="590">
        <v>6</v>
      </c>
      <c r="I50" s="595"/>
      <c r="J50" s="595"/>
      <c r="K50" s="596"/>
      <c r="L50" s="587"/>
      <c r="M50" s="595"/>
      <c r="N50" s="595"/>
      <c r="O50" s="586">
        <v>6</v>
      </c>
      <c r="P50" s="595"/>
      <c r="Q50" s="595"/>
      <c r="R50" s="596"/>
      <c r="S50" s="367"/>
    </row>
    <row r="51" spans="1:19" ht="24" customHeight="1" x14ac:dyDescent="0.25">
      <c r="A51" s="416" t="s">
        <v>13</v>
      </c>
      <c r="B51" s="416" t="s">
        <v>312</v>
      </c>
      <c r="C51" s="585" t="s">
        <v>106</v>
      </c>
      <c r="D51" s="586">
        <f>SUM(E51:K51,L51:R51)/2</f>
        <v>10</v>
      </c>
      <c r="E51" s="589"/>
      <c r="F51" s="992"/>
      <c r="G51" s="595"/>
      <c r="H51" s="992"/>
      <c r="I51" s="586">
        <v>5</v>
      </c>
      <c r="J51" s="586">
        <v>5</v>
      </c>
      <c r="K51" s="596"/>
      <c r="L51" s="587"/>
      <c r="M51" s="595"/>
      <c r="N51" s="595"/>
      <c r="O51" s="595"/>
      <c r="P51" s="586">
        <v>5</v>
      </c>
      <c r="Q51" s="586">
        <v>5</v>
      </c>
      <c r="R51" s="596"/>
      <c r="S51" s="367"/>
    </row>
    <row r="52" spans="1:19" ht="24" customHeight="1" x14ac:dyDescent="0.25">
      <c r="A52" s="598"/>
      <c r="B52" s="598"/>
      <c r="C52" s="995" t="s">
        <v>300</v>
      </c>
      <c r="D52" s="600"/>
      <c r="E52" s="601">
        <f t="shared" ref="E52:R52" si="17">COUNT(E16:E18,E21:E23,E25:E26,E28:E31,E33:E34,E36:E37,E39:E40,E42:E47)</f>
        <v>7</v>
      </c>
      <c r="F52" s="601">
        <f t="shared" si="17"/>
        <v>14</v>
      </c>
      <c r="G52" s="601">
        <f t="shared" si="17"/>
        <v>14</v>
      </c>
      <c r="H52" s="601">
        <f t="shared" si="17"/>
        <v>13</v>
      </c>
      <c r="I52" s="601">
        <f t="shared" si="17"/>
        <v>14</v>
      </c>
      <c r="J52" s="601">
        <f t="shared" si="17"/>
        <v>15</v>
      </c>
      <c r="K52" s="601">
        <f t="shared" si="17"/>
        <v>9</v>
      </c>
      <c r="L52" s="601">
        <f t="shared" si="17"/>
        <v>9</v>
      </c>
      <c r="M52" s="601">
        <f t="shared" si="17"/>
        <v>16</v>
      </c>
      <c r="N52" s="601">
        <f t="shared" si="17"/>
        <v>15</v>
      </c>
      <c r="O52" s="601">
        <f t="shared" si="17"/>
        <v>12</v>
      </c>
      <c r="P52" s="601">
        <f t="shared" si="17"/>
        <v>14</v>
      </c>
      <c r="Q52" s="601">
        <f t="shared" si="17"/>
        <v>14</v>
      </c>
      <c r="R52" s="601">
        <f t="shared" si="17"/>
        <v>8</v>
      </c>
      <c r="S52" s="367">
        <f>AVERAGE(E52:R52)</f>
        <v>12.428571428571429</v>
      </c>
    </row>
    <row r="53" spans="1:19" ht="24" hidden="1" customHeight="1" x14ac:dyDescent="0.25">
      <c r="A53" s="598"/>
      <c r="B53" s="598"/>
      <c r="C53" s="625" t="s">
        <v>51</v>
      </c>
      <c r="D53" s="600"/>
      <c r="E53" s="601">
        <f t="shared" ref="E53:R53" si="18">COUNT(E21:E23,E25:E26,E28:E31,E33:E34,E36:E37,E39:E40,E42:E47,E49:E50,E55)</f>
        <v>7</v>
      </c>
      <c r="F53" s="601">
        <f t="shared" si="18"/>
        <v>11</v>
      </c>
      <c r="G53" s="601">
        <f t="shared" si="18"/>
        <v>12</v>
      </c>
      <c r="H53" s="601">
        <f t="shared" si="18"/>
        <v>13</v>
      </c>
      <c r="I53" s="601">
        <f t="shared" si="18"/>
        <v>12</v>
      </c>
      <c r="J53" s="601">
        <f t="shared" si="18"/>
        <v>13</v>
      </c>
      <c r="K53" s="601">
        <f t="shared" si="18"/>
        <v>8</v>
      </c>
      <c r="L53" s="601">
        <f t="shared" si="18"/>
        <v>8</v>
      </c>
      <c r="M53" s="601">
        <f t="shared" si="18"/>
        <v>14</v>
      </c>
      <c r="N53" s="601">
        <f t="shared" si="18"/>
        <v>13</v>
      </c>
      <c r="O53" s="601">
        <f t="shared" si="18"/>
        <v>11</v>
      </c>
      <c r="P53" s="601">
        <f t="shared" si="18"/>
        <v>12</v>
      </c>
      <c r="Q53" s="601">
        <f t="shared" si="18"/>
        <v>12</v>
      </c>
      <c r="R53" s="601">
        <f t="shared" si="18"/>
        <v>8</v>
      </c>
      <c r="S53" s="367">
        <f t="shared" si="5"/>
        <v>11</v>
      </c>
    </row>
    <row r="54" spans="1:19" ht="24" hidden="1" customHeight="1" x14ac:dyDescent="0.25">
      <c r="A54" s="598"/>
      <c r="B54" s="598"/>
      <c r="C54" s="625" t="s">
        <v>113</v>
      </c>
      <c r="D54" s="600"/>
      <c r="E54" s="601">
        <f t="shared" ref="E54:R54" si="19">COUNT(E25:E26,E28:E31,E33:E34,E36:E37,E39:E40,E42:E47,E49:E51)</f>
        <v>6</v>
      </c>
      <c r="F54" s="601">
        <f t="shared" si="19"/>
        <v>10</v>
      </c>
      <c r="G54" s="601">
        <f t="shared" si="19"/>
        <v>10</v>
      </c>
      <c r="H54" s="601">
        <f t="shared" si="19"/>
        <v>12</v>
      </c>
      <c r="I54" s="601">
        <f t="shared" si="19"/>
        <v>11</v>
      </c>
      <c r="J54" s="601">
        <f t="shared" si="19"/>
        <v>12</v>
      </c>
      <c r="K54" s="601">
        <f t="shared" si="19"/>
        <v>7</v>
      </c>
      <c r="L54" s="601">
        <f t="shared" si="19"/>
        <v>7</v>
      </c>
      <c r="M54" s="601">
        <f t="shared" si="19"/>
        <v>12</v>
      </c>
      <c r="N54" s="601">
        <f t="shared" si="19"/>
        <v>11</v>
      </c>
      <c r="O54" s="601">
        <f t="shared" si="19"/>
        <v>11</v>
      </c>
      <c r="P54" s="601">
        <f t="shared" si="19"/>
        <v>12</v>
      </c>
      <c r="Q54" s="601">
        <f t="shared" si="19"/>
        <v>12</v>
      </c>
      <c r="R54" s="601">
        <f t="shared" si="19"/>
        <v>8</v>
      </c>
      <c r="S54" s="367">
        <f t="shared" si="5"/>
        <v>10.071428571428571</v>
      </c>
    </row>
    <row r="55" spans="1:19" ht="24" hidden="1" customHeight="1" x14ac:dyDescent="0.25">
      <c r="A55" s="416" t="s">
        <v>299</v>
      </c>
      <c r="B55" s="416" t="s">
        <v>302</v>
      </c>
      <c r="C55" s="592"/>
      <c r="D55" s="586">
        <f t="shared" ref="D55" si="20">SUM(E55:K55,L55:R55)/2</f>
        <v>0</v>
      </c>
      <c r="E55" s="589"/>
      <c r="F55" s="590"/>
      <c r="G55" s="586"/>
      <c r="H55" s="590"/>
      <c r="I55" s="586"/>
      <c r="J55" s="586"/>
      <c r="K55" s="587"/>
      <c r="L55" s="587"/>
      <c r="M55" s="586"/>
      <c r="N55" s="586"/>
      <c r="O55" s="586"/>
      <c r="P55" s="586"/>
      <c r="Q55" s="586"/>
      <c r="R55" s="587"/>
      <c r="S55" s="367"/>
    </row>
    <row r="56" spans="1:19" ht="24" hidden="1" customHeight="1" x14ac:dyDescent="0.25">
      <c r="A56" s="598"/>
      <c r="B56" s="598"/>
      <c r="C56" s="625" t="s">
        <v>55</v>
      </c>
      <c r="D56" s="600"/>
      <c r="E56" s="601">
        <f t="shared" ref="E56:R56" si="21">COUNT(E28:E31,E33:E34,E36:E37,E39:E40,E42:E47,E49:E51,E55)</f>
        <v>5</v>
      </c>
      <c r="F56" s="601">
        <f t="shared" si="21"/>
        <v>9</v>
      </c>
      <c r="G56" s="601">
        <f t="shared" si="21"/>
        <v>10</v>
      </c>
      <c r="H56" s="601">
        <f t="shared" si="21"/>
        <v>11</v>
      </c>
      <c r="I56" s="601">
        <f t="shared" si="21"/>
        <v>10</v>
      </c>
      <c r="J56" s="601">
        <f t="shared" si="21"/>
        <v>11</v>
      </c>
      <c r="K56" s="601">
        <f t="shared" si="21"/>
        <v>6</v>
      </c>
      <c r="L56" s="601">
        <f t="shared" si="21"/>
        <v>6</v>
      </c>
      <c r="M56" s="601">
        <f t="shared" si="21"/>
        <v>11</v>
      </c>
      <c r="N56" s="601">
        <f t="shared" si="21"/>
        <v>10</v>
      </c>
      <c r="O56" s="601">
        <f t="shared" si="21"/>
        <v>11</v>
      </c>
      <c r="P56" s="601">
        <f t="shared" si="21"/>
        <v>11</v>
      </c>
      <c r="Q56" s="601">
        <f t="shared" si="21"/>
        <v>11</v>
      </c>
      <c r="R56" s="601">
        <f t="shared" si="21"/>
        <v>7</v>
      </c>
      <c r="S56" s="367">
        <f t="shared" si="5"/>
        <v>9.2142857142857135</v>
      </c>
    </row>
    <row r="57" spans="1:19" ht="24" hidden="1" customHeight="1" x14ac:dyDescent="0.25">
      <c r="A57" s="598"/>
      <c r="B57" s="598"/>
      <c r="C57" s="625" t="s">
        <v>105</v>
      </c>
      <c r="D57" s="600"/>
      <c r="E57" s="601">
        <f t="shared" ref="E57:R57" si="22">COUNT(E34,E36:E37,E39:E40,E42:E47,E49:E51,E55)</f>
        <v>4</v>
      </c>
      <c r="F57" s="601">
        <f t="shared" si="22"/>
        <v>7</v>
      </c>
      <c r="G57" s="601">
        <f t="shared" si="22"/>
        <v>6</v>
      </c>
      <c r="H57" s="601">
        <f t="shared" si="22"/>
        <v>7</v>
      </c>
      <c r="I57" s="601">
        <f t="shared" si="22"/>
        <v>6</v>
      </c>
      <c r="J57" s="601">
        <f t="shared" si="22"/>
        <v>8</v>
      </c>
      <c r="K57" s="601">
        <f t="shared" si="22"/>
        <v>4</v>
      </c>
      <c r="L57" s="601">
        <f t="shared" si="22"/>
        <v>4</v>
      </c>
      <c r="M57" s="601">
        <f t="shared" si="22"/>
        <v>8</v>
      </c>
      <c r="N57" s="601">
        <f t="shared" si="22"/>
        <v>7</v>
      </c>
      <c r="O57" s="601">
        <f t="shared" si="22"/>
        <v>7</v>
      </c>
      <c r="P57" s="601">
        <f t="shared" si="22"/>
        <v>7</v>
      </c>
      <c r="Q57" s="601">
        <f t="shared" si="22"/>
        <v>7</v>
      </c>
      <c r="R57" s="601">
        <f t="shared" si="22"/>
        <v>6</v>
      </c>
      <c r="S57" s="367">
        <f t="shared" si="5"/>
        <v>6.2857142857142856</v>
      </c>
    </row>
    <row r="58" spans="1:19" ht="24" hidden="1" customHeight="1" x14ac:dyDescent="0.25">
      <c r="A58" s="598"/>
      <c r="B58" s="598"/>
      <c r="C58" s="625" t="s">
        <v>128</v>
      </c>
      <c r="D58" s="600"/>
      <c r="E58" s="601">
        <f t="shared" ref="E58:R58" si="23">COUNT(E36:E37,E39:E40,E42:E47,E49:E51,E55)</f>
        <v>3</v>
      </c>
      <c r="F58" s="601">
        <f t="shared" si="23"/>
        <v>6</v>
      </c>
      <c r="G58" s="601">
        <f t="shared" si="23"/>
        <v>5</v>
      </c>
      <c r="H58" s="601">
        <f t="shared" si="23"/>
        <v>6</v>
      </c>
      <c r="I58" s="601">
        <f t="shared" si="23"/>
        <v>6</v>
      </c>
      <c r="J58" s="601">
        <f t="shared" si="23"/>
        <v>7</v>
      </c>
      <c r="K58" s="601">
        <f t="shared" si="23"/>
        <v>4</v>
      </c>
      <c r="L58" s="601">
        <f t="shared" si="23"/>
        <v>4</v>
      </c>
      <c r="M58" s="601">
        <f t="shared" si="23"/>
        <v>7</v>
      </c>
      <c r="N58" s="601">
        <f t="shared" si="23"/>
        <v>6</v>
      </c>
      <c r="O58" s="601">
        <f t="shared" si="23"/>
        <v>6</v>
      </c>
      <c r="P58" s="601">
        <f t="shared" si="23"/>
        <v>7</v>
      </c>
      <c r="Q58" s="601">
        <f t="shared" si="23"/>
        <v>6</v>
      </c>
      <c r="R58" s="601">
        <f t="shared" si="23"/>
        <v>5</v>
      </c>
      <c r="S58" s="367">
        <f t="shared" si="5"/>
        <v>5.5714285714285712</v>
      </c>
    </row>
    <row r="59" spans="1:19" ht="24" hidden="1" customHeight="1" x14ac:dyDescent="0.25">
      <c r="A59" s="598"/>
      <c r="B59" s="598"/>
      <c r="C59" s="625" t="s">
        <v>161</v>
      </c>
      <c r="D59" s="600"/>
      <c r="E59" s="601">
        <f t="shared" ref="E59:R59" si="24">COUNT(E39:E40,E42:E47,E49:E51,E55)</f>
        <v>2</v>
      </c>
      <c r="F59" s="601">
        <f t="shared" si="24"/>
        <v>5</v>
      </c>
      <c r="G59" s="601">
        <f t="shared" si="24"/>
        <v>4</v>
      </c>
      <c r="H59" s="601">
        <f t="shared" si="24"/>
        <v>6</v>
      </c>
      <c r="I59" s="601">
        <f t="shared" si="24"/>
        <v>5</v>
      </c>
      <c r="J59" s="601">
        <f t="shared" si="24"/>
        <v>6</v>
      </c>
      <c r="K59" s="601">
        <f t="shared" si="24"/>
        <v>3</v>
      </c>
      <c r="L59" s="601">
        <f t="shared" si="24"/>
        <v>3</v>
      </c>
      <c r="M59" s="601">
        <f t="shared" si="24"/>
        <v>6</v>
      </c>
      <c r="N59" s="601">
        <f t="shared" si="24"/>
        <v>6</v>
      </c>
      <c r="O59" s="601">
        <f t="shared" si="24"/>
        <v>5</v>
      </c>
      <c r="P59" s="601">
        <f t="shared" si="24"/>
        <v>6</v>
      </c>
      <c r="Q59" s="601">
        <f t="shared" si="24"/>
        <v>5</v>
      </c>
      <c r="R59" s="601">
        <f t="shared" si="24"/>
        <v>4</v>
      </c>
      <c r="S59" s="367">
        <f t="shared" si="5"/>
        <v>4.7142857142857144</v>
      </c>
    </row>
    <row r="60" spans="1:19" ht="24" hidden="1" customHeight="1" x14ac:dyDescent="0.25">
      <c r="A60" s="598"/>
      <c r="B60" s="598"/>
      <c r="C60" s="625" t="s">
        <v>186</v>
      </c>
      <c r="D60" s="600"/>
      <c r="E60" s="601">
        <f t="shared" ref="E60:R60" si="25">COUNT(E42:E47,E49:E51,E55)</f>
        <v>2</v>
      </c>
      <c r="F60" s="601">
        <f t="shared" si="25"/>
        <v>5</v>
      </c>
      <c r="G60" s="601">
        <f t="shared" si="25"/>
        <v>4</v>
      </c>
      <c r="H60" s="601">
        <f t="shared" si="25"/>
        <v>5</v>
      </c>
      <c r="I60" s="601">
        <f t="shared" si="25"/>
        <v>4</v>
      </c>
      <c r="J60" s="601">
        <f t="shared" si="25"/>
        <v>5</v>
      </c>
      <c r="K60" s="601">
        <f t="shared" si="25"/>
        <v>3</v>
      </c>
      <c r="L60" s="601">
        <f t="shared" si="25"/>
        <v>3</v>
      </c>
      <c r="M60" s="601">
        <f t="shared" si="25"/>
        <v>5</v>
      </c>
      <c r="N60" s="601">
        <f t="shared" si="25"/>
        <v>4</v>
      </c>
      <c r="O60" s="601">
        <f t="shared" si="25"/>
        <v>5</v>
      </c>
      <c r="P60" s="601">
        <f t="shared" si="25"/>
        <v>5</v>
      </c>
      <c r="Q60" s="601">
        <f t="shared" si="25"/>
        <v>4</v>
      </c>
      <c r="R60" s="601">
        <f t="shared" si="25"/>
        <v>3</v>
      </c>
      <c r="S60" s="367">
        <f t="shared" si="5"/>
        <v>4.0714285714285712</v>
      </c>
    </row>
    <row r="61" spans="1:19" ht="24" customHeight="1" x14ac:dyDescent="0.25">
      <c r="A61" s="598"/>
      <c r="B61" s="598"/>
      <c r="C61" s="625" t="s">
        <v>129</v>
      </c>
      <c r="D61" s="600"/>
      <c r="E61" s="601">
        <f t="shared" ref="E61:R61" si="26">COUNT(E42:E47,E49:E51,E55)</f>
        <v>2</v>
      </c>
      <c r="F61" s="601">
        <f t="shared" si="26"/>
        <v>5</v>
      </c>
      <c r="G61" s="601">
        <f t="shared" si="26"/>
        <v>4</v>
      </c>
      <c r="H61" s="601">
        <f t="shared" si="26"/>
        <v>5</v>
      </c>
      <c r="I61" s="601">
        <f t="shared" si="26"/>
        <v>4</v>
      </c>
      <c r="J61" s="601">
        <f t="shared" si="26"/>
        <v>5</v>
      </c>
      <c r="K61" s="601">
        <f t="shared" si="26"/>
        <v>3</v>
      </c>
      <c r="L61" s="601">
        <f t="shared" si="26"/>
        <v>3</v>
      </c>
      <c r="M61" s="601">
        <f t="shared" si="26"/>
        <v>5</v>
      </c>
      <c r="N61" s="601">
        <f t="shared" si="26"/>
        <v>4</v>
      </c>
      <c r="O61" s="601">
        <f t="shared" si="26"/>
        <v>5</v>
      </c>
      <c r="P61" s="601">
        <f t="shared" si="26"/>
        <v>5</v>
      </c>
      <c r="Q61" s="601">
        <f t="shared" si="26"/>
        <v>4</v>
      </c>
      <c r="R61" s="601">
        <f t="shared" si="26"/>
        <v>3</v>
      </c>
      <c r="S61" s="367">
        <f t="shared" si="5"/>
        <v>4.0714285714285712</v>
      </c>
    </row>
    <row r="62" spans="1:19" ht="24" customHeight="1" thickBot="1" x14ac:dyDescent="0.3">
      <c r="A62" s="416" t="s">
        <v>102</v>
      </c>
      <c r="B62" s="416"/>
      <c r="C62" s="585"/>
      <c r="D62" s="586"/>
      <c r="E62" s="589"/>
      <c r="F62" s="590"/>
      <c r="G62" s="590"/>
      <c r="H62" s="590"/>
      <c r="I62" s="586"/>
      <c r="J62" s="586"/>
      <c r="K62" s="587"/>
      <c r="L62" s="587"/>
      <c r="M62" s="590"/>
      <c r="N62" s="586"/>
      <c r="O62" s="586"/>
      <c r="P62" s="586"/>
      <c r="Q62" s="586"/>
      <c r="R62" s="589"/>
    </row>
    <row r="63" spans="1:19" ht="24" customHeight="1" thickBot="1" x14ac:dyDescent="0.3">
      <c r="A63" s="626" t="s">
        <v>95</v>
      </c>
      <c r="B63" s="626" t="s">
        <v>101</v>
      </c>
      <c r="C63" s="627" t="s">
        <v>97</v>
      </c>
      <c r="D63" s="626">
        <f>SUM(E63:K63,L63:R63)/2</f>
        <v>19</v>
      </c>
      <c r="E63" s="628"/>
      <c r="F63" s="629">
        <v>7.5</v>
      </c>
      <c r="G63" s="629">
        <v>7.5</v>
      </c>
      <c r="H63" s="629">
        <v>4</v>
      </c>
      <c r="I63" s="626"/>
      <c r="J63" s="626"/>
      <c r="K63" s="628"/>
      <c r="L63" s="628"/>
      <c r="M63" s="629">
        <v>7.5</v>
      </c>
      <c r="N63" s="626">
        <v>7.5</v>
      </c>
      <c r="O63" s="626">
        <v>4</v>
      </c>
      <c r="P63" s="626"/>
      <c r="Q63" s="626"/>
      <c r="R63" s="631"/>
    </row>
    <row r="64" spans="1:19" ht="24" customHeight="1" thickBot="1" x14ac:dyDescent="0.3">
      <c r="A64" s="416" t="s">
        <v>96</v>
      </c>
      <c r="B64" s="416" t="s">
        <v>100</v>
      </c>
      <c r="C64" s="632" t="s">
        <v>99</v>
      </c>
      <c r="D64" s="626">
        <f t="shared" ref="D64:D65" si="27">SUM(E64:K64,L64:R64)/2</f>
        <v>38</v>
      </c>
      <c r="E64" s="633"/>
      <c r="F64" s="634">
        <v>9.5</v>
      </c>
      <c r="G64" s="416">
        <v>9.5</v>
      </c>
      <c r="H64" s="416">
        <v>9.5</v>
      </c>
      <c r="I64" s="416">
        <v>9.5</v>
      </c>
      <c r="J64" s="416"/>
      <c r="K64" s="633"/>
      <c r="L64" s="636"/>
      <c r="M64" s="637">
        <v>9.5</v>
      </c>
      <c r="N64" s="416">
        <v>9.5</v>
      </c>
      <c r="O64" s="416">
        <v>9.5</v>
      </c>
      <c r="P64" s="416">
        <v>9.5</v>
      </c>
      <c r="Q64" s="416"/>
      <c r="R64" s="639"/>
    </row>
    <row r="65" spans="1:18" ht="24" customHeight="1" thickBot="1" x14ac:dyDescent="0.3">
      <c r="A65" s="416" t="s">
        <v>96</v>
      </c>
      <c r="B65" s="416" t="s">
        <v>100</v>
      </c>
      <c r="C65" s="632" t="s">
        <v>137</v>
      </c>
      <c r="D65" s="626">
        <f t="shared" si="27"/>
        <v>38</v>
      </c>
      <c r="E65" s="633">
        <v>9.5</v>
      </c>
      <c r="F65" s="637">
        <v>9.5</v>
      </c>
      <c r="G65" s="416"/>
      <c r="H65" s="416"/>
      <c r="I65" s="416"/>
      <c r="J65" s="416">
        <v>9.5</v>
      </c>
      <c r="K65" s="633">
        <v>9.5</v>
      </c>
      <c r="L65" s="633">
        <v>9.5</v>
      </c>
      <c r="M65" s="634">
        <v>9.5</v>
      </c>
      <c r="N65" s="416"/>
      <c r="O65" s="416"/>
      <c r="P65" s="416"/>
      <c r="Q65" s="416">
        <v>9.5</v>
      </c>
      <c r="R65" s="639">
        <v>9.5</v>
      </c>
    </row>
    <row r="66" spans="1:18" ht="24" customHeight="1" x14ac:dyDescent="0.5">
      <c r="A66" s="416"/>
      <c r="B66" s="640" t="s">
        <v>155</v>
      </c>
      <c r="C66" s="641" t="s">
        <v>140</v>
      </c>
      <c r="D66" s="586"/>
      <c r="E66" s="587"/>
      <c r="F66" s="590"/>
      <c r="G66" s="590"/>
      <c r="H66" s="590"/>
      <c r="I66" s="586"/>
      <c r="J66" s="586"/>
      <c r="K66" s="587"/>
      <c r="L66" s="587"/>
      <c r="M66" s="586"/>
      <c r="N66" s="586"/>
      <c r="O66" s="586"/>
      <c r="P66" s="586"/>
      <c r="Q66" s="586"/>
      <c r="R66" s="589"/>
    </row>
    <row r="67" spans="1:18" ht="24" customHeight="1" x14ac:dyDescent="0.5">
      <c r="A67" s="416"/>
      <c r="B67" s="642" t="s">
        <v>154</v>
      </c>
      <c r="C67" s="643" t="s">
        <v>141</v>
      </c>
      <c r="D67" s="586"/>
      <c r="E67" s="587"/>
      <c r="F67" s="590"/>
      <c r="G67" s="590"/>
      <c r="H67" s="590"/>
      <c r="I67" s="586"/>
      <c r="J67" s="586"/>
      <c r="K67" s="587"/>
      <c r="L67" s="587"/>
      <c r="M67" s="586"/>
      <c r="N67" s="586"/>
      <c r="O67" s="586"/>
      <c r="P67" s="586"/>
      <c r="Q67" s="586"/>
      <c r="R67" s="589"/>
    </row>
    <row r="68" spans="1:18" ht="24" customHeight="1" x14ac:dyDescent="0.3">
      <c r="A68" s="315"/>
      <c r="B68" s="315"/>
      <c r="C68" s="315"/>
      <c r="D68" s="317"/>
      <c r="E68" s="318">
        <f t="shared" ref="E68:R68" si="28">SUM(E7:E14,E16:E19,E21:E23,E25:E26,E28:E31,E33:E34,E36:E37,E39:E40,E42:E47,E49:E51,E55,E63:E67)</f>
        <v>78.5</v>
      </c>
      <c r="F68" s="318">
        <f t="shared" si="28"/>
        <v>174</v>
      </c>
      <c r="G68" s="318">
        <f t="shared" si="28"/>
        <v>173</v>
      </c>
      <c r="H68" s="318">
        <f t="shared" si="28"/>
        <v>154</v>
      </c>
      <c r="I68" s="318">
        <f t="shared" si="28"/>
        <v>167</v>
      </c>
      <c r="J68" s="318">
        <f t="shared" si="28"/>
        <v>175</v>
      </c>
      <c r="K68" s="318">
        <f t="shared" si="28"/>
        <v>105.5</v>
      </c>
      <c r="L68" s="318">
        <f t="shared" si="28"/>
        <v>102.5</v>
      </c>
      <c r="M68" s="318">
        <f t="shared" si="28"/>
        <v>195</v>
      </c>
      <c r="N68" s="318">
        <f t="shared" si="28"/>
        <v>177.5</v>
      </c>
      <c r="O68" s="318">
        <f t="shared" si="28"/>
        <v>154</v>
      </c>
      <c r="P68" s="318">
        <f t="shared" si="28"/>
        <v>162.5</v>
      </c>
      <c r="Q68" s="318">
        <f t="shared" si="28"/>
        <v>162.5</v>
      </c>
      <c r="R68" s="318">
        <f t="shared" si="28"/>
        <v>110.5</v>
      </c>
    </row>
    <row r="69" spans="1:18" ht="24" customHeight="1" x14ac:dyDescent="0.3">
      <c r="A69" s="319"/>
      <c r="B69" s="319"/>
      <c r="C69" s="319"/>
      <c r="D69" s="317"/>
      <c r="E69" s="351">
        <f>E68/8</f>
        <v>9.8125</v>
      </c>
      <c r="F69" s="351">
        <f t="shared" ref="F69:R69" si="29">F68/8</f>
        <v>21.75</v>
      </c>
      <c r="G69" s="351">
        <f t="shared" si="29"/>
        <v>21.625</v>
      </c>
      <c r="H69" s="351">
        <f t="shared" si="29"/>
        <v>19.25</v>
      </c>
      <c r="I69" s="351">
        <f t="shared" si="29"/>
        <v>20.875</v>
      </c>
      <c r="J69" s="351">
        <f t="shared" si="29"/>
        <v>21.875</v>
      </c>
      <c r="K69" s="351">
        <f t="shared" si="29"/>
        <v>13.1875</v>
      </c>
      <c r="L69" s="351">
        <f t="shared" si="29"/>
        <v>12.8125</v>
      </c>
      <c r="M69" s="351">
        <f t="shared" si="29"/>
        <v>24.375</v>
      </c>
      <c r="N69" s="351">
        <f t="shared" si="29"/>
        <v>22.1875</v>
      </c>
      <c r="O69" s="351">
        <f t="shared" si="29"/>
        <v>19.25</v>
      </c>
      <c r="P69" s="351">
        <f t="shared" si="29"/>
        <v>20.3125</v>
      </c>
      <c r="Q69" s="351">
        <f t="shared" si="29"/>
        <v>20.3125</v>
      </c>
      <c r="R69" s="351">
        <f t="shared" si="29"/>
        <v>13.8125</v>
      </c>
    </row>
    <row r="70" spans="1:18" ht="13" x14ac:dyDescent="0.3">
      <c r="A70" s="320"/>
      <c r="B70" s="320"/>
      <c r="C70" s="320"/>
      <c r="D70" s="321" t="s">
        <v>212</v>
      </c>
      <c r="E70" s="322" t="s">
        <v>315</v>
      </c>
      <c r="F70" s="323" t="s">
        <v>203</v>
      </c>
      <c r="H70" s="321" t="s">
        <v>211</v>
      </c>
      <c r="I70" s="324"/>
      <c r="J70" s="325" t="s">
        <v>203</v>
      </c>
      <c r="L70" s="321" t="s">
        <v>213</v>
      </c>
      <c r="M70" s="322" t="s">
        <v>74</v>
      </c>
      <c r="N70" s="323" t="s">
        <v>203</v>
      </c>
      <c r="P70" s="321" t="s">
        <v>211</v>
      </c>
      <c r="Q70" s="324"/>
      <c r="R70" s="325" t="s">
        <v>203</v>
      </c>
    </row>
    <row r="71" spans="1:18" ht="15.5" x14ac:dyDescent="0.35">
      <c r="A71" s="316"/>
      <c r="B71" s="316"/>
      <c r="C71" s="316"/>
      <c r="D71" s="715" t="s">
        <v>159</v>
      </c>
      <c r="E71" s="716">
        <v>27.15</v>
      </c>
      <c r="F71" s="741" t="str">
        <f>E71* 40 &amp; "hrs"</f>
        <v>1086hrs</v>
      </c>
      <c r="G71" s="733"/>
      <c r="H71" s="717" t="s">
        <v>240</v>
      </c>
      <c r="I71" s="718">
        <v>25.93</v>
      </c>
      <c r="J71" s="742" t="s">
        <v>247</v>
      </c>
      <c r="K71" s="733"/>
      <c r="L71" s="719" t="s">
        <v>159</v>
      </c>
      <c r="M71" s="720">
        <v>27.15</v>
      </c>
      <c r="N71" s="741" t="str">
        <f>M71* 40 &amp; "hrs"</f>
        <v>1086hrs</v>
      </c>
      <c r="O71" s="733"/>
      <c r="P71" s="721" t="s">
        <v>240</v>
      </c>
      <c r="Q71" s="722">
        <v>25.93</v>
      </c>
      <c r="R71" s="743" t="s">
        <v>247</v>
      </c>
    </row>
    <row r="72" spans="1:18" ht="15.5" x14ac:dyDescent="0.35">
      <c r="A72" s="316"/>
      <c r="B72" s="316"/>
      <c r="C72" s="316"/>
      <c r="D72" s="723" t="s">
        <v>204</v>
      </c>
      <c r="E72" s="724">
        <f>SUM(E68:K68)/40</f>
        <v>25.675000000000001</v>
      </c>
      <c r="F72" s="744" t="str">
        <f>E72* 40 &amp; "hrs"</f>
        <v>1027hrs</v>
      </c>
      <c r="G72" s="733"/>
      <c r="H72" s="725" t="s">
        <v>74</v>
      </c>
      <c r="I72" s="726">
        <f>SUM(E68:K68)/40</f>
        <v>25.675000000000001</v>
      </c>
      <c r="J72" s="727" t="str">
        <f>I72*40 &amp; "hrs"</f>
        <v>1027hrs</v>
      </c>
      <c r="K72" s="733"/>
      <c r="L72" s="728" t="s">
        <v>204</v>
      </c>
      <c r="M72" s="729">
        <f>SUM(L68:R68)/40</f>
        <v>26.612500000000001</v>
      </c>
      <c r="N72" s="744" t="str">
        <f>M72* 40 &amp; "hrs"</f>
        <v>1064.5hrs</v>
      </c>
      <c r="O72" s="733"/>
      <c r="P72" s="725" t="s">
        <v>74</v>
      </c>
      <c r="Q72" s="730">
        <f>SUM(L68:R68)/40</f>
        <v>26.612500000000001</v>
      </c>
      <c r="R72" s="731" t="str">
        <f>Q72*40 &amp; "hrs"</f>
        <v>1064.5hrs</v>
      </c>
    </row>
    <row r="73" spans="1:18" ht="15.5" x14ac:dyDescent="0.35">
      <c r="A73" s="257"/>
      <c r="B73" s="257"/>
      <c r="C73" s="257"/>
      <c r="D73" s="719" t="s">
        <v>188</v>
      </c>
      <c r="E73" s="720">
        <f>COUNTIFS(E7:K69, "T")*8/40</f>
        <v>0.6</v>
      </c>
      <c r="F73" s="745" t="str">
        <f>E73* 40 &amp; "hrs"</f>
        <v>24hrs</v>
      </c>
      <c r="G73" s="733"/>
      <c r="H73" s="721" t="s">
        <v>241</v>
      </c>
      <c r="I73" s="720">
        <v>29.07</v>
      </c>
      <c r="J73" s="743" t="s">
        <v>251</v>
      </c>
      <c r="K73" s="733"/>
      <c r="L73" s="732" t="s">
        <v>188</v>
      </c>
      <c r="M73" s="722">
        <f>COUNTIFS(L7:R69, "T")*8/40</f>
        <v>0</v>
      </c>
      <c r="N73" s="745" t="str">
        <f>M73* 40 &amp; "hrs"</f>
        <v>0hrs</v>
      </c>
      <c r="O73" s="733"/>
      <c r="P73" s="721" t="s">
        <v>241</v>
      </c>
      <c r="Q73" s="722">
        <v>29.07</v>
      </c>
      <c r="R73" s="743" t="s">
        <v>251</v>
      </c>
    </row>
    <row r="76" spans="1:18" ht="24" customHeight="1" x14ac:dyDescent="0.25">
      <c r="D76" t="s">
        <v>280</v>
      </c>
      <c r="G76">
        <f>26.63*40</f>
        <v>1065.2</v>
      </c>
      <c r="H76" t="str">
        <f ca="1">_xlfn.FORMULATEXT(G76)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2">
    <cfRule type="cellIs" dxfId="453" priority="10" operator="lessThan">
      <formula>25.93</formula>
    </cfRule>
    <cfRule type="cellIs" dxfId="452" priority="11" operator="greaterThan">
      <formula>29.07</formula>
    </cfRule>
    <cfRule type="cellIs" dxfId="451" priority="12" operator="between">
      <formula>25.93</formula>
      <formula>29.07</formula>
    </cfRule>
  </conditionalFormatting>
  <conditionalFormatting sqref="J72">
    <cfRule type="cellIs" dxfId="450" priority="7" operator="lessThan">
      <formula>1037.2</formula>
    </cfRule>
    <cfRule type="cellIs" dxfId="449" priority="8" operator="greaterThan">
      <formula>1162.8</formula>
    </cfRule>
    <cfRule type="cellIs" dxfId="448" priority="9" operator="between">
      <formula>1037.2</formula>
      <formula>1162.8</formula>
    </cfRule>
  </conditionalFormatting>
  <conditionalFormatting sqref="Q72">
    <cfRule type="cellIs" dxfId="447" priority="4" operator="lessThan">
      <formula>25.93</formula>
    </cfRule>
    <cfRule type="cellIs" dxfId="446" priority="5" operator="greaterThan">
      <formula>29.07</formula>
    </cfRule>
    <cfRule type="cellIs" dxfId="445" priority="6" operator="between">
      <formula>25.93</formula>
      <formula>29.07</formula>
    </cfRule>
  </conditionalFormatting>
  <conditionalFormatting sqref="R72">
    <cfRule type="cellIs" dxfId="444" priority="1" operator="lessThan">
      <formula>1037.2</formula>
    </cfRule>
    <cfRule type="cellIs" dxfId="443" priority="2" operator="greaterThan">
      <formula>1162.8</formula>
    </cfRule>
    <cfRule type="cellIs" dxfId="442" priority="3" operator="between">
      <formula>1037.2</formula>
      <formula>1162.8</formula>
    </cfRule>
  </conditionalFormatting>
  <pageMargins left="0.7" right="0.7" top="0.75" bottom="0.75" header="0.3" footer="0.3"/>
  <pageSetup scale="43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8378-E98F-4CD6-A480-FF65C1AE9C0B}">
  <sheetPr>
    <pageSetUpPr fitToPage="1"/>
  </sheetPr>
  <dimension ref="A1:S80"/>
  <sheetViews>
    <sheetView topLeftCell="C26" zoomScaleNormal="100" workbookViewId="0">
      <selection activeCell="I33" sqref="I33"/>
    </sheetView>
  </sheetViews>
  <sheetFormatPr defaultRowHeight="29.5" customHeight="1" x14ac:dyDescent="0.25"/>
  <cols>
    <col min="1" max="1" width="9.26953125" customWidth="1"/>
    <col min="2" max="2" width="26.54296875" bestFit="1" customWidth="1"/>
    <col min="3" max="3" width="33.81640625" bestFit="1" customWidth="1"/>
    <col min="4" max="4" width="14.81640625" customWidth="1"/>
    <col min="5" max="18" width="11.453125" customWidth="1"/>
  </cols>
  <sheetData>
    <row r="1" spans="1:19" ht="29.5" customHeight="1" x14ac:dyDescent="0.55000000000000004">
      <c r="A1" s="2660" t="s">
        <v>0</v>
      </c>
      <c r="B1" s="2660"/>
      <c r="C1" s="2660"/>
      <c r="D1" s="2660"/>
      <c r="E1" s="2660"/>
      <c r="F1" s="2660"/>
      <c r="G1" s="2660"/>
      <c r="H1" s="2660"/>
      <c r="I1" s="2660"/>
      <c r="J1" s="2660"/>
      <c r="K1" s="2660"/>
      <c r="L1" s="2660"/>
      <c r="M1" s="2660"/>
      <c r="N1" s="2660"/>
      <c r="O1" s="2660"/>
      <c r="P1" s="2660"/>
      <c r="Q1" s="2660"/>
      <c r="R1" s="2660"/>
    </row>
    <row r="2" spans="1:19" ht="29.5" customHeight="1" x14ac:dyDescent="0.55000000000000004">
      <c r="A2" s="2660" t="s">
        <v>87</v>
      </c>
      <c r="B2" s="2660"/>
      <c r="C2" s="2660"/>
      <c r="D2" s="2660"/>
      <c r="E2" s="2660"/>
      <c r="F2" s="2660"/>
      <c r="G2" s="2660"/>
      <c r="H2" s="2660"/>
      <c r="I2" s="2660"/>
      <c r="J2" s="2660"/>
      <c r="K2" s="2660"/>
      <c r="L2" s="2660"/>
      <c r="M2" s="2660"/>
      <c r="N2" s="2660"/>
      <c r="O2" s="2660"/>
      <c r="P2" s="2660"/>
      <c r="Q2" s="2660"/>
      <c r="R2" s="2660"/>
    </row>
    <row r="3" spans="1:19" ht="29.5" customHeight="1" x14ac:dyDescent="0.55000000000000004">
      <c r="A3" s="2661"/>
      <c r="B3" s="2661"/>
      <c r="C3" s="2661"/>
      <c r="D3" s="2661"/>
      <c r="E3" s="2661"/>
      <c r="F3" s="2661"/>
      <c r="G3" s="2661"/>
      <c r="H3" s="2661"/>
      <c r="I3" s="2661"/>
      <c r="J3" s="2661"/>
      <c r="K3" s="2661"/>
      <c r="L3" s="2661"/>
      <c r="M3" s="2661"/>
      <c r="N3" s="2661"/>
      <c r="O3" s="2661"/>
      <c r="P3" s="2661"/>
      <c r="Q3" s="2661"/>
      <c r="R3" s="2661"/>
    </row>
    <row r="4" spans="1:19" ht="29.5" customHeight="1" x14ac:dyDescent="0.55000000000000004">
      <c r="A4" s="785"/>
      <c r="B4" s="785"/>
      <c r="C4" s="785"/>
      <c r="D4" s="785"/>
      <c r="E4" s="2680" t="s">
        <v>2</v>
      </c>
      <c r="F4" s="2681"/>
      <c r="G4" s="2681"/>
      <c r="H4" s="2681"/>
      <c r="I4" s="2681"/>
      <c r="J4" s="2681"/>
      <c r="K4" s="2682"/>
      <c r="L4" s="2680" t="s">
        <v>3</v>
      </c>
      <c r="M4" s="2681"/>
      <c r="N4" s="2681"/>
      <c r="O4" s="2681"/>
      <c r="P4" s="2681"/>
      <c r="Q4" s="2681"/>
      <c r="R4" s="2681"/>
    </row>
    <row r="5" spans="1:19" ht="29.5" customHeight="1" x14ac:dyDescent="0.55000000000000004">
      <c r="A5" s="786"/>
      <c r="B5" s="786"/>
      <c r="C5" s="786"/>
      <c r="D5" s="786"/>
      <c r="E5" s="787">
        <v>45487</v>
      </c>
      <c r="F5" s="787">
        <v>45488</v>
      </c>
      <c r="G5" s="787">
        <v>45489</v>
      </c>
      <c r="H5" s="787">
        <v>45490</v>
      </c>
      <c r="I5" s="787">
        <v>45491</v>
      </c>
      <c r="J5" s="787">
        <v>45492</v>
      </c>
      <c r="K5" s="787">
        <v>45493</v>
      </c>
      <c r="L5" s="787">
        <v>45494</v>
      </c>
      <c r="M5" s="787">
        <v>45495</v>
      </c>
      <c r="N5" s="787">
        <v>45496</v>
      </c>
      <c r="O5" s="787">
        <v>45497</v>
      </c>
      <c r="P5" s="787">
        <v>45498</v>
      </c>
      <c r="Q5" s="787">
        <v>45499</v>
      </c>
      <c r="R5" s="787">
        <v>45500</v>
      </c>
    </row>
    <row r="6" spans="1:19" ht="29.5" customHeight="1" x14ac:dyDescent="0.55000000000000004">
      <c r="A6" s="788" t="s">
        <v>4</v>
      </c>
      <c r="B6" s="788" t="s">
        <v>5</v>
      </c>
      <c r="C6" s="788" t="s">
        <v>6</v>
      </c>
      <c r="D6" s="788" t="s">
        <v>7</v>
      </c>
      <c r="E6" s="789" t="s">
        <v>8</v>
      </c>
      <c r="F6" s="790" t="s">
        <v>9</v>
      </c>
      <c r="G6" s="790" t="s">
        <v>10</v>
      </c>
      <c r="H6" s="790" t="s">
        <v>11</v>
      </c>
      <c r="I6" s="790" t="s">
        <v>10</v>
      </c>
      <c r="J6" s="790" t="s">
        <v>264</v>
      </c>
      <c r="K6" s="789" t="s">
        <v>8</v>
      </c>
      <c r="L6" s="789" t="s">
        <v>8</v>
      </c>
      <c r="M6" s="790" t="s">
        <v>9</v>
      </c>
      <c r="N6" s="790" t="s">
        <v>10</v>
      </c>
      <c r="O6" s="790" t="s">
        <v>11</v>
      </c>
      <c r="P6" s="790" t="s">
        <v>10</v>
      </c>
      <c r="Q6" s="790" t="s">
        <v>12</v>
      </c>
      <c r="R6" s="791" t="s">
        <v>8</v>
      </c>
    </row>
    <row r="7" spans="1:19" ht="29.5" customHeight="1" x14ac:dyDescent="0.25">
      <c r="A7" s="792" t="s">
        <v>13</v>
      </c>
      <c r="B7" s="792" t="s">
        <v>116</v>
      </c>
      <c r="C7" s="793" t="s">
        <v>115</v>
      </c>
      <c r="D7" s="794">
        <f>SUM(E7:K7,L7:R7)/2</f>
        <v>35</v>
      </c>
      <c r="E7" s="795"/>
      <c r="F7" s="794">
        <v>7</v>
      </c>
      <c r="G7" s="794">
        <v>7</v>
      </c>
      <c r="H7" s="794">
        <v>7</v>
      </c>
      <c r="I7" s="794">
        <v>7</v>
      </c>
      <c r="J7" s="794">
        <v>7</v>
      </c>
      <c r="K7" s="795"/>
      <c r="L7" s="795"/>
      <c r="M7" s="794">
        <v>7</v>
      </c>
      <c r="N7" s="794">
        <v>7</v>
      </c>
      <c r="O7" s="794">
        <v>7</v>
      </c>
      <c r="P7" s="794">
        <v>7</v>
      </c>
      <c r="Q7" s="794">
        <v>7</v>
      </c>
      <c r="R7" s="796"/>
    </row>
    <row r="8" spans="1:19" ht="29.5" customHeight="1" x14ac:dyDescent="0.25">
      <c r="A8" s="792" t="s">
        <v>13</v>
      </c>
      <c r="B8" s="792" t="s">
        <v>90</v>
      </c>
      <c r="C8" s="793" t="s">
        <v>88</v>
      </c>
      <c r="D8" s="794">
        <f>SUM(E8:K8,L8:R8)/2</f>
        <v>40</v>
      </c>
      <c r="E8" s="795"/>
      <c r="F8" s="794">
        <v>8</v>
      </c>
      <c r="G8" s="794">
        <v>8</v>
      </c>
      <c r="H8" s="797">
        <v>8</v>
      </c>
      <c r="I8" s="794">
        <v>8</v>
      </c>
      <c r="J8" s="794">
        <v>8</v>
      </c>
      <c r="K8" s="795"/>
      <c r="L8" s="795"/>
      <c r="M8" s="794">
        <v>8</v>
      </c>
      <c r="N8" s="794">
        <v>8</v>
      </c>
      <c r="O8" s="794">
        <v>8</v>
      </c>
      <c r="P8" s="794">
        <v>8</v>
      </c>
      <c r="Q8" s="794">
        <v>8</v>
      </c>
      <c r="R8" s="796"/>
    </row>
    <row r="9" spans="1:19" ht="29.5" customHeight="1" x14ac:dyDescent="0.25">
      <c r="A9" s="792" t="s">
        <v>13</v>
      </c>
      <c r="B9" s="792" t="s">
        <v>90</v>
      </c>
      <c r="C9" s="793" t="s">
        <v>89</v>
      </c>
      <c r="D9" s="794">
        <f t="shared" ref="D9:D14" si="0">SUM(E9:K9,L9:R9)/2</f>
        <v>40</v>
      </c>
      <c r="E9" s="795"/>
      <c r="F9" s="794">
        <v>8</v>
      </c>
      <c r="G9" s="794">
        <v>8</v>
      </c>
      <c r="H9" s="794">
        <v>8</v>
      </c>
      <c r="I9" s="794">
        <v>8</v>
      </c>
      <c r="J9" s="794">
        <v>8</v>
      </c>
      <c r="K9" s="795"/>
      <c r="L9" s="795"/>
      <c r="M9" s="794">
        <v>8</v>
      </c>
      <c r="N9" s="794">
        <v>8</v>
      </c>
      <c r="O9" s="794">
        <v>8</v>
      </c>
      <c r="P9" s="794">
        <v>8</v>
      </c>
      <c r="Q9" s="794">
        <v>8</v>
      </c>
      <c r="R9" s="796"/>
    </row>
    <row r="10" spans="1:19" ht="29.5" customHeight="1" x14ac:dyDescent="0.25">
      <c r="A10" s="792" t="s">
        <v>13</v>
      </c>
      <c r="B10" s="792" t="s">
        <v>90</v>
      </c>
      <c r="C10" s="798" t="s">
        <v>111</v>
      </c>
      <c r="D10" s="794">
        <f t="shared" si="0"/>
        <v>40</v>
      </c>
      <c r="E10" s="795">
        <v>8</v>
      </c>
      <c r="F10" s="794">
        <v>8</v>
      </c>
      <c r="G10" s="794">
        <v>8</v>
      </c>
      <c r="H10" s="794"/>
      <c r="I10" s="794">
        <v>8</v>
      </c>
      <c r="J10" s="794">
        <v>8</v>
      </c>
      <c r="K10" s="795"/>
      <c r="L10" s="799"/>
      <c r="M10" s="794">
        <v>8</v>
      </c>
      <c r="N10" s="794">
        <v>8</v>
      </c>
      <c r="O10" s="794">
        <v>8</v>
      </c>
      <c r="P10" s="794">
        <v>8</v>
      </c>
      <c r="Q10" s="794"/>
      <c r="R10" s="795">
        <v>8</v>
      </c>
    </row>
    <row r="11" spans="1:19" ht="29.5" customHeight="1" x14ac:dyDescent="0.25">
      <c r="A11" s="792" t="s">
        <v>13</v>
      </c>
      <c r="B11" s="792" t="s">
        <v>90</v>
      </c>
      <c r="C11" s="798" t="s">
        <v>133</v>
      </c>
      <c r="D11" s="794">
        <f t="shared" si="0"/>
        <v>0</v>
      </c>
      <c r="E11" s="800" t="s">
        <v>104</v>
      </c>
      <c r="F11" s="801" t="s">
        <v>104</v>
      </c>
      <c r="G11" s="794"/>
      <c r="H11" s="801" t="s">
        <v>104</v>
      </c>
      <c r="I11" s="801" t="s">
        <v>104</v>
      </c>
      <c r="J11" s="801" t="s">
        <v>104</v>
      </c>
      <c r="K11" s="795"/>
      <c r="L11" s="799"/>
      <c r="M11" s="801" t="s">
        <v>104</v>
      </c>
      <c r="N11" s="801" t="s">
        <v>104</v>
      </c>
      <c r="O11" s="801" t="s">
        <v>104</v>
      </c>
      <c r="P11" s="794"/>
      <c r="Q11" s="801" t="s">
        <v>104</v>
      </c>
      <c r="R11" s="800" t="s">
        <v>104</v>
      </c>
    </row>
    <row r="12" spans="1:19" ht="29.5" customHeight="1" x14ac:dyDescent="0.25">
      <c r="A12" s="792" t="s">
        <v>78</v>
      </c>
      <c r="B12" s="792" t="s">
        <v>310</v>
      </c>
      <c r="C12" s="1024" t="s">
        <v>109</v>
      </c>
      <c r="D12" s="794">
        <f t="shared" si="0"/>
        <v>23.75</v>
      </c>
      <c r="E12" s="819"/>
      <c r="F12" s="794">
        <v>4.5</v>
      </c>
      <c r="G12" s="794">
        <v>8</v>
      </c>
      <c r="H12" s="794">
        <v>4.5</v>
      </c>
      <c r="I12" s="794">
        <v>4.5</v>
      </c>
      <c r="J12" s="794">
        <v>4.5</v>
      </c>
      <c r="K12" s="795"/>
      <c r="L12" s="799"/>
      <c r="M12" s="794">
        <v>4.5</v>
      </c>
      <c r="N12" s="794"/>
      <c r="O12" s="794">
        <v>4.5</v>
      </c>
      <c r="P12" s="794">
        <v>8</v>
      </c>
      <c r="Q12" s="794">
        <v>4.5</v>
      </c>
      <c r="R12" s="814"/>
    </row>
    <row r="13" spans="1:19" ht="29.5" customHeight="1" x14ac:dyDescent="0.25">
      <c r="A13" s="816" t="s">
        <v>256</v>
      </c>
      <c r="B13" s="816" t="s">
        <v>90</v>
      </c>
      <c r="C13" s="1025" t="s">
        <v>309</v>
      </c>
      <c r="D13" s="794">
        <f t="shared" si="0"/>
        <v>0</v>
      </c>
      <c r="E13" s="820" t="s">
        <v>10</v>
      </c>
      <c r="F13" s="818"/>
      <c r="G13" s="818"/>
      <c r="H13" s="818"/>
      <c r="I13" s="818"/>
      <c r="J13" s="818"/>
      <c r="K13" s="820" t="s">
        <v>10</v>
      </c>
      <c r="L13" s="820" t="s">
        <v>10</v>
      </c>
      <c r="M13" s="794"/>
      <c r="N13" s="794"/>
      <c r="O13" s="794"/>
      <c r="P13" s="794"/>
      <c r="Q13" s="794"/>
      <c r="R13" s="999" t="s">
        <v>10</v>
      </c>
    </row>
    <row r="14" spans="1:19" ht="29.5" customHeight="1" x14ac:dyDescent="0.25">
      <c r="A14" s="792" t="s">
        <v>13</v>
      </c>
      <c r="B14" s="792" t="s">
        <v>90</v>
      </c>
      <c r="C14" s="802" t="s">
        <v>106</v>
      </c>
      <c r="D14" s="794">
        <f t="shared" si="0"/>
        <v>8</v>
      </c>
      <c r="E14" s="795"/>
      <c r="F14" s="803"/>
      <c r="G14" s="803"/>
      <c r="H14" s="803"/>
      <c r="I14" s="803"/>
      <c r="J14" s="803"/>
      <c r="K14" s="795">
        <v>8</v>
      </c>
      <c r="L14" s="799"/>
      <c r="M14" s="803"/>
      <c r="N14" s="803"/>
      <c r="O14" s="803"/>
      <c r="P14" s="803"/>
      <c r="Q14" s="803"/>
      <c r="R14" s="795">
        <v>8</v>
      </c>
    </row>
    <row r="15" spans="1:19" ht="29.5" customHeight="1" x14ac:dyDescent="0.25">
      <c r="A15" s="805"/>
      <c r="B15" s="805"/>
      <c r="C15" s="806" t="s">
        <v>122</v>
      </c>
      <c r="D15" s="807"/>
      <c r="E15" s="808">
        <f t="shared" ref="E15:R15" si="1">COUNT(E7:E14)</f>
        <v>1</v>
      </c>
      <c r="F15" s="808">
        <f t="shared" si="1"/>
        <v>5</v>
      </c>
      <c r="G15" s="808">
        <f t="shared" si="1"/>
        <v>5</v>
      </c>
      <c r="H15" s="808">
        <f t="shared" si="1"/>
        <v>4</v>
      </c>
      <c r="I15" s="808">
        <f t="shared" si="1"/>
        <v>5</v>
      </c>
      <c r="J15" s="808">
        <f t="shared" si="1"/>
        <v>5</v>
      </c>
      <c r="K15" s="808">
        <f t="shared" si="1"/>
        <v>1</v>
      </c>
      <c r="L15" s="808">
        <f t="shared" si="1"/>
        <v>0</v>
      </c>
      <c r="M15" s="808">
        <f t="shared" si="1"/>
        <v>5</v>
      </c>
      <c r="N15" s="808">
        <f t="shared" si="1"/>
        <v>4</v>
      </c>
      <c r="O15" s="808">
        <f t="shared" si="1"/>
        <v>5</v>
      </c>
      <c r="P15" s="808">
        <f t="shared" si="1"/>
        <v>5</v>
      </c>
      <c r="Q15" s="808">
        <f t="shared" si="1"/>
        <v>4</v>
      </c>
      <c r="R15" s="808">
        <f t="shared" si="1"/>
        <v>2</v>
      </c>
      <c r="S15" s="367">
        <f>AVERAGE(E15:R15)</f>
        <v>3.6428571428571428</v>
      </c>
    </row>
    <row r="16" spans="1:19" ht="29.5" customHeight="1" x14ac:dyDescent="0.25">
      <c r="A16" s="792" t="s">
        <v>13</v>
      </c>
      <c r="B16" s="792" t="s">
        <v>14</v>
      </c>
      <c r="C16" s="798" t="s">
        <v>202</v>
      </c>
      <c r="D16" s="794">
        <f>SUM(E16:K16,L16:R16)/2</f>
        <v>40</v>
      </c>
      <c r="E16" s="799"/>
      <c r="F16" s="809">
        <v>8</v>
      </c>
      <c r="G16" s="809"/>
      <c r="H16" s="809">
        <v>8</v>
      </c>
      <c r="I16" s="809">
        <v>8</v>
      </c>
      <c r="J16" s="809">
        <v>8</v>
      </c>
      <c r="K16" s="799">
        <v>8</v>
      </c>
      <c r="L16" s="799">
        <v>8</v>
      </c>
      <c r="M16" s="794"/>
      <c r="N16" s="809">
        <v>8</v>
      </c>
      <c r="O16" s="809">
        <v>8</v>
      </c>
      <c r="P16" s="809">
        <v>8</v>
      </c>
      <c r="Q16" s="809">
        <v>8</v>
      </c>
      <c r="R16" s="810"/>
      <c r="S16" s="367"/>
    </row>
    <row r="17" spans="1:19" ht="29.5" customHeight="1" x14ac:dyDescent="0.25">
      <c r="A17" s="792" t="s">
        <v>13</v>
      </c>
      <c r="B17" s="792" t="s">
        <v>14</v>
      </c>
      <c r="C17" s="798" t="s">
        <v>98</v>
      </c>
      <c r="D17" s="794">
        <f t="shared" ref="D17:D18" si="2">SUM(E17:K17,L17:R17)/2</f>
        <v>40</v>
      </c>
      <c r="E17" s="795"/>
      <c r="F17" s="797">
        <v>8</v>
      </c>
      <c r="G17" s="794">
        <v>8</v>
      </c>
      <c r="H17" s="794">
        <v>8</v>
      </c>
      <c r="I17" s="794">
        <v>8</v>
      </c>
      <c r="J17" s="794">
        <v>8</v>
      </c>
      <c r="K17" s="795"/>
      <c r="L17" s="795"/>
      <c r="M17" s="809">
        <v>8</v>
      </c>
      <c r="N17" s="809">
        <v>8</v>
      </c>
      <c r="O17" s="794">
        <v>8</v>
      </c>
      <c r="P17" s="794">
        <v>8</v>
      </c>
      <c r="Q17" s="794">
        <v>8</v>
      </c>
      <c r="R17" s="796"/>
      <c r="S17" s="367"/>
    </row>
    <row r="18" spans="1:19" ht="29.5" customHeight="1" x14ac:dyDescent="0.25">
      <c r="A18" s="792" t="s">
        <v>13</v>
      </c>
      <c r="B18" s="792" t="s">
        <v>14</v>
      </c>
      <c r="C18" s="798" t="s">
        <v>142</v>
      </c>
      <c r="D18" s="794">
        <f t="shared" si="2"/>
        <v>40</v>
      </c>
      <c r="E18" s="795"/>
      <c r="F18" s="797">
        <v>8</v>
      </c>
      <c r="G18" s="794">
        <v>8</v>
      </c>
      <c r="H18" s="794"/>
      <c r="I18" s="794">
        <v>8</v>
      </c>
      <c r="J18" s="794">
        <v>8</v>
      </c>
      <c r="K18" s="799">
        <v>8</v>
      </c>
      <c r="L18" s="799">
        <v>8</v>
      </c>
      <c r="M18" s="794">
        <v>8</v>
      </c>
      <c r="N18" s="794"/>
      <c r="O18" s="794">
        <v>8</v>
      </c>
      <c r="P18" s="794">
        <v>8</v>
      </c>
      <c r="Q18" s="794">
        <v>8</v>
      </c>
      <c r="R18" s="796"/>
      <c r="S18" s="367"/>
    </row>
    <row r="19" spans="1:19" ht="29.5" customHeight="1" x14ac:dyDescent="0.25">
      <c r="A19" s="792" t="s">
        <v>13</v>
      </c>
      <c r="B19" s="792" t="s">
        <v>201</v>
      </c>
      <c r="C19" s="798" t="s">
        <v>107</v>
      </c>
      <c r="D19" s="794">
        <f>SUM(E19:K19,L19:R19)/2</f>
        <v>17.5</v>
      </c>
      <c r="E19" s="795">
        <v>5</v>
      </c>
      <c r="F19" s="794"/>
      <c r="G19" s="794">
        <v>5</v>
      </c>
      <c r="H19" s="794">
        <v>5</v>
      </c>
      <c r="I19" s="794"/>
      <c r="J19" s="794"/>
      <c r="K19" s="795"/>
      <c r="L19" s="799">
        <v>5</v>
      </c>
      <c r="M19" s="794">
        <v>5</v>
      </c>
      <c r="N19" s="794">
        <v>5</v>
      </c>
      <c r="O19" s="794"/>
      <c r="P19" s="794"/>
      <c r="Q19" s="794"/>
      <c r="R19" s="796">
        <v>5</v>
      </c>
      <c r="S19" s="367"/>
    </row>
    <row r="20" spans="1:19" ht="29.5" customHeight="1" x14ac:dyDescent="0.25">
      <c r="A20" s="805"/>
      <c r="B20" s="805"/>
      <c r="C20" s="806" t="s">
        <v>123</v>
      </c>
      <c r="D20" s="807"/>
      <c r="E20" s="808">
        <f t="shared" ref="E20:R20" si="3">COUNT(E7:E14,E16:E19)</f>
        <v>2</v>
      </c>
      <c r="F20" s="808">
        <f t="shared" si="3"/>
        <v>8</v>
      </c>
      <c r="G20" s="808">
        <f t="shared" si="3"/>
        <v>8</v>
      </c>
      <c r="H20" s="808">
        <f t="shared" si="3"/>
        <v>7</v>
      </c>
      <c r="I20" s="808">
        <f t="shared" si="3"/>
        <v>8</v>
      </c>
      <c r="J20" s="808">
        <f t="shared" si="3"/>
        <v>8</v>
      </c>
      <c r="K20" s="808">
        <f t="shared" si="3"/>
        <v>3</v>
      </c>
      <c r="L20" s="808">
        <f t="shared" si="3"/>
        <v>3</v>
      </c>
      <c r="M20" s="808">
        <f t="shared" si="3"/>
        <v>8</v>
      </c>
      <c r="N20" s="808">
        <f t="shared" si="3"/>
        <v>7</v>
      </c>
      <c r="O20" s="808">
        <f t="shared" si="3"/>
        <v>8</v>
      </c>
      <c r="P20" s="808">
        <f t="shared" si="3"/>
        <v>8</v>
      </c>
      <c r="Q20" s="808">
        <f t="shared" si="3"/>
        <v>7</v>
      </c>
      <c r="R20" s="808">
        <f t="shared" si="3"/>
        <v>3</v>
      </c>
      <c r="S20" s="367">
        <f>AVERAGE(E20:R20)</f>
        <v>6.2857142857142856</v>
      </c>
    </row>
    <row r="21" spans="1:19" ht="29.5" customHeight="1" x14ac:dyDescent="0.5">
      <c r="A21" s="792" t="s">
        <v>13</v>
      </c>
      <c r="B21" s="792" t="s">
        <v>26</v>
      </c>
      <c r="C21" s="798" t="s">
        <v>285</v>
      </c>
      <c r="D21" s="794">
        <f>SUM(E21:K21,L21:R21)/2</f>
        <v>40</v>
      </c>
      <c r="E21" s="795"/>
      <c r="F21" s="794">
        <v>8</v>
      </c>
      <c r="G21" s="794">
        <v>8</v>
      </c>
      <c r="H21" s="794"/>
      <c r="I21" s="794">
        <v>8</v>
      </c>
      <c r="J21" s="794">
        <v>8</v>
      </c>
      <c r="K21" s="799">
        <v>8</v>
      </c>
      <c r="L21" s="799">
        <v>8</v>
      </c>
      <c r="M21" s="809">
        <v>8</v>
      </c>
      <c r="N21" s="809">
        <v>8</v>
      </c>
      <c r="O21" s="813"/>
      <c r="P21" s="809">
        <v>8</v>
      </c>
      <c r="Q21" s="809">
        <v>8</v>
      </c>
      <c r="R21" s="796"/>
      <c r="S21" s="367"/>
    </row>
    <row r="22" spans="1:19" ht="29.5" hidden="1" customHeight="1" x14ac:dyDescent="0.25">
      <c r="A22" s="816" t="s">
        <v>28</v>
      </c>
      <c r="B22" s="816" t="s">
        <v>26</v>
      </c>
      <c r="C22" s="817" t="s">
        <v>313</v>
      </c>
      <c r="D22" s="794">
        <f>SUM(E22:K22,L22:R22)/2</f>
        <v>0</v>
      </c>
      <c r="E22" s="814"/>
      <c r="F22" s="794"/>
      <c r="G22" s="794"/>
      <c r="H22" s="794"/>
      <c r="I22" s="794"/>
      <c r="J22" s="794"/>
      <c r="K22" s="815"/>
      <c r="L22" s="814"/>
      <c r="M22" s="794"/>
      <c r="N22" s="794"/>
      <c r="O22" s="794"/>
      <c r="P22" s="794"/>
      <c r="Q22" s="794"/>
      <c r="R22" s="814"/>
      <c r="S22" s="367"/>
    </row>
    <row r="23" spans="1:19" ht="29.5" customHeight="1" x14ac:dyDescent="0.25">
      <c r="A23" s="792" t="s">
        <v>13</v>
      </c>
      <c r="B23" s="792" t="s">
        <v>26</v>
      </c>
      <c r="C23" s="798" t="s">
        <v>298</v>
      </c>
      <c r="D23" s="794">
        <f>SUM(E23:K23,L23:R23)/2</f>
        <v>8</v>
      </c>
      <c r="E23" s="803"/>
      <c r="F23" s="794"/>
      <c r="G23" s="803"/>
      <c r="H23" s="803"/>
      <c r="I23" s="794">
        <v>8</v>
      </c>
      <c r="J23" s="803"/>
      <c r="K23" s="815"/>
      <c r="L23" s="814"/>
      <c r="M23" s="803"/>
      <c r="N23" s="803"/>
      <c r="O23" s="803"/>
      <c r="P23" s="794">
        <v>8</v>
      </c>
      <c r="Q23" s="794"/>
      <c r="R23" s="803"/>
      <c r="S23" s="367"/>
    </row>
    <row r="24" spans="1:19" ht="29.5" hidden="1" customHeight="1" x14ac:dyDescent="0.25">
      <c r="A24" s="1026" t="s">
        <v>13</v>
      </c>
      <c r="B24" s="1026" t="s">
        <v>26</v>
      </c>
      <c r="C24" s="1027" t="s">
        <v>311</v>
      </c>
      <c r="D24" s="794">
        <f>SUM(E24:K24,L24:R24)/2</f>
        <v>0</v>
      </c>
      <c r="E24" s="814"/>
      <c r="F24" s="794"/>
      <c r="G24" s="794"/>
      <c r="H24" s="794"/>
      <c r="I24" s="794"/>
      <c r="J24" s="794"/>
      <c r="K24" s="814"/>
      <c r="L24" s="814"/>
      <c r="M24" s="794"/>
      <c r="N24" s="794"/>
      <c r="O24" s="794"/>
      <c r="P24" s="794"/>
      <c r="Q24" s="794"/>
      <c r="R24" s="814"/>
      <c r="S24" s="367"/>
    </row>
    <row r="25" spans="1:19" ht="29.5" customHeight="1" x14ac:dyDescent="0.25">
      <c r="A25" s="805"/>
      <c r="B25" s="805"/>
      <c r="C25" s="806" t="s">
        <v>120</v>
      </c>
      <c r="D25" s="807"/>
      <c r="E25" s="808">
        <f t="shared" ref="E25:R25" si="4">COUNT(E7:E14,E16:E19,E21:E24)</f>
        <v>2</v>
      </c>
      <c r="F25" s="808">
        <f t="shared" si="4"/>
        <v>9</v>
      </c>
      <c r="G25" s="808">
        <f t="shared" si="4"/>
        <v>9</v>
      </c>
      <c r="H25" s="808">
        <f t="shared" si="4"/>
        <v>7</v>
      </c>
      <c r="I25" s="808">
        <f t="shared" si="4"/>
        <v>10</v>
      </c>
      <c r="J25" s="808">
        <f t="shared" si="4"/>
        <v>9</v>
      </c>
      <c r="K25" s="808">
        <f t="shared" si="4"/>
        <v>4</v>
      </c>
      <c r="L25" s="808">
        <f t="shared" si="4"/>
        <v>4</v>
      </c>
      <c r="M25" s="808">
        <f t="shared" si="4"/>
        <v>9</v>
      </c>
      <c r="N25" s="808">
        <f t="shared" si="4"/>
        <v>8</v>
      </c>
      <c r="O25" s="808">
        <f t="shared" si="4"/>
        <v>8</v>
      </c>
      <c r="P25" s="808">
        <f t="shared" si="4"/>
        <v>10</v>
      </c>
      <c r="Q25" s="808">
        <f t="shared" si="4"/>
        <v>8</v>
      </c>
      <c r="R25" s="808">
        <f t="shared" si="4"/>
        <v>3</v>
      </c>
      <c r="S25" s="367">
        <f t="shared" ref="S25:S65" si="5">AVERAGE(E25:R25)</f>
        <v>7.1428571428571432</v>
      </c>
    </row>
    <row r="26" spans="1:19" ht="29.5" customHeight="1" x14ac:dyDescent="0.25">
      <c r="A26" s="792" t="s">
        <v>13</v>
      </c>
      <c r="B26" s="792" t="s">
        <v>30</v>
      </c>
      <c r="C26" s="798" t="s">
        <v>292</v>
      </c>
      <c r="D26" s="794">
        <f>SUM(E26:K26,L26:R26)/2</f>
        <v>8</v>
      </c>
      <c r="E26" s="821"/>
      <c r="F26" s="801" t="s">
        <v>104</v>
      </c>
      <c r="G26" s="794"/>
      <c r="H26" s="801" t="s">
        <v>104</v>
      </c>
      <c r="I26" s="801" t="s">
        <v>104</v>
      </c>
      <c r="J26" s="801" t="s">
        <v>104</v>
      </c>
      <c r="K26" s="819"/>
      <c r="L26" s="819"/>
      <c r="M26" s="801" t="s">
        <v>104</v>
      </c>
      <c r="N26" s="801" t="s">
        <v>104</v>
      </c>
      <c r="O26" s="794"/>
      <c r="P26" s="809">
        <v>8</v>
      </c>
      <c r="Q26" s="794">
        <v>8</v>
      </c>
      <c r="R26" s="821"/>
      <c r="S26" s="367"/>
    </row>
    <row r="27" spans="1:19" ht="29.5" customHeight="1" x14ac:dyDescent="0.25">
      <c r="A27" s="792" t="s">
        <v>13</v>
      </c>
      <c r="B27" s="792" t="s">
        <v>30</v>
      </c>
      <c r="C27" s="798" t="s">
        <v>290</v>
      </c>
      <c r="D27" s="794">
        <f t="shared" ref="D27" si="6">SUM(E27:K27,L27:R27)/2</f>
        <v>16</v>
      </c>
      <c r="E27" s="795">
        <v>8</v>
      </c>
      <c r="F27" s="794"/>
      <c r="G27" s="794"/>
      <c r="H27" s="794"/>
      <c r="I27" s="794"/>
      <c r="J27" s="794"/>
      <c r="K27" s="795">
        <v>8</v>
      </c>
      <c r="L27" s="795">
        <v>8</v>
      </c>
      <c r="M27" s="794"/>
      <c r="N27" s="794"/>
      <c r="O27" s="794"/>
      <c r="P27" s="794"/>
      <c r="Q27" s="794"/>
      <c r="R27" s="796">
        <v>8</v>
      </c>
      <c r="S27" s="367"/>
    </row>
    <row r="28" spans="1:19" ht="29.5" customHeight="1" x14ac:dyDescent="0.25">
      <c r="A28" s="805"/>
      <c r="B28" s="805"/>
      <c r="C28" s="806" t="s">
        <v>119</v>
      </c>
      <c r="D28" s="807"/>
      <c r="E28" s="808">
        <f t="shared" ref="E28:R28" si="7">COUNT(E7:E14,E16:E19,E21:E24,E26:E27)</f>
        <v>3</v>
      </c>
      <c r="F28" s="808">
        <f t="shared" si="7"/>
        <v>9</v>
      </c>
      <c r="G28" s="808">
        <f t="shared" si="7"/>
        <v>9</v>
      </c>
      <c r="H28" s="808">
        <f t="shared" si="7"/>
        <v>7</v>
      </c>
      <c r="I28" s="808">
        <f t="shared" si="7"/>
        <v>10</v>
      </c>
      <c r="J28" s="808">
        <f t="shared" si="7"/>
        <v>9</v>
      </c>
      <c r="K28" s="808">
        <f t="shared" si="7"/>
        <v>5</v>
      </c>
      <c r="L28" s="808">
        <f t="shared" si="7"/>
        <v>5</v>
      </c>
      <c r="M28" s="808">
        <f t="shared" si="7"/>
        <v>9</v>
      </c>
      <c r="N28" s="808">
        <f t="shared" si="7"/>
        <v>8</v>
      </c>
      <c r="O28" s="808">
        <f t="shared" si="7"/>
        <v>8</v>
      </c>
      <c r="P28" s="808">
        <f t="shared" si="7"/>
        <v>11</v>
      </c>
      <c r="Q28" s="808">
        <f t="shared" si="7"/>
        <v>9</v>
      </c>
      <c r="R28" s="808">
        <f t="shared" si="7"/>
        <v>4</v>
      </c>
      <c r="S28" s="367">
        <f t="shared" si="5"/>
        <v>7.5714285714285712</v>
      </c>
    </row>
    <row r="29" spans="1:19" ht="29.5" customHeight="1" x14ac:dyDescent="0.25">
      <c r="A29" s="792" t="s">
        <v>13</v>
      </c>
      <c r="B29" s="792" t="s">
        <v>91</v>
      </c>
      <c r="C29" s="793" t="s">
        <v>92</v>
      </c>
      <c r="D29" s="794">
        <f t="shared" ref="D29:D33" si="8">SUM(E29:K29,L29:R29)/2</f>
        <v>40</v>
      </c>
      <c r="E29" s="795"/>
      <c r="F29" s="794">
        <v>8</v>
      </c>
      <c r="G29" s="794">
        <v>8</v>
      </c>
      <c r="H29" s="794">
        <v>8</v>
      </c>
      <c r="I29" s="794">
        <v>8</v>
      </c>
      <c r="J29" s="794">
        <v>8</v>
      </c>
      <c r="K29" s="795"/>
      <c r="L29" s="795"/>
      <c r="M29" s="794">
        <v>8</v>
      </c>
      <c r="N29" s="794">
        <v>8</v>
      </c>
      <c r="O29" s="794">
        <v>8</v>
      </c>
      <c r="P29" s="794">
        <v>8</v>
      </c>
      <c r="Q29" s="794">
        <v>8</v>
      </c>
      <c r="R29" s="796"/>
      <c r="S29" s="367"/>
    </row>
    <row r="30" spans="1:19" ht="29.5" customHeight="1" x14ac:dyDescent="0.25">
      <c r="A30" s="816" t="s">
        <v>256</v>
      </c>
      <c r="B30" s="816" t="s">
        <v>91</v>
      </c>
      <c r="C30" s="1028" t="s">
        <v>314</v>
      </c>
      <c r="D30" s="794">
        <f t="shared" si="8"/>
        <v>0</v>
      </c>
      <c r="E30" s="820" t="s">
        <v>10</v>
      </c>
      <c r="F30" s="818"/>
      <c r="G30" s="818" t="s">
        <v>10</v>
      </c>
      <c r="H30" s="818" t="s">
        <v>10</v>
      </c>
      <c r="I30" s="818" t="s">
        <v>10</v>
      </c>
      <c r="J30" s="818" t="s">
        <v>10</v>
      </c>
      <c r="K30" s="820"/>
      <c r="L30" s="820"/>
      <c r="M30" s="818" t="s">
        <v>10</v>
      </c>
      <c r="N30" s="818" t="s">
        <v>10</v>
      </c>
      <c r="O30" s="794"/>
      <c r="P30" s="794"/>
      <c r="Q30" s="794"/>
      <c r="R30" s="796"/>
      <c r="S30" s="367"/>
    </row>
    <row r="31" spans="1:19" ht="29.5" customHeight="1" x14ac:dyDescent="0.25">
      <c r="A31" s="792" t="s">
        <v>13</v>
      </c>
      <c r="B31" s="792" t="s">
        <v>91</v>
      </c>
      <c r="C31" s="798" t="s">
        <v>277</v>
      </c>
      <c r="D31" s="794">
        <f t="shared" si="8"/>
        <v>40</v>
      </c>
      <c r="E31" s="795"/>
      <c r="F31" s="794">
        <v>8</v>
      </c>
      <c r="G31" s="794">
        <v>8</v>
      </c>
      <c r="H31" s="794">
        <v>8</v>
      </c>
      <c r="I31" s="794">
        <v>8</v>
      </c>
      <c r="J31" s="794"/>
      <c r="K31" s="795">
        <v>8</v>
      </c>
      <c r="L31" s="795">
        <v>8</v>
      </c>
      <c r="M31" s="794">
        <v>8</v>
      </c>
      <c r="N31" s="794"/>
      <c r="O31" s="794">
        <v>8</v>
      </c>
      <c r="P31" s="794">
        <v>8</v>
      </c>
      <c r="Q31" s="794">
        <v>8</v>
      </c>
      <c r="R31" s="796"/>
      <c r="S31" s="367"/>
    </row>
    <row r="32" spans="1:19" ht="29.5" customHeight="1" x14ac:dyDescent="0.25">
      <c r="A32" s="792" t="s">
        <v>13</v>
      </c>
      <c r="B32" s="792" t="s">
        <v>91</v>
      </c>
      <c r="C32" s="798" t="s">
        <v>298</v>
      </c>
      <c r="D32" s="794">
        <f t="shared" si="8"/>
        <v>24</v>
      </c>
      <c r="E32" s="821"/>
      <c r="F32" s="794"/>
      <c r="G32" s="794">
        <v>8</v>
      </c>
      <c r="H32" s="794">
        <v>8</v>
      </c>
      <c r="I32" s="803"/>
      <c r="J32" s="794">
        <v>8</v>
      </c>
      <c r="K32" s="814"/>
      <c r="L32" s="795"/>
      <c r="M32" s="794">
        <v>8</v>
      </c>
      <c r="N32" s="794">
        <v>8</v>
      </c>
      <c r="O32" s="794">
        <v>8</v>
      </c>
      <c r="P32" s="803"/>
      <c r="Q32" s="794"/>
      <c r="R32" s="821"/>
      <c r="S32" s="367"/>
    </row>
    <row r="33" spans="1:19" ht="29.5" customHeight="1" x14ac:dyDescent="0.25">
      <c r="A33" s="792" t="s">
        <v>13</v>
      </c>
      <c r="B33" s="792" t="s">
        <v>91</v>
      </c>
      <c r="C33" s="798" t="s">
        <v>281</v>
      </c>
      <c r="D33" s="794">
        <f t="shared" si="8"/>
        <v>40</v>
      </c>
      <c r="E33" s="795">
        <v>8</v>
      </c>
      <c r="F33" s="794"/>
      <c r="G33" s="794">
        <v>8</v>
      </c>
      <c r="H33" s="794">
        <v>8</v>
      </c>
      <c r="I33" s="794">
        <v>8</v>
      </c>
      <c r="J33" s="794">
        <v>8</v>
      </c>
      <c r="K33" s="795"/>
      <c r="L33" s="795"/>
      <c r="M33" s="794">
        <v>8</v>
      </c>
      <c r="N33" s="794">
        <v>8</v>
      </c>
      <c r="O33" s="794"/>
      <c r="P33" s="794">
        <v>8</v>
      </c>
      <c r="Q33" s="794">
        <v>8</v>
      </c>
      <c r="R33" s="796">
        <v>8</v>
      </c>
      <c r="S33" s="367"/>
    </row>
    <row r="34" spans="1:19" ht="29.5" customHeight="1" x14ac:dyDescent="0.25">
      <c r="A34" s="805"/>
      <c r="B34" s="805"/>
      <c r="C34" s="806" t="s">
        <v>124</v>
      </c>
      <c r="D34" s="807"/>
      <c r="E34" s="808">
        <f t="shared" ref="E34:R34" si="9">COUNT(E7:E14,E16:E19,E21:E24,E26:E27,E29:E33)</f>
        <v>4</v>
      </c>
      <c r="F34" s="808">
        <f t="shared" si="9"/>
        <v>11</v>
      </c>
      <c r="G34" s="808">
        <f t="shared" si="9"/>
        <v>13</v>
      </c>
      <c r="H34" s="808">
        <f t="shared" si="9"/>
        <v>11</v>
      </c>
      <c r="I34" s="808">
        <f t="shared" si="9"/>
        <v>13</v>
      </c>
      <c r="J34" s="808">
        <f t="shared" si="9"/>
        <v>12</v>
      </c>
      <c r="K34" s="808">
        <f t="shared" si="9"/>
        <v>6</v>
      </c>
      <c r="L34" s="808">
        <f t="shared" si="9"/>
        <v>6</v>
      </c>
      <c r="M34" s="808">
        <f t="shared" si="9"/>
        <v>13</v>
      </c>
      <c r="N34" s="808">
        <f t="shared" si="9"/>
        <v>11</v>
      </c>
      <c r="O34" s="808">
        <f t="shared" si="9"/>
        <v>11</v>
      </c>
      <c r="P34" s="808">
        <f t="shared" si="9"/>
        <v>14</v>
      </c>
      <c r="Q34" s="808">
        <f t="shared" si="9"/>
        <v>12</v>
      </c>
      <c r="R34" s="808">
        <f t="shared" si="9"/>
        <v>5</v>
      </c>
      <c r="S34" s="367">
        <f t="shared" si="5"/>
        <v>10.142857142857142</v>
      </c>
    </row>
    <row r="35" spans="1:19" ht="29.5" customHeight="1" x14ac:dyDescent="0.25">
      <c r="A35" s="792" t="s">
        <v>13</v>
      </c>
      <c r="B35" s="792" t="s">
        <v>288</v>
      </c>
      <c r="C35" s="798" t="s">
        <v>276</v>
      </c>
      <c r="D35" s="794">
        <f>SUM(E35:K35,L35:R35)/2</f>
        <v>27</v>
      </c>
      <c r="E35" s="814"/>
      <c r="F35" s="794"/>
      <c r="G35" s="794"/>
      <c r="H35" s="794">
        <v>5</v>
      </c>
      <c r="I35" s="794">
        <v>7</v>
      </c>
      <c r="J35" s="794">
        <v>7</v>
      </c>
      <c r="K35" s="814">
        <v>8</v>
      </c>
      <c r="L35" s="814">
        <v>8</v>
      </c>
      <c r="M35" s="794"/>
      <c r="N35" s="794"/>
      <c r="O35" s="794">
        <v>5</v>
      </c>
      <c r="P35" s="794">
        <v>7</v>
      </c>
      <c r="Q35" s="794">
        <v>7</v>
      </c>
      <c r="R35" s="814"/>
      <c r="S35" s="367"/>
    </row>
    <row r="36" spans="1:19" ht="29.5" customHeight="1" x14ac:dyDescent="0.25">
      <c r="A36" s="792" t="s">
        <v>13</v>
      </c>
      <c r="B36" s="792" t="s">
        <v>34</v>
      </c>
      <c r="C36" s="823" t="s">
        <v>192</v>
      </c>
      <c r="D36" s="794">
        <f>SUM(E36:K36,L36:R36)/2</f>
        <v>40</v>
      </c>
      <c r="E36" s="795">
        <v>8</v>
      </c>
      <c r="F36" s="809">
        <v>8</v>
      </c>
      <c r="G36" s="809">
        <v>8</v>
      </c>
      <c r="H36" s="794">
        <v>8</v>
      </c>
      <c r="I36" s="794"/>
      <c r="J36" s="794">
        <v>8</v>
      </c>
      <c r="K36" s="795"/>
      <c r="L36" s="795"/>
      <c r="M36" s="809">
        <v>8</v>
      </c>
      <c r="N36" s="809">
        <v>8</v>
      </c>
      <c r="O36" s="794">
        <v>8</v>
      </c>
      <c r="P36" s="794"/>
      <c r="Q36" s="794">
        <v>8</v>
      </c>
      <c r="R36" s="796">
        <v>8</v>
      </c>
      <c r="S36" s="367"/>
    </row>
    <row r="37" spans="1:19" ht="29.5" customHeight="1" x14ac:dyDescent="0.25">
      <c r="A37" s="805"/>
      <c r="B37" s="805"/>
      <c r="C37" s="806" t="s">
        <v>121</v>
      </c>
      <c r="D37" s="807"/>
      <c r="E37" s="808">
        <f t="shared" ref="E37:R37" si="10">COUNT(E7:E14,E16:E19,E21:E24,E26:E27,E29:E33,E35:E36)</f>
        <v>5</v>
      </c>
      <c r="F37" s="808">
        <f t="shared" si="10"/>
        <v>12</v>
      </c>
      <c r="G37" s="808">
        <f t="shared" si="10"/>
        <v>14</v>
      </c>
      <c r="H37" s="808">
        <f t="shared" si="10"/>
        <v>13</v>
      </c>
      <c r="I37" s="808">
        <f t="shared" si="10"/>
        <v>14</v>
      </c>
      <c r="J37" s="808">
        <f t="shared" si="10"/>
        <v>14</v>
      </c>
      <c r="K37" s="808">
        <f t="shared" si="10"/>
        <v>7</v>
      </c>
      <c r="L37" s="808">
        <f t="shared" si="10"/>
        <v>7</v>
      </c>
      <c r="M37" s="808">
        <f t="shared" si="10"/>
        <v>14</v>
      </c>
      <c r="N37" s="808">
        <f t="shared" si="10"/>
        <v>12</v>
      </c>
      <c r="O37" s="808">
        <f t="shared" si="10"/>
        <v>13</v>
      </c>
      <c r="P37" s="808">
        <f t="shared" si="10"/>
        <v>15</v>
      </c>
      <c r="Q37" s="808">
        <f t="shared" si="10"/>
        <v>14</v>
      </c>
      <c r="R37" s="808">
        <f t="shared" si="10"/>
        <v>6</v>
      </c>
      <c r="S37" s="367">
        <f t="shared" si="5"/>
        <v>11.428571428571429</v>
      </c>
    </row>
    <row r="38" spans="1:19" ht="29.5" customHeight="1" x14ac:dyDescent="0.25">
      <c r="A38" s="792" t="s">
        <v>13</v>
      </c>
      <c r="B38" s="792" t="s">
        <v>162</v>
      </c>
      <c r="C38" s="798" t="s">
        <v>235</v>
      </c>
      <c r="D38" s="794">
        <f t="shared" ref="D38" si="11">SUM(E38:K38,L38:R38)/2</f>
        <v>40</v>
      </c>
      <c r="E38" s="799"/>
      <c r="F38" s="809">
        <v>8</v>
      </c>
      <c r="G38" s="809">
        <v>8</v>
      </c>
      <c r="H38" s="794"/>
      <c r="I38" s="809">
        <v>8</v>
      </c>
      <c r="J38" s="809">
        <v>8</v>
      </c>
      <c r="K38" s="795">
        <v>8</v>
      </c>
      <c r="L38" s="795">
        <v>8</v>
      </c>
      <c r="M38" s="794">
        <v>8</v>
      </c>
      <c r="N38" s="809"/>
      <c r="O38" s="809">
        <v>8</v>
      </c>
      <c r="P38" s="809">
        <v>8</v>
      </c>
      <c r="Q38" s="809">
        <v>8</v>
      </c>
      <c r="R38" s="810"/>
      <c r="S38" s="478"/>
    </row>
    <row r="39" spans="1:19" ht="29.5" customHeight="1" x14ac:dyDescent="0.25">
      <c r="A39" s="792" t="s">
        <v>13</v>
      </c>
      <c r="B39" s="792" t="s">
        <v>162</v>
      </c>
      <c r="C39" s="798" t="s">
        <v>292</v>
      </c>
      <c r="D39" s="794">
        <f>SUM(E39:K39,L39:R39)/2</f>
        <v>4</v>
      </c>
      <c r="E39" s="800" t="s">
        <v>104</v>
      </c>
      <c r="F39" s="818"/>
      <c r="G39" s="824"/>
      <c r="H39" s="818"/>
      <c r="I39" s="818"/>
      <c r="J39" s="818"/>
      <c r="K39" s="799"/>
      <c r="L39" s="799"/>
      <c r="M39" s="818"/>
      <c r="N39" s="825"/>
      <c r="O39" s="825"/>
      <c r="P39" s="825"/>
      <c r="Q39" s="818"/>
      <c r="R39" s="796">
        <v>8</v>
      </c>
      <c r="S39" s="367"/>
    </row>
    <row r="40" spans="1:19" ht="29.5" customHeight="1" x14ac:dyDescent="0.25">
      <c r="A40" s="805"/>
      <c r="B40" s="805"/>
      <c r="C40" s="806" t="s">
        <v>139</v>
      </c>
      <c r="D40" s="807"/>
      <c r="E40" s="808">
        <f t="shared" ref="E40:R40" si="12">COUNT(E7:E14,E16:E19,E21:E24,E26:E27,E29:E33,E35:E36,E38:E39)</f>
        <v>5</v>
      </c>
      <c r="F40" s="808">
        <f t="shared" si="12"/>
        <v>13</v>
      </c>
      <c r="G40" s="808">
        <f t="shared" si="12"/>
        <v>15</v>
      </c>
      <c r="H40" s="808">
        <f t="shared" si="12"/>
        <v>13</v>
      </c>
      <c r="I40" s="808">
        <f t="shared" si="12"/>
        <v>15</v>
      </c>
      <c r="J40" s="808">
        <f t="shared" si="12"/>
        <v>15</v>
      </c>
      <c r="K40" s="808">
        <f t="shared" si="12"/>
        <v>8</v>
      </c>
      <c r="L40" s="808">
        <f t="shared" si="12"/>
        <v>8</v>
      </c>
      <c r="M40" s="808">
        <f t="shared" si="12"/>
        <v>15</v>
      </c>
      <c r="N40" s="808">
        <f t="shared" si="12"/>
        <v>12</v>
      </c>
      <c r="O40" s="808">
        <f t="shared" si="12"/>
        <v>14</v>
      </c>
      <c r="P40" s="808">
        <f t="shared" si="12"/>
        <v>16</v>
      </c>
      <c r="Q40" s="808">
        <f t="shared" si="12"/>
        <v>15</v>
      </c>
      <c r="R40" s="808">
        <f t="shared" si="12"/>
        <v>7</v>
      </c>
      <c r="S40" s="367">
        <f t="shared" si="5"/>
        <v>12.214285714285714</v>
      </c>
    </row>
    <row r="41" spans="1:19" ht="29.5" customHeight="1" x14ac:dyDescent="0.25">
      <c r="A41" s="816" t="s">
        <v>256</v>
      </c>
      <c r="B41" s="816" t="s">
        <v>103</v>
      </c>
      <c r="C41" s="817" t="s">
        <v>309</v>
      </c>
      <c r="D41" s="794">
        <f>SUM(E41:K41,L41:R41)/2</f>
        <v>0</v>
      </c>
      <c r="E41" s="814"/>
      <c r="F41" s="794"/>
      <c r="G41" s="818" t="s">
        <v>10</v>
      </c>
      <c r="H41" s="818" t="s">
        <v>10</v>
      </c>
      <c r="I41" s="794"/>
      <c r="J41" s="794"/>
      <c r="K41" s="814"/>
      <c r="L41" s="814"/>
      <c r="M41" s="794"/>
      <c r="N41" s="818" t="s">
        <v>10</v>
      </c>
      <c r="O41" s="794"/>
      <c r="P41" s="794"/>
      <c r="Q41" s="794"/>
      <c r="R41" s="814"/>
      <c r="S41" s="478"/>
    </row>
    <row r="42" spans="1:19" ht="29.5" customHeight="1" x14ac:dyDescent="0.25">
      <c r="A42" s="792" t="s">
        <v>13</v>
      </c>
      <c r="B42" s="792" t="s">
        <v>103</v>
      </c>
      <c r="C42" s="798" t="s">
        <v>297</v>
      </c>
      <c r="D42" s="794">
        <f>SUM(E42:K42,L42:R42)/2</f>
        <v>28</v>
      </c>
      <c r="E42" s="795">
        <v>8</v>
      </c>
      <c r="F42" s="794">
        <v>8</v>
      </c>
      <c r="G42" s="794"/>
      <c r="H42" s="794">
        <v>8</v>
      </c>
      <c r="I42" s="794">
        <v>8</v>
      </c>
      <c r="J42" s="794">
        <v>8</v>
      </c>
      <c r="K42" s="795"/>
      <c r="L42" s="795"/>
      <c r="M42" s="794">
        <v>8</v>
      </c>
      <c r="N42" s="794">
        <v>8</v>
      </c>
      <c r="O42" s="794"/>
      <c r="P42" s="801" t="s">
        <v>104</v>
      </c>
      <c r="Q42" s="801" t="s">
        <v>104</v>
      </c>
      <c r="R42" s="800" t="s">
        <v>104</v>
      </c>
      <c r="S42" s="367"/>
    </row>
    <row r="43" spans="1:19" ht="29.5" customHeight="1" x14ac:dyDescent="0.25">
      <c r="A43" s="805"/>
      <c r="B43" s="805"/>
      <c r="C43" s="806" t="s">
        <v>125</v>
      </c>
      <c r="D43" s="807"/>
      <c r="E43" s="808">
        <f t="shared" ref="E43:R43" si="13">COUNT(E7:E14,E16:E18,E21:E24,E26:E27,E29:E33,E35:E36,E38:E39,E41:E42)</f>
        <v>5</v>
      </c>
      <c r="F43" s="808">
        <f t="shared" si="13"/>
        <v>14</v>
      </c>
      <c r="G43" s="808">
        <f t="shared" si="13"/>
        <v>14</v>
      </c>
      <c r="H43" s="808">
        <f t="shared" si="13"/>
        <v>13</v>
      </c>
      <c r="I43" s="808">
        <f t="shared" si="13"/>
        <v>16</v>
      </c>
      <c r="J43" s="808">
        <f t="shared" si="13"/>
        <v>16</v>
      </c>
      <c r="K43" s="808">
        <f t="shared" si="13"/>
        <v>8</v>
      </c>
      <c r="L43" s="808">
        <f t="shared" si="13"/>
        <v>7</v>
      </c>
      <c r="M43" s="808">
        <f t="shared" si="13"/>
        <v>15</v>
      </c>
      <c r="N43" s="808">
        <f t="shared" si="13"/>
        <v>12</v>
      </c>
      <c r="O43" s="808">
        <f t="shared" si="13"/>
        <v>14</v>
      </c>
      <c r="P43" s="808">
        <f t="shared" si="13"/>
        <v>16</v>
      </c>
      <c r="Q43" s="808">
        <f t="shared" si="13"/>
        <v>15</v>
      </c>
      <c r="R43" s="808">
        <f t="shared" si="13"/>
        <v>6</v>
      </c>
      <c r="S43" s="367">
        <f t="shared" si="5"/>
        <v>12.214285714285714</v>
      </c>
    </row>
    <row r="44" spans="1:19" ht="29.5" customHeight="1" x14ac:dyDescent="0.25">
      <c r="A44" s="792" t="s">
        <v>13</v>
      </c>
      <c r="B44" s="792" t="s">
        <v>39</v>
      </c>
      <c r="C44" s="798" t="s">
        <v>286</v>
      </c>
      <c r="D44" s="794">
        <f>SUM(E44:K44,L44:R44)/2</f>
        <v>32</v>
      </c>
      <c r="E44" s="795"/>
      <c r="F44" s="794">
        <v>8</v>
      </c>
      <c r="G44" s="818"/>
      <c r="H44" s="794">
        <v>8</v>
      </c>
      <c r="I44" s="794">
        <v>8</v>
      </c>
      <c r="J44" s="794"/>
      <c r="K44" s="795">
        <v>8</v>
      </c>
      <c r="L44" s="795">
        <v>8</v>
      </c>
      <c r="M44" s="794">
        <v>8</v>
      </c>
      <c r="N44" s="794"/>
      <c r="O44" s="794">
        <v>8</v>
      </c>
      <c r="P44" s="794">
        <v>8</v>
      </c>
      <c r="Q44" s="794"/>
      <c r="R44" s="796"/>
      <c r="S44" s="367"/>
    </row>
    <row r="45" spans="1:19" ht="29.5" customHeight="1" x14ac:dyDescent="0.25">
      <c r="A45" s="792" t="s">
        <v>13</v>
      </c>
      <c r="B45" s="792" t="s">
        <v>39</v>
      </c>
      <c r="C45" s="798" t="s">
        <v>306</v>
      </c>
      <c r="D45" s="794">
        <f t="shared" ref="D45:D50" si="14">SUM(E45:K45,L45:R45)/2</f>
        <v>36</v>
      </c>
      <c r="E45" s="799">
        <v>8</v>
      </c>
      <c r="F45" s="809">
        <v>8</v>
      </c>
      <c r="G45" s="809">
        <v>8</v>
      </c>
      <c r="H45" s="794"/>
      <c r="I45" s="1018" t="s">
        <v>104</v>
      </c>
      <c r="J45" s="809">
        <v>8</v>
      </c>
      <c r="K45" s="795"/>
      <c r="L45" s="795"/>
      <c r="M45" s="794">
        <v>8</v>
      </c>
      <c r="N45" s="809">
        <v>8</v>
      </c>
      <c r="O45" s="809">
        <v>8</v>
      </c>
      <c r="P45" s="809">
        <v>8</v>
      </c>
      <c r="Q45" s="809"/>
      <c r="R45" s="810">
        <v>8</v>
      </c>
      <c r="S45" s="367"/>
    </row>
    <row r="46" spans="1:19" ht="29.5" customHeight="1" x14ac:dyDescent="0.55000000000000004">
      <c r="A46" s="792" t="s">
        <v>13</v>
      </c>
      <c r="B46" s="792" t="s">
        <v>39</v>
      </c>
      <c r="C46" s="798" t="s">
        <v>293</v>
      </c>
      <c r="D46" s="794">
        <f t="shared" si="14"/>
        <v>40</v>
      </c>
      <c r="E46" s="795"/>
      <c r="F46" s="794">
        <v>8</v>
      </c>
      <c r="G46" s="794">
        <v>8</v>
      </c>
      <c r="H46" s="989">
        <v>8</v>
      </c>
      <c r="I46" s="794"/>
      <c r="J46" s="794">
        <v>8</v>
      </c>
      <c r="K46" s="795">
        <v>8</v>
      </c>
      <c r="L46" s="795">
        <v>8</v>
      </c>
      <c r="M46" s="794">
        <v>8</v>
      </c>
      <c r="N46" s="794">
        <v>8</v>
      </c>
      <c r="O46" s="794"/>
      <c r="P46" s="794">
        <v>8</v>
      </c>
      <c r="Q46" s="794">
        <v>8</v>
      </c>
      <c r="R46" s="796"/>
      <c r="S46" s="367"/>
    </row>
    <row r="47" spans="1:19" ht="29.5" customHeight="1" x14ac:dyDescent="0.25">
      <c r="A47" s="792" t="s">
        <v>13</v>
      </c>
      <c r="B47" s="792" t="s">
        <v>39</v>
      </c>
      <c r="C47" s="798" t="s">
        <v>298</v>
      </c>
      <c r="D47" s="794">
        <f t="shared" si="14"/>
        <v>8</v>
      </c>
      <c r="E47" s="795">
        <v>8</v>
      </c>
      <c r="F47" s="794"/>
      <c r="G47" s="803"/>
      <c r="H47" s="803"/>
      <c r="I47" s="803"/>
      <c r="J47" s="803"/>
      <c r="K47" s="795"/>
      <c r="L47" s="795"/>
      <c r="M47" s="794"/>
      <c r="N47" s="803"/>
      <c r="O47" s="803"/>
      <c r="P47" s="803"/>
      <c r="Q47" s="803"/>
      <c r="R47" s="796">
        <v>8</v>
      </c>
      <c r="S47" s="367"/>
    </row>
    <row r="48" spans="1:19" ht="29.5" customHeight="1" x14ac:dyDescent="0.25">
      <c r="A48" s="792" t="s">
        <v>13</v>
      </c>
      <c r="B48" s="792" t="s">
        <v>39</v>
      </c>
      <c r="C48" s="798" t="s">
        <v>106</v>
      </c>
      <c r="D48" s="794">
        <f t="shared" si="14"/>
        <v>8</v>
      </c>
      <c r="E48" s="795"/>
      <c r="F48" s="803"/>
      <c r="G48" s="794">
        <v>8</v>
      </c>
      <c r="H48" s="803"/>
      <c r="I48" s="803"/>
      <c r="J48" s="803"/>
      <c r="K48" s="821"/>
      <c r="L48" s="795"/>
      <c r="M48" s="803"/>
      <c r="N48" s="1003">
        <v>8</v>
      </c>
      <c r="O48" s="803"/>
      <c r="P48" s="803"/>
      <c r="Q48" s="803"/>
      <c r="R48" s="821"/>
      <c r="S48" s="367"/>
    </row>
    <row r="49" spans="1:19" ht="29.5" customHeight="1" x14ac:dyDescent="0.25">
      <c r="A49" s="792" t="s">
        <v>13</v>
      </c>
      <c r="B49" s="792" t="s">
        <v>39</v>
      </c>
      <c r="C49" s="798" t="s">
        <v>221</v>
      </c>
      <c r="D49" s="794">
        <f t="shared" si="14"/>
        <v>40</v>
      </c>
      <c r="E49" s="795">
        <v>8</v>
      </c>
      <c r="F49" s="794">
        <v>8</v>
      </c>
      <c r="G49" s="794">
        <v>8</v>
      </c>
      <c r="H49" s="801"/>
      <c r="I49" s="801">
        <v>8</v>
      </c>
      <c r="J49" s="794">
        <v>8</v>
      </c>
      <c r="K49" s="795"/>
      <c r="L49" s="795"/>
      <c r="M49" s="809">
        <v>8</v>
      </c>
      <c r="N49" s="794">
        <v>8</v>
      </c>
      <c r="O49" s="794">
        <v>8</v>
      </c>
      <c r="P49" s="794"/>
      <c r="Q49" s="794">
        <v>8</v>
      </c>
      <c r="R49" s="796">
        <v>8</v>
      </c>
      <c r="S49" s="367"/>
    </row>
    <row r="50" spans="1:19" ht="29.5" customHeight="1" x14ac:dyDescent="0.25">
      <c r="A50" s="792" t="s">
        <v>13</v>
      </c>
      <c r="B50" s="792" t="s">
        <v>175</v>
      </c>
      <c r="C50" s="798" t="s">
        <v>106</v>
      </c>
      <c r="D50" s="794">
        <f t="shared" si="14"/>
        <v>7</v>
      </c>
      <c r="E50" s="795"/>
      <c r="F50" s="803"/>
      <c r="G50" s="803"/>
      <c r="H50" s="803"/>
      <c r="I50" s="794">
        <v>7</v>
      </c>
      <c r="J50" s="803"/>
      <c r="K50" s="821"/>
      <c r="L50" s="795"/>
      <c r="M50" s="1029"/>
      <c r="N50" s="803"/>
      <c r="O50" s="803"/>
      <c r="P50" s="794">
        <v>7</v>
      </c>
      <c r="Q50" s="803"/>
      <c r="R50" s="821"/>
      <c r="S50" s="367"/>
    </row>
    <row r="51" spans="1:19" ht="29.5" customHeight="1" x14ac:dyDescent="0.25">
      <c r="A51" s="805"/>
      <c r="B51" s="805"/>
      <c r="C51" s="806" t="s">
        <v>126</v>
      </c>
      <c r="D51" s="807"/>
      <c r="E51" s="808">
        <f t="shared" ref="E51:R51" si="15">COUNT(E8:E14,E16:E18,E21:E24,E26:E27,E29:E33,E35:E36,E38:E39,E41:E42,E44:E49)</f>
        <v>8</v>
      </c>
      <c r="F51" s="808">
        <f t="shared" si="15"/>
        <v>17</v>
      </c>
      <c r="G51" s="808">
        <f t="shared" si="15"/>
        <v>17</v>
      </c>
      <c r="H51" s="808">
        <f t="shared" si="15"/>
        <v>14</v>
      </c>
      <c r="I51" s="808">
        <f t="shared" si="15"/>
        <v>17</v>
      </c>
      <c r="J51" s="808">
        <f t="shared" si="15"/>
        <v>18</v>
      </c>
      <c r="K51" s="808">
        <f t="shared" si="15"/>
        <v>10</v>
      </c>
      <c r="L51" s="808">
        <f t="shared" si="15"/>
        <v>9</v>
      </c>
      <c r="M51" s="808">
        <f t="shared" si="15"/>
        <v>18</v>
      </c>
      <c r="N51" s="808">
        <f t="shared" si="15"/>
        <v>15</v>
      </c>
      <c r="O51" s="808">
        <f t="shared" si="15"/>
        <v>16</v>
      </c>
      <c r="P51" s="808">
        <f t="shared" si="15"/>
        <v>18</v>
      </c>
      <c r="Q51" s="808">
        <f t="shared" si="15"/>
        <v>16</v>
      </c>
      <c r="R51" s="808">
        <f t="shared" si="15"/>
        <v>9</v>
      </c>
      <c r="S51" s="367">
        <f>AVERAGE(E51:R51)</f>
        <v>14.428571428571429</v>
      </c>
    </row>
    <row r="52" spans="1:19" ht="29.5" customHeight="1" x14ac:dyDescent="0.25">
      <c r="A52" s="792" t="s">
        <v>13</v>
      </c>
      <c r="B52" s="792" t="s">
        <v>301</v>
      </c>
      <c r="C52" s="798" t="s">
        <v>135</v>
      </c>
      <c r="D52" s="794">
        <f t="shared" ref="D52:D53" si="16">SUM(E52:K52,L52:R52)/2</f>
        <v>26</v>
      </c>
      <c r="E52" s="796"/>
      <c r="F52" s="794"/>
      <c r="G52" s="794"/>
      <c r="H52" s="794">
        <v>6</v>
      </c>
      <c r="I52" s="794">
        <v>6</v>
      </c>
      <c r="J52" s="794">
        <v>6</v>
      </c>
      <c r="K52" s="814">
        <v>8</v>
      </c>
      <c r="L52" s="814">
        <v>8</v>
      </c>
      <c r="M52" s="794"/>
      <c r="N52" s="794"/>
      <c r="O52" s="794">
        <v>6</v>
      </c>
      <c r="P52" s="794">
        <v>6</v>
      </c>
      <c r="Q52" s="794">
        <v>6</v>
      </c>
      <c r="R52" s="796"/>
      <c r="S52" s="367"/>
    </row>
    <row r="53" spans="1:19" ht="29.5" hidden="1" customHeight="1" x14ac:dyDescent="0.25">
      <c r="A53" s="792" t="s">
        <v>78</v>
      </c>
      <c r="B53" s="792" t="s">
        <v>301</v>
      </c>
      <c r="C53" s="798" t="s">
        <v>109</v>
      </c>
      <c r="D53" s="794">
        <f t="shared" si="16"/>
        <v>0</v>
      </c>
      <c r="E53" s="796"/>
      <c r="F53" s="797"/>
      <c r="G53" s="794"/>
      <c r="H53" s="797"/>
      <c r="I53" s="794"/>
      <c r="J53" s="794"/>
      <c r="K53" s="796"/>
      <c r="L53" s="795"/>
      <c r="M53" s="794"/>
      <c r="N53" s="794"/>
      <c r="O53" s="794"/>
      <c r="P53" s="794"/>
      <c r="Q53" s="794"/>
      <c r="R53" s="796"/>
      <c r="S53" s="367"/>
    </row>
    <row r="54" spans="1:19" ht="29.5" customHeight="1" x14ac:dyDescent="0.25">
      <c r="A54" s="792" t="s">
        <v>13</v>
      </c>
      <c r="B54" s="792" t="s">
        <v>301</v>
      </c>
      <c r="C54" s="793" t="s">
        <v>106</v>
      </c>
      <c r="D54" s="794">
        <f>SUM(E54:K54,L54:R54)/2</f>
        <v>12</v>
      </c>
      <c r="E54" s="796"/>
      <c r="F54" s="797">
        <v>6</v>
      </c>
      <c r="G54" s="803"/>
      <c r="H54" s="797">
        <v>6</v>
      </c>
      <c r="I54" s="803"/>
      <c r="J54" s="803"/>
      <c r="K54" s="804"/>
      <c r="L54" s="795"/>
      <c r="M54" s="794">
        <v>6</v>
      </c>
      <c r="N54" s="803"/>
      <c r="O54" s="794">
        <v>6</v>
      </c>
      <c r="P54" s="803"/>
      <c r="Q54" s="803"/>
      <c r="R54" s="804"/>
      <c r="S54" s="367"/>
    </row>
    <row r="55" spans="1:19" ht="29.5" customHeight="1" x14ac:dyDescent="0.25">
      <c r="A55" s="792" t="s">
        <v>13</v>
      </c>
      <c r="B55" s="792" t="s">
        <v>312</v>
      </c>
      <c r="C55" s="793" t="s">
        <v>106</v>
      </c>
      <c r="D55" s="794">
        <f>SUM(E55:K55,L55:R55)/2</f>
        <v>5</v>
      </c>
      <c r="E55" s="796"/>
      <c r="F55" s="821"/>
      <c r="G55" s="803"/>
      <c r="H55" s="821"/>
      <c r="I55" s="803"/>
      <c r="J55" s="794">
        <v>5</v>
      </c>
      <c r="K55" s="804"/>
      <c r="L55" s="795"/>
      <c r="M55" s="794"/>
      <c r="N55" s="803"/>
      <c r="O55" s="794"/>
      <c r="P55" s="794"/>
      <c r="Q55" s="794">
        <v>5</v>
      </c>
      <c r="R55" s="804"/>
      <c r="S55" s="367"/>
    </row>
    <row r="56" spans="1:19" ht="29.5" customHeight="1" x14ac:dyDescent="0.25">
      <c r="A56" s="805"/>
      <c r="B56" s="805"/>
      <c r="C56" s="827" t="s">
        <v>300</v>
      </c>
      <c r="D56" s="807"/>
      <c r="E56" s="808">
        <f t="shared" ref="E56:R56" si="17">COUNT(E16:E18,E21:E24,E26:E27,E29:E33,E35:E36,E38:E39,E41:E42,E44:E50)</f>
        <v>7</v>
      </c>
      <c r="F56" s="808">
        <f t="shared" si="17"/>
        <v>13</v>
      </c>
      <c r="G56" s="808">
        <f t="shared" si="17"/>
        <v>13</v>
      </c>
      <c r="H56" s="808">
        <f t="shared" si="17"/>
        <v>11</v>
      </c>
      <c r="I56" s="808">
        <f t="shared" si="17"/>
        <v>14</v>
      </c>
      <c r="J56" s="808">
        <f t="shared" si="17"/>
        <v>14</v>
      </c>
      <c r="K56" s="808">
        <f t="shared" si="17"/>
        <v>9</v>
      </c>
      <c r="L56" s="808">
        <f t="shared" si="17"/>
        <v>9</v>
      </c>
      <c r="M56" s="808">
        <f t="shared" si="17"/>
        <v>14</v>
      </c>
      <c r="N56" s="808">
        <f t="shared" si="17"/>
        <v>12</v>
      </c>
      <c r="O56" s="808">
        <f t="shared" si="17"/>
        <v>12</v>
      </c>
      <c r="P56" s="808">
        <f t="shared" si="17"/>
        <v>15</v>
      </c>
      <c r="Q56" s="808">
        <f t="shared" si="17"/>
        <v>13</v>
      </c>
      <c r="R56" s="808">
        <f t="shared" si="17"/>
        <v>7</v>
      </c>
      <c r="S56" s="367">
        <f>AVERAGE(E56:R56)</f>
        <v>11.642857142857142</v>
      </c>
    </row>
    <row r="57" spans="1:19" ht="29.5" hidden="1" customHeight="1" x14ac:dyDescent="0.25">
      <c r="A57" s="805"/>
      <c r="B57" s="805"/>
      <c r="C57" s="828" t="s">
        <v>51</v>
      </c>
      <c r="D57" s="807"/>
      <c r="E57" s="808">
        <f t="shared" ref="E57:R57" si="18">COUNT(E21:E24,E26:E27,E29:E33,E35:E36,E38:E39,E41:E42,E44:E50,E52:E54,E59)</f>
        <v>7</v>
      </c>
      <c r="F57" s="808">
        <f t="shared" si="18"/>
        <v>11</v>
      </c>
      <c r="G57" s="808">
        <f t="shared" si="18"/>
        <v>11</v>
      </c>
      <c r="H57" s="808">
        <f t="shared" si="18"/>
        <v>11</v>
      </c>
      <c r="I57" s="808">
        <f t="shared" si="18"/>
        <v>12</v>
      </c>
      <c r="J57" s="808">
        <f t="shared" si="18"/>
        <v>12</v>
      </c>
      <c r="K57" s="808">
        <f t="shared" si="18"/>
        <v>8</v>
      </c>
      <c r="L57" s="808">
        <f t="shared" si="18"/>
        <v>8</v>
      </c>
      <c r="M57" s="808">
        <f t="shared" si="18"/>
        <v>13</v>
      </c>
      <c r="N57" s="808">
        <f t="shared" si="18"/>
        <v>10</v>
      </c>
      <c r="O57" s="808">
        <f t="shared" si="18"/>
        <v>11</v>
      </c>
      <c r="P57" s="808">
        <f t="shared" si="18"/>
        <v>13</v>
      </c>
      <c r="Q57" s="808">
        <f t="shared" si="18"/>
        <v>11</v>
      </c>
      <c r="R57" s="808">
        <f t="shared" si="18"/>
        <v>7</v>
      </c>
      <c r="S57" s="367">
        <f t="shared" si="5"/>
        <v>10.357142857142858</v>
      </c>
    </row>
    <row r="58" spans="1:19" ht="29.5" hidden="1" customHeight="1" x14ac:dyDescent="0.25">
      <c r="A58" s="805"/>
      <c r="B58" s="805"/>
      <c r="C58" s="828" t="s">
        <v>113</v>
      </c>
      <c r="D58" s="807"/>
      <c r="E58" s="808">
        <f t="shared" ref="E58:R58" si="19">COUNT(E26:E27,E29:E33,E35:E36,E38:E39,E41:E42,E44:E50,E52:E55)</f>
        <v>7</v>
      </c>
      <c r="F58" s="808">
        <f t="shared" si="19"/>
        <v>10</v>
      </c>
      <c r="G58" s="808">
        <f t="shared" si="19"/>
        <v>10</v>
      </c>
      <c r="H58" s="808">
        <f t="shared" si="19"/>
        <v>11</v>
      </c>
      <c r="I58" s="808">
        <f t="shared" si="19"/>
        <v>10</v>
      </c>
      <c r="J58" s="808">
        <f t="shared" si="19"/>
        <v>12</v>
      </c>
      <c r="K58" s="808">
        <f t="shared" si="19"/>
        <v>7</v>
      </c>
      <c r="L58" s="808">
        <f t="shared" si="19"/>
        <v>7</v>
      </c>
      <c r="M58" s="808">
        <f t="shared" si="19"/>
        <v>12</v>
      </c>
      <c r="N58" s="808">
        <f t="shared" si="19"/>
        <v>9</v>
      </c>
      <c r="O58" s="808">
        <f t="shared" si="19"/>
        <v>11</v>
      </c>
      <c r="P58" s="808">
        <f t="shared" si="19"/>
        <v>11</v>
      </c>
      <c r="Q58" s="808">
        <f t="shared" si="19"/>
        <v>11</v>
      </c>
      <c r="R58" s="808">
        <f t="shared" si="19"/>
        <v>7</v>
      </c>
      <c r="S58" s="367">
        <f t="shared" si="5"/>
        <v>9.6428571428571423</v>
      </c>
    </row>
    <row r="59" spans="1:19" ht="29.5" hidden="1" customHeight="1" x14ac:dyDescent="0.25">
      <c r="A59" s="792" t="s">
        <v>299</v>
      </c>
      <c r="B59" s="792" t="s">
        <v>302</v>
      </c>
      <c r="C59" s="798"/>
      <c r="D59" s="794">
        <f t="shared" ref="D59" si="20">SUM(E59:K59,L59:R59)/2</f>
        <v>0</v>
      </c>
      <c r="E59" s="796"/>
      <c r="F59" s="797"/>
      <c r="G59" s="794"/>
      <c r="H59" s="797"/>
      <c r="I59" s="794"/>
      <c r="J59" s="794"/>
      <c r="K59" s="795"/>
      <c r="L59" s="795"/>
      <c r="M59" s="794"/>
      <c r="N59" s="794"/>
      <c r="O59" s="794"/>
      <c r="P59" s="794"/>
      <c r="Q59" s="794"/>
      <c r="R59" s="795"/>
      <c r="S59" s="367"/>
    </row>
    <row r="60" spans="1:19" ht="29.5" hidden="1" customHeight="1" x14ac:dyDescent="0.25">
      <c r="A60" s="805"/>
      <c r="B60" s="805"/>
      <c r="C60" s="828" t="s">
        <v>55</v>
      </c>
      <c r="D60" s="807"/>
      <c r="E60" s="808">
        <f t="shared" ref="E60:R60" si="21">COUNT(E29:E33,E35:E36,E38:E39,E41:E42,E44:E50,E52:E55,E59)</f>
        <v>6</v>
      </c>
      <c r="F60" s="808">
        <f t="shared" si="21"/>
        <v>10</v>
      </c>
      <c r="G60" s="808">
        <f t="shared" si="21"/>
        <v>10</v>
      </c>
      <c r="H60" s="808">
        <f t="shared" si="21"/>
        <v>11</v>
      </c>
      <c r="I60" s="808">
        <f t="shared" si="21"/>
        <v>10</v>
      </c>
      <c r="J60" s="808">
        <f t="shared" si="21"/>
        <v>12</v>
      </c>
      <c r="K60" s="808">
        <f t="shared" si="21"/>
        <v>6</v>
      </c>
      <c r="L60" s="808">
        <f t="shared" si="21"/>
        <v>6</v>
      </c>
      <c r="M60" s="808">
        <f t="shared" si="21"/>
        <v>12</v>
      </c>
      <c r="N60" s="808">
        <f t="shared" si="21"/>
        <v>9</v>
      </c>
      <c r="O60" s="808">
        <f t="shared" si="21"/>
        <v>11</v>
      </c>
      <c r="P60" s="808">
        <f t="shared" si="21"/>
        <v>10</v>
      </c>
      <c r="Q60" s="808">
        <f t="shared" si="21"/>
        <v>10</v>
      </c>
      <c r="R60" s="808">
        <f t="shared" si="21"/>
        <v>6</v>
      </c>
      <c r="S60" s="367">
        <f t="shared" si="5"/>
        <v>9.2142857142857135</v>
      </c>
    </row>
    <row r="61" spans="1:19" ht="29.5" hidden="1" customHeight="1" x14ac:dyDescent="0.25">
      <c r="A61" s="805"/>
      <c r="B61" s="805"/>
      <c r="C61" s="828" t="s">
        <v>105</v>
      </c>
      <c r="D61" s="807"/>
      <c r="E61" s="808">
        <f t="shared" ref="E61:R61" si="22">COUNT(E36,E38:E39,E41:E42,E44:E50,E52:E55,E59)</f>
        <v>5</v>
      </c>
      <c r="F61" s="808">
        <f t="shared" si="22"/>
        <v>8</v>
      </c>
      <c r="G61" s="808">
        <f t="shared" si="22"/>
        <v>6</v>
      </c>
      <c r="H61" s="808">
        <f t="shared" si="22"/>
        <v>6</v>
      </c>
      <c r="I61" s="808">
        <f t="shared" si="22"/>
        <v>6</v>
      </c>
      <c r="J61" s="808">
        <f t="shared" si="22"/>
        <v>8</v>
      </c>
      <c r="K61" s="808">
        <f t="shared" si="22"/>
        <v>4</v>
      </c>
      <c r="L61" s="808">
        <f t="shared" si="22"/>
        <v>4</v>
      </c>
      <c r="M61" s="808">
        <f t="shared" si="22"/>
        <v>8</v>
      </c>
      <c r="N61" s="808">
        <f t="shared" si="22"/>
        <v>6</v>
      </c>
      <c r="O61" s="808">
        <f t="shared" si="22"/>
        <v>7</v>
      </c>
      <c r="P61" s="808">
        <f t="shared" si="22"/>
        <v>6</v>
      </c>
      <c r="Q61" s="808">
        <f t="shared" si="22"/>
        <v>6</v>
      </c>
      <c r="R61" s="808">
        <f t="shared" si="22"/>
        <v>5</v>
      </c>
      <c r="S61" s="367">
        <f t="shared" si="5"/>
        <v>6.0714285714285712</v>
      </c>
    </row>
    <row r="62" spans="1:19" ht="29.5" hidden="1" customHeight="1" x14ac:dyDescent="0.25">
      <c r="A62" s="805"/>
      <c r="B62" s="805"/>
      <c r="C62" s="828" t="s">
        <v>128</v>
      </c>
      <c r="D62" s="807"/>
      <c r="E62" s="808">
        <f t="shared" ref="E62:R62" si="23">COUNT(E38:E39,E41:E42,E44:E50,E52:E55,E59)</f>
        <v>4</v>
      </c>
      <c r="F62" s="808">
        <f t="shared" si="23"/>
        <v>7</v>
      </c>
      <c r="G62" s="808">
        <f t="shared" si="23"/>
        <v>5</v>
      </c>
      <c r="H62" s="808">
        <f t="shared" si="23"/>
        <v>5</v>
      </c>
      <c r="I62" s="808">
        <f t="shared" si="23"/>
        <v>6</v>
      </c>
      <c r="J62" s="808">
        <f t="shared" si="23"/>
        <v>7</v>
      </c>
      <c r="K62" s="808">
        <f t="shared" si="23"/>
        <v>4</v>
      </c>
      <c r="L62" s="808">
        <f t="shared" si="23"/>
        <v>4</v>
      </c>
      <c r="M62" s="808">
        <f t="shared" si="23"/>
        <v>7</v>
      </c>
      <c r="N62" s="808">
        <f t="shared" si="23"/>
        <v>5</v>
      </c>
      <c r="O62" s="808">
        <f t="shared" si="23"/>
        <v>6</v>
      </c>
      <c r="P62" s="808">
        <f t="shared" si="23"/>
        <v>6</v>
      </c>
      <c r="Q62" s="808">
        <f t="shared" si="23"/>
        <v>5</v>
      </c>
      <c r="R62" s="808">
        <f t="shared" si="23"/>
        <v>4</v>
      </c>
      <c r="S62" s="367">
        <f t="shared" si="5"/>
        <v>5.3571428571428568</v>
      </c>
    </row>
    <row r="63" spans="1:19" ht="29.5" hidden="1" customHeight="1" x14ac:dyDescent="0.25">
      <c r="A63" s="805"/>
      <c r="B63" s="805"/>
      <c r="C63" s="828" t="s">
        <v>161</v>
      </c>
      <c r="D63" s="807"/>
      <c r="E63" s="808">
        <f t="shared" ref="E63:R63" si="24">COUNT(E41:E42,E44:E50,E52:E55,E59)</f>
        <v>4</v>
      </c>
      <c r="F63" s="808">
        <f t="shared" si="24"/>
        <v>6</v>
      </c>
      <c r="G63" s="808">
        <f t="shared" si="24"/>
        <v>4</v>
      </c>
      <c r="H63" s="808">
        <f t="shared" si="24"/>
        <v>5</v>
      </c>
      <c r="I63" s="808">
        <f t="shared" si="24"/>
        <v>5</v>
      </c>
      <c r="J63" s="808">
        <f t="shared" si="24"/>
        <v>6</v>
      </c>
      <c r="K63" s="808">
        <f t="shared" si="24"/>
        <v>3</v>
      </c>
      <c r="L63" s="808">
        <f t="shared" si="24"/>
        <v>3</v>
      </c>
      <c r="M63" s="808">
        <f t="shared" si="24"/>
        <v>6</v>
      </c>
      <c r="N63" s="808">
        <f t="shared" si="24"/>
        <v>5</v>
      </c>
      <c r="O63" s="808">
        <f t="shared" si="24"/>
        <v>5</v>
      </c>
      <c r="P63" s="808">
        <f t="shared" si="24"/>
        <v>5</v>
      </c>
      <c r="Q63" s="808">
        <f t="shared" si="24"/>
        <v>4</v>
      </c>
      <c r="R63" s="808">
        <f t="shared" si="24"/>
        <v>3</v>
      </c>
      <c r="S63" s="367">
        <f t="shared" si="5"/>
        <v>4.5714285714285712</v>
      </c>
    </row>
    <row r="64" spans="1:19" ht="29.5" hidden="1" customHeight="1" x14ac:dyDescent="0.25">
      <c r="A64" s="805"/>
      <c r="B64" s="805"/>
      <c r="C64" s="828" t="s">
        <v>186</v>
      </c>
      <c r="D64" s="807"/>
      <c r="E64" s="808">
        <f t="shared" ref="E64:R64" si="25">COUNT(E44:E50,E52:E55,E59)</f>
        <v>3</v>
      </c>
      <c r="F64" s="808">
        <f t="shared" si="25"/>
        <v>5</v>
      </c>
      <c r="G64" s="808">
        <f t="shared" si="25"/>
        <v>4</v>
      </c>
      <c r="H64" s="808">
        <f t="shared" si="25"/>
        <v>4</v>
      </c>
      <c r="I64" s="808">
        <f t="shared" si="25"/>
        <v>4</v>
      </c>
      <c r="J64" s="808">
        <f t="shared" si="25"/>
        <v>5</v>
      </c>
      <c r="K64" s="808">
        <f t="shared" si="25"/>
        <v>3</v>
      </c>
      <c r="L64" s="808">
        <f t="shared" si="25"/>
        <v>3</v>
      </c>
      <c r="M64" s="808">
        <f t="shared" si="25"/>
        <v>5</v>
      </c>
      <c r="N64" s="808">
        <f t="shared" si="25"/>
        <v>4</v>
      </c>
      <c r="O64" s="808">
        <f t="shared" si="25"/>
        <v>5</v>
      </c>
      <c r="P64" s="808">
        <f t="shared" si="25"/>
        <v>5</v>
      </c>
      <c r="Q64" s="808">
        <f t="shared" si="25"/>
        <v>4</v>
      </c>
      <c r="R64" s="808">
        <f t="shared" si="25"/>
        <v>3</v>
      </c>
      <c r="S64" s="367">
        <f t="shared" si="5"/>
        <v>4.0714285714285712</v>
      </c>
    </row>
    <row r="65" spans="1:19" ht="29.5" customHeight="1" x14ac:dyDescent="0.25">
      <c r="A65" s="805"/>
      <c r="B65" s="805"/>
      <c r="C65" s="828" t="s">
        <v>129</v>
      </c>
      <c r="D65" s="807"/>
      <c r="E65" s="808">
        <f t="shared" ref="E65:R65" si="26">COUNT(E44:E50,E52:E55,E59)</f>
        <v>3</v>
      </c>
      <c r="F65" s="808">
        <f t="shared" si="26"/>
        <v>5</v>
      </c>
      <c r="G65" s="808">
        <f t="shared" si="26"/>
        <v>4</v>
      </c>
      <c r="H65" s="808">
        <f t="shared" si="26"/>
        <v>4</v>
      </c>
      <c r="I65" s="808">
        <f t="shared" si="26"/>
        <v>4</v>
      </c>
      <c r="J65" s="808">
        <f t="shared" si="26"/>
        <v>5</v>
      </c>
      <c r="K65" s="808">
        <f t="shared" si="26"/>
        <v>3</v>
      </c>
      <c r="L65" s="808">
        <f t="shared" si="26"/>
        <v>3</v>
      </c>
      <c r="M65" s="808">
        <f t="shared" si="26"/>
        <v>5</v>
      </c>
      <c r="N65" s="808">
        <f t="shared" si="26"/>
        <v>4</v>
      </c>
      <c r="O65" s="808">
        <f t="shared" si="26"/>
        <v>5</v>
      </c>
      <c r="P65" s="808">
        <f t="shared" si="26"/>
        <v>5</v>
      </c>
      <c r="Q65" s="808">
        <f t="shared" si="26"/>
        <v>4</v>
      </c>
      <c r="R65" s="808">
        <f t="shared" si="26"/>
        <v>3</v>
      </c>
      <c r="S65" s="367">
        <f t="shared" si="5"/>
        <v>4.0714285714285712</v>
      </c>
    </row>
    <row r="66" spans="1:19" ht="29.5" customHeight="1" thickBot="1" x14ac:dyDescent="0.3">
      <c r="A66" s="792" t="s">
        <v>102</v>
      </c>
      <c r="B66" s="792"/>
      <c r="C66" s="793"/>
      <c r="D66" s="794"/>
      <c r="E66" s="796"/>
      <c r="F66" s="797"/>
      <c r="G66" s="797"/>
      <c r="H66" s="797"/>
      <c r="I66" s="794"/>
      <c r="J66" s="794"/>
      <c r="K66" s="795"/>
      <c r="L66" s="795"/>
      <c r="M66" s="797"/>
      <c r="N66" s="794"/>
      <c r="O66" s="794"/>
      <c r="P66" s="794"/>
      <c r="Q66" s="794"/>
      <c r="R66" s="796"/>
    </row>
    <row r="67" spans="1:19" ht="29.5" customHeight="1" thickBot="1" x14ac:dyDescent="0.3">
      <c r="A67" s="829" t="s">
        <v>95</v>
      </c>
      <c r="B67" s="829" t="s">
        <v>101</v>
      </c>
      <c r="C67" s="830" t="s">
        <v>97</v>
      </c>
      <c r="D67" s="829">
        <f>SUM(E67:K67,L67:R67)/2</f>
        <v>19</v>
      </c>
      <c r="E67" s="831"/>
      <c r="F67" s="832">
        <v>7.5</v>
      </c>
      <c r="G67" s="832">
        <v>7.5</v>
      </c>
      <c r="H67" s="832">
        <v>4</v>
      </c>
      <c r="I67" s="829"/>
      <c r="J67" s="829"/>
      <c r="K67" s="831"/>
      <c r="L67" s="831"/>
      <c r="M67" s="832">
        <v>7.5</v>
      </c>
      <c r="N67" s="829">
        <v>7.5</v>
      </c>
      <c r="O67" s="829">
        <v>4</v>
      </c>
      <c r="P67" s="829"/>
      <c r="Q67" s="829"/>
      <c r="R67" s="833"/>
    </row>
    <row r="68" spans="1:19" ht="29.5" customHeight="1" thickBot="1" x14ac:dyDescent="0.3">
      <c r="A68" s="792" t="s">
        <v>96</v>
      </c>
      <c r="B68" s="792" t="s">
        <v>100</v>
      </c>
      <c r="C68" s="834" t="s">
        <v>99</v>
      </c>
      <c r="D68" s="829">
        <f t="shared" ref="D68:D69" si="27">SUM(E68:K68,L68:R68)/2</f>
        <v>38</v>
      </c>
      <c r="E68" s="835"/>
      <c r="F68" s="836">
        <v>9.5</v>
      </c>
      <c r="G68" s="792">
        <v>9.5</v>
      </c>
      <c r="H68" s="792">
        <v>9.5</v>
      </c>
      <c r="I68" s="792">
        <v>9.5</v>
      </c>
      <c r="J68" s="792"/>
      <c r="K68" s="835"/>
      <c r="L68" s="837"/>
      <c r="M68" s="838">
        <v>9.5</v>
      </c>
      <c r="N68" s="792">
        <v>9.5</v>
      </c>
      <c r="O68" s="792">
        <v>9.5</v>
      </c>
      <c r="P68" s="792">
        <v>9.5</v>
      </c>
      <c r="Q68" s="792"/>
      <c r="R68" s="839"/>
    </row>
    <row r="69" spans="1:19" ht="29.5" customHeight="1" thickBot="1" x14ac:dyDescent="0.3">
      <c r="A69" s="792" t="s">
        <v>96</v>
      </c>
      <c r="B69" s="792" t="s">
        <v>100</v>
      </c>
      <c r="C69" s="834" t="s">
        <v>137</v>
      </c>
      <c r="D69" s="829">
        <f t="shared" si="27"/>
        <v>38</v>
      </c>
      <c r="E69" s="835">
        <v>9.5</v>
      </c>
      <c r="F69" s="838">
        <v>9.5</v>
      </c>
      <c r="G69" s="792"/>
      <c r="H69" s="792"/>
      <c r="I69" s="792"/>
      <c r="J69" s="792">
        <v>9.5</v>
      </c>
      <c r="K69" s="835">
        <v>9.5</v>
      </c>
      <c r="L69" s="835">
        <v>9.5</v>
      </c>
      <c r="M69" s="836">
        <v>9.5</v>
      </c>
      <c r="N69" s="792"/>
      <c r="O69" s="792"/>
      <c r="P69" s="792"/>
      <c r="Q69" s="792">
        <v>9.5</v>
      </c>
      <c r="R69" s="839">
        <v>9.5</v>
      </c>
    </row>
    <row r="70" spans="1:19" ht="29.5" customHeight="1" x14ac:dyDescent="0.55000000000000004">
      <c r="A70" s="792"/>
      <c r="B70" s="840" t="s">
        <v>155</v>
      </c>
      <c r="C70" s="841" t="s">
        <v>140</v>
      </c>
      <c r="D70" s="794"/>
      <c r="E70" s="795"/>
      <c r="F70" s="797"/>
      <c r="G70" s="797"/>
      <c r="H70" s="797"/>
      <c r="I70" s="794"/>
      <c r="J70" s="794"/>
      <c r="K70" s="795"/>
      <c r="L70" s="795"/>
      <c r="M70" s="794"/>
      <c r="N70" s="794"/>
      <c r="O70" s="794"/>
      <c r="P70" s="794"/>
      <c r="Q70" s="794"/>
      <c r="R70" s="796"/>
    </row>
    <row r="71" spans="1:19" ht="29.5" customHeight="1" x14ac:dyDescent="0.55000000000000004">
      <c r="A71" s="792"/>
      <c r="B71" s="842" t="s">
        <v>154</v>
      </c>
      <c r="C71" s="843" t="s">
        <v>141</v>
      </c>
      <c r="D71" s="794"/>
      <c r="E71" s="795"/>
      <c r="F71" s="797"/>
      <c r="G71" s="797"/>
      <c r="H71" s="797"/>
      <c r="I71" s="794"/>
      <c r="J71" s="794"/>
      <c r="K71" s="795"/>
      <c r="L71" s="795"/>
      <c r="M71" s="794"/>
      <c r="N71" s="794"/>
      <c r="O71" s="794"/>
      <c r="P71" s="794"/>
      <c r="Q71" s="794"/>
      <c r="R71" s="796"/>
    </row>
    <row r="72" spans="1:19" ht="29.5" customHeight="1" x14ac:dyDescent="0.55000000000000004">
      <c r="A72" s="1052"/>
      <c r="B72" s="1052"/>
      <c r="C72" s="1052"/>
      <c r="D72" s="1030"/>
      <c r="E72" s="1053">
        <f t="shared" ref="E72:R72" si="28">SUM(E7:E14,E16:E19,E21:E24,E26:E27,E29:E33,E35:E36,E38:E39,E41:E42,E44:E50,E52:E55,E59,E67:E71)</f>
        <v>78.5</v>
      </c>
      <c r="F72" s="1053">
        <f t="shared" si="28"/>
        <v>172</v>
      </c>
      <c r="G72" s="1053">
        <f t="shared" si="28"/>
        <v>165</v>
      </c>
      <c r="H72" s="1053">
        <f t="shared" si="28"/>
        <v>143</v>
      </c>
      <c r="I72" s="1053">
        <f t="shared" si="28"/>
        <v>161</v>
      </c>
      <c r="J72" s="1053">
        <f t="shared" si="28"/>
        <v>167</v>
      </c>
      <c r="K72" s="1053">
        <f t="shared" si="28"/>
        <v>97.5</v>
      </c>
      <c r="L72" s="1053">
        <f t="shared" si="28"/>
        <v>94.5</v>
      </c>
      <c r="M72" s="1053">
        <f t="shared" si="28"/>
        <v>185</v>
      </c>
      <c r="N72" s="1053">
        <f t="shared" si="28"/>
        <v>149</v>
      </c>
      <c r="O72" s="1053">
        <f t="shared" si="28"/>
        <v>154</v>
      </c>
      <c r="P72" s="1053">
        <f t="shared" si="28"/>
        <v>172.5</v>
      </c>
      <c r="Q72" s="1053">
        <f t="shared" si="28"/>
        <v>151</v>
      </c>
      <c r="R72" s="1053">
        <f t="shared" si="28"/>
        <v>86.5</v>
      </c>
    </row>
    <row r="73" spans="1:19" ht="29.5" customHeight="1" x14ac:dyDescent="0.55000000000000004">
      <c r="A73" s="1054"/>
      <c r="B73" s="1054"/>
      <c r="C73" s="1054"/>
      <c r="D73" s="1030"/>
      <c r="E73" s="1055">
        <f>E72/8</f>
        <v>9.8125</v>
      </c>
      <c r="F73" s="1055">
        <f t="shared" ref="F73:R73" si="29">F72/8</f>
        <v>21.5</v>
      </c>
      <c r="G73" s="1055">
        <f t="shared" si="29"/>
        <v>20.625</v>
      </c>
      <c r="H73" s="1055">
        <f t="shared" si="29"/>
        <v>17.875</v>
      </c>
      <c r="I73" s="1055">
        <f t="shared" si="29"/>
        <v>20.125</v>
      </c>
      <c r="J73" s="1055">
        <f t="shared" si="29"/>
        <v>20.875</v>
      </c>
      <c r="K73" s="1055">
        <f t="shared" si="29"/>
        <v>12.1875</v>
      </c>
      <c r="L73" s="1055">
        <f t="shared" si="29"/>
        <v>11.8125</v>
      </c>
      <c r="M73" s="1055">
        <f t="shared" si="29"/>
        <v>23.125</v>
      </c>
      <c r="N73" s="1055">
        <f t="shared" si="29"/>
        <v>18.625</v>
      </c>
      <c r="O73" s="1055">
        <f t="shared" si="29"/>
        <v>19.25</v>
      </c>
      <c r="P73" s="1055">
        <f t="shared" si="29"/>
        <v>21.5625</v>
      </c>
      <c r="Q73" s="1055">
        <f t="shared" si="29"/>
        <v>18.875</v>
      </c>
      <c r="R73" s="1055">
        <f t="shared" si="29"/>
        <v>10.8125</v>
      </c>
    </row>
    <row r="74" spans="1:19" ht="23.5" x14ac:dyDescent="0.55000000000000004">
      <c r="A74" s="1056"/>
      <c r="B74" s="1056"/>
      <c r="C74" s="1056"/>
      <c r="D74" s="1031" t="s">
        <v>212</v>
      </c>
      <c r="E74" s="1032" t="s">
        <v>74</v>
      </c>
      <c r="F74" s="1033" t="s">
        <v>203</v>
      </c>
      <c r="G74" s="813"/>
      <c r="H74" s="1031" t="s">
        <v>211</v>
      </c>
      <c r="I74" s="1057"/>
      <c r="J74" s="1034" t="s">
        <v>203</v>
      </c>
      <c r="K74" s="813"/>
      <c r="L74" s="1031" t="s">
        <v>213</v>
      </c>
      <c r="M74" s="1032" t="s">
        <v>74</v>
      </c>
      <c r="N74" s="1033" t="s">
        <v>203</v>
      </c>
      <c r="O74" s="813"/>
      <c r="P74" s="1031" t="s">
        <v>211</v>
      </c>
      <c r="Q74" s="1057"/>
      <c r="R74" s="1034" t="s">
        <v>203</v>
      </c>
    </row>
    <row r="75" spans="1:19" ht="23.5" x14ac:dyDescent="0.55000000000000004">
      <c r="A75" s="1035"/>
      <c r="B75" s="1035"/>
      <c r="C75" s="1035"/>
      <c r="D75" s="1036" t="s">
        <v>159</v>
      </c>
      <c r="E75" s="989">
        <v>27.15</v>
      </c>
      <c r="F75" s="1058" t="str">
        <f>E75* 40 &amp; "hrs"</f>
        <v>1086hrs</v>
      </c>
      <c r="G75" s="813"/>
      <c r="H75" s="1037" t="s">
        <v>240</v>
      </c>
      <c r="I75" s="1038">
        <v>25.93</v>
      </c>
      <c r="J75" s="1059" t="s">
        <v>247</v>
      </c>
      <c r="K75" s="813"/>
      <c r="L75" s="1039" t="s">
        <v>159</v>
      </c>
      <c r="M75" s="1040">
        <v>27.15</v>
      </c>
      <c r="N75" s="1058" t="str">
        <f>M75* 40 &amp; "hrs"</f>
        <v>1086hrs</v>
      </c>
      <c r="O75" s="813"/>
      <c r="P75" s="1041" t="s">
        <v>240</v>
      </c>
      <c r="Q75" s="1023">
        <v>25.93</v>
      </c>
      <c r="R75" s="1060" t="s">
        <v>247</v>
      </c>
    </row>
    <row r="76" spans="1:19" ht="23.5" x14ac:dyDescent="0.55000000000000004">
      <c r="A76" s="1035"/>
      <c r="B76" s="1035"/>
      <c r="C76" s="1035"/>
      <c r="D76" s="1042" t="s">
        <v>204</v>
      </c>
      <c r="E76" s="1043">
        <f>SUM(E72:K72)/40</f>
        <v>24.6</v>
      </c>
      <c r="F76" s="1061" t="str">
        <f>E76* 40 &amp; "hrs"</f>
        <v>984hrs</v>
      </c>
      <c r="G76" s="813"/>
      <c r="H76" s="1044" t="s">
        <v>74</v>
      </c>
      <c r="I76" s="1045">
        <f>SUM(E72:K72)/40</f>
        <v>24.6</v>
      </c>
      <c r="J76" s="1046" t="str">
        <f>I76*40 &amp; "hrs"</f>
        <v>984hrs</v>
      </c>
      <c r="K76" s="813"/>
      <c r="L76" s="1047" t="s">
        <v>204</v>
      </c>
      <c r="M76" s="1048">
        <f>SUM(L72:R72)/40</f>
        <v>24.8125</v>
      </c>
      <c r="N76" s="1061" t="str">
        <f>M76* 40 &amp; "hrs"</f>
        <v>992.5hrs</v>
      </c>
      <c r="O76" s="813"/>
      <c r="P76" s="1044" t="s">
        <v>74</v>
      </c>
      <c r="Q76" s="1049">
        <f>SUM(L72:R72)/40</f>
        <v>24.8125</v>
      </c>
      <c r="R76" s="1050" t="str">
        <f>Q76*40 &amp; "hrs"</f>
        <v>992.5hrs</v>
      </c>
    </row>
    <row r="77" spans="1:19" ht="23.5" x14ac:dyDescent="0.55000000000000004">
      <c r="A77" s="1035"/>
      <c r="B77" s="1035"/>
      <c r="C77" s="1035"/>
      <c r="D77" s="1039" t="s">
        <v>188</v>
      </c>
      <c r="E77" s="1040">
        <f>COUNTIFS(E7:K73, "T")*8/40</f>
        <v>1.8</v>
      </c>
      <c r="F77" s="1062" t="str">
        <f>E77* 40 &amp; "hrs"</f>
        <v>72hrs</v>
      </c>
      <c r="G77" s="813"/>
      <c r="H77" s="1041" t="s">
        <v>241</v>
      </c>
      <c r="I77" s="1040">
        <v>29.07</v>
      </c>
      <c r="J77" s="1060" t="s">
        <v>251</v>
      </c>
      <c r="K77" s="813"/>
      <c r="L77" s="1051" t="s">
        <v>188</v>
      </c>
      <c r="M77" s="1023">
        <f>COUNTIFS(L7:R73, "T")*8/40</f>
        <v>1</v>
      </c>
      <c r="N77" s="1062" t="str">
        <f>M77* 40 &amp; "hrs"</f>
        <v>40hrs</v>
      </c>
      <c r="O77" s="813"/>
      <c r="P77" s="1041" t="s">
        <v>241</v>
      </c>
      <c r="Q77" s="1023">
        <v>29.07</v>
      </c>
      <c r="R77" s="1060" t="s">
        <v>251</v>
      </c>
    </row>
    <row r="80" spans="1:19" ht="29.5" customHeight="1" x14ac:dyDescent="0.25">
      <c r="D80" t="s">
        <v>280</v>
      </c>
      <c r="G80">
        <f>26.63*40</f>
        <v>1065.2</v>
      </c>
      <c r="H80" t="str">
        <f ca="1">_xlfn.FORMULATEXT(G80)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6">
    <cfRule type="cellIs" dxfId="441" priority="10" operator="lessThan">
      <formula>25.93</formula>
    </cfRule>
    <cfRule type="cellIs" dxfId="440" priority="11" operator="greaterThan">
      <formula>29.07</formula>
    </cfRule>
    <cfRule type="cellIs" dxfId="439" priority="12" operator="between">
      <formula>25.93</formula>
      <formula>29.07</formula>
    </cfRule>
  </conditionalFormatting>
  <conditionalFormatting sqref="J76">
    <cfRule type="cellIs" dxfId="438" priority="7" operator="lessThan">
      <formula>1037.2</formula>
    </cfRule>
    <cfRule type="cellIs" dxfId="437" priority="8" operator="greaterThan">
      <formula>1162.8</formula>
    </cfRule>
    <cfRule type="cellIs" dxfId="436" priority="9" operator="between">
      <formula>1037.2</formula>
      <formula>1162.8</formula>
    </cfRule>
  </conditionalFormatting>
  <conditionalFormatting sqref="Q76">
    <cfRule type="cellIs" dxfId="435" priority="4" operator="lessThan">
      <formula>25.93</formula>
    </cfRule>
    <cfRule type="cellIs" dxfId="434" priority="5" operator="greaterThan">
      <formula>29.07</formula>
    </cfRule>
    <cfRule type="cellIs" dxfId="433" priority="6" operator="between">
      <formula>25.93</formula>
      <formula>29.07</formula>
    </cfRule>
  </conditionalFormatting>
  <conditionalFormatting sqref="R76">
    <cfRule type="cellIs" dxfId="432" priority="1" operator="lessThan">
      <formula>1037.2</formula>
    </cfRule>
    <cfRule type="cellIs" dxfId="431" priority="2" operator="greaterThan">
      <formula>1162.8</formula>
    </cfRule>
    <cfRule type="cellIs" dxfId="430" priority="3" operator="between">
      <formula>1037.2</formula>
      <formula>1162.8</formula>
    </cfRule>
  </conditionalFormatting>
  <pageMargins left="0.7" right="0.7" top="0.75" bottom="0.75" header="0.3" footer="0.3"/>
  <pageSetup scale="35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D714-CB1C-4D72-BD88-43D3567AC25D}">
  <sheetPr>
    <pageSetUpPr fitToPage="1"/>
  </sheetPr>
  <dimension ref="A1:S86"/>
  <sheetViews>
    <sheetView topLeftCell="A54" zoomScaleNormal="100" workbookViewId="0">
      <selection activeCell="H31" sqref="H31"/>
    </sheetView>
  </sheetViews>
  <sheetFormatPr defaultRowHeight="32.5" customHeight="1" x14ac:dyDescent="0.25"/>
  <cols>
    <col min="1" max="1" width="15.453125" customWidth="1"/>
    <col min="2" max="2" width="28.26953125" customWidth="1"/>
    <col min="3" max="3" width="23.81640625" customWidth="1"/>
    <col min="4" max="4" width="14.81640625" customWidth="1"/>
    <col min="5" max="5" width="10.81640625" customWidth="1"/>
    <col min="6" max="6" width="10.54296875" customWidth="1"/>
    <col min="7" max="7" width="10.81640625" customWidth="1"/>
    <col min="8" max="8" width="11.1796875" customWidth="1"/>
    <col min="9" max="9" width="10.7265625" customWidth="1"/>
    <col min="10" max="10" width="11.54296875" customWidth="1"/>
    <col min="11" max="11" width="10.54296875" customWidth="1"/>
    <col min="12" max="12" width="11.54296875" customWidth="1"/>
    <col min="13" max="13" width="11.81640625" customWidth="1"/>
    <col min="14" max="14" width="12.1796875" customWidth="1"/>
    <col min="15" max="15" width="11.1796875" customWidth="1"/>
    <col min="16" max="16" width="11.7265625" customWidth="1"/>
    <col min="17" max="17" width="11.54296875" customWidth="1"/>
    <col min="18" max="18" width="10.7265625" customWidth="1"/>
  </cols>
  <sheetData>
    <row r="1" spans="1:19" ht="32.5" customHeight="1" x14ac:dyDescent="0.55000000000000004">
      <c r="A1" s="2660" t="s">
        <v>0</v>
      </c>
      <c r="B1" s="2660"/>
      <c r="C1" s="2660"/>
      <c r="D1" s="2660"/>
      <c r="E1" s="2660"/>
      <c r="F1" s="2660"/>
      <c r="G1" s="2660"/>
      <c r="H1" s="2660"/>
      <c r="I1" s="2660"/>
      <c r="J1" s="2660"/>
      <c r="K1" s="2660"/>
      <c r="L1" s="2660"/>
      <c r="M1" s="2660"/>
      <c r="N1" s="2660"/>
      <c r="O1" s="2660"/>
      <c r="P1" s="2660"/>
      <c r="Q1" s="2660"/>
      <c r="R1" s="2660"/>
    </row>
    <row r="2" spans="1:19" ht="32.5" customHeight="1" x14ac:dyDescent="0.55000000000000004">
      <c r="A2" s="2660" t="s">
        <v>87</v>
      </c>
      <c r="B2" s="2660"/>
      <c r="C2" s="2660"/>
      <c r="D2" s="2660"/>
      <c r="E2" s="2660"/>
      <c r="F2" s="2660"/>
      <c r="G2" s="2660"/>
      <c r="H2" s="2660"/>
      <c r="I2" s="2660"/>
      <c r="J2" s="2660"/>
      <c r="K2" s="2660"/>
      <c r="L2" s="2660"/>
      <c r="M2" s="2660"/>
      <c r="N2" s="2660"/>
      <c r="O2" s="2660"/>
      <c r="P2" s="2660"/>
      <c r="Q2" s="2660"/>
      <c r="R2" s="2660"/>
    </row>
    <row r="3" spans="1:19" ht="32.5" customHeight="1" x14ac:dyDescent="0.55000000000000004">
      <c r="A3" s="2661"/>
      <c r="B3" s="2661"/>
      <c r="C3" s="2661"/>
      <c r="D3" s="2661"/>
      <c r="E3" s="2661"/>
      <c r="F3" s="2661"/>
      <c r="G3" s="2661"/>
      <c r="H3" s="2661"/>
      <c r="I3" s="2661"/>
      <c r="J3" s="2661"/>
      <c r="K3" s="2661"/>
      <c r="L3" s="2661"/>
      <c r="M3" s="2661"/>
      <c r="N3" s="2661"/>
      <c r="O3" s="2661"/>
      <c r="P3" s="2661"/>
      <c r="Q3" s="2661"/>
      <c r="R3" s="2661"/>
    </row>
    <row r="4" spans="1:19" ht="32.5" customHeight="1" x14ac:dyDescent="0.55000000000000004">
      <c r="A4" s="785"/>
      <c r="B4" s="785"/>
      <c r="C4" s="785"/>
      <c r="D4" s="785"/>
      <c r="E4" s="2680" t="s">
        <v>2</v>
      </c>
      <c r="F4" s="2681"/>
      <c r="G4" s="2681"/>
      <c r="H4" s="2681"/>
      <c r="I4" s="2681"/>
      <c r="J4" s="2681"/>
      <c r="K4" s="2682"/>
      <c r="L4" s="2680" t="s">
        <v>3</v>
      </c>
      <c r="M4" s="2681"/>
      <c r="N4" s="2681"/>
      <c r="O4" s="2681"/>
      <c r="P4" s="2681"/>
      <c r="Q4" s="2681"/>
      <c r="R4" s="2681"/>
    </row>
    <row r="5" spans="1:19" ht="32.5" customHeight="1" x14ac:dyDescent="0.55000000000000004">
      <c r="A5" s="786"/>
      <c r="B5" s="786"/>
      <c r="C5" s="786"/>
      <c r="D5" s="786"/>
      <c r="E5" s="787">
        <v>45473</v>
      </c>
      <c r="F5" s="787">
        <v>45474</v>
      </c>
      <c r="G5" s="787">
        <v>45475</v>
      </c>
      <c r="H5" s="787">
        <v>45476</v>
      </c>
      <c r="I5" s="1010">
        <v>45477</v>
      </c>
      <c r="J5" s="787">
        <v>45478</v>
      </c>
      <c r="K5" s="787">
        <v>45479</v>
      </c>
      <c r="L5" s="787">
        <v>45480</v>
      </c>
      <c r="M5" s="787">
        <v>45481</v>
      </c>
      <c r="N5" s="787">
        <v>45482</v>
      </c>
      <c r="O5" s="787">
        <v>45483</v>
      </c>
      <c r="P5" s="787">
        <v>45484</v>
      </c>
      <c r="Q5" s="787">
        <v>45485</v>
      </c>
      <c r="R5" s="787">
        <v>45486</v>
      </c>
    </row>
    <row r="6" spans="1:19" ht="32.5" customHeight="1" x14ac:dyDescent="0.55000000000000004">
      <c r="A6" s="788" t="s">
        <v>4</v>
      </c>
      <c r="B6" s="788" t="s">
        <v>5</v>
      </c>
      <c r="C6" s="788" t="s">
        <v>6</v>
      </c>
      <c r="D6" s="788" t="s">
        <v>7</v>
      </c>
      <c r="E6" s="789" t="s">
        <v>8</v>
      </c>
      <c r="F6" s="790" t="s">
        <v>9</v>
      </c>
      <c r="G6" s="790" t="s">
        <v>10</v>
      </c>
      <c r="H6" s="790" t="s">
        <v>11</v>
      </c>
      <c r="I6" s="1011" t="s">
        <v>10</v>
      </c>
      <c r="J6" s="790" t="s">
        <v>264</v>
      </c>
      <c r="K6" s="789" t="s">
        <v>8</v>
      </c>
      <c r="L6" s="789" t="s">
        <v>8</v>
      </c>
      <c r="M6" s="790" t="s">
        <v>9</v>
      </c>
      <c r="N6" s="790" t="s">
        <v>10</v>
      </c>
      <c r="O6" s="790" t="s">
        <v>11</v>
      </c>
      <c r="P6" s="790" t="s">
        <v>10</v>
      </c>
      <c r="Q6" s="790" t="s">
        <v>12</v>
      </c>
      <c r="R6" s="791" t="s">
        <v>8</v>
      </c>
    </row>
    <row r="7" spans="1:19" ht="32.5" customHeight="1" x14ac:dyDescent="0.25">
      <c r="A7" s="792" t="s">
        <v>13</v>
      </c>
      <c r="B7" s="792" t="s">
        <v>116</v>
      </c>
      <c r="C7" s="793" t="s">
        <v>115</v>
      </c>
      <c r="D7" s="794">
        <f>SUM(E7:K7,L7:R7)/2</f>
        <v>35.5</v>
      </c>
      <c r="E7" s="795"/>
      <c r="F7" s="794">
        <v>7</v>
      </c>
      <c r="G7" s="794">
        <v>7</v>
      </c>
      <c r="H7" s="794">
        <v>7</v>
      </c>
      <c r="I7" s="1012">
        <v>8</v>
      </c>
      <c r="J7" s="794">
        <v>7</v>
      </c>
      <c r="K7" s="795"/>
      <c r="L7" s="795"/>
      <c r="M7" s="794">
        <v>7</v>
      </c>
      <c r="N7" s="794">
        <v>7</v>
      </c>
      <c r="O7" s="794">
        <v>7</v>
      </c>
      <c r="P7" s="794">
        <v>7</v>
      </c>
      <c r="Q7" s="794">
        <v>7</v>
      </c>
      <c r="R7" s="796"/>
    </row>
    <row r="8" spans="1:19" ht="32.5" customHeight="1" x14ac:dyDescent="0.25">
      <c r="A8" s="792" t="s">
        <v>13</v>
      </c>
      <c r="B8" s="792" t="s">
        <v>90</v>
      </c>
      <c r="C8" s="793" t="s">
        <v>88</v>
      </c>
      <c r="D8" s="794">
        <f t="shared" ref="D8:D15" si="0">SUM(E8:K8,L8:R8)/2</f>
        <v>32</v>
      </c>
      <c r="E8" s="795"/>
      <c r="F8" s="794">
        <v>8</v>
      </c>
      <c r="G8" s="794">
        <v>8</v>
      </c>
      <c r="H8" s="797">
        <v>8</v>
      </c>
      <c r="I8" s="1012"/>
      <c r="J8" s="801" t="s">
        <v>104</v>
      </c>
      <c r="K8" s="795"/>
      <c r="L8" s="795"/>
      <c r="M8" s="794">
        <v>8</v>
      </c>
      <c r="N8" s="794">
        <v>8</v>
      </c>
      <c r="O8" s="794">
        <v>8</v>
      </c>
      <c r="P8" s="794">
        <v>8</v>
      </c>
      <c r="Q8" s="794">
        <v>8</v>
      </c>
      <c r="R8" s="796"/>
    </row>
    <row r="9" spans="1:19" ht="32.5" customHeight="1" x14ac:dyDescent="0.25">
      <c r="A9" s="792" t="s">
        <v>13</v>
      </c>
      <c r="B9" s="792" t="s">
        <v>90</v>
      </c>
      <c r="C9" s="793" t="s">
        <v>89</v>
      </c>
      <c r="D9" s="794">
        <f t="shared" si="0"/>
        <v>36</v>
      </c>
      <c r="E9" s="795"/>
      <c r="F9" s="794">
        <v>8</v>
      </c>
      <c r="G9" s="794">
        <v>8</v>
      </c>
      <c r="H9" s="794">
        <v>8</v>
      </c>
      <c r="I9" s="1012"/>
      <c r="J9" s="794">
        <v>8</v>
      </c>
      <c r="K9" s="795"/>
      <c r="L9" s="795"/>
      <c r="M9" s="794">
        <v>8</v>
      </c>
      <c r="N9" s="794">
        <v>8</v>
      </c>
      <c r="O9" s="794">
        <v>8</v>
      </c>
      <c r="P9" s="794">
        <v>8</v>
      </c>
      <c r="Q9" s="794">
        <v>8</v>
      </c>
      <c r="R9" s="796"/>
    </row>
    <row r="10" spans="1:19" ht="32.5" customHeight="1" x14ac:dyDescent="0.25">
      <c r="A10" s="792" t="s">
        <v>13</v>
      </c>
      <c r="B10" s="792" t="s">
        <v>90</v>
      </c>
      <c r="C10" s="798" t="s">
        <v>111</v>
      </c>
      <c r="D10" s="794">
        <f t="shared" si="0"/>
        <v>40</v>
      </c>
      <c r="E10" s="795">
        <v>8</v>
      </c>
      <c r="F10" s="794">
        <v>8</v>
      </c>
      <c r="G10" s="794">
        <v>8</v>
      </c>
      <c r="H10" s="794"/>
      <c r="I10" s="1012">
        <v>8</v>
      </c>
      <c r="J10" s="794">
        <v>8</v>
      </c>
      <c r="K10" s="795"/>
      <c r="L10" s="799"/>
      <c r="M10" s="794">
        <v>8</v>
      </c>
      <c r="N10" s="794">
        <v>8</v>
      </c>
      <c r="O10" s="794">
        <v>8</v>
      </c>
      <c r="P10" s="794">
        <v>8</v>
      </c>
      <c r="Q10" s="794"/>
      <c r="R10" s="795">
        <v>8</v>
      </c>
    </row>
    <row r="11" spans="1:19" ht="32.5" customHeight="1" x14ac:dyDescent="0.25">
      <c r="A11" s="792" t="s">
        <v>13</v>
      </c>
      <c r="B11" s="792" t="s">
        <v>90</v>
      </c>
      <c r="C11" s="798" t="s">
        <v>133</v>
      </c>
      <c r="D11" s="794">
        <f t="shared" si="0"/>
        <v>16</v>
      </c>
      <c r="E11" s="795">
        <v>8</v>
      </c>
      <c r="F11" s="794">
        <v>8</v>
      </c>
      <c r="G11" s="794"/>
      <c r="H11" s="794">
        <v>8</v>
      </c>
      <c r="I11" s="1012">
        <v>8</v>
      </c>
      <c r="J11" s="801" t="s">
        <v>104</v>
      </c>
      <c r="K11" s="795"/>
      <c r="L11" s="799"/>
      <c r="M11" s="801" t="s">
        <v>104</v>
      </c>
      <c r="N11" s="801" t="s">
        <v>104</v>
      </c>
      <c r="O11" s="801" t="s">
        <v>104</v>
      </c>
      <c r="P11" s="794"/>
      <c r="Q11" s="801" t="s">
        <v>104</v>
      </c>
      <c r="R11" s="800" t="s">
        <v>104</v>
      </c>
    </row>
    <row r="12" spans="1:19" ht="32.5" hidden="1" customHeight="1" x14ac:dyDescent="0.5">
      <c r="A12" s="792" t="s">
        <v>13</v>
      </c>
      <c r="B12" s="792" t="s">
        <v>90</v>
      </c>
      <c r="C12" s="813"/>
      <c r="D12" s="794">
        <f t="shared" si="0"/>
        <v>0</v>
      </c>
      <c r="E12" s="795"/>
      <c r="F12" s="794"/>
      <c r="G12" s="794"/>
      <c r="H12" s="794"/>
      <c r="I12" s="1012"/>
      <c r="J12" s="794"/>
      <c r="K12" s="795"/>
      <c r="L12" s="799"/>
      <c r="M12" s="794"/>
      <c r="N12" s="794"/>
      <c r="O12" s="794"/>
      <c r="P12" s="794"/>
      <c r="Q12" s="794"/>
      <c r="R12" s="796"/>
    </row>
    <row r="13" spans="1:19" ht="32.5" customHeight="1" x14ac:dyDescent="0.25">
      <c r="A13" s="792" t="s">
        <v>78</v>
      </c>
      <c r="B13" s="792" t="s">
        <v>310</v>
      </c>
      <c r="C13" s="1013" t="s">
        <v>109</v>
      </c>
      <c r="D13" s="794">
        <f t="shared" si="0"/>
        <v>13.5</v>
      </c>
      <c r="E13" s="795"/>
      <c r="F13" s="794"/>
      <c r="G13" s="794"/>
      <c r="H13" s="794">
        <v>4.5</v>
      </c>
      <c r="I13" s="1012"/>
      <c r="J13" s="794">
        <v>4.5</v>
      </c>
      <c r="K13" s="795"/>
      <c r="L13" s="799"/>
      <c r="M13" s="794">
        <v>4.5</v>
      </c>
      <c r="N13" s="794">
        <v>4.5</v>
      </c>
      <c r="O13" s="794">
        <v>4.5</v>
      </c>
      <c r="P13" s="794"/>
      <c r="Q13" s="794">
        <v>4.5</v>
      </c>
      <c r="R13" s="796"/>
    </row>
    <row r="14" spans="1:19" ht="32.5" customHeight="1" x14ac:dyDescent="0.25">
      <c r="A14" s="816" t="s">
        <v>294</v>
      </c>
      <c r="B14" s="816" t="s">
        <v>90</v>
      </c>
      <c r="C14" s="1014" t="s">
        <v>309</v>
      </c>
      <c r="D14" s="794">
        <f t="shared" si="0"/>
        <v>0</v>
      </c>
      <c r="E14" s="795"/>
      <c r="F14" s="794"/>
      <c r="G14" s="794"/>
      <c r="H14" s="794"/>
      <c r="I14" s="1012"/>
      <c r="J14" s="794"/>
      <c r="K14" s="795"/>
      <c r="L14" s="799"/>
      <c r="M14" s="794"/>
      <c r="N14" s="794"/>
      <c r="O14" s="794"/>
      <c r="P14" s="794"/>
      <c r="Q14" s="794"/>
      <c r="R14" s="796"/>
    </row>
    <row r="15" spans="1:19" ht="32.5" customHeight="1" x14ac:dyDescent="0.25">
      <c r="A15" s="792" t="s">
        <v>13</v>
      </c>
      <c r="B15" s="792" t="s">
        <v>90</v>
      </c>
      <c r="C15" s="798" t="s">
        <v>106</v>
      </c>
      <c r="D15" s="794">
        <f t="shared" si="0"/>
        <v>8</v>
      </c>
      <c r="E15" s="795"/>
      <c r="F15" s="803"/>
      <c r="G15" s="803"/>
      <c r="H15" s="803"/>
      <c r="I15" s="1012"/>
      <c r="J15" s="803"/>
      <c r="K15" s="795">
        <v>8</v>
      </c>
      <c r="L15" s="799"/>
      <c r="M15" s="803"/>
      <c r="N15" s="803"/>
      <c r="O15" s="803"/>
      <c r="P15" s="803"/>
      <c r="Q15" s="803"/>
      <c r="R15" s="795">
        <v>8</v>
      </c>
    </row>
    <row r="16" spans="1:19" ht="32.5" customHeight="1" x14ac:dyDescent="0.25">
      <c r="A16" s="805"/>
      <c r="B16" s="805"/>
      <c r="C16" s="806" t="s">
        <v>122</v>
      </c>
      <c r="D16" s="807"/>
      <c r="E16" s="808">
        <f>COUNT(E7:E15)</f>
        <v>2</v>
      </c>
      <c r="F16" s="808">
        <f t="shared" ref="F16:R16" si="1">COUNT(F7:F15)</f>
        <v>5</v>
      </c>
      <c r="G16" s="808">
        <f t="shared" si="1"/>
        <v>4</v>
      </c>
      <c r="H16" s="808">
        <f t="shared" si="1"/>
        <v>5</v>
      </c>
      <c r="I16" s="1015">
        <f t="shared" si="1"/>
        <v>3</v>
      </c>
      <c r="J16" s="808">
        <f t="shared" si="1"/>
        <v>4</v>
      </c>
      <c r="K16" s="808">
        <f t="shared" si="1"/>
        <v>1</v>
      </c>
      <c r="L16" s="808">
        <f t="shared" si="1"/>
        <v>0</v>
      </c>
      <c r="M16" s="808">
        <f t="shared" si="1"/>
        <v>5</v>
      </c>
      <c r="N16" s="808">
        <f t="shared" si="1"/>
        <v>5</v>
      </c>
      <c r="O16" s="808">
        <f t="shared" si="1"/>
        <v>5</v>
      </c>
      <c r="P16" s="808">
        <f t="shared" si="1"/>
        <v>4</v>
      </c>
      <c r="Q16" s="808">
        <f t="shared" si="1"/>
        <v>4</v>
      </c>
      <c r="R16" s="808">
        <f t="shared" si="1"/>
        <v>2</v>
      </c>
      <c r="S16" s="367">
        <f>AVERAGE(E16:R16)</f>
        <v>3.5</v>
      </c>
    </row>
    <row r="17" spans="1:19" ht="32.5" hidden="1" customHeight="1" x14ac:dyDescent="0.5">
      <c r="A17" s="813"/>
      <c r="B17" s="813"/>
      <c r="C17" s="813"/>
      <c r="D17" s="794">
        <f>SUM(E17:K17,L17:R17)/2</f>
        <v>0</v>
      </c>
      <c r="E17" s="799"/>
      <c r="F17" s="809"/>
      <c r="G17" s="809"/>
      <c r="H17" s="809"/>
      <c r="I17" s="1016"/>
      <c r="J17" s="809"/>
      <c r="K17" s="799"/>
      <c r="L17" s="799"/>
      <c r="M17" s="794"/>
      <c r="N17" s="809"/>
      <c r="O17" s="809"/>
      <c r="P17" s="809"/>
      <c r="Q17" s="809"/>
      <c r="R17" s="810"/>
      <c r="S17" s="367"/>
    </row>
    <row r="18" spans="1:19" ht="32.5" customHeight="1" x14ac:dyDescent="0.25">
      <c r="A18" s="792" t="s">
        <v>13</v>
      </c>
      <c r="B18" s="792" t="s">
        <v>14</v>
      </c>
      <c r="C18" s="798" t="s">
        <v>202</v>
      </c>
      <c r="D18" s="794">
        <f>SUM(E18:K18,L18:R18)/2</f>
        <v>40</v>
      </c>
      <c r="E18" s="799"/>
      <c r="F18" s="809">
        <v>8</v>
      </c>
      <c r="G18" s="809"/>
      <c r="H18" s="809">
        <v>8</v>
      </c>
      <c r="I18" s="1016">
        <v>8</v>
      </c>
      <c r="J18" s="809">
        <v>8</v>
      </c>
      <c r="K18" s="799">
        <v>8</v>
      </c>
      <c r="L18" s="799">
        <v>8</v>
      </c>
      <c r="M18" s="794"/>
      <c r="N18" s="809">
        <v>8</v>
      </c>
      <c r="O18" s="809">
        <v>8</v>
      </c>
      <c r="P18" s="809">
        <v>8</v>
      </c>
      <c r="Q18" s="809">
        <v>8</v>
      </c>
      <c r="R18" s="810"/>
      <c r="S18" s="367"/>
    </row>
    <row r="19" spans="1:19" ht="32.5" customHeight="1" x14ac:dyDescent="0.25">
      <c r="A19" s="792" t="s">
        <v>13</v>
      </c>
      <c r="B19" s="792" t="s">
        <v>14</v>
      </c>
      <c r="C19" s="798" t="s">
        <v>98</v>
      </c>
      <c r="D19" s="794">
        <f t="shared" ref="D19:D20" si="2">SUM(E19:K19,L19:R19)/2</f>
        <v>36</v>
      </c>
      <c r="E19" s="795"/>
      <c r="F19" s="797">
        <v>8</v>
      </c>
      <c r="G19" s="794">
        <v>8</v>
      </c>
      <c r="H19" s="794">
        <v>8</v>
      </c>
      <c r="I19" s="1012"/>
      <c r="J19" s="794">
        <v>8</v>
      </c>
      <c r="K19" s="795"/>
      <c r="L19" s="795"/>
      <c r="M19" s="809">
        <v>8</v>
      </c>
      <c r="N19" s="809">
        <v>8</v>
      </c>
      <c r="O19" s="794">
        <v>8</v>
      </c>
      <c r="P19" s="794">
        <v>8</v>
      </c>
      <c r="Q19" s="794">
        <v>8</v>
      </c>
      <c r="R19" s="796"/>
      <c r="S19" s="367"/>
    </row>
    <row r="20" spans="1:19" ht="32.5" customHeight="1" x14ac:dyDescent="0.25">
      <c r="A20" s="792" t="s">
        <v>13</v>
      </c>
      <c r="B20" s="792" t="s">
        <v>14</v>
      </c>
      <c r="C20" s="798" t="s">
        <v>142</v>
      </c>
      <c r="D20" s="794">
        <f t="shared" si="2"/>
        <v>40</v>
      </c>
      <c r="E20" s="795"/>
      <c r="F20" s="797">
        <v>8</v>
      </c>
      <c r="G20" s="794">
        <v>8</v>
      </c>
      <c r="H20" s="794"/>
      <c r="I20" s="1012">
        <v>8</v>
      </c>
      <c r="J20" s="794">
        <v>8</v>
      </c>
      <c r="K20" s="799">
        <v>8</v>
      </c>
      <c r="L20" s="799">
        <v>8</v>
      </c>
      <c r="M20" s="794">
        <v>8</v>
      </c>
      <c r="N20" s="794"/>
      <c r="O20" s="794">
        <v>8</v>
      </c>
      <c r="P20" s="794">
        <v>8</v>
      </c>
      <c r="Q20" s="794">
        <v>8</v>
      </c>
      <c r="R20" s="796"/>
      <c r="S20" s="367"/>
    </row>
    <row r="21" spans="1:19" ht="23.5" x14ac:dyDescent="0.25">
      <c r="A21" s="792" t="s">
        <v>13</v>
      </c>
      <c r="B21" s="792" t="s">
        <v>201</v>
      </c>
      <c r="C21" s="798" t="s">
        <v>107</v>
      </c>
      <c r="D21" s="794">
        <f>SUM(E21:K21,L21:R21)/2</f>
        <v>17.5</v>
      </c>
      <c r="E21" s="795"/>
      <c r="F21" s="801">
        <v>5</v>
      </c>
      <c r="G21" s="794">
        <v>5</v>
      </c>
      <c r="H21" s="794">
        <v>5</v>
      </c>
      <c r="I21" s="1012"/>
      <c r="J21" s="794"/>
      <c r="K21" s="795"/>
      <c r="L21" s="799">
        <v>5</v>
      </c>
      <c r="M21" s="794">
        <v>5</v>
      </c>
      <c r="N21" s="794">
        <v>5</v>
      </c>
      <c r="O21" s="794"/>
      <c r="P21" s="794"/>
      <c r="Q21" s="794"/>
      <c r="R21" s="796">
        <v>5</v>
      </c>
      <c r="S21" s="367"/>
    </row>
    <row r="22" spans="1:19" ht="32.5" customHeight="1" x14ac:dyDescent="0.25">
      <c r="A22" s="805"/>
      <c r="B22" s="805"/>
      <c r="C22" s="806" t="s">
        <v>123</v>
      </c>
      <c r="D22" s="807"/>
      <c r="E22" s="808">
        <f>COUNT(E7:E15,E17:E21)</f>
        <v>2</v>
      </c>
      <c r="F22" s="808">
        <f t="shared" ref="F22:R22" si="3">COUNT(F7:F15,F17:F21)</f>
        <v>9</v>
      </c>
      <c r="G22" s="808">
        <f t="shared" si="3"/>
        <v>7</v>
      </c>
      <c r="H22" s="808">
        <f t="shared" si="3"/>
        <v>8</v>
      </c>
      <c r="I22" s="1015">
        <f t="shared" si="3"/>
        <v>5</v>
      </c>
      <c r="J22" s="808">
        <f t="shared" si="3"/>
        <v>7</v>
      </c>
      <c r="K22" s="808">
        <f t="shared" si="3"/>
        <v>3</v>
      </c>
      <c r="L22" s="808">
        <f t="shared" si="3"/>
        <v>3</v>
      </c>
      <c r="M22" s="808">
        <f t="shared" si="3"/>
        <v>8</v>
      </c>
      <c r="N22" s="808">
        <f t="shared" si="3"/>
        <v>8</v>
      </c>
      <c r="O22" s="808">
        <f t="shared" si="3"/>
        <v>8</v>
      </c>
      <c r="P22" s="808">
        <f t="shared" si="3"/>
        <v>7</v>
      </c>
      <c r="Q22" s="808">
        <f t="shared" si="3"/>
        <v>7</v>
      </c>
      <c r="R22" s="808">
        <f t="shared" si="3"/>
        <v>3</v>
      </c>
      <c r="S22" s="367">
        <f>AVERAGE(E22:R22)</f>
        <v>6.0714285714285712</v>
      </c>
    </row>
    <row r="23" spans="1:19" ht="32.5" customHeight="1" x14ac:dyDescent="0.5">
      <c r="A23" s="792" t="s">
        <v>13</v>
      </c>
      <c r="B23" s="792" t="s">
        <v>26</v>
      </c>
      <c r="C23" s="798" t="s">
        <v>285</v>
      </c>
      <c r="D23" s="794">
        <f>SUM(E23:K23,L23:R23)/2</f>
        <v>36</v>
      </c>
      <c r="E23" s="795"/>
      <c r="F23" s="794">
        <v>8</v>
      </c>
      <c r="G23" s="794">
        <v>8</v>
      </c>
      <c r="H23" s="794"/>
      <c r="I23" s="1012"/>
      <c r="J23" s="794">
        <v>8</v>
      </c>
      <c r="K23" s="799">
        <v>8</v>
      </c>
      <c r="L23" s="799">
        <v>8</v>
      </c>
      <c r="M23" s="809">
        <v>8</v>
      </c>
      <c r="N23" s="809">
        <v>8</v>
      </c>
      <c r="O23" s="813"/>
      <c r="P23" s="809">
        <v>8</v>
      </c>
      <c r="Q23" s="809">
        <v>8</v>
      </c>
      <c r="R23" s="796"/>
      <c r="S23" s="367"/>
    </row>
    <row r="24" spans="1:19" ht="32.5" customHeight="1" x14ac:dyDescent="0.25">
      <c r="A24" s="792" t="s">
        <v>13</v>
      </c>
      <c r="B24" s="792" t="s">
        <v>26</v>
      </c>
      <c r="C24" s="798" t="s">
        <v>274</v>
      </c>
      <c r="D24" s="794">
        <f>SUM(E24:K24,L24:R24)/2</f>
        <v>40</v>
      </c>
      <c r="E24" s="814">
        <v>8</v>
      </c>
      <c r="F24" s="794">
        <v>8</v>
      </c>
      <c r="G24" s="794">
        <v>8</v>
      </c>
      <c r="H24" s="794">
        <v>8</v>
      </c>
      <c r="I24" s="1012"/>
      <c r="J24" s="794">
        <v>8</v>
      </c>
      <c r="K24" s="815"/>
      <c r="L24" s="814"/>
      <c r="M24" s="794">
        <v>8</v>
      </c>
      <c r="N24" s="794">
        <v>8</v>
      </c>
      <c r="O24" s="794">
        <v>8</v>
      </c>
      <c r="P24" s="794"/>
      <c r="Q24" s="794">
        <v>8</v>
      </c>
      <c r="R24" s="814">
        <v>8</v>
      </c>
      <c r="S24" s="367"/>
    </row>
    <row r="25" spans="1:19" ht="32.5" customHeight="1" x14ac:dyDescent="0.25">
      <c r="A25" s="792" t="s">
        <v>13</v>
      </c>
      <c r="B25" s="792" t="s">
        <v>26</v>
      </c>
      <c r="C25" s="798" t="s">
        <v>298</v>
      </c>
      <c r="D25" s="794">
        <f>SUM(E25:K25,L25:R25)/2</f>
        <v>4</v>
      </c>
      <c r="E25" s="803"/>
      <c r="F25" s="794"/>
      <c r="G25" s="803"/>
      <c r="H25" s="803"/>
      <c r="I25" s="1012"/>
      <c r="J25" s="803"/>
      <c r="K25" s="815"/>
      <c r="L25" s="814"/>
      <c r="M25" s="803"/>
      <c r="N25" s="803"/>
      <c r="O25" s="803"/>
      <c r="P25" s="794">
        <v>8</v>
      </c>
      <c r="Q25" s="794"/>
      <c r="R25" s="803"/>
      <c r="S25" s="367"/>
    </row>
    <row r="26" spans="1:19" ht="32.5" hidden="1" customHeight="1" x14ac:dyDescent="0.25">
      <c r="A26" s="792" t="s">
        <v>13</v>
      </c>
      <c r="B26" s="792" t="s">
        <v>26</v>
      </c>
      <c r="C26" s="1017"/>
      <c r="D26" s="794">
        <f>SUM(E26:K26,L26:R26)/2</f>
        <v>0</v>
      </c>
      <c r="E26" s="814"/>
      <c r="F26" s="794"/>
      <c r="G26" s="794"/>
      <c r="H26" s="794"/>
      <c r="I26" s="1012"/>
      <c r="J26" s="794"/>
      <c r="K26" s="814"/>
      <c r="L26" s="814"/>
      <c r="M26" s="794"/>
      <c r="N26" s="794"/>
      <c r="O26" s="794"/>
      <c r="P26" s="794"/>
      <c r="Q26" s="794"/>
      <c r="R26" s="814"/>
      <c r="S26" s="367"/>
    </row>
    <row r="27" spans="1:19" ht="32.5" customHeight="1" x14ac:dyDescent="0.25">
      <c r="A27" s="805"/>
      <c r="B27" s="805"/>
      <c r="C27" s="806" t="s">
        <v>120</v>
      </c>
      <c r="D27" s="807"/>
      <c r="E27" s="808">
        <f>COUNT(E7:E15,E17:E21,E23:E26)</f>
        <v>3</v>
      </c>
      <c r="F27" s="808">
        <f t="shared" ref="F27:R27" si="4">COUNT(F7:F15,F17:F21,F23:F26)</f>
        <v>11</v>
      </c>
      <c r="G27" s="808">
        <f t="shared" si="4"/>
        <v>9</v>
      </c>
      <c r="H27" s="808">
        <f t="shared" si="4"/>
        <v>9</v>
      </c>
      <c r="I27" s="1015">
        <f t="shared" si="4"/>
        <v>5</v>
      </c>
      <c r="J27" s="808">
        <f t="shared" si="4"/>
        <v>9</v>
      </c>
      <c r="K27" s="808">
        <f t="shared" si="4"/>
        <v>4</v>
      </c>
      <c r="L27" s="808">
        <f t="shared" si="4"/>
        <v>4</v>
      </c>
      <c r="M27" s="808">
        <f t="shared" si="4"/>
        <v>10</v>
      </c>
      <c r="N27" s="808">
        <f t="shared" si="4"/>
        <v>10</v>
      </c>
      <c r="O27" s="808">
        <f t="shared" si="4"/>
        <v>9</v>
      </c>
      <c r="P27" s="808">
        <f t="shared" si="4"/>
        <v>9</v>
      </c>
      <c r="Q27" s="808">
        <f t="shared" si="4"/>
        <v>9</v>
      </c>
      <c r="R27" s="808">
        <f t="shared" si="4"/>
        <v>4</v>
      </c>
      <c r="S27" s="367">
        <f t="shared" ref="S27:S71" si="5">AVERAGE(E27:R27)</f>
        <v>7.5</v>
      </c>
    </row>
    <row r="28" spans="1:19" ht="32.5" customHeight="1" x14ac:dyDescent="0.25">
      <c r="A28" s="1001" t="s">
        <v>78</v>
      </c>
      <c r="B28" s="792" t="s">
        <v>30</v>
      </c>
      <c r="C28" s="1002" t="s">
        <v>109</v>
      </c>
      <c r="D28" s="794">
        <f>SUM(E28:K28,L28:R28)/2</f>
        <v>8</v>
      </c>
      <c r="E28" s="795"/>
      <c r="F28" s="794"/>
      <c r="G28" s="794">
        <v>8</v>
      </c>
      <c r="H28" s="794"/>
      <c r="I28" s="1012"/>
      <c r="J28" s="794"/>
      <c r="K28" s="819"/>
      <c r="L28" s="819"/>
      <c r="M28" s="794"/>
      <c r="N28" s="794"/>
      <c r="O28" s="794"/>
      <c r="P28" s="809">
        <v>8</v>
      </c>
      <c r="Q28" s="794"/>
      <c r="R28" s="796"/>
      <c r="S28" s="367"/>
    </row>
    <row r="29" spans="1:19" ht="32.5" hidden="1" customHeight="1" x14ac:dyDescent="0.5">
      <c r="A29" s="813"/>
      <c r="B29" s="813"/>
      <c r="C29" s="813"/>
      <c r="D29" s="794">
        <f>SUM(E29:K29,L29:R29)/2</f>
        <v>0</v>
      </c>
      <c r="E29" s="821"/>
      <c r="F29" s="794"/>
      <c r="G29" s="794"/>
      <c r="H29" s="794"/>
      <c r="I29" s="1012"/>
      <c r="J29" s="794"/>
      <c r="K29" s="819"/>
      <c r="L29" s="819"/>
      <c r="M29" s="794"/>
      <c r="N29" s="794"/>
      <c r="O29" s="794"/>
      <c r="P29" s="809"/>
      <c r="Q29" s="794"/>
      <c r="R29" s="821"/>
      <c r="S29" s="367"/>
    </row>
    <row r="30" spans="1:19" ht="32.5" customHeight="1" x14ac:dyDescent="0.25">
      <c r="A30" s="792" t="s">
        <v>13</v>
      </c>
      <c r="B30" s="792" t="s">
        <v>30</v>
      </c>
      <c r="C30" s="798" t="s">
        <v>292</v>
      </c>
      <c r="D30" s="794">
        <f>SUM(E30:K30,L30:R30)/2</f>
        <v>0</v>
      </c>
      <c r="E30" s="821"/>
      <c r="F30" s="801" t="s">
        <v>104</v>
      </c>
      <c r="G30" s="794"/>
      <c r="H30" s="801" t="s">
        <v>104</v>
      </c>
      <c r="I30" s="1012"/>
      <c r="J30" s="801" t="s">
        <v>104</v>
      </c>
      <c r="K30" s="819"/>
      <c r="L30" s="819"/>
      <c r="M30" s="801" t="s">
        <v>104</v>
      </c>
      <c r="N30" s="801" t="s">
        <v>104</v>
      </c>
      <c r="O30" s="794"/>
      <c r="P30" s="1018" t="s">
        <v>104</v>
      </c>
      <c r="Q30" s="801" t="s">
        <v>104</v>
      </c>
      <c r="R30" s="821"/>
      <c r="S30" s="367"/>
    </row>
    <row r="31" spans="1:19" ht="32.5" customHeight="1" x14ac:dyDescent="0.25">
      <c r="A31" s="792" t="s">
        <v>13</v>
      </c>
      <c r="B31" s="792" t="s">
        <v>30</v>
      </c>
      <c r="C31" s="798" t="s">
        <v>290</v>
      </c>
      <c r="D31" s="794">
        <f t="shared" ref="D31" si="6">SUM(E31:K31,L31:R31)/2</f>
        <v>16</v>
      </c>
      <c r="E31" s="795">
        <v>8</v>
      </c>
      <c r="F31" s="794"/>
      <c r="G31" s="794"/>
      <c r="H31" s="794"/>
      <c r="I31" s="1012"/>
      <c r="J31" s="794"/>
      <c r="K31" s="795">
        <v>8</v>
      </c>
      <c r="L31" s="795">
        <v>8</v>
      </c>
      <c r="M31" s="794"/>
      <c r="N31" s="794"/>
      <c r="O31" s="794"/>
      <c r="P31" s="794"/>
      <c r="Q31" s="794"/>
      <c r="R31" s="796">
        <v>8</v>
      </c>
      <c r="S31" s="367"/>
    </row>
    <row r="32" spans="1:19" ht="32.5" customHeight="1" x14ac:dyDescent="0.25">
      <c r="A32" s="805"/>
      <c r="B32" s="805"/>
      <c r="C32" s="806" t="s">
        <v>119</v>
      </c>
      <c r="D32" s="807"/>
      <c r="E32" s="808">
        <f t="shared" ref="E32:R32" si="7">COUNT(E7:E15,E17:E21,E23:E26,E28:E31)</f>
        <v>4</v>
      </c>
      <c r="F32" s="808">
        <f t="shared" si="7"/>
        <v>11</v>
      </c>
      <c r="G32" s="808">
        <f t="shared" si="7"/>
        <v>10</v>
      </c>
      <c r="H32" s="808">
        <f t="shared" si="7"/>
        <v>9</v>
      </c>
      <c r="I32" s="1015">
        <f t="shared" si="7"/>
        <v>5</v>
      </c>
      <c r="J32" s="808">
        <f t="shared" si="7"/>
        <v>9</v>
      </c>
      <c r="K32" s="808">
        <f t="shared" si="7"/>
        <v>5</v>
      </c>
      <c r="L32" s="808">
        <f t="shared" si="7"/>
        <v>5</v>
      </c>
      <c r="M32" s="808">
        <f t="shared" si="7"/>
        <v>10</v>
      </c>
      <c r="N32" s="808">
        <f t="shared" si="7"/>
        <v>10</v>
      </c>
      <c r="O32" s="808">
        <f t="shared" si="7"/>
        <v>9</v>
      </c>
      <c r="P32" s="808">
        <f t="shared" si="7"/>
        <v>10</v>
      </c>
      <c r="Q32" s="808">
        <f t="shared" si="7"/>
        <v>9</v>
      </c>
      <c r="R32" s="808">
        <f t="shared" si="7"/>
        <v>5</v>
      </c>
      <c r="S32" s="367">
        <f t="shared" si="5"/>
        <v>7.9285714285714288</v>
      </c>
    </row>
    <row r="33" spans="1:19" ht="32.5" hidden="1" customHeight="1" x14ac:dyDescent="0.5">
      <c r="A33" s="813"/>
      <c r="B33" s="813"/>
      <c r="C33" s="813"/>
      <c r="D33" s="794">
        <f>SUM(E33:K33,L33:R33)/2</f>
        <v>0</v>
      </c>
      <c r="E33" s="795"/>
      <c r="F33" s="794"/>
      <c r="G33" s="794"/>
      <c r="H33" s="794"/>
      <c r="I33" s="1012"/>
      <c r="J33" s="794"/>
      <c r="K33" s="820"/>
      <c r="L33" s="820"/>
      <c r="M33" s="794"/>
      <c r="N33" s="794"/>
      <c r="O33" s="794"/>
      <c r="P33" s="794"/>
      <c r="Q33" s="794"/>
      <c r="R33" s="796"/>
      <c r="S33" s="367"/>
    </row>
    <row r="34" spans="1:19" ht="32.5" customHeight="1" x14ac:dyDescent="0.25">
      <c r="A34" s="792" t="s">
        <v>13</v>
      </c>
      <c r="B34" s="792" t="s">
        <v>91</v>
      </c>
      <c r="C34" s="793" t="s">
        <v>92</v>
      </c>
      <c r="D34" s="794">
        <f t="shared" ref="D34:D38" si="8">SUM(E34:K34,L34:R34)/2</f>
        <v>36</v>
      </c>
      <c r="E34" s="795"/>
      <c r="F34" s="794">
        <v>8</v>
      </c>
      <c r="G34" s="794">
        <v>8</v>
      </c>
      <c r="H34" s="794">
        <v>8</v>
      </c>
      <c r="I34" s="1012"/>
      <c r="J34" s="794">
        <v>8</v>
      </c>
      <c r="K34" s="795"/>
      <c r="L34" s="795"/>
      <c r="M34" s="794">
        <v>8</v>
      </c>
      <c r="N34" s="794">
        <v>8</v>
      </c>
      <c r="O34" s="794">
        <v>8</v>
      </c>
      <c r="P34" s="794">
        <v>8</v>
      </c>
      <c r="Q34" s="794">
        <v>8</v>
      </c>
      <c r="R34" s="796"/>
      <c r="S34" s="367"/>
    </row>
    <row r="35" spans="1:19" ht="32.5" customHeight="1" x14ac:dyDescent="0.25">
      <c r="A35" s="792" t="s">
        <v>13</v>
      </c>
      <c r="B35" s="792" t="s">
        <v>91</v>
      </c>
      <c r="C35" s="798" t="s">
        <v>277</v>
      </c>
      <c r="D35" s="794">
        <f t="shared" si="8"/>
        <v>40</v>
      </c>
      <c r="E35" s="795"/>
      <c r="F35" s="794">
        <v>8</v>
      </c>
      <c r="G35" s="794">
        <v>8</v>
      </c>
      <c r="H35" s="794">
        <v>8</v>
      </c>
      <c r="I35" s="1012">
        <v>8</v>
      </c>
      <c r="J35" s="794"/>
      <c r="K35" s="795">
        <v>8</v>
      </c>
      <c r="L35" s="795">
        <v>8</v>
      </c>
      <c r="M35" s="794">
        <v>8</v>
      </c>
      <c r="N35" s="794"/>
      <c r="O35" s="794">
        <v>8</v>
      </c>
      <c r="P35" s="794">
        <v>8</v>
      </c>
      <c r="Q35" s="794">
        <v>8</v>
      </c>
      <c r="R35" s="796"/>
      <c r="S35" s="367"/>
    </row>
    <row r="36" spans="1:19" ht="32.5" customHeight="1" x14ac:dyDescent="0.25">
      <c r="A36" s="816" t="s">
        <v>294</v>
      </c>
      <c r="B36" s="816" t="s">
        <v>91</v>
      </c>
      <c r="C36" s="817" t="s">
        <v>308</v>
      </c>
      <c r="D36" s="794"/>
      <c r="E36" s="795"/>
      <c r="F36" s="794"/>
      <c r="G36" s="794"/>
      <c r="H36" s="794"/>
      <c r="I36" s="1012"/>
      <c r="J36" s="794"/>
      <c r="K36" s="795"/>
      <c r="L36" s="795"/>
      <c r="M36" s="794"/>
      <c r="N36" s="794"/>
      <c r="O36" s="794"/>
      <c r="P36" s="794"/>
      <c r="Q36" s="794"/>
      <c r="R36" s="796"/>
      <c r="S36" s="367"/>
    </row>
    <row r="37" spans="1:19" ht="32.5" customHeight="1" x14ac:dyDescent="0.25">
      <c r="A37" s="792" t="s">
        <v>13</v>
      </c>
      <c r="B37" s="792" t="s">
        <v>91</v>
      </c>
      <c r="C37" s="798" t="s">
        <v>298</v>
      </c>
      <c r="D37" s="794">
        <f t="shared" si="8"/>
        <v>24</v>
      </c>
      <c r="E37" s="821"/>
      <c r="F37" s="794"/>
      <c r="G37" s="794">
        <v>8</v>
      </c>
      <c r="H37" s="794">
        <v>8</v>
      </c>
      <c r="I37" s="1012"/>
      <c r="J37" s="794">
        <v>8</v>
      </c>
      <c r="K37" s="814"/>
      <c r="L37" s="795"/>
      <c r="M37" s="794">
        <v>8</v>
      </c>
      <c r="N37" s="794">
        <v>8</v>
      </c>
      <c r="O37" s="794">
        <v>8</v>
      </c>
      <c r="P37" s="803"/>
      <c r="Q37" s="794"/>
      <c r="R37" s="821"/>
      <c r="S37" s="367"/>
    </row>
    <row r="38" spans="1:19" ht="32.5" customHeight="1" x14ac:dyDescent="0.25">
      <c r="A38" s="792" t="s">
        <v>13</v>
      </c>
      <c r="B38" s="792" t="s">
        <v>91</v>
      </c>
      <c r="C38" s="798" t="s">
        <v>281</v>
      </c>
      <c r="D38" s="794">
        <f t="shared" si="8"/>
        <v>40</v>
      </c>
      <c r="E38" s="795">
        <v>8</v>
      </c>
      <c r="F38" s="794"/>
      <c r="G38" s="794">
        <v>8</v>
      </c>
      <c r="H38" s="794">
        <v>8</v>
      </c>
      <c r="I38" s="1012">
        <v>8</v>
      </c>
      <c r="J38" s="794">
        <v>8</v>
      </c>
      <c r="K38" s="795"/>
      <c r="L38" s="795"/>
      <c r="M38" s="794">
        <v>8</v>
      </c>
      <c r="N38" s="794">
        <v>8</v>
      </c>
      <c r="O38" s="794"/>
      <c r="P38" s="794">
        <v>8</v>
      </c>
      <c r="Q38" s="794">
        <v>8</v>
      </c>
      <c r="R38" s="796">
        <v>8</v>
      </c>
      <c r="S38" s="367"/>
    </row>
    <row r="39" spans="1:19" ht="32.5" customHeight="1" x14ac:dyDescent="0.25">
      <c r="A39" s="805"/>
      <c r="B39" s="805"/>
      <c r="C39" s="806" t="s">
        <v>124</v>
      </c>
      <c r="D39" s="807"/>
      <c r="E39" s="808">
        <f t="shared" ref="E39:R39" si="9">COUNT(E7:E15,E17:E21,E23:E26,E28:E31,E33:E38)</f>
        <v>5</v>
      </c>
      <c r="F39" s="808">
        <f t="shared" si="9"/>
        <v>13</v>
      </c>
      <c r="G39" s="808">
        <f t="shared" si="9"/>
        <v>14</v>
      </c>
      <c r="H39" s="808">
        <f t="shared" si="9"/>
        <v>13</v>
      </c>
      <c r="I39" s="1015">
        <f t="shared" si="9"/>
        <v>7</v>
      </c>
      <c r="J39" s="808">
        <f t="shared" si="9"/>
        <v>12</v>
      </c>
      <c r="K39" s="808">
        <f t="shared" si="9"/>
        <v>6</v>
      </c>
      <c r="L39" s="808">
        <f t="shared" si="9"/>
        <v>6</v>
      </c>
      <c r="M39" s="808">
        <f t="shared" si="9"/>
        <v>14</v>
      </c>
      <c r="N39" s="808">
        <f t="shared" si="9"/>
        <v>13</v>
      </c>
      <c r="O39" s="808">
        <f t="shared" si="9"/>
        <v>12</v>
      </c>
      <c r="P39" s="808">
        <f t="shared" si="9"/>
        <v>13</v>
      </c>
      <c r="Q39" s="808">
        <f t="shared" si="9"/>
        <v>12</v>
      </c>
      <c r="R39" s="808">
        <f t="shared" si="9"/>
        <v>6</v>
      </c>
      <c r="S39" s="367">
        <f t="shared" si="5"/>
        <v>10.428571428571429</v>
      </c>
    </row>
    <row r="40" spans="1:19" ht="32.5" customHeight="1" x14ac:dyDescent="0.25">
      <c r="A40" s="792" t="s">
        <v>13</v>
      </c>
      <c r="B40" s="792" t="s">
        <v>288</v>
      </c>
      <c r="C40" s="798" t="s">
        <v>276</v>
      </c>
      <c r="D40" s="794">
        <f>SUM(E40:K40,L40:R40)/2</f>
        <v>6</v>
      </c>
      <c r="E40" s="814"/>
      <c r="F40" s="794"/>
      <c r="G40" s="794"/>
      <c r="H40" s="794">
        <v>5</v>
      </c>
      <c r="I40" s="1012"/>
      <c r="J40" s="794">
        <v>7</v>
      </c>
      <c r="K40" s="801" t="s">
        <v>104</v>
      </c>
      <c r="L40" s="801" t="s">
        <v>104</v>
      </c>
      <c r="M40" s="794"/>
      <c r="N40" s="794"/>
      <c r="O40" s="801" t="s">
        <v>104</v>
      </c>
      <c r="P40" s="801" t="s">
        <v>104</v>
      </c>
      <c r="Q40" s="801" t="s">
        <v>104</v>
      </c>
      <c r="R40" s="814"/>
      <c r="S40" s="367"/>
    </row>
    <row r="41" spans="1:19" ht="32.5" customHeight="1" x14ac:dyDescent="0.25">
      <c r="A41" s="792" t="s">
        <v>13</v>
      </c>
      <c r="B41" s="792" t="s">
        <v>34</v>
      </c>
      <c r="C41" s="823" t="s">
        <v>192</v>
      </c>
      <c r="D41" s="794">
        <f>SUM(E41:K41,L41:R41)/2</f>
        <v>40</v>
      </c>
      <c r="E41" s="795">
        <v>8</v>
      </c>
      <c r="F41" s="809">
        <v>8</v>
      </c>
      <c r="G41" s="1018" t="s">
        <v>152</v>
      </c>
      <c r="H41" s="794">
        <v>8</v>
      </c>
      <c r="I41" s="1012">
        <v>8</v>
      </c>
      <c r="J41" s="794">
        <v>8</v>
      </c>
      <c r="K41" s="795"/>
      <c r="L41" s="795"/>
      <c r="M41" s="809">
        <v>8</v>
      </c>
      <c r="N41" s="809">
        <v>8</v>
      </c>
      <c r="O41" s="794">
        <v>8</v>
      </c>
      <c r="P41" s="794"/>
      <c r="Q41" s="794">
        <v>8</v>
      </c>
      <c r="R41" s="796">
        <v>8</v>
      </c>
      <c r="S41" s="367"/>
    </row>
    <row r="42" spans="1:19" ht="32.5" customHeight="1" x14ac:dyDescent="0.25">
      <c r="A42" s="805"/>
      <c r="B42" s="805"/>
      <c r="C42" s="806" t="s">
        <v>121</v>
      </c>
      <c r="D42" s="807"/>
      <c r="E42" s="808">
        <f t="shared" ref="E42:R42" si="10">COUNT(E7:E15,E17:E21,E23:E26,E28:E31,E33:E38,E40:E41)</f>
        <v>6</v>
      </c>
      <c r="F42" s="808">
        <f t="shared" si="10"/>
        <v>14</v>
      </c>
      <c r="G42" s="808">
        <f t="shared" si="10"/>
        <v>14</v>
      </c>
      <c r="H42" s="808">
        <f t="shared" si="10"/>
        <v>15</v>
      </c>
      <c r="I42" s="1015">
        <f t="shared" si="10"/>
        <v>8</v>
      </c>
      <c r="J42" s="808">
        <f t="shared" si="10"/>
        <v>14</v>
      </c>
      <c r="K42" s="808">
        <f t="shared" si="10"/>
        <v>6</v>
      </c>
      <c r="L42" s="808">
        <f t="shared" si="10"/>
        <v>6</v>
      </c>
      <c r="M42" s="808">
        <f t="shared" si="10"/>
        <v>15</v>
      </c>
      <c r="N42" s="808">
        <f t="shared" si="10"/>
        <v>14</v>
      </c>
      <c r="O42" s="808">
        <f t="shared" si="10"/>
        <v>13</v>
      </c>
      <c r="P42" s="808">
        <f t="shared" si="10"/>
        <v>13</v>
      </c>
      <c r="Q42" s="808">
        <f t="shared" si="10"/>
        <v>13</v>
      </c>
      <c r="R42" s="808">
        <f t="shared" si="10"/>
        <v>7</v>
      </c>
      <c r="S42" s="367">
        <f t="shared" si="5"/>
        <v>11.285714285714286</v>
      </c>
    </row>
    <row r="43" spans="1:19" ht="32.5" customHeight="1" x14ac:dyDescent="0.25">
      <c r="A43" s="792" t="s">
        <v>13</v>
      </c>
      <c r="B43" s="792" t="s">
        <v>162</v>
      </c>
      <c r="C43" s="798" t="s">
        <v>235</v>
      </c>
      <c r="D43" s="794">
        <f t="shared" ref="D43:D44" si="11">SUM(E43:K43,L43:R43)/2</f>
        <v>40</v>
      </c>
      <c r="E43" s="799"/>
      <c r="F43" s="809">
        <v>8</v>
      </c>
      <c r="G43" s="809">
        <v>8</v>
      </c>
      <c r="H43" s="794"/>
      <c r="I43" s="1016">
        <v>8</v>
      </c>
      <c r="J43" s="809">
        <v>8</v>
      </c>
      <c r="K43" s="795">
        <v>8</v>
      </c>
      <c r="L43" s="795">
        <v>8</v>
      </c>
      <c r="M43" s="794">
        <v>8</v>
      </c>
      <c r="N43" s="809"/>
      <c r="O43" s="809">
        <v>8</v>
      </c>
      <c r="P43" s="809">
        <v>8</v>
      </c>
      <c r="Q43" s="809">
        <v>8</v>
      </c>
      <c r="R43" s="810"/>
      <c r="S43" s="478"/>
    </row>
    <row r="44" spans="1:19" ht="32.5" hidden="1" customHeight="1" x14ac:dyDescent="0.25">
      <c r="A44" s="792"/>
      <c r="B44" s="792"/>
      <c r="C44" s="798"/>
      <c r="D44" s="794">
        <f t="shared" si="11"/>
        <v>0</v>
      </c>
      <c r="E44" s="794"/>
      <c r="F44" s="794"/>
      <c r="G44" s="794"/>
      <c r="H44" s="794"/>
      <c r="I44" s="1012"/>
      <c r="J44" s="794"/>
      <c r="K44" s="794"/>
      <c r="L44" s="794"/>
      <c r="M44" s="794"/>
      <c r="N44" s="794"/>
      <c r="O44" s="794"/>
      <c r="P44" s="794"/>
      <c r="Q44" s="794"/>
      <c r="R44" s="794"/>
      <c r="S44" s="478"/>
    </row>
    <row r="45" spans="1:19" ht="32.5" customHeight="1" x14ac:dyDescent="0.25">
      <c r="A45" s="792" t="s">
        <v>13</v>
      </c>
      <c r="B45" s="792" t="s">
        <v>162</v>
      </c>
      <c r="C45" s="798" t="s">
        <v>292</v>
      </c>
      <c r="D45" s="794">
        <f>SUM(E45:K45,L45:R45)/2</f>
        <v>4</v>
      </c>
      <c r="E45" s="795">
        <v>8</v>
      </c>
      <c r="F45" s="818"/>
      <c r="G45" s="824"/>
      <c r="H45" s="818"/>
      <c r="I45" s="1019"/>
      <c r="J45" s="818"/>
      <c r="K45" s="799"/>
      <c r="L45" s="799"/>
      <c r="M45" s="818"/>
      <c r="N45" s="825"/>
      <c r="O45" s="825"/>
      <c r="P45" s="825"/>
      <c r="Q45" s="818"/>
      <c r="R45" s="800" t="s">
        <v>104</v>
      </c>
      <c r="S45" s="367"/>
    </row>
    <row r="46" spans="1:19" ht="32.5" customHeight="1" x14ac:dyDescent="0.25">
      <c r="A46" s="805"/>
      <c r="B46" s="805"/>
      <c r="C46" s="806" t="s">
        <v>139</v>
      </c>
      <c r="D46" s="807"/>
      <c r="E46" s="808">
        <f t="shared" ref="E46:R46" si="12">COUNT(E7:E15,E17:E21,E23:E26,E28:E31,E33:E38,E40:E41,E43:E45)</f>
        <v>7</v>
      </c>
      <c r="F46" s="808">
        <f t="shared" si="12"/>
        <v>15</v>
      </c>
      <c r="G46" s="808">
        <f t="shared" si="12"/>
        <v>15</v>
      </c>
      <c r="H46" s="808">
        <f t="shared" si="12"/>
        <v>15</v>
      </c>
      <c r="I46" s="1015">
        <f t="shared" si="12"/>
        <v>9</v>
      </c>
      <c r="J46" s="808">
        <f t="shared" si="12"/>
        <v>15</v>
      </c>
      <c r="K46" s="808">
        <f t="shared" si="12"/>
        <v>7</v>
      </c>
      <c r="L46" s="808">
        <f t="shared" si="12"/>
        <v>7</v>
      </c>
      <c r="M46" s="808">
        <f t="shared" si="12"/>
        <v>16</v>
      </c>
      <c r="N46" s="808">
        <f t="shared" si="12"/>
        <v>14</v>
      </c>
      <c r="O46" s="808">
        <f t="shared" si="12"/>
        <v>14</v>
      </c>
      <c r="P46" s="808">
        <f t="shared" si="12"/>
        <v>14</v>
      </c>
      <c r="Q46" s="808">
        <f t="shared" si="12"/>
        <v>14</v>
      </c>
      <c r="R46" s="808">
        <f t="shared" si="12"/>
        <v>7</v>
      </c>
      <c r="S46" s="367">
        <f t="shared" si="5"/>
        <v>12.071428571428571</v>
      </c>
    </row>
    <row r="47" spans="1:19" ht="32.5" customHeight="1" x14ac:dyDescent="0.25">
      <c r="A47" s="792" t="s">
        <v>13</v>
      </c>
      <c r="B47" s="792" t="s">
        <v>103</v>
      </c>
      <c r="C47" s="798" t="s">
        <v>291</v>
      </c>
      <c r="D47" s="794">
        <f>SUM(E47:K47,L47:R47)/2</f>
        <v>20</v>
      </c>
      <c r="E47" s="814"/>
      <c r="F47" s="794"/>
      <c r="G47" s="794">
        <v>8</v>
      </c>
      <c r="H47" s="794">
        <v>8</v>
      </c>
      <c r="I47" s="1012"/>
      <c r="J47" s="794"/>
      <c r="K47" s="814"/>
      <c r="L47" s="814"/>
      <c r="M47" s="794"/>
      <c r="N47" s="794">
        <v>8</v>
      </c>
      <c r="O47" s="794">
        <v>8</v>
      </c>
      <c r="P47" s="794">
        <v>8</v>
      </c>
      <c r="Q47" s="794"/>
      <c r="R47" s="814"/>
      <c r="S47" s="478"/>
    </row>
    <row r="48" spans="1:19" ht="32.5" customHeight="1" x14ac:dyDescent="0.25">
      <c r="A48" s="792" t="s">
        <v>13</v>
      </c>
      <c r="B48" s="792" t="s">
        <v>103</v>
      </c>
      <c r="C48" s="798" t="s">
        <v>297</v>
      </c>
      <c r="D48" s="794">
        <f>SUM(E48:K48,L48:R48)/2</f>
        <v>40</v>
      </c>
      <c r="E48" s="795">
        <v>8</v>
      </c>
      <c r="F48" s="794">
        <v>8</v>
      </c>
      <c r="G48" s="794"/>
      <c r="H48" s="794">
        <v>8</v>
      </c>
      <c r="I48" s="1012">
        <v>8</v>
      </c>
      <c r="J48" s="794">
        <v>8</v>
      </c>
      <c r="K48" s="795"/>
      <c r="L48" s="795"/>
      <c r="M48" s="794">
        <v>8</v>
      </c>
      <c r="N48" s="794">
        <v>8</v>
      </c>
      <c r="O48" s="794"/>
      <c r="P48" s="794">
        <v>8</v>
      </c>
      <c r="Q48" s="794">
        <v>8</v>
      </c>
      <c r="R48" s="796">
        <v>8</v>
      </c>
      <c r="S48" s="367"/>
    </row>
    <row r="49" spans="1:19" ht="32.5" customHeight="1" x14ac:dyDescent="0.25">
      <c r="A49" s="805"/>
      <c r="B49" s="805"/>
      <c r="C49" s="806" t="s">
        <v>125</v>
      </c>
      <c r="D49" s="807"/>
      <c r="E49" s="808">
        <f t="shared" ref="E49:R49" si="13">COUNT(E7:E15,E17:E20,E23:E26,E28:E31,E33:E38,E40:E41,E43:E45,E47:E48)</f>
        <v>8</v>
      </c>
      <c r="F49" s="808">
        <f t="shared" si="13"/>
        <v>15</v>
      </c>
      <c r="G49" s="808">
        <f t="shared" si="13"/>
        <v>15</v>
      </c>
      <c r="H49" s="808">
        <f t="shared" si="13"/>
        <v>16</v>
      </c>
      <c r="I49" s="1015">
        <f t="shared" si="13"/>
        <v>10</v>
      </c>
      <c r="J49" s="808">
        <f t="shared" si="13"/>
        <v>16</v>
      </c>
      <c r="K49" s="808">
        <f t="shared" si="13"/>
        <v>7</v>
      </c>
      <c r="L49" s="808">
        <f t="shared" si="13"/>
        <v>6</v>
      </c>
      <c r="M49" s="808">
        <f t="shared" si="13"/>
        <v>16</v>
      </c>
      <c r="N49" s="808">
        <f t="shared" si="13"/>
        <v>15</v>
      </c>
      <c r="O49" s="808">
        <f t="shared" si="13"/>
        <v>15</v>
      </c>
      <c r="P49" s="808">
        <f t="shared" si="13"/>
        <v>16</v>
      </c>
      <c r="Q49" s="808">
        <f t="shared" si="13"/>
        <v>15</v>
      </c>
      <c r="R49" s="808">
        <f t="shared" si="13"/>
        <v>7</v>
      </c>
      <c r="S49" s="367">
        <f t="shared" si="5"/>
        <v>12.642857142857142</v>
      </c>
    </row>
    <row r="50" spans="1:19" ht="32.5" hidden="1" customHeight="1" x14ac:dyDescent="0.25">
      <c r="A50" s="792"/>
      <c r="B50" s="792"/>
      <c r="C50" s="798"/>
      <c r="D50" s="794">
        <f>SUM(E50:K50,L50:R50)/2</f>
        <v>0</v>
      </c>
      <c r="E50" s="814"/>
      <c r="F50" s="794"/>
      <c r="G50" s="794"/>
      <c r="H50" s="794"/>
      <c r="I50" s="1012"/>
      <c r="J50" s="794"/>
      <c r="K50" s="814"/>
      <c r="L50" s="814"/>
      <c r="M50" s="794"/>
      <c r="N50" s="794"/>
      <c r="O50" s="794"/>
      <c r="P50" s="794"/>
      <c r="Q50" s="794"/>
      <c r="R50" s="819"/>
      <c r="S50" s="367"/>
    </row>
    <row r="51" spans="1:19" ht="32.5" hidden="1" customHeight="1" x14ac:dyDescent="0.5">
      <c r="A51" s="813"/>
      <c r="B51" s="813"/>
      <c r="C51" s="813"/>
      <c r="D51" s="794">
        <f>SUM(E51:K51,L51:R51)/2</f>
        <v>0</v>
      </c>
      <c r="E51" s="796"/>
      <c r="F51" s="794"/>
      <c r="G51" s="794"/>
      <c r="H51" s="794"/>
      <c r="I51" s="1012"/>
      <c r="J51" s="794"/>
      <c r="K51" s="814"/>
      <c r="L51" s="814"/>
      <c r="M51" s="794"/>
      <c r="N51" s="794"/>
      <c r="O51" s="794"/>
      <c r="P51" s="794"/>
      <c r="Q51" s="794"/>
      <c r="R51" s="814"/>
      <c r="S51" s="367"/>
    </row>
    <row r="52" spans="1:19" ht="32.5" customHeight="1" x14ac:dyDescent="0.25">
      <c r="A52" s="792" t="s">
        <v>13</v>
      </c>
      <c r="B52" s="792" t="s">
        <v>39</v>
      </c>
      <c r="C52" s="798" t="s">
        <v>286</v>
      </c>
      <c r="D52" s="794">
        <f>SUM(E52:K52,L52:R52)/2</f>
        <v>12</v>
      </c>
      <c r="E52" s="795"/>
      <c r="F52" s="801" t="s">
        <v>104</v>
      </c>
      <c r="G52" s="818"/>
      <c r="H52" s="801" t="s">
        <v>104</v>
      </c>
      <c r="I52" s="1012"/>
      <c r="J52" s="794"/>
      <c r="K52" s="800" t="s">
        <v>104</v>
      </c>
      <c r="L52" s="800" t="s">
        <v>104</v>
      </c>
      <c r="M52" s="794">
        <v>8</v>
      </c>
      <c r="N52" s="794"/>
      <c r="O52" s="794">
        <v>8</v>
      </c>
      <c r="P52" s="794">
        <v>8</v>
      </c>
      <c r="Q52" s="794"/>
      <c r="R52" s="796"/>
      <c r="S52" s="367"/>
    </row>
    <row r="53" spans="1:19" ht="32.5" customHeight="1" x14ac:dyDescent="0.25">
      <c r="A53" s="792" t="s">
        <v>13</v>
      </c>
      <c r="B53" s="792" t="s">
        <v>39</v>
      </c>
      <c r="C53" s="798" t="s">
        <v>306</v>
      </c>
      <c r="D53" s="794">
        <f t="shared" ref="D53:D57" si="14">SUM(E53:K53,L53:R53)/2</f>
        <v>40</v>
      </c>
      <c r="E53" s="1020"/>
      <c r="F53" s="809">
        <v>8</v>
      </c>
      <c r="G53" s="809">
        <v>8</v>
      </c>
      <c r="H53" s="794"/>
      <c r="I53" s="1016">
        <v>8</v>
      </c>
      <c r="J53" s="809">
        <v>8</v>
      </c>
      <c r="K53" s="800">
        <v>8</v>
      </c>
      <c r="L53" s="795"/>
      <c r="M53" s="794">
        <v>8</v>
      </c>
      <c r="N53" s="809">
        <v>8</v>
      </c>
      <c r="O53" s="809">
        <v>8</v>
      </c>
      <c r="P53" s="809">
        <v>8</v>
      </c>
      <c r="Q53" s="809"/>
      <c r="R53" s="810">
        <v>8</v>
      </c>
      <c r="S53" s="367"/>
    </row>
    <row r="54" spans="1:19" ht="32.5" customHeight="1" x14ac:dyDescent="0.55000000000000004">
      <c r="A54" s="792" t="s">
        <v>13</v>
      </c>
      <c r="B54" s="792" t="s">
        <v>39</v>
      </c>
      <c r="C54" s="798" t="s">
        <v>293</v>
      </c>
      <c r="D54" s="794">
        <f t="shared" si="14"/>
        <v>40</v>
      </c>
      <c r="E54" s="795"/>
      <c r="F54" s="794">
        <v>8</v>
      </c>
      <c r="G54" s="794">
        <v>8</v>
      </c>
      <c r="H54" s="989">
        <v>8</v>
      </c>
      <c r="I54" s="1012"/>
      <c r="J54" s="794">
        <v>8</v>
      </c>
      <c r="K54" s="795">
        <v>8</v>
      </c>
      <c r="L54" s="795">
        <v>8</v>
      </c>
      <c r="M54" s="794">
        <v>8</v>
      </c>
      <c r="N54" s="794">
        <v>8</v>
      </c>
      <c r="O54" s="794"/>
      <c r="P54" s="794">
        <v>8</v>
      </c>
      <c r="Q54" s="794">
        <v>8</v>
      </c>
      <c r="R54" s="796"/>
      <c r="S54" s="367"/>
    </row>
    <row r="55" spans="1:19" ht="32.5" customHeight="1" x14ac:dyDescent="0.25">
      <c r="A55" s="792" t="s">
        <v>13</v>
      </c>
      <c r="B55" s="792" t="s">
        <v>39</v>
      </c>
      <c r="C55" s="798" t="s">
        <v>298</v>
      </c>
      <c r="D55" s="794">
        <f t="shared" si="14"/>
        <v>8</v>
      </c>
      <c r="E55" s="795">
        <v>8</v>
      </c>
      <c r="F55" s="794"/>
      <c r="G55" s="803"/>
      <c r="H55" s="803"/>
      <c r="I55" s="1012"/>
      <c r="J55" s="803"/>
      <c r="K55" s="795"/>
      <c r="L55" s="795"/>
      <c r="M55" s="794"/>
      <c r="N55" s="803"/>
      <c r="O55" s="803"/>
      <c r="P55" s="803"/>
      <c r="Q55" s="803"/>
      <c r="R55" s="796">
        <v>8</v>
      </c>
      <c r="S55" s="367"/>
    </row>
    <row r="56" spans="1:19" ht="32.5" customHeight="1" x14ac:dyDescent="0.25">
      <c r="A56" s="792" t="s">
        <v>13</v>
      </c>
      <c r="B56" s="792" t="s">
        <v>39</v>
      </c>
      <c r="C56" s="798" t="s">
        <v>106</v>
      </c>
      <c r="D56" s="794">
        <f t="shared" si="14"/>
        <v>12</v>
      </c>
      <c r="E56" s="795"/>
      <c r="F56" s="794"/>
      <c r="G56" s="794">
        <v>8</v>
      </c>
      <c r="H56" s="794"/>
      <c r="I56" s="1012">
        <v>8</v>
      </c>
      <c r="J56" s="794"/>
      <c r="K56" s="821"/>
      <c r="L56" s="795"/>
      <c r="M56" s="794"/>
      <c r="N56" s="1003">
        <v>8</v>
      </c>
      <c r="O56" s="1003"/>
      <c r="P56" s="1003"/>
      <c r="Q56" s="1003"/>
      <c r="R56" s="821"/>
      <c r="S56" s="367"/>
    </row>
    <row r="57" spans="1:19" ht="32.5" customHeight="1" x14ac:dyDescent="0.25">
      <c r="A57" s="792" t="s">
        <v>13</v>
      </c>
      <c r="B57" s="792" t="s">
        <v>39</v>
      </c>
      <c r="C57" s="798" t="s">
        <v>221</v>
      </c>
      <c r="D57" s="794">
        <f t="shared" si="14"/>
        <v>40</v>
      </c>
      <c r="E57" s="795">
        <v>8</v>
      </c>
      <c r="F57" s="794">
        <v>8</v>
      </c>
      <c r="G57" s="794">
        <v>8</v>
      </c>
      <c r="H57" s="794">
        <v>8</v>
      </c>
      <c r="I57" s="1012"/>
      <c r="J57" s="794">
        <v>8</v>
      </c>
      <c r="K57" s="795"/>
      <c r="L57" s="795"/>
      <c r="M57" s="809">
        <v>8</v>
      </c>
      <c r="N57" s="794">
        <v>8</v>
      </c>
      <c r="O57" s="794">
        <v>8</v>
      </c>
      <c r="P57" s="794"/>
      <c r="Q57" s="794">
        <v>8</v>
      </c>
      <c r="R57" s="796">
        <v>8</v>
      </c>
      <c r="S57" s="367"/>
    </row>
    <row r="58" spans="1:19" ht="32.5" customHeight="1" x14ac:dyDescent="0.25">
      <c r="A58" s="805"/>
      <c r="B58" s="805"/>
      <c r="C58" s="806" t="s">
        <v>126</v>
      </c>
      <c r="D58" s="807"/>
      <c r="E58" s="808">
        <f t="shared" ref="E58:R58" si="15">COUNT(E8:E15,E17:E20,E23:E26,E28:E31,E33:E38,E40:E41,E43:E45,E47:E48,E50:E57)</f>
        <v>10</v>
      </c>
      <c r="F58" s="808">
        <f t="shared" si="15"/>
        <v>17</v>
      </c>
      <c r="G58" s="808">
        <f t="shared" si="15"/>
        <v>18</v>
      </c>
      <c r="H58" s="808">
        <f t="shared" si="15"/>
        <v>17</v>
      </c>
      <c r="I58" s="1015">
        <f t="shared" si="15"/>
        <v>11</v>
      </c>
      <c r="J58" s="808">
        <f t="shared" si="15"/>
        <v>18</v>
      </c>
      <c r="K58" s="808">
        <f t="shared" si="15"/>
        <v>9</v>
      </c>
      <c r="L58" s="808">
        <f t="shared" si="15"/>
        <v>7</v>
      </c>
      <c r="M58" s="808">
        <f t="shared" si="15"/>
        <v>19</v>
      </c>
      <c r="N58" s="808">
        <f t="shared" si="15"/>
        <v>18</v>
      </c>
      <c r="O58" s="808">
        <f t="shared" si="15"/>
        <v>17</v>
      </c>
      <c r="P58" s="808">
        <f t="shared" si="15"/>
        <v>18</v>
      </c>
      <c r="Q58" s="808">
        <f t="shared" si="15"/>
        <v>16</v>
      </c>
      <c r="R58" s="808">
        <f t="shared" si="15"/>
        <v>10</v>
      </c>
      <c r="S58" s="367">
        <f>AVERAGE(E58:R58)</f>
        <v>14.642857142857142</v>
      </c>
    </row>
    <row r="59" spans="1:19" ht="32.5" customHeight="1" x14ac:dyDescent="0.25">
      <c r="A59" s="792" t="s">
        <v>13</v>
      </c>
      <c r="B59" s="792" t="s">
        <v>301</v>
      </c>
      <c r="C59" s="798" t="s">
        <v>135</v>
      </c>
      <c r="D59" s="794">
        <f t="shared" ref="D59:D60" si="16">SUM(E59:K59,L59:R59)/2</f>
        <v>23</v>
      </c>
      <c r="E59" s="796"/>
      <c r="F59" s="794"/>
      <c r="G59" s="794"/>
      <c r="H59" s="794">
        <v>6</v>
      </c>
      <c r="I59" s="1012"/>
      <c r="J59" s="794">
        <v>6</v>
      </c>
      <c r="K59" s="814">
        <v>8</v>
      </c>
      <c r="L59" s="814">
        <v>8</v>
      </c>
      <c r="M59" s="794"/>
      <c r="N59" s="794"/>
      <c r="O59" s="794">
        <v>6</v>
      </c>
      <c r="P59" s="794">
        <v>6</v>
      </c>
      <c r="Q59" s="794">
        <v>6</v>
      </c>
      <c r="R59" s="796"/>
      <c r="S59" s="367"/>
    </row>
    <row r="60" spans="1:19" ht="32.5" customHeight="1" x14ac:dyDescent="0.25">
      <c r="A60" s="792" t="s">
        <v>78</v>
      </c>
      <c r="B60" s="792" t="s">
        <v>301</v>
      </c>
      <c r="C60" s="798" t="s">
        <v>109</v>
      </c>
      <c r="D60" s="794">
        <f t="shared" si="16"/>
        <v>0</v>
      </c>
      <c r="E60" s="796"/>
      <c r="F60" s="797"/>
      <c r="G60" s="794"/>
      <c r="H60" s="797"/>
      <c r="I60" s="1012"/>
      <c r="J60" s="794"/>
      <c r="K60" s="796"/>
      <c r="L60" s="795"/>
      <c r="M60" s="794"/>
      <c r="N60" s="794"/>
      <c r="O60" s="794"/>
      <c r="P60" s="794"/>
      <c r="Q60" s="794"/>
      <c r="R60" s="796"/>
      <c r="S60" s="367"/>
    </row>
    <row r="61" spans="1:19" ht="32.5" customHeight="1" x14ac:dyDescent="0.25">
      <c r="A61" s="792" t="s">
        <v>13</v>
      </c>
      <c r="B61" s="792" t="s">
        <v>301</v>
      </c>
      <c r="C61" s="793" t="s">
        <v>106</v>
      </c>
      <c r="D61" s="794">
        <f>SUM(E61:K61,L61:R61)/2</f>
        <v>21</v>
      </c>
      <c r="E61" s="796"/>
      <c r="F61" s="797">
        <v>6</v>
      </c>
      <c r="G61" s="803"/>
      <c r="H61" s="797">
        <v>6</v>
      </c>
      <c r="I61" s="1012"/>
      <c r="J61" s="794">
        <v>6</v>
      </c>
      <c r="K61" s="804"/>
      <c r="L61" s="795"/>
      <c r="M61" s="794">
        <v>6</v>
      </c>
      <c r="N61" s="803"/>
      <c r="O61" s="794">
        <v>6</v>
      </c>
      <c r="P61" s="794">
        <v>6</v>
      </c>
      <c r="Q61" s="794">
        <v>6</v>
      </c>
      <c r="R61" s="804"/>
      <c r="S61" s="367"/>
    </row>
    <row r="62" spans="1:19" ht="32.5" customHeight="1" x14ac:dyDescent="0.25">
      <c r="A62" s="805"/>
      <c r="B62" s="805"/>
      <c r="C62" s="827" t="s">
        <v>300</v>
      </c>
      <c r="D62" s="807"/>
      <c r="E62" s="808">
        <f t="shared" ref="E62:R62" si="17">COUNT(E18:E20,E23:E26,E28:E31,E34:E38,E40:E41,E43:E45,E47:E48,E52:E57)</f>
        <v>8</v>
      </c>
      <c r="F62" s="808">
        <f t="shared" si="17"/>
        <v>13</v>
      </c>
      <c r="G62" s="808">
        <f t="shared" si="17"/>
        <v>15</v>
      </c>
      <c r="H62" s="808">
        <f t="shared" si="17"/>
        <v>13</v>
      </c>
      <c r="I62" s="1015">
        <f t="shared" si="17"/>
        <v>9</v>
      </c>
      <c r="J62" s="808">
        <f t="shared" si="17"/>
        <v>15</v>
      </c>
      <c r="K62" s="808">
        <f t="shared" si="17"/>
        <v>8</v>
      </c>
      <c r="L62" s="808">
        <f t="shared" si="17"/>
        <v>7</v>
      </c>
      <c r="M62" s="808">
        <f t="shared" si="17"/>
        <v>15</v>
      </c>
      <c r="N62" s="808">
        <f t="shared" si="17"/>
        <v>14</v>
      </c>
      <c r="O62" s="808">
        <f t="shared" si="17"/>
        <v>13</v>
      </c>
      <c r="P62" s="808">
        <f t="shared" si="17"/>
        <v>15</v>
      </c>
      <c r="Q62" s="808">
        <f t="shared" si="17"/>
        <v>13</v>
      </c>
      <c r="R62" s="808">
        <f t="shared" si="17"/>
        <v>8</v>
      </c>
      <c r="S62" s="367">
        <f>AVERAGE(E62:R62)</f>
        <v>11.857142857142858</v>
      </c>
    </row>
    <row r="63" spans="1:19" ht="32.5" hidden="1" customHeight="1" x14ac:dyDescent="0.25">
      <c r="A63" s="805"/>
      <c r="B63" s="805"/>
      <c r="C63" s="828" t="s">
        <v>51</v>
      </c>
      <c r="D63" s="807"/>
      <c r="E63" s="808">
        <f t="shared" ref="E63:R63" si="18">COUNT(E23:E26,E28:E31,E34:E38,E40:E41,E43:E45,E47:E48,E50:E57,E59:E61,E65)</f>
        <v>8</v>
      </c>
      <c r="F63" s="808">
        <f t="shared" si="18"/>
        <v>11</v>
      </c>
      <c r="G63" s="808">
        <f t="shared" si="18"/>
        <v>13</v>
      </c>
      <c r="H63" s="808">
        <f t="shared" si="18"/>
        <v>13</v>
      </c>
      <c r="I63" s="1015">
        <f t="shared" si="18"/>
        <v>7</v>
      </c>
      <c r="J63" s="808">
        <f t="shared" si="18"/>
        <v>14</v>
      </c>
      <c r="K63" s="808">
        <f t="shared" si="18"/>
        <v>7</v>
      </c>
      <c r="L63" s="808">
        <f t="shared" si="18"/>
        <v>6</v>
      </c>
      <c r="M63" s="808">
        <f t="shared" si="18"/>
        <v>14</v>
      </c>
      <c r="N63" s="808">
        <f t="shared" si="18"/>
        <v>12</v>
      </c>
      <c r="O63" s="808">
        <f t="shared" si="18"/>
        <v>12</v>
      </c>
      <c r="P63" s="808">
        <f t="shared" si="18"/>
        <v>14</v>
      </c>
      <c r="Q63" s="808">
        <f t="shared" si="18"/>
        <v>12</v>
      </c>
      <c r="R63" s="808">
        <f t="shared" si="18"/>
        <v>8</v>
      </c>
      <c r="S63" s="367">
        <f t="shared" si="5"/>
        <v>10.785714285714286</v>
      </c>
    </row>
    <row r="64" spans="1:19" ht="32.5" hidden="1" customHeight="1" x14ac:dyDescent="0.25">
      <c r="A64" s="805"/>
      <c r="B64" s="805"/>
      <c r="C64" s="828" t="s">
        <v>113</v>
      </c>
      <c r="D64" s="807"/>
      <c r="E64" s="808">
        <f t="shared" ref="E64:R64" si="19">COUNT(E28:E31,E33:E38,E40:E41,E43:E45,E47:E48,E50:E57,E59:E61)</f>
        <v>7</v>
      </c>
      <c r="F64" s="808">
        <f t="shared" si="19"/>
        <v>9</v>
      </c>
      <c r="G64" s="808">
        <f t="shared" si="19"/>
        <v>11</v>
      </c>
      <c r="H64" s="808">
        <f t="shared" si="19"/>
        <v>12</v>
      </c>
      <c r="I64" s="1015">
        <f t="shared" si="19"/>
        <v>7</v>
      </c>
      <c r="J64" s="808">
        <f t="shared" si="19"/>
        <v>12</v>
      </c>
      <c r="K64" s="808">
        <f t="shared" si="19"/>
        <v>6</v>
      </c>
      <c r="L64" s="808">
        <f t="shared" si="19"/>
        <v>5</v>
      </c>
      <c r="M64" s="808">
        <f t="shared" si="19"/>
        <v>12</v>
      </c>
      <c r="N64" s="808">
        <f t="shared" si="19"/>
        <v>10</v>
      </c>
      <c r="O64" s="808">
        <f t="shared" si="19"/>
        <v>11</v>
      </c>
      <c r="P64" s="808">
        <f t="shared" si="19"/>
        <v>12</v>
      </c>
      <c r="Q64" s="808">
        <f t="shared" si="19"/>
        <v>10</v>
      </c>
      <c r="R64" s="808">
        <f t="shared" si="19"/>
        <v>7</v>
      </c>
      <c r="S64" s="367">
        <f t="shared" si="5"/>
        <v>9.3571428571428577</v>
      </c>
    </row>
    <row r="65" spans="1:19" ht="32.5" hidden="1" customHeight="1" x14ac:dyDescent="0.25">
      <c r="A65" s="792" t="s">
        <v>299</v>
      </c>
      <c r="B65" s="792" t="s">
        <v>302</v>
      </c>
      <c r="C65" s="798"/>
      <c r="D65" s="794">
        <f t="shared" ref="D65" si="20">SUM(E65:K65,L65:R65)/2</f>
        <v>0</v>
      </c>
      <c r="E65" s="796"/>
      <c r="F65" s="797"/>
      <c r="G65" s="794"/>
      <c r="H65" s="797"/>
      <c r="I65" s="1012"/>
      <c r="J65" s="794"/>
      <c r="K65" s="795"/>
      <c r="L65" s="795"/>
      <c r="M65" s="794"/>
      <c r="N65" s="794"/>
      <c r="O65" s="794"/>
      <c r="P65" s="794"/>
      <c r="Q65" s="794"/>
      <c r="R65" s="795"/>
      <c r="S65" s="367"/>
    </row>
    <row r="66" spans="1:19" ht="32.5" hidden="1" customHeight="1" x14ac:dyDescent="0.25">
      <c r="A66" s="805"/>
      <c r="B66" s="805"/>
      <c r="C66" s="828" t="s">
        <v>55</v>
      </c>
      <c r="D66" s="807"/>
      <c r="E66" s="808">
        <f>COUNT(E33:E38,E40:E41,E43:E45,E47:E48,E50:E57,E59:E61,E65)</f>
        <v>6</v>
      </c>
      <c r="F66" s="808">
        <f t="shared" ref="F66:R66" si="21">COUNT(F33:F38,F40:F41,F43:F45,F47:F48,F50:F57,F59:F61,F65)</f>
        <v>9</v>
      </c>
      <c r="G66" s="808">
        <f t="shared" si="21"/>
        <v>10</v>
      </c>
      <c r="H66" s="808">
        <f t="shared" si="21"/>
        <v>12</v>
      </c>
      <c r="I66" s="1015">
        <f t="shared" si="21"/>
        <v>7</v>
      </c>
      <c r="J66" s="808">
        <f t="shared" si="21"/>
        <v>12</v>
      </c>
      <c r="K66" s="808">
        <f t="shared" si="21"/>
        <v>5</v>
      </c>
      <c r="L66" s="808">
        <f t="shared" si="21"/>
        <v>4</v>
      </c>
      <c r="M66" s="808">
        <f t="shared" si="21"/>
        <v>12</v>
      </c>
      <c r="N66" s="808">
        <f t="shared" si="21"/>
        <v>10</v>
      </c>
      <c r="O66" s="808">
        <f t="shared" si="21"/>
        <v>11</v>
      </c>
      <c r="P66" s="808">
        <f t="shared" si="21"/>
        <v>11</v>
      </c>
      <c r="Q66" s="808">
        <f t="shared" si="21"/>
        <v>10</v>
      </c>
      <c r="R66" s="808">
        <f t="shared" si="21"/>
        <v>6</v>
      </c>
      <c r="S66" s="367">
        <f t="shared" si="5"/>
        <v>8.9285714285714288</v>
      </c>
    </row>
    <row r="67" spans="1:19" ht="32.5" hidden="1" customHeight="1" x14ac:dyDescent="0.25">
      <c r="A67" s="805"/>
      <c r="B67" s="805"/>
      <c r="C67" s="828" t="s">
        <v>105</v>
      </c>
      <c r="D67" s="807"/>
      <c r="E67" s="808">
        <f>COUNT(E41,E43:E45,E47:E48,E50:E57,E59:E61,E65)</f>
        <v>5</v>
      </c>
      <c r="F67" s="808">
        <f t="shared" ref="F67:R67" si="22">COUNT(F41,F43:F45,F47:F48,F50:F57,F59:F61,F65)</f>
        <v>7</v>
      </c>
      <c r="G67" s="808">
        <f t="shared" si="22"/>
        <v>6</v>
      </c>
      <c r="H67" s="808">
        <f t="shared" si="22"/>
        <v>7</v>
      </c>
      <c r="I67" s="1015">
        <f t="shared" si="22"/>
        <v>5</v>
      </c>
      <c r="J67" s="808">
        <f t="shared" si="22"/>
        <v>8</v>
      </c>
      <c r="K67" s="808">
        <f t="shared" si="22"/>
        <v>4</v>
      </c>
      <c r="L67" s="808">
        <f t="shared" si="22"/>
        <v>3</v>
      </c>
      <c r="M67" s="808">
        <f t="shared" si="22"/>
        <v>8</v>
      </c>
      <c r="N67" s="808">
        <f t="shared" si="22"/>
        <v>7</v>
      </c>
      <c r="O67" s="808">
        <f t="shared" si="22"/>
        <v>8</v>
      </c>
      <c r="P67" s="808">
        <f t="shared" si="22"/>
        <v>8</v>
      </c>
      <c r="Q67" s="808">
        <f t="shared" si="22"/>
        <v>7</v>
      </c>
      <c r="R67" s="808">
        <f t="shared" si="22"/>
        <v>5</v>
      </c>
      <c r="S67" s="367">
        <f t="shared" si="5"/>
        <v>6.2857142857142856</v>
      </c>
    </row>
    <row r="68" spans="1:19" ht="32.5" hidden="1" customHeight="1" x14ac:dyDescent="0.25">
      <c r="A68" s="805"/>
      <c r="B68" s="805"/>
      <c r="C68" s="828" t="s">
        <v>128</v>
      </c>
      <c r="D68" s="807"/>
      <c r="E68" s="808">
        <f>COUNT(E43:E45,E47:E48,E50:E57,E59:E61,E65)</f>
        <v>4</v>
      </c>
      <c r="F68" s="808">
        <f t="shared" ref="F68:R68" si="23">COUNT(F43:F45,F47:F48,F50:F57,F59:F61,F65)</f>
        <v>6</v>
      </c>
      <c r="G68" s="808">
        <f t="shared" si="23"/>
        <v>6</v>
      </c>
      <c r="H68" s="808">
        <f t="shared" si="23"/>
        <v>6</v>
      </c>
      <c r="I68" s="1015">
        <f t="shared" si="23"/>
        <v>4</v>
      </c>
      <c r="J68" s="808">
        <f t="shared" si="23"/>
        <v>7</v>
      </c>
      <c r="K68" s="808">
        <f t="shared" si="23"/>
        <v>4</v>
      </c>
      <c r="L68" s="808">
        <f t="shared" si="23"/>
        <v>3</v>
      </c>
      <c r="M68" s="808">
        <f t="shared" si="23"/>
        <v>7</v>
      </c>
      <c r="N68" s="808">
        <f t="shared" si="23"/>
        <v>6</v>
      </c>
      <c r="O68" s="808">
        <f t="shared" si="23"/>
        <v>7</v>
      </c>
      <c r="P68" s="808">
        <f t="shared" si="23"/>
        <v>8</v>
      </c>
      <c r="Q68" s="808">
        <f t="shared" si="23"/>
        <v>6</v>
      </c>
      <c r="R68" s="808">
        <f t="shared" si="23"/>
        <v>4</v>
      </c>
      <c r="S68" s="367">
        <f t="shared" si="5"/>
        <v>5.5714285714285712</v>
      </c>
    </row>
    <row r="69" spans="1:19" ht="32.5" hidden="1" customHeight="1" x14ac:dyDescent="0.25">
      <c r="A69" s="805"/>
      <c r="B69" s="805"/>
      <c r="C69" s="828" t="s">
        <v>161</v>
      </c>
      <c r="D69" s="807"/>
      <c r="E69" s="808">
        <f>COUNT(E47:E48,E50:E57,E59:E61,E65)</f>
        <v>3</v>
      </c>
      <c r="F69" s="808">
        <f t="shared" ref="F69:R69" si="24">COUNT(F47:F48,F50:F57,F59:F61,F65)</f>
        <v>5</v>
      </c>
      <c r="G69" s="808">
        <f t="shared" si="24"/>
        <v>5</v>
      </c>
      <c r="H69" s="808">
        <f t="shared" si="24"/>
        <v>6</v>
      </c>
      <c r="I69" s="1015">
        <f t="shared" si="24"/>
        <v>3</v>
      </c>
      <c r="J69" s="808">
        <f t="shared" si="24"/>
        <v>6</v>
      </c>
      <c r="K69" s="808">
        <f t="shared" si="24"/>
        <v>3</v>
      </c>
      <c r="L69" s="808">
        <f t="shared" si="24"/>
        <v>2</v>
      </c>
      <c r="M69" s="808">
        <f t="shared" si="24"/>
        <v>6</v>
      </c>
      <c r="N69" s="808">
        <f t="shared" si="24"/>
        <v>6</v>
      </c>
      <c r="O69" s="808">
        <f t="shared" si="24"/>
        <v>6</v>
      </c>
      <c r="P69" s="808">
        <f t="shared" si="24"/>
        <v>7</v>
      </c>
      <c r="Q69" s="808">
        <f t="shared" si="24"/>
        <v>5</v>
      </c>
      <c r="R69" s="808">
        <f t="shared" si="24"/>
        <v>4</v>
      </c>
      <c r="S69" s="367">
        <f t="shared" si="5"/>
        <v>4.7857142857142856</v>
      </c>
    </row>
    <row r="70" spans="1:19" ht="32.5" customHeight="1" x14ac:dyDescent="0.25">
      <c r="A70" s="805"/>
      <c r="B70" s="805"/>
      <c r="C70" s="828" t="s">
        <v>186</v>
      </c>
      <c r="D70" s="807"/>
      <c r="E70" s="808">
        <f t="shared" ref="E70:R70" si="25">COUNT(E51:E57,E59:E61,E65)</f>
        <v>2</v>
      </c>
      <c r="F70" s="808">
        <f t="shared" si="25"/>
        <v>4</v>
      </c>
      <c r="G70" s="808">
        <f t="shared" si="25"/>
        <v>4</v>
      </c>
      <c r="H70" s="808">
        <f t="shared" si="25"/>
        <v>4</v>
      </c>
      <c r="I70" s="1015">
        <f t="shared" si="25"/>
        <v>2</v>
      </c>
      <c r="J70" s="808">
        <f t="shared" si="25"/>
        <v>5</v>
      </c>
      <c r="K70" s="808">
        <f t="shared" si="25"/>
        <v>3</v>
      </c>
      <c r="L70" s="808">
        <f t="shared" si="25"/>
        <v>2</v>
      </c>
      <c r="M70" s="808">
        <f t="shared" si="25"/>
        <v>5</v>
      </c>
      <c r="N70" s="808">
        <f t="shared" si="25"/>
        <v>4</v>
      </c>
      <c r="O70" s="808">
        <f t="shared" si="25"/>
        <v>5</v>
      </c>
      <c r="P70" s="808">
        <f t="shared" si="25"/>
        <v>5</v>
      </c>
      <c r="Q70" s="808">
        <f t="shared" si="25"/>
        <v>4</v>
      </c>
      <c r="R70" s="808">
        <f t="shared" si="25"/>
        <v>3</v>
      </c>
      <c r="S70" s="367">
        <f t="shared" si="5"/>
        <v>3.7142857142857144</v>
      </c>
    </row>
    <row r="71" spans="1:19" ht="32.5" customHeight="1" x14ac:dyDescent="0.25">
      <c r="A71" s="805"/>
      <c r="B71" s="805"/>
      <c r="C71" s="828" t="s">
        <v>129</v>
      </c>
      <c r="D71" s="807"/>
      <c r="E71" s="808">
        <f>COUNT(E50:E57,E59:E61,E65)</f>
        <v>2</v>
      </c>
      <c r="F71" s="808">
        <f t="shared" ref="F71:R71" si="26">COUNT(F50:F57,F59:F61,F65)</f>
        <v>4</v>
      </c>
      <c r="G71" s="808">
        <f t="shared" si="26"/>
        <v>4</v>
      </c>
      <c r="H71" s="808">
        <f t="shared" si="26"/>
        <v>4</v>
      </c>
      <c r="I71" s="1015">
        <f t="shared" si="26"/>
        <v>2</v>
      </c>
      <c r="J71" s="808">
        <f t="shared" si="26"/>
        <v>5</v>
      </c>
      <c r="K71" s="808">
        <f t="shared" si="26"/>
        <v>3</v>
      </c>
      <c r="L71" s="808">
        <f t="shared" si="26"/>
        <v>2</v>
      </c>
      <c r="M71" s="808">
        <f t="shared" si="26"/>
        <v>5</v>
      </c>
      <c r="N71" s="808">
        <f t="shared" si="26"/>
        <v>4</v>
      </c>
      <c r="O71" s="808">
        <f t="shared" si="26"/>
        <v>5</v>
      </c>
      <c r="P71" s="808">
        <f t="shared" si="26"/>
        <v>5</v>
      </c>
      <c r="Q71" s="808">
        <f t="shared" si="26"/>
        <v>4</v>
      </c>
      <c r="R71" s="808">
        <f t="shared" si="26"/>
        <v>3</v>
      </c>
      <c r="S71" s="367">
        <f t="shared" si="5"/>
        <v>3.7142857142857144</v>
      </c>
    </row>
    <row r="72" spans="1:19" ht="32.5" customHeight="1" thickBot="1" x14ac:dyDescent="0.3">
      <c r="A72" s="792" t="s">
        <v>102</v>
      </c>
      <c r="B72" s="792"/>
      <c r="C72" s="793"/>
      <c r="D72" s="794"/>
      <c r="E72" s="796"/>
      <c r="F72" s="797"/>
      <c r="G72" s="797"/>
      <c r="H72" s="797"/>
      <c r="I72" s="1012"/>
      <c r="J72" s="794"/>
      <c r="K72" s="795"/>
      <c r="L72" s="795"/>
      <c r="M72" s="797"/>
      <c r="N72" s="794"/>
      <c r="O72" s="794"/>
      <c r="P72" s="794"/>
      <c r="Q72" s="794"/>
      <c r="R72" s="796"/>
    </row>
    <row r="73" spans="1:19" ht="32.5" customHeight="1" thickBot="1" x14ac:dyDescent="0.3">
      <c r="A73" s="829" t="s">
        <v>95</v>
      </c>
      <c r="B73" s="829" t="s">
        <v>101</v>
      </c>
      <c r="C73" s="830" t="s">
        <v>97</v>
      </c>
      <c r="D73" s="829">
        <f>SUM(E73:K73,L73:R73)/2</f>
        <v>19</v>
      </c>
      <c r="E73" s="831"/>
      <c r="F73" s="832">
        <v>7.5</v>
      </c>
      <c r="G73" s="832">
        <v>7.5</v>
      </c>
      <c r="H73" s="832">
        <v>4</v>
      </c>
      <c r="I73" s="1021"/>
      <c r="J73" s="829"/>
      <c r="K73" s="831"/>
      <c r="L73" s="831"/>
      <c r="M73" s="832">
        <v>7.5</v>
      </c>
      <c r="N73" s="829">
        <v>7.5</v>
      </c>
      <c r="O73" s="829">
        <v>4</v>
      </c>
      <c r="P73" s="829"/>
      <c r="Q73" s="829"/>
      <c r="R73" s="833"/>
    </row>
    <row r="74" spans="1:19" ht="32.5" customHeight="1" thickBot="1" x14ac:dyDescent="0.3">
      <c r="A74" s="792" t="s">
        <v>96</v>
      </c>
      <c r="B74" s="792" t="s">
        <v>100</v>
      </c>
      <c r="C74" s="834" t="s">
        <v>99</v>
      </c>
      <c r="D74" s="829">
        <f t="shared" ref="D74:D75" si="27">SUM(E74:K74,L74:R74)/2</f>
        <v>28.5</v>
      </c>
      <c r="E74" s="835"/>
      <c r="F74" s="836">
        <v>9.5</v>
      </c>
      <c r="G74" s="792">
        <v>9.5</v>
      </c>
      <c r="H74" s="792">
        <v>9.5</v>
      </c>
      <c r="I74" s="1000"/>
      <c r="J74" s="792"/>
      <c r="K74" s="835"/>
      <c r="L74" s="837"/>
      <c r="M74" s="1022" t="s">
        <v>104</v>
      </c>
      <c r="N74" s="792">
        <v>9.5</v>
      </c>
      <c r="O74" s="792">
        <v>9.5</v>
      </c>
      <c r="P74" s="792">
        <v>9.5</v>
      </c>
      <c r="Q74" s="792"/>
      <c r="R74" s="839"/>
    </row>
    <row r="75" spans="1:19" ht="32.5" customHeight="1" thickBot="1" x14ac:dyDescent="0.3">
      <c r="A75" s="792" t="s">
        <v>96</v>
      </c>
      <c r="B75" s="792" t="s">
        <v>100</v>
      </c>
      <c r="C75" s="834" t="s">
        <v>137</v>
      </c>
      <c r="D75" s="829">
        <f t="shared" si="27"/>
        <v>38</v>
      </c>
      <c r="E75" s="835">
        <v>9.5</v>
      </c>
      <c r="F75" s="1022" t="s">
        <v>152</v>
      </c>
      <c r="G75" s="792"/>
      <c r="H75" s="792"/>
      <c r="I75" s="1000">
        <v>9.5</v>
      </c>
      <c r="J75" s="792">
        <v>9.5</v>
      </c>
      <c r="K75" s="835">
        <v>9.5</v>
      </c>
      <c r="L75" s="835">
        <v>9.5</v>
      </c>
      <c r="M75" s="836">
        <v>9.5</v>
      </c>
      <c r="N75" s="792"/>
      <c r="O75" s="792"/>
      <c r="P75" s="792"/>
      <c r="Q75" s="792">
        <v>9.5</v>
      </c>
      <c r="R75" s="839">
        <v>9.5</v>
      </c>
    </row>
    <row r="76" spans="1:19" ht="32.5" customHeight="1" x14ac:dyDescent="0.55000000000000004">
      <c r="A76" s="792"/>
      <c r="B76" s="840" t="s">
        <v>155</v>
      </c>
      <c r="C76" s="841" t="s">
        <v>140</v>
      </c>
      <c r="D76" s="794"/>
      <c r="E76" s="795"/>
      <c r="F76" s="797"/>
      <c r="G76" s="797"/>
      <c r="H76" s="797"/>
      <c r="I76" s="1012"/>
      <c r="J76" s="794"/>
      <c r="K76" s="795"/>
      <c r="L76" s="795"/>
      <c r="M76" s="794"/>
      <c r="N76" s="794"/>
      <c r="O76" s="794"/>
      <c r="P76" s="794"/>
      <c r="Q76" s="794"/>
      <c r="R76" s="796"/>
    </row>
    <row r="77" spans="1:19" ht="32.5" customHeight="1" x14ac:dyDescent="0.55000000000000004">
      <c r="A77" s="792"/>
      <c r="B77" s="842" t="s">
        <v>154</v>
      </c>
      <c r="C77" s="843" t="s">
        <v>141</v>
      </c>
      <c r="D77" s="794"/>
      <c r="E77" s="795"/>
      <c r="F77" s="797"/>
      <c r="G77" s="797"/>
      <c r="H77" s="797"/>
      <c r="I77" s="1012"/>
      <c r="J77" s="794"/>
      <c r="K77" s="795"/>
      <c r="L77" s="795"/>
      <c r="M77" s="794"/>
      <c r="N77" s="794"/>
      <c r="O77" s="794"/>
      <c r="P77" s="794"/>
      <c r="Q77" s="794"/>
      <c r="R77" s="796"/>
    </row>
    <row r="78" spans="1:19" ht="32.5" customHeight="1" x14ac:dyDescent="0.45">
      <c r="A78" s="698"/>
      <c r="B78" s="698"/>
      <c r="C78" s="698"/>
      <c r="D78" s="548"/>
      <c r="E78" s="699">
        <f t="shared" ref="E78:R78" si="28">SUM(E7:E15,E17:E21,E23:E26,E28:E31,E33:E38,E40:E41,E45,E48:E48,E50:E57,E59:E61,E65,E73:E77)</f>
        <v>89.5</v>
      </c>
      <c r="F78" s="699">
        <f t="shared" si="28"/>
        <v>163</v>
      </c>
      <c r="G78" s="699">
        <f t="shared" si="28"/>
        <v>157</v>
      </c>
      <c r="H78" s="699">
        <f t="shared" si="28"/>
        <v>159</v>
      </c>
      <c r="I78" s="699">
        <f t="shared" si="28"/>
        <v>97.5</v>
      </c>
      <c r="J78" s="699">
        <f t="shared" si="28"/>
        <v>160</v>
      </c>
      <c r="K78" s="699">
        <f t="shared" si="28"/>
        <v>81.5</v>
      </c>
      <c r="L78" s="699">
        <f t="shared" si="28"/>
        <v>70.5</v>
      </c>
      <c r="M78" s="699">
        <f t="shared" si="28"/>
        <v>175.5</v>
      </c>
      <c r="N78" s="699">
        <f t="shared" si="28"/>
        <v>161.5</v>
      </c>
      <c r="O78" s="699">
        <f t="shared" si="28"/>
        <v>149</v>
      </c>
      <c r="P78" s="699">
        <f t="shared" si="28"/>
        <v>156.5</v>
      </c>
      <c r="Q78" s="699">
        <f t="shared" si="28"/>
        <v>145</v>
      </c>
      <c r="R78" s="699">
        <f t="shared" si="28"/>
        <v>94.5</v>
      </c>
    </row>
    <row r="79" spans="1:19" ht="32.5" customHeight="1" x14ac:dyDescent="0.45">
      <c r="A79" s="700"/>
      <c r="B79" s="700"/>
      <c r="C79" s="700"/>
      <c r="D79" s="548"/>
      <c r="E79" s="701">
        <f>E78/8</f>
        <v>11.1875</v>
      </c>
      <c r="F79" s="701">
        <f t="shared" ref="F79:R79" si="29">F78/8</f>
        <v>20.375</v>
      </c>
      <c r="G79" s="701">
        <f t="shared" si="29"/>
        <v>19.625</v>
      </c>
      <c r="H79" s="701">
        <f t="shared" si="29"/>
        <v>19.875</v>
      </c>
      <c r="I79" s="701">
        <f t="shared" si="29"/>
        <v>12.1875</v>
      </c>
      <c r="J79" s="701">
        <f t="shared" si="29"/>
        <v>20</v>
      </c>
      <c r="K79" s="701">
        <f t="shared" si="29"/>
        <v>10.1875</v>
      </c>
      <c r="L79" s="701">
        <f t="shared" si="29"/>
        <v>8.8125</v>
      </c>
      <c r="M79" s="701">
        <f t="shared" si="29"/>
        <v>21.9375</v>
      </c>
      <c r="N79" s="701">
        <f t="shared" si="29"/>
        <v>20.1875</v>
      </c>
      <c r="O79" s="701">
        <f t="shared" si="29"/>
        <v>18.625</v>
      </c>
      <c r="P79" s="701">
        <f t="shared" si="29"/>
        <v>19.5625</v>
      </c>
      <c r="Q79" s="701">
        <f t="shared" si="29"/>
        <v>18.125</v>
      </c>
      <c r="R79" s="701">
        <f t="shared" si="29"/>
        <v>11.8125</v>
      </c>
    </row>
    <row r="80" spans="1:19" ht="32.5" customHeight="1" x14ac:dyDescent="0.45">
      <c r="A80" s="702"/>
      <c r="B80" s="702"/>
      <c r="C80" s="702"/>
      <c r="D80" s="553" t="s">
        <v>212</v>
      </c>
      <c r="E80" s="554" t="s">
        <v>74</v>
      </c>
      <c r="F80" s="555" t="s">
        <v>203</v>
      </c>
      <c r="G80" s="507"/>
      <c r="H80" s="553" t="s">
        <v>211</v>
      </c>
      <c r="I80" s="703"/>
      <c r="J80" s="557" t="s">
        <v>203</v>
      </c>
      <c r="K80" s="507"/>
      <c r="L80" s="553" t="s">
        <v>213</v>
      </c>
      <c r="M80" s="554" t="s">
        <v>74</v>
      </c>
      <c r="N80" s="555" t="s">
        <v>203</v>
      </c>
      <c r="O80" s="507"/>
      <c r="P80" s="553" t="s">
        <v>211</v>
      </c>
      <c r="Q80" s="703"/>
      <c r="R80" s="557" t="s">
        <v>203</v>
      </c>
    </row>
    <row r="81" spans="1:18" ht="32.5" customHeight="1" x14ac:dyDescent="0.45">
      <c r="A81" s="558"/>
      <c r="B81" s="558"/>
      <c r="C81" s="558"/>
      <c r="D81" s="559" t="s">
        <v>159</v>
      </c>
      <c r="E81" s="542">
        <v>27.15</v>
      </c>
      <c r="F81" s="704" t="str">
        <f>E81* 40 &amp; "hrs"</f>
        <v>1086hrs</v>
      </c>
      <c r="G81" s="507"/>
      <c r="H81" s="561" t="s">
        <v>240</v>
      </c>
      <c r="I81" s="562">
        <v>25.93</v>
      </c>
      <c r="J81" s="705" t="s">
        <v>247</v>
      </c>
      <c r="K81" s="507"/>
      <c r="L81" s="564" t="s">
        <v>159</v>
      </c>
      <c r="M81" s="565">
        <v>27.15</v>
      </c>
      <c r="N81" s="704" t="str">
        <f>M81* 40 &amp; "hrs"</f>
        <v>1086hrs</v>
      </c>
      <c r="O81" s="507"/>
      <c r="P81" s="566" t="s">
        <v>240</v>
      </c>
      <c r="Q81" s="543">
        <v>25.93</v>
      </c>
      <c r="R81" s="706" t="s">
        <v>247</v>
      </c>
    </row>
    <row r="82" spans="1:18" ht="32.5" customHeight="1" x14ac:dyDescent="0.45">
      <c r="A82" s="558"/>
      <c r="B82" s="558"/>
      <c r="C82" s="558"/>
      <c r="D82" s="568" t="s">
        <v>204</v>
      </c>
      <c r="E82" s="569">
        <f>SUM(E78:K78)/40</f>
        <v>22.6875</v>
      </c>
      <c r="F82" s="707" t="str">
        <f>E82* 40 &amp; "hrs"</f>
        <v>907.5hrs</v>
      </c>
      <c r="G82" s="507"/>
      <c r="H82" s="571" t="s">
        <v>74</v>
      </c>
      <c r="I82" s="572">
        <f>SUM(E78:K78)/40</f>
        <v>22.6875</v>
      </c>
      <c r="J82" s="573" t="str">
        <f>I82*40 &amp; "hrs"</f>
        <v>907.5hrs</v>
      </c>
      <c r="K82" s="507"/>
      <c r="L82" s="574" t="s">
        <v>204</v>
      </c>
      <c r="M82" s="575">
        <f>SUM(L78:R78)/40</f>
        <v>23.8125</v>
      </c>
      <c r="N82" s="707" t="str">
        <f>M82* 40 &amp; "hrs"</f>
        <v>952.5hrs</v>
      </c>
      <c r="O82" s="507"/>
      <c r="P82" s="571" t="s">
        <v>74</v>
      </c>
      <c r="Q82" s="576">
        <f>SUM(L78:R78)/40</f>
        <v>23.8125</v>
      </c>
      <c r="R82" s="577" t="str">
        <f>Q82*40 &amp; "hrs"</f>
        <v>952.5hrs</v>
      </c>
    </row>
    <row r="83" spans="1:18" ht="32.5" customHeight="1" x14ac:dyDescent="0.45">
      <c r="A83" s="558"/>
      <c r="B83" s="558"/>
      <c r="C83" s="558"/>
      <c r="D83" s="564" t="s">
        <v>188</v>
      </c>
      <c r="E83" s="565">
        <f>COUNTIFS(E7:K79, "T")*8/40</f>
        <v>0</v>
      </c>
      <c r="F83" s="708" t="str">
        <f>E83* 40 &amp; "hrs"</f>
        <v>0hrs</v>
      </c>
      <c r="G83" s="507"/>
      <c r="H83" s="566" t="s">
        <v>241</v>
      </c>
      <c r="I83" s="565">
        <v>29.07</v>
      </c>
      <c r="J83" s="706" t="s">
        <v>251</v>
      </c>
      <c r="K83" s="507"/>
      <c r="L83" s="580" t="s">
        <v>188</v>
      </c>
      <c r="M83" s="543">
        <f>COUNTIFS(L7:R79, "T")*8/40</f>
        <v>0</v>
      </c>
      <c r="N83" s="708" t="str">
        <f>M83* 40 &amp; "hrs"</f>
        <v>0hrs</v>
      </c>
      <c r="O83" s="507"/>
      <c r="P83" s="566" t="s">
        <v>241</v>
      </c>
      <c r="Q83" s="543">
        <v>29.07</v>
      </c>
      <c r="R83" s="706" t="s">
        <v>251</v>
      </c>
    </row>
    <row r="86" spans="1:18" ht="32.5" customHeight="1" x14ac:dyDescent="0.25">
      <c r="D86" t="s">
        <v>280</v>
      </c>
      <c r="G86">
        <f>26.63*40</f>
        <v>1065.2</v>
      </c>
      <c r="H86" t="str">
        <f ca="1">_xlfn.FORMULATEXT(G86)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82">
    <cfRule type="cellIs" dxfId="429" priority="10" operator="lessThan">
      <formula>25.93</formula>
    </cfRule>
    <cfRule type="cellIs" dxfId="428" priority="11" operator="greaterThan">
      <formula>29.07</formula>
    </cfRule>
    <cfRule type="cellIs" dxfId="427" priority="12" operator="between">
      <formula>25.93</formula>
      <formula>29.07</formula>
    </cfRule>
  </conditionalFormatting>
  <conditionalFormatting sqref="J82">
    <cfRule type="cellIs" dxfId="426" priority="7" operator="lessThan">
      <formula>1037.2</formula>
    </cfRule>
    <cfRule type="cellIs" dxfId="425" priority="8" operator="greaterThan">
      <formula>1162.8</formula>
    </cfRule>
    <cfRule type="cellIs" dxfId="424" priority="9" operator="between">
      <formula>1037.2</formula>
      <formula>1162.8</formula>
    </cfRule>
  </conditionalFormatting>
  <conditionalFormatting sqref="Q82">
    <cfRule type="cellIs" dxfId="423" priority="4" operator="lessThan">
      <formula>25.93</formula>
    </cfRule>
    <cfRule type="cellIs" dxfId="422" priority="5" operator="greaterThan">
      <formula>29.07</formula>
    </cfRule>
    <cfRule type="cellIs" dxfId="421" priority="6" operator="between">
      <formula>25.93</formula>
      <formula>29.07</formula>
    </cfRule>
  </conditionalFormatting>
  <conditionalFormatting sqref="R82">
    <cfRule type="cellIs" dxfId="420" priority="1" operator="lessThan">
      <formula>1037.2</formula>
    </cfRule>
    <cfRule type="cellIs" dxfId="419" priority="2" operator="greaterThan">
      <formula>1162.8</formula>
    </cfRule>
    <cfRule type="cellIs" dxfId="418" priority="3" operator="between">
      <formula>1037.2</formula>
      <formula>1162.8</formula>
    </cfRule>
  </conditionalFormatting>
  <pageMargins left="0.7" right="0.7" top="0.75" bottom="0.75" header="0.3" footer="0.3"/>
  <pageSetup scale="30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8240-90C5-4574-BFAE-EE5FD2D3F094}">
  <sheetPr>
    <pageSetUpPr fitToPage="1"/>
  </sheetPr>
  <dimension ref="A1:S81"/>
  <sheetViews>
    <sheetView topLeftCell="A56" zoomScaleNormal="100" workbookViewId="0">
      <selection activeCell="G88" sqref="G88"/>
    </sheetView>
  </sheetViews>
  <sheetFormatPr defaultColWidth="8.7265625" defaultRowHeight="31" customHeight="1" x14ac:dyDescent="0.35"/>
  <cols>
    <col min="1" max="1" width="14" style="544" customWidth="1"/>
    <col min="2" max="2" width="28" style="544" customWidth="1"/>
    <col min="3" max="3" width="28.54296875" style="544" customWidth="1"/>
    <col min="4" max="4" width="21.1796875" style="544" bestFit="1" customWidth="1"/>
    <col min="5" max="5" width="11.81640625" style="544" customWidth="1"/>
    <col min="6" max="6" width="11.1796875" style="544" customWidth="1"/>
    <col min="7" max="7" width="10.1796875" style="544" customWidth="1"/>
    <col min="8" max="9" width="9.54296875" style="544" customWidth="1"/>
    <col min="10" max="10" width="10.26953125" style="544" customWidth="1"/>
    <col min="11" max="11" width="12.54296875" style="544" customWidth="1"/>
    <col min="12" max="12" width="11.7265625" style="544" customWidth="1"/>
    <col min="13" max="13" width="10.26953125" style="544" customWidth="1"/>
    <col min="14" max="17" width="10.54296875" style="544" customWidth="1"/>
    <col min="18" max="18" width="11.453125" style="544" customWidth="1"/>
    <col min="19" max="16384" width="8.7265625" style="544"/>
  </cols>
  <sheetData>
    <row r="1" spans="1:19" ht="31" customHeight="1" x14ac:dyDescent="0.55000000000000004">
      <c r="A1" s="2660" t="s">
        <v>0</v>
      </c>
      <c r="B1" s="2660"/>
      <c r="C1" s="2660"/>
      <c r="D1" s="2660"/>
      <c r="E1" s="2660"/>
      <c r="F1" s="2660"/>
      <c r="G1" s="2660"/>
      <c r="H1" s="2660"/>
      <c r="I1" s="2660"/>
      <c r="J1" s="2660"/>
      <c r="K1" s="2660"/>
      <c r="L1" s="2660"/>
      <c r="M1" s="2660"/>
      <c r="N1" s="2660"/>
      <c r="O1" s="2660"/>
      <c r="P1" s="2660"/>
      <c r="Q1" s="2660"/>
      <c r="R1" s="2660"/>
    </row>
    <row r="2" spans="1:19" ht="31" customHeight="1" x14ac:dyDescent="0.55000000000000004">
      <c r="A2" s="2660" t="s">
        <v>87</v>
      </c>
      <c r="B2" s="2660"/>
      <c r="C2" s="2660"/>
      <c r="D2" s="2660"/>
      <c r="E2" s="2660"/>
      <c r="F2" s="2660"/>
      <c r="G2" s="2660"/>
      <c r="H2" s="2660"/>
      <c r="I2" s="2660"/>
      <c r="J2" s="2660"/>
      <c r="K2" s="2660"/>
      <c r="L2" s="2660"/>
      <c r="M2" s="2660"/>
      <c r="N2" s="2660"/>
      <c r="O2" s="2660"/>
      <c r="P2" s="2660"/>
      <c r="Q2" s="2660"/>
      <c r="R2" s="2660"/>
    </row>
    <row r="3" spans="1:19" ht="31" customHeight="1" x14ac:dyDescent="0.55000000000000004">
      <c r="A3" s="2683"/>
      <c r="B3" s="2683"/>
      <c r="C3" s="2683"/>
      <c r="D3" s="2683"/>
      <c r="E3" s="2683"/>
      <c r="F3" s="2683"/>
      <c r="G3" s="2683"/>
      <c r="H3" s="2683"/>
      <c r="I3" s="2683"/>
      <c r="J3" s="2683"/>
      <c r="K3" s="2683"/>
      <c r="L3" s="2683"/>
      <c r="M3" s="2683"/>
      <c r="N3" s="2683"/>
      <c r="O3" s="2683"/>
      <c r="P3" s="2683"/>
      <c r="Q3" s="2683"/>
      <c r="R3" s="2683"/>
    </row>
    <row r="4" spans="1:19" ht="31" customHeight="1" x14ac:dyDescent="0.55000000000000004">
      <c r="A4" s="996"/>
      <c r="B4" s="996"/>
      <c r="C4" s="996"/>
      <c r="D4" s="996"/>
      <c r="E4" s="2680" t="s">
        <v>2</v>
      </c>
      <c r="F4" s="2681"/>
      <c r="G4" s="2681"/>
      <c r="H4" s="2681"/>
      <c r="I4" s="2681"/>
      <c r="J4" s="2681"/>
      <c r="K4" s="2682"/>
      <c r="L4" s="2680" t="s">
        <v>3</v>
      </c>
      <c r="M4" s="2681"/>
      <c r="N4" s="2681"/>
      <c r="O4" s="2681"/>
      <c r="P4" s="2681"/>
      <c r="Q4" s="2681"/>
      <c r="R4" s="2681"/>
    </row>
    <row r="5" spans="1:19" ht="31" customHeight="1" x14ac:dyDescent="0.55000000000000004">
      <c r="A5" s="997"/>
      <c r="B5" s="997"/>
      <c r="C5" s="997"/>
      <c r="D5" s="997"/>
      <c r="E5" s="787">
        <v>45459</v>
      </c>
      <c r="F5" s="787">
        <v>45460</v>
      </c>
      <c r="G5" s="787">
        <v>45461</v>
      </c>
      <c r="H5" s="787">
        <v>45462</v>
      </c>
      <c r="I5" s="787">
        <v>45463</v>
      </c>
      <c r="J5" s="787">
        <v>45464</v>
      </c>
      <c r="K5" s="787">
        <v>45465</v>
      </c>
      <c r="L5" s="787">
        <v>45466</v>
      </c>
      <c r="M5" s="787">
        <v>45467</v>
      </c>
      <c r="N5" s="787">
        <v>45468</v>
      </c>
      <c r="O5" s="787">
        <v>45469</v>
      </c>
      <c r="P5" s="787">
        <v>45470</v>
      </c>
      <c r="Q5" s="787">
        <v>45471</v>
      </c>
      <c r="R5" s="787">
        <v>45472</v>
      </c>
    </row>
    <row r="6" spans="1:19" ht="31" customHeight="1" x14ac:dyDescent="0.55000000000000004">
      <c r="A6" s="788" t="s">
        <v>4</v>
      </c>
      <c r="B6" s="788" t="s">
        <v>5</v>
      </c>
      <c r="C6" s="788" t="s">
        <v>6</v>
      </c>
      <c r="D6" s="788" t="s">
        <v>7</v>
      </c>
      <c r="E6" s="789" t="s">
        <v>8</v>
      </c>
      <c r="F6" s="790" t="s">
        <v>9</v>
      </c>
      <c r="G6" s="790" t="s">
        <v>10</v>
      </c>
      <c r="H6" s="790" t="s">
        <v>11</v>
      </c>
      <c r="I6" s="790" t="s">
        <v>10</v>
      </c>
      <c r="J6" s="790" t="s">
        <v>264</v>
      </c>
      <c r="K6" s="789" t="s">
        <v>8</v>
      </c>
      <c r="L6" s="789" t="s">
        <v>8</v>
      </c>
      <c r="M6" s="790" t="s">
        <v>9</v>
      </c>
      <c r="N6" s="790" t="s">
        <v>10</v>
      </c>
      <c r="O6" s="790" t="s">
        <v>11</v>
      </c>
      <c r="P6" s="790" t="s">
        <v>10</v>
      </c>
      <c r="Q6" s="790" t="s">
        <v>12</v>
      </c>
      <c r="R6" s="791" t="s">
        <v>8</v>
      </c>
    </row>
    <row r="7" spans="1:19" ht="31" customHeight="1" x14ac:dyDescent="0.35">
      <c r="A7" s="792" t="s">
        <v>13</v>
      </c>
      <c r="B7" s="792" t="s">
        <v>116</v>
      </c>
      <c r="C7" s="793" t="s">
        <v>115</v>
      </c>
      <c r="D7" s="794">
        <f>SUM(E7:K7,L7:R7)/2</f>
        <v>17.5</v>
      </c>
      <c r="E7" s="795"/>
      <c r="F7" s="801" t="s">
        <v>104</v>
      </c>
      <c r="G7" s="801" t="s">
        <v>104</v>
      </c>
      <c r="H7" s="801" t="s">
        <v>104</v>
      </c>
      <c r="I7" s="801" t="s">
        <v>104</v>
      </c>
      <c r="J7" s="801" t="s">
        <v>104</v>
      </c>
      <c r="K7" s="795"/>
      <c r="L7" s="795"/>
      <c r="M7" s="794">
        <v>7</v>
      </c>
      <c r="N7" s="794">
        <v>7</v>
      </c>
      <c r="O7" s="794">
        <v>7</v>
      </c>
      <c r="P7" s="794">
        <v>7</v>
      </c>
      <c r="Q7" s="794">
        <v>7</v>
      </c>
      <c r="R7" s="796"/>
    </row>
    <row r="8" spans="1:19" ht="31" customHeight="1" x14ac:dyDescent="0.35">
      <c r="A8" s="792" t="s">
        <v>13</v>
      </c>
      <c r="B8" s="792" t="s">
        <v>90</v>
      </c>
      <c r="C8" s="793" t="s">
        <v>88</v>
      </c>
      <c r="D8" s="794">
        <f t="shared" ref="D8:D14" si="0">SUM(E8:K8,L8:R8)/2</f>
        <v>40</v>
      </c>
      <c r="E8" s="795"/>
      <c r="F8" s="794">
        <v>8</v>
      </c>
      <c r="G8" s="794">
        <v>8</v>
      </c>
      <c r="H8" s="797">
        <v>8</v>
      </c>
      <c r="I8" s="794">
        <v>8</v>
      </c>
      <c r="J8" s="794">
        <v>8</v>
      </c>
      <c r="K8" s="795"/>
      <c r="L8" s="795"/>
      <c r="M8" s="794">
        <v>8</v>
      </c>
      <c r="N8" s="794">
        <v>8</v>
      </c>
      <c r="O8" s="794">
        <v>8</v>
      </c>
      <c r="P8" s="794">
        <v>8</v>
      </c>
      <c r="Q8" s="794">
        <v>8</v>
      </c>
      <c r="R8" s="796"/>
    </row>
    <row r="9" spans="1:19" ht="31" customHeight="1" x14ac:dyDescent="0.35">
      <c r="A9" s="792" t="s">
        <v>13</v>
      </c>
      <c r="B9" s="792" t="s">
        <v>90</v>
      </c>
      <c r="C9" s="793" t="s">
        <v>89</v>
      </c>
      <c r="D9" s="794">
        <f t="shared" si="0"/>
        <v>32</v>
      </c>
      <c r="E9" s="795"/>
      <c r="F9" s="794">
        <v>8</v>
      </c>
      <c r="G9" s="794">
        <v>8</v>
      </c>
      <c r="H9" s="794">
        <v>8</v>
      </c>
      <c r="I9" s="794">
        <v>8</v>
      </c>
      <c r="J9" s="794">
        <v>8</v>
      </c>
      <c r="K9" s="795"/>
      <c r="L9" s="795"/>
      <c r="M9" s="794">
        <v>8</v>
      </c>
      <c r="N9" s="794">
        <v>8</v>
      </c>
      <c r="O9" s="794">
        <v>8</v>
      </c>
      <c r="P9" s="801" t="s">
        <v>104</v>
      </c>
      <c r="Q9" s="801" t="s">
        <v>104</v>
      </c>
      <c r="R9" s="796"/>
    </row>
    <row r="10" spans="1:19" ht="31" customHeight="1" x14ac:dyDescent="0.35">
      <c r="A10" s="792" t="s">
        <v>13</v>
      </c>
      <c r="B10" s="792" t="s">
        <v>90</v>
      </c>
      <c r="C10" s="798" t="s">
        <v>111</v>
      </c>
      <c r="D10" s="794">
        <f t="shared" si="0"/>
        <v>40</v>
      </c>
      <c r="E10" s="795">
        <v>8</v>
      </c>
      <c r="F10" s="794">
        <v>8</v>
      </c>
      <c r="G10" s="794">
        <v>8</v>
      </c>
      <c r="H10" s="794"/>
      <c r="I10" s="794">
        <v>8</v>
      </c>
      <c r="J10" s="794">
        <v>8</v>
      </c>
      <c r="K10" s="795"/>
      <c r="L10" s="799"/>
      <c r="M10" s="794">
        <v>8</v>
      </c>
      <c r="N10" s="794">
        <v>8</v>
      </c>
      <c r="O10" s="794">
        <v>8</v>
      </c>
      <c r="P10" s="794">
        <v>8</v>
      </c>
      <c r="Q10" s="794"/>
      <c r="R10" s="795">
        <v>8</v>
      </c>
    </row>
    <row r="11" spans="1:19" ht="31" customHeight="1" x14ac:dyDescent="0.35">
      <c r="A11" s="792" t="s">
        <v>13</v>
      </c>
      <c r="B11" s="792" t="s">
        <v>90</v>
      </c>
      <c r="C11" s="798" t="s">
        <v>133</v>
      </c>
      <c r="D11" s="794">
        <f t="shared" si="0"/>
        <v>40</v>
      </c>
      <c r="E11" s="795">
        <v>8</v>
      </c>
      <c r="F11" s="794">
        <v>8</v>
      </c>
      <c r="G11" s="794"/>
      <c r="H11" s="794">
        <v>8</v>
      </c>
      <c r="I11" s="794">
        <v>8</v>
      </c>
      <c r="J11" s="794">
        <v>8</v>
      </c>
      <c r="K11" s="795"/>
      <c r="L11" s="799"/>
      <c r="M11" s="794">
        <v>8</v>
      </c>
      <c r="N11" s="794">
        <v>8</v>
      </c>
      <c r="O11" s="794">
        <v>8</v>
      </c>
      <c r="P11" s="794"/>
      <c r="Q11" s="794">
        <v>8</v>
      </c>
      <c r="R11" s="796">
        <v>8</v>
      </c>
    </row>
    <row r="12" spans="1:19" ht="31" hidden="1" customHeight="1" x14ac:dyDescent="0.5">
      <c r="A12" s="792" t="s">
        <v>13</v>
      </c>
      <c r="B12" s="792" t="s">
        <v>90</v>
      </c>
      <c r="C12" s="813"/>
      <c r="D12" s="794">
        <f t="shared" si="0"/>
        <v>0</v>
      </c>
      <c r="E12" s="795"/>
      <c r="F12" s="794"/>
      <c r="G12" s="794"/>
      <c r="H12" s="794"/>
      <c r="I12" s="794"/>
      <c r="J12" s="794"/>
      <c r="K12" s="795"/>
      <c r="L12" s="799"/>
      <c r="M12" s="794"/>
      <c r="N12" s="794"/>
      <c r="O12" s="794"/>
      <c r="P12" s="794"/>
      <c r="Q12" s="794"/>
      <c r="R12" s="796"/>
    </row>
    <row r="13" spans="1:19" ht="31" customHeight="1" x14ac:dyDescent="0.35">
      <c r="A13" s="816" t="s">
        <v>256</v>
      </c>
      <c r="B13" s="816" t="s">
        <v>90</v>
      </c>
      <c r="C13" s="998" t="s">
        <v>303</v>
      </c>
      <c r="D13" s="794">
        <f t="shared" si="0"/>
        <v>0</v>
      </c>
      <c r="E13" s="820" t="s">
        <v>10</v>
      </c>
      <c r="F13" s="794"/>
      <c r="G13" s="794"/>
      <c r="H13" s="794"/>
      <c r="I13" s="794"/>
      <c r="J13" s="794"/>
      <c r="K13" s="820" t="s">
        <v>10</v>
      </c>
      <c r="L13" s="820" t="s">
        <v>10</v>
      </c>
      <c r="M13" s="794"/>
      <c r="N13" s="794"/>
      <c r="O13" s="794"/>
      <c r="P13" s="794"/>
      <c r="Q13" s="794"/>
      <c r="R13" s="999" t="s">
        <v>10</v>
      </c>
    </row>
    <row r="14" spans="1:19" ht="31" customHeight="1" x14ac:dyDescent="0.35">
      <c r="A14" s="792" t="s">
        <v>13</v>
      </c>
      <c r="B14" s="792" t="s">
        <v>90</v>
      </c>
      <c r="C14" s="802" t="s">
        <v>106</v>
      </c>
      <c r="D14" s="794">
        <f t="shared" si="0"/>
        <v>8</v>
      </c>
      <c r="E14" s="795"/>
      <c r="F14" s="803"/>
      <c r="G14" s="803"/>
      <c r="H14" s="803"/>
      <c r="I14" s="803"/>
      <c r="J14" s="803"/>
      <c r="K14" s="795">
        <v>8</v>
      </c>
      <c r="L14" s="799"/>
      <c r="M14" s="803"/>
      <c r="N14" s="803"/>
      <c r="O14" s="803"/>
      <c r="P14" s="803"/>
      <c r="Q14" s="803"/>
      <c r="R14" s="795">
        <v>8</v>
      </c>
    </row>
    <row r="15" spans="1:19" ht="31" customHeight="1" x14ac:dyDescent="0.35">
      <c r="A15" s="805"/>
      <c r="B15" s="805"/>
      <c r="C15" s="806" t="s">
        <v>122</v>
      </c>
      <c r="D15" s="807"/>
      <c r="E15" s="808">
        <f>COUNT(E7:E14)</f>
        <v>2</v>
      </c>
      <c r="F15" s="808">
        <f t="shared" ref="F15:R15" si="1">COUNT(F7:F14)</f>
        <v>4</v>
      </c>
      <c r="G15" s="808">
        <f t="shared" si="1"/>
        <v>3</v>
      </c>
      <c r="H15" s="808">
        <f t="shared" si="1"/>
        <v>3</v>
      </c>
      <c r="I15" s="808">
        <f t="shared" si="1"/>
        <v>4</v>
      </c>
      <c r="J15" s="808">
        <f t="shared" si="1"/>
        <v>4</v>
      </c>
      <c r="K15" s="808">
        <f t="shared" si="1"/>
        <v>1</v>
      </c>
      <c r="L15" s="808">
        <f t="shared" si="1"/>
        <v>0</v>
      </c>
      <c r="M15" s="808">
        <f t="shared" si="1"/>
        <v>5</v>
      </c>
      <c r="N15" s="808">
        <f t="shared" si="1"/>
        <v>5</v>
      </c>
      <c r="O15" s="808">
        <f t="shared" si="1"/>
        <v>5</v>
      </c>
      <c r="P15" s="808">
        <f t="shared" si="1"/>
        <v>3</v>
      </c>
      <c r="Q15" s="808">
        <f t="shared" si="1"/>
        <v>3</v>
      </c>
      <c r="R15" s="808">
        <f t="shared" si="1"/>
        <v>3</v>
      </c>
      <c r="S15" s="545">
        <f>AVERAGE(E15:R15)</f>
        <v>3.2142857142857144</v>
      </c>
    </row>
    <row r="16" spans="1:19" ht="31" hidden="1" customHeight="1" x14ac:dyDescent="0.5">
      <c r="A16" s="813"/>
      <c r="B16" s="813"/>
      <c r="C16" s="813"/>
      <c r="D16" s="794">
        <f>SUM(E16:K16,L16:R16)/2</f>
        <v>0</v>
      </c>
      <c r="E16" s="799"/>
      <c r="F16" s="809"/>
      <c r="G16" s="809"/>
      <c r="H16" s="809"/>
      <c r="I16" s="809"/>
      <c r="J16" s="809"/>
      <c r="K16" s="799"/>
      <c r="L16" s="799"/>
      <c r="M16" s="794"/>
      <c r="N16" s="809"/>
      <c r="O16" s="809"/>
      <c r="P16" s="809"/>
      <c r="Q16" s="809"/>
      <c r="R16" s="810"/>
      <c r="S16" s="545"/>
    </row>
    <row r="17" spans="1:19" ht="31" customHeight="1" x14ac:dyDescent="0.35">
      <c r="A17" s="792" t="s">
        <v>13</v>
      </c>
      <c r="B17" s="792" t="s">
        <v>14</v>
      </c>
      <c r="C17" s="798" t="s">
        <v>202</v>
      </c>
      <c r="D17" s="794">
        <f>SUM(E17:K17,L17:R17)/2</f>
        <v>40</v>
      </c>
      <c r="E17" s="799"/>
      <c r="F17" s="809">
        <v>8</v>
      </c>
      <c r="G17" s="809"/>
      <c r="H17" s="809">
        <v>8</v>
      </c>
      <c r="I17" s="809">
        <v>8</v>
      </c>
      <c r="J17" s="809">
        <v>8</v>
      </c>
      <c r="K17" s="799">
        <v>8</v>
      </c>
      <c r="L17" s="799">
        <v>8</v>
      </c>
      <c r="M17" s="794"/>
      <c r="N17" s="809">
        <v>8</v>
      </c>
      <c r="O17" s="809">
        <v>8</v>
      </c>
      <c r="P17" s="809">
        <v>8</v>
      </c>
      <c r="Q17" s="809">
        <v>8</v>
      </c>
      <c r="R17" s="810"/>
      <c r="S17" s="545"/>
    </row>
    <row r="18" spans="1:19" ht="31" customHeight="1" x14ac:dyDescent="0.35">
      <c r="A18" s="792" t="s">
        <v>13</v>
      </c>
      <c r="B18" s="792" t="s">
        <v>14</v>
      </c>
      <c r="C18" s="798" t="s">
        <v>98</v>
      </c>
      <c r="D18" s="794">
        <f t="shared" ref="D18:D19" si="2">SUM(E18:K18,L18:R18)/2</f>
        <v>40</v>
      </c>
      <c r="E18" s="795"/>
      <c r="F18" s="797">
        <v>8</v>
      </c>
      <c r="G18" s="794">
        <v>8</v>
      </c>
      <c r="H18" s="794">
        <v>8</v>
      </c>
      <c r="I18" s="794">
        <v>8</v>
      </c>
      <c r="J18" s="794">
        <v>8</v>
      </c>
      <c r="K18" s="795"/>
      <c r="L18" s="795"/>
      <c r="M18" s="809">
        <v>8</v>
      </c>
      <c r="N18" s="809">
        <v>8</v>
      </c>
      <c r="O18" s="794">
        <v>8</v>
      </c>
      <c r="P18" s="794">
        <v>8</v>
      </c>
      <c r="Q18" s="794">
        <v>8</v>
      </c>
      <c r="R18" s="796"/>
      <c r="S18" s="545"/>
    </row>
    <row r="19" spans="1:19" ht="31" customHeight="1" x14ac:dyDescent="0.35">
      <c r="A19" s="792" t="s">
        <v>13</v>
      </c>
      <c r="B19" s="792" t="s">
        <v>14</v>
      </c>
      <c r="C19" s="798" t="s">
        <v>142</v>
      </c>
      <c r="D19" s="794">
        <f t="shared" si="2"/>
        <v>40</v>
      </c>
      <c r="E19" s="795"/>
      <c r="F19" s="797">
        <v>8</v>
      </c>
      <c r="G19" s="794">
        <v>8</v>
      </c>
      <c r="H19" s="794"/>
      <c r="I19" s="794">
        <v>8</v>
      </c>
      <c r="J19" s="794">
        <v>8</v>
      </c>
      <c r="K19" s="799">
        <v>8</v>
      </c>
      <c r="L19" s="799">
        <v>8</v>
      </c>
      <c r="M19" s="794">
        <v>8</v>
      </c>
      <c r="N19" s="794"/>
      <c r="O19" s="794">
        <v>8</v>
      </c>
      <c r="P19" s="794">
        <v>8</v>
      </c>
      <c r="Q19" s="794">
        <v>8</v>
      </c>
      <c r="R19" s="796"/>
      <c r="S19" s="545"/>
    </row>
    <row r="20" spans="1:19" ht="31" hidden="1" customHeight="1" x14ac:dyDescent="0.35">
      <c r="A20" s="1000" t="s">
        <v>138</v>
      </c>
      <c r="B20" s="792" t="s">
        <v>201</v>
      </c>
      <c r="C20" s="798" t="s">
        <v>107</v>
      </c>
      <c r="D20" s="794">
        <f>SUM(E20:K20,L20:R20)/2</f>
        <v>0</v>
      </c>
      <c r="E20" s="795"/>
      <c r="F20" s="794"/>
      <c r="G20" s="794"/>
      <c r="H20" s="794"/>
      <c r="I20" s="794"/>
      <c r="J20" s="794"/>
      <c r="K20" s="795"/>
      <c r="L20" s="799"/>
      <c r="M20" s="794"/>
      <c r="N20" s="794"/>
      <c r="O20" s="794"/>
      <c r="P20" s="794"/>
      <c r="Q20" s="794"/>
      <c r="R20" s="796"/>
      <c r="S20" s="545"/>
    </row>
    <row r="21" spans="1:19" ht="31" customHeight="1" x14ac:dyDescent="0.35">
      <c r="A21" s="805"/>
      <c r="B21" s="805"/>
      <c r="C21" s="806" t="s">
        <v>123</v>
      </c>
      <c r="D21" s="807"/>
      <c r="E21" s="808">
        <f>COUNT(E7:E14,E16:E20)</f>
        <v>2</v>
      </c>
      <c r="F21" s="808">
        <f t="shared" ref="F21:R21" si="3">COUNT(F7:F14,F16:F20)</f>
        <v>7</v>
      </c>
      <c r="G21" s="808">
        <f t="shared" si="3"/>
        <v>5</v>
      </c>
      <c r="H21" s="808">
        <f t="shared" si="3"/>
        <v>5</v>
      </c>
      <c r="I21" s="808">
        <f t="shared" si="3"/>
        <v>7</v>
      </c>
      <c r="J21" s="808">
        <f t="shared" si="3"/>
        <v>7</v>
      </c>
      <c r="K21" s="808">
        <f t="shared" si="3"/>
        <v>3</v>
      </c>
      <c r="L21" s="808">
        <f t="shared" si="3"/>
        <v>2</v>
      </c>
      <c r="M21" s="808">
        <f t="shared" si="3"/>
        <v>7</v>
      </c>
      <c r="N21" s="808">
        <f t="shared" si="3"/>
        <v>7</v>
      </c>
      <c r="O21" s="808">
        <f t="shared" si="3"/>
        <v>8</v>
      </c>
      <c r="P21" s="808">
        <f t="shared" si="3"/>
        <v>6</v>
      </c>
      <c r="Q21" s="808">
        <f t="shared" si="3"/>
        <v>6</v>
      </c>
      <c r="R21" s="808">
        <f t="shared" si="3"/>
        <v>3</v>
      </c>
      <c r="S21" s="545">
        <f>AVERAGE(E21:R21)</f>
        <v>5.3571428571428568</v>
      </c>
    </row>
    <row r="22" spans="1:19" ht="31" customHeight="1" x14ac:dyDescent="0.5">
      <c r="A22" s="792" t="s">
        <v>13</v>
      </c>
      <c r="B22" s="792" t="s">
        <v>26</v>
      </c>
      <c r="C22" s="798" t="s">
        <v>285</v>
      </c>
      <c r="D22" s="794">
        <f>SUM(E22:K22,L22:R22)/2</f>
        <v>40</v>
      </c>
      <c r="E22" s="795"/>
      <c r="F22" s="794">
        <v>8</v>
      </c>
      <c r="G22" s="794">
        <v>8</v>
      </c>
      <c r="H22" s="794"/>
      <c r="I22" s="794">
        <v>8</v>
      </c>
      <c r="J22" s="794">
        <v>8</v>
      </c>
      <c r="K22" s="799">
        <v>8</v>
      </c>
      <c r="L22" s="799">
        <v>8</v>
      </c>
      <c r="M22" s="809">
        <v>8</v>
      </c>
      <c r="N22" s="809">
        <v>8</v>
      </c>
      <c r="O22" s="813"/>
      <c r="P22" s="809">
        <v>8</v>
      </c>
      <c r="Q22" s="809">
        <v>8</v>
      </c>
      <c r="R22" s="796"/>
      <c r="S22" s="545"/>
    </row>
    <row r="23" spans="1:19" ht="31" customHeight="1" x14ac:dyDescent="0.35">
      <c r="A23" s="792" t="s">
        <v>13</v>
      </c>
      <c r="B23" s="792" t="s">
        <v>26</v>
      </c>
      <c r="C23" s="798" t="s">
        <v>274</v>
      </c>
      <c r="D23" s="794">
        <f>SUM(E23:K23,L23:R23)/2</f>
        <v>40</v>
      </c>
      <c r="E23" s="814">
        <v>8</v>
      </c>
      <c r="F23" s="794">
        <v>8</v>
      </c>
      <c r="G23" s="794">
        <v>8</v>
      </c>
      <c r="H23" s="794">
        <v>8</v>
      </c>
      <c r="I23" s="794"/>
      <c r="J23" s="794">
        <v>8</v>
      </c>
      <c r="K23" s="815"/>
      <c r="L23" s="814"/>
      <c r="M23" s="794">
        <v>8</v>
      </c>
      <c r="N23" s="794">
        <v>8</v>
      </c>
      <c r="O23" s="794">
        <v>8</v>
      </c>
      <c r="P23" s="794"/>
      <c r="Q23" s="794">
        <v>8</v>
      </c>
      <c r="R23" s="814">
        <v>8</v>
      </c>
      <c r="S23" s="545"/>
    </row>
    <row r="24" spans="1:19" ht="31" customHeight="1" x14ac:dyDescent="0.35">
      <c r="A24" s="792" t="s">
        <v>13</v>
      </c>
      <c r="B24" s="792" t="s">
        <v>26</v>
      </c>
      <c r="C24" s="798" t="s">
        <v>298</v>
      </c>
      <c r="D24" s="794">
        <f>SUM(E24:K24,L24:R24)/2</f>
        <v>8</v>
      </c>
      <c r="E24" s="803"/>
      <c r="F24" s="794"/>
      <c r="G24" s="803"/>
      <c r="H24" s="803"/>
      <c r="I24" s="794">
        <v>8</v>
      </c>
      <c r="J24" s="803"/>
      <c r="K24" s="815"/>
      <c r="L24" s="814"/>
      <c r="M24" s="803"/>
      <c r="N24" s="803"/>
      <c r="O24" s="803"/>
      <c r="P24" s="794">
        <v>8</v>
      </c>
      <c r="Q24" s="794"/>
      <c r="R24" s="803"/>
      <c r="S24" s="545"/>
    </row>
    <row r="25" spans="1:19" ht="31" customHeight="1" x14ac:dyDescent="0.35">
      <c r="A25" s="792" t="s">
        <v>13</v>
      </c>
      <c r="B25" s="792" t="s">
        <v>26</v>
      </c>
      <c r="C25" s="798" t="s">
        <v>278</v>
      </c>
      <c r="D25" s="794">
        <f>SUM(E25:K25,L25:R25)/2</f>
        <v>12</v>
      </c>
      <c r="E25" s="814"/>
      <c r="F25" s="794"/>
      <c r="G25" s="794"/>
      <c r="H25" s="794"/>
      <c r="I25" s="794"/>
      <c r="J25" s="794">
        <v>8</v>
      </c>
      <c r="K25" s="801" t="s">
        <v>104</v>
      </c>
      <c r="L25" s="814">
        <v>8</v>
      </c>
      <c r="M25" s="794"/>
      <c r="N25" s="794"/>
      <c r="O25" s="794"/>
      <c r="P25" s="794"/>
      <c r="Q25" s="794">
        <v>8</v>
      </c>
      <c r="R25" s="814"/>
      <c r="S25" s="545"/>
    </row>
    <row r="26" spans="1:19" ht="31" customHeight="1" x14ac:dyDescent="0.35">
      <c r="A26" s="805"/>
      <c r="B26" s="805"/>
      <c r="C26" s="806" t="s">
        <v>120</v>
      </c>
      <c r="D26" s="807"/>
      <c r="E26" s="808">
        <f>COUNT(E7:E14,E16:E20,E22:E25)</f>
        <v>3</v>
      </c>
      <c r="F26" s="808">
        <f t="shared" ref="F26:R26" si="4">COUNT(F7:F14,F16:F20,F22:F25)</f>
        <v>9</v>
      </c>
      <c r="G26" s="808">
        <f t="shared" si="4"/>
        <v>7</v>
      </c>
      <c r="H26" s="808">
        <f t="shared" si="4"/>
        <v>6</v>
      </c>
      <c r="I26" s="808">
        <f t="shared" si="4"/>
        <v>9</v>
      </c>
      <c r="J26" s="808">
        <f t="shared" si="4"/>
        <v>10</v>
      </c>
      <c r="K26" s="808">
        <f t="shared" si="4"/>
        <v>4</v>
      </c>
      <c r="L26" s="808">
        <f t="shared" si="4"/>
        <v>4</v>
      </c>
      <c r="M26" s="808">
        <f t="shared" si="4"/>
        <v>9</v>
      </c>
      <c r="N26" s="808">
        <f t="shared" si="4"/>
        <v>9</v>
      </c>
      <c r="O26" s="808">
        <f t="shared" si="4"/>
        <v>9</v>
      </c>
      <c r="P26" s="808">
        <f t="shared" si="4"/>
        <v>8</v>
      </c>
      <c r="Q26" s="808">
        <f t="shared" si="4"/>
        <v>9</v>
      </c>
      <c r="R26" s="808">
        <f t="shared" si="4"/>
        <v>4</v>
      </c>
      <c r="S26" s="545">
        <f t="shared" ref="S26:S69" si="5">AVERAGE(E26:R26)</f>
        <v>7.1428571428571432</v>
      </c>
    </row>
    <row r="27" spans="1:19" ht="31" customHeight="1" x14ac:dyDescent="0.35">
      <c r="A27" s="1001" t="s">
        <v>13</v>
      </c>
      <c r="B27" s="792" t="s">
        <v>30</v>
      </c>
      <c r="C27" s="1002" t="s">
        <v>278</v>
      </c>
      <c r="D27" s="794">
        <f>SUM(E27:K27,L27:R27)/2</f>
        <v>24</v>
      </c>
      <c r="E27" s="795"/>
      <c r="F27" s="794">
        <v>8</v>
      </c>
      <c r="G27" s="794">
        <v>8</v>
      </c>
      <c r="H27" s="794">
        <v>8</v>
      </c>
      <c r="I27" s="794"/>
      <c r="J27" s="803"/>
      <c r="K27" s="819"/>
      <c r="L27" s="819"/>
      <c r="M27" s="794">
        <v>8</v>
      </c>
      <c r="N27" s="794">
        <v>8</v>
      </c>
      <c r="O27" s="794">
        <v>8</v>
      </c>
      <c r="P27" s="809"/>
      <c r="Q27" s="803"/>
      <c r="R27" s="796"/>
      <c r="S27" s="545"/>
    </row>
    <row r="28" spans="1:19" ht="31" hidden="1" customHeight="1" x14ac:dyDescent="0.5">
      <c r="A28" s="813"/>
      <c r="B28" s="813"/>
      <c r="C28" s="813"/>
      <c r="D28" s="794">
        <f>SUM(E28:K28,L28:R28)/2</f>
        <v>0</v>
      </c>
      <c r="E28" s="821"/>
      <c r="F28" s="794"/>
      <c r="G28" s="794"/>
      <c r="H28" s="794"/>
      <c r="I28" s="794"/>
      <c r="J28" s="794"/>
      <c r="K28" s="819"/>
      <c r="L28" s="819"/>
      <c r="M28" s="794"/>
      <c r="N28" s="794"/>
      <c r="O28" s="794"/>
      <c r="P28" s="809"/>
      <c r="Q28" s="794"/>
      <c r="R28" s="821"/>
      <c r="S28" s="545"/>
    </row>
    <row r="29" spans="1:19" ht="31" customHeight="1" x14ac:dyDescent="0.35">
      <c r="A29" s="792" t="s">
        <v>13</v>
      </c>
      <c r="B29" s="792" t="s">
        <v>30</v>
      </c>
      <c r="C29" s="798" t="s">
        <v>292</v>
      </c>
      <c r="D29" s="794">
        <f>SUM(E29:K29,L29:R29)/2</f>
        <v>32</v>
      </c>
      <c r="E29" s="821"/>
      <c r="F29" s="794">
        <v>8</v>
      </c>
      <c r="G29" s="794"/>
      <c r="H29" s="794">
        <v>8</v>
      </c>
      <c r="I29" s="794">
        <v>8</v>
      </c>
      <c r="J29" s="794">
        <v>8</v>
      </c>
      <c r="K29" s="819"/>
      <c r="L29" s="819"/>
      <c r="M29" s="794">
        <v>8</v>
      </c>
      <c r="N29" s="794">
        <v>8</v>
      </c>
      <c r="O29" s="794"/>
      <c r="P29" s="809">
        <v>8</v>
      </c>
      <c r="Q29" s="794">
        <v>8</v>
      </c>
      <c r="R29" s="821"/>
      <c r="S29" s="545"/>
    </row>
    <row r="30" spans="1:19" ht="31" customHeight="1" x14ac:dyDescent="0.35">
      <c r="A30" s="792" t="s">
        <v>13</v>
      </c>
      <c r="B30" s="792" t="s">
        <v>30</v>
      </c>
      <c r="C30" s="798" t="s">
        <v>290</v>
      </c>
      <c r="D30" s="794">
        <f t="shared" ref="D30" si="6">SUM(E30:K30,L30:R30)/2</f>
        <v>16</v>
      </c>
      <c r="E30" s="795">
        <v>8</v>
      </c>
      <c r="F30" s="794"/>
      <c r="G30" s="794"/>
      <c r="H30" s="794"/>
      <c r="I30" s="794"/>
      <c r="J30" s="794"/>
      <c r="K30" s="795">
        <v>8</v>
      </c>
      <c r="L30" s="795">
        <v>8</v>
      </c>
      <c r="M30" s="794"/>
      <c r="N30" s="794"/>
      <c r="O30" s="794"/>
      <c r="P30" s="794"/>
      <c r="Q30" s="794"/>
      <c r="R30" s="796">
        <v>8</v>
      </c>
      <c r="S30" s="545"/>
    </row>
    <row r="31" spans="1:19" ht="31" customHeight="1" x14ac:dyDescent="0.35">
      <c r="A31" s="805"/>
      <c r="B31" s="805"/>
      <c r="C31" s="806" t="s">
        <v>119</v>
      </c>
      <c r="D31" s="807"/>
      <c r="E31" s="808">
        <f>COUNT(E7:E14,E16:E20,E22:E25,E27:E30)</f>
        <v>4</v>
      </c>
      <c r="F31" s="808">
        <f t="shared" ref="F31:R31" si="7">COUNT(F7:F14,F16:F20,F22:F25,F27:F30)</f>
        <v>11</v>
      </c>
      <c r="G31" s="808">
        <f t="shared" si="7"/>
        <v>8</v>
      </c>
      <c r="H31" s="808">
        <f t="shared" si="7"/>
        <v>8</v>
      </c>
      <c r="I31" s="808">
        <f t="shared" si="7"/>
        <v>10</v>
      </c>
      <c r="J31" s="808">
        <f t="shared" si="7"/>
        <v>11</v>
      </c>
      <c r="K31" s="808">
        <f t="shared" si="7"/>
        <v>5</v>
      </c>
      <c r="L31" s="808">
        <f t="shared" si="7"/>
        <v>5</v>
      </c>
      <c r="M31" s="808">
        <f t="shared" si="7"/>
        <v>11</v>
      </c>
      <c r="N31" s="808">
        <f t="shared" si="7"/>
        <v>11</v>
      </c>
      <c r="O31" s="808">
        <f t="shared" si="7"/>
        <v>10</v>
      </c>
      <c r="P31" s="808">
        <f t="shared" si="7"/>
        <v>9</v>
      </c>
      <c r="Q31" s="808">
        <f t="shared" si="7"/>
        <v>10</v>
      </c>
      <c r="R31" s="808">
        <f t="shared" si="7"/>
        <v>5</v>
      </c>
      <c r="S31" s="545">
        <f t="shared" si="5"/>
        <v>8.4285714285714288</v>
      </c>
    </row>
    <row r="32" spans="1:19" ht="31" hidden="1" customHeight="1" x14ac:dyDescent="0.5">
      <c r="A32" s="813"/>
      <c r="B32" s="813"/>
      <c r="C32" s="813"/>
      <c r="D32" s="794">
        <f>SUM(E32:K32,L32:R32)/2</f>
        <v>0</v>
      </c>
      <c r="E32" s="795"/>
      <c r="F32" s="794"/>
      <c r="G32" s="794"/>
      <c r="H32" s="794"/>
      <c r="I32" s="794"/>
      <c r="J32" s="794"/>
      <c r="K32" s="820"/>
      <c r="L32" s="820"/>
      <c r="M32" s="794"/>
      <c r="N32" s="794"/>
      <c r="O32" s="794"/>
      <c r="P32" s="794"/>
      <c r="Q32" s="794"/>
      <c r="R32" s="796"/>
      <c r="S32" s="545"/>
    </row>
    <row r="33" spans="1:19" ht="31" customHeight="1" x14ac:dyDescent="0.35">
      <c r="A33" s="792" t="s">
        <v>13</v>
      </c>
      <c r="B33" s="792" t="s">
        <v>91</v>
      </c>
      <c r="C33" s="793" t="s">
        <v>92</v>
      </c>
      <c r="D33" s="794">
        <f t="shared" ref="D33:D36" si="8">SUM(E33:K33,L33:R33)/2</f>
        <v>40</v>
      </c>
      <c r="E33" s="795"/>
      <c r="F33" s="794">
        <v>8</v>
      </c>
      <c r="G33" s="794">
        <v>8</v>
      </c>
      <c r="H33" s="794">
        <v>8</v>
      </c>
      <c r="I33" s="794">
        <v>8</v>
      </c>
      <c r="J33" s="794">
        <v>8</v>
      </c>
      <c r="K33" s="795"/>
      <c r="L33" s="795"/>
      <c r="M33" s="794">
        <v>8</v>
      </c>
      <c r="N33" s="794">
        <v>8</v>
      </c>
      <c r="O33" s="794">
        <v>8</v>
      </c>
      <c r="P33" s="794">
        <v>8</v>
      </c>
      <c r="Q33" s="794">
        <v>8</v>
      </c>
      <c r="R33" s="796"/>
      <c r="S33" s="545"/>
    </row>
    <row r="34" spans="1:19" ht="31" customHeight="1" x14ac:dyDescent="0.35">
      <c r="A34" s="792" t="s">
        <v>13</v>
      </c>
      <c r="B34" s="792" t="s">
        <v>91</v>
      </c>
      <c r="C34" s="798" t="s">
        <v>277</v>
      </c>
      <c r="D34" s="794">
        <f t="shared" si="8"/>
        <v>40</v>
      </c>
      <c r="E34" s="795"/>
      <c r="F34" s="794">
        <v>8</v>
      </c>
      <c r="G34" s="794">
        <v>8</v>
      </c>
      <c r="H34" s="794">
        <v>8</v>
      </c>
      <c r="I34" s="794">
        <v>8</v>
      </c>
      <c r="J34" s="794"/>
      <c r="K34" s="795">
        <v>8</v>
      </c>
      <c r="L34" s="795">
        <v>8</v>
      </c>
      <c r="M34" s="794">
        <v>8</v>
      </c>
      <c r="N34" s="794"/>
      <c r="O34" s="794">
        <v>8</v>
      </c>
      <c r="P34" s="794">
        <v>8</v>
      </c>
      <c r="Q34" s="794">
        <v>8</v>
      </c>
      <c r="R34" s="796"/>
      <c r="S34" s="545"/>
    </row>
    <row r="35" spans="1:19" ht="31" customHeight="1" x14ac:dyDescent="0.35">
      <c r="A35" s="792" t="s">
        <v>13</v>
      </c>
      <c r="B35" s="792" t="s">
        <v>91</v>
      </c>
      <c r="C35" s="798" t="s">
        <v>298</v>
      </c>
      <c r="D35" s="794">
        <f t="shared" si="8"/>
        <v>24</v>
      </c>
      <c r="E35" s="821"/>
      <c r="F35" s="794"/>
      <c r="G35" s="794">
        <v>8</v>
      </c>
      <c r="H35" s="794">
        <v>8</v>
      </c>
      <c r="I35" s="803"/>
      <c r="J35" s="794">
        <v>8</v>
      </c>
      <c r="K35" s="814"/>
      <c r="L35" s="795"/>
      <c r="M35" s="794">
        <v>8</v>
      </c>
      <c r="N35" s="794">
        <v>8</v>
      </c>
      <c r="O35" s="794">
        <v>8</v>
      </c>
      <c r="P35" s="803"/>
      <c r="Q35" s="794"/>
      <c r="R35" s="821"/>
      <c r="S35" s="545"/>
    </row>
    <row r="36" spans="1:19" ht="31" customHeight="1" x14ac:dyDescent="0.35">
      <c r="A36" s="792" t="s">
        <v>13</v>
      </c>
      <c r="B36" s="792" t="s">
        <v>91</v>
      </c>
      <c r="C36" s="798" t="s">
        <v>281</v>
      </c>
      <c r="D36" s="794">
        <f t="shared" si="8"/>
        <v>40</v>
      </c>
      <c r="E36" s="795">
        <v>8</v>
      </c>
      <c r="F36" s="794"/>
      <c r="G36" s="794">
        <v>8</v>
      </c>
      <c r="H36" s="794">
        <v>8</v>
      </c>
      <c r="I36" s="794">
        <v>8</v>
      </c>
      <c r="J36" s="794">
        <v>8</v>
      </c>
      <c r="K36" s="795"/>
      <c r="L36" s="795"/>
      <c r="M36" s="794">
        <v>8</v>
      </c>
      <c r="N36" s="794">
        <v>8</v>
      </c>
      <c r="O36" s="794"/>
      <c r="P36" s="794">
        <v>8</v>
      </c>
      <c r="Q36" s="794">
        <v>8</v>
      </c>
      <c r="R36" s="796">
        <v>8</v>
      </c>
      <c r="S36" s="545"/>
    </row>
    <row r="37" spans="1:19" ht="31" customHeight="1" x14ac:dyDescent="0.35">
      <c r="A37" s="805"/>
      <c r="B37" s="805"/>
      <c r="C37" s="806" t="s">
        <v>124</v>
      </c>
      <c r="D37" s="807"/>
      <c r="E37" s="808">
        <f>COUNT(E7:E14,E16:E20,E22:E25,E27:E30,E32:E36)</f>
        <v>5</v>
      </c>
      <c r="F37" s="808">
        <f t="shared" ref="F37:R37" si="9">COUNT(F7:F14,F16:F20,F22:F25,F27:F30,F32:F36)</f>
        <v>13</v>
      </c>
      <c r="G37" s="808">
        <f t="shared" si="9"/>
        <v>12</v>
      </c>
      <c r="H37" s="808">
        <f t="shared" si="9"/>
        <v>12</v>
      </c>
      <c r="I37" s="808">
        <f t="shared" si="9"/>
        <v>13</v>
      </c>
      <c r="J37" s="808">
        <f t="shared" si="9"/>
        <v>14</v>
      </c>
      <c r="K37" s="808">
        <f t="shared" si="9"/>
        <v>6</v>
      </c>
      <c r="L37" s="808">
        <f t="shared" si="9"/>
        <v>6</v>
      </c>
      <c r="M37" s="808">
        <f t="shared" si="9"/>
        <v>15</v>
      </c>
      <c r="N37" s="808">
        <f t="shared" si="9"/>
        <v>14</v>
      </c>
      <c r="O37" s="808">
        <f t="shared" si="9"/>
        <v>13</v>
      </c>
      <c r="P37" s="808">
        <f t="shared" si="9"/>
        <v>12</v>
      </c>
      <c r="Q37" s="808">
        <f t="shared" si="9"/>
        <v>13</v>
      </c>
      <c r="R37" s="808">
        <f t="shared" si="9"/>
        <v>6</v>
      </c>
      <c r="S37" s="545">
        <f t="shared" si="5"/>
        <v>11</v>
      </c>
    </row>
    <row r="38" spans="1:19" ht="31" customHeight="1" x14ac:dyDescent="0.35">
      <c r="A38" s="792" t="s">
        <v>13</v>
      </c>
      <c r="B38" s="792" t="s">
        <v>288</v>
      </c>
      <c r="C38" s="798" t="s">
        <v>276</v>
      </c>
      <c r="D38" s="794">
        <f>SUM(E38:K38,L38:R38)/2</f>
        <v>27</v>
      </c>
      <c r="E38" s="814"/>
      <c r="F38" s="794"/>
      <c r="G38" s="794"/>
      <c r="H38" s="794">
        <v>5</v>
      </c>
      <c r="I38" s="794">
        <v>7</v>
      </c>
      <c r="J38" s="794">
        <v>7</v>
      </c>
      <c r="K38" s="814">
        <v>8</v>
      </c>
      <c r="L38" s="814">
        <v>8</v>
      </c>
      <c r="M38" s="794"/>
      <c r="N38" s="794"/>
      <c r="O38" s="794">
        <v>5</v>
      </c>
      <c r="P38" s="794">
        <v>7</v>
      </c>
      <c r="Q38" s="794">
        <v>7</v>
      </c>
      <c r="R38" s="814"/>
      <c r="S38" s="545"/>
    </row>
    <row r="39" spans="1:19" ht="31" customHeight="1" x14ac:dyDescent="0.35">
      <c r="A39" s="792" t="s">
        <v>13</v>
      </c>
      <c r="B39" s="792" t="s">
        <v>34</v>
      </c>
      <c r="C39" s="823" t="s">
        <v>192</v>
      </c>
      <c r="D39" s="794">
        <f>SUM(E39:K39,L39:R39)/2</f>
        <v>40</v>
      </c>
      <c r="E39" s="795">
        <v>8</v>
      </c>
      <c r="F39" s="809">
        <v>8</v>
      </c>
      <c r="G39" s="809">
        <v>8</v>
      </c>
      <c r="H39" s="794">
        <v>8</v>
      </c>
      <c r="I39" s="794"/>
      <c r="J39" s="794">
        <v>8</v>
      </c>
      <c r="K39" s="795"/>
      <c r="L39" s="795"/>
      <c r="M39" s="809">
        <v>8</v>
      </c>
      <c r="N39" s="809">
        <v>8</v>
      </c>
      <c r="O39" s="794">
        <v>8</v>
      </c>
      <c r="P39" s="794"/>
      <c r="Q39" s="794">
        <v>8</v>
      </c>
      <c r="R39" s="796">
        <v>8</v>
      </c>
      <c r="S39" s="545"/>
    </row>
    <row r="40" spans="1:19" ht="31" customHeight="1" x14ac:dyDescent="0.35">
      <c r="A40" s="805"/>
      <c r="B40" s="805"/>
      <c r="C40" s="806" t="s">
        <v>121</v>
      </c>
      <c r="D40" s="807"/>
      <c r="E40" s="808">
        <f>COUNT(E7:E14,E16:E20,E22:E25,E27:E30,E32:E36,E38:E39)</f>
        <v>6</v>
      </c>
      <c r="F40" s="808">
        <f t="shared" ref="F40:R40" si="10">COUNT(F7:F14,F16:F20,F22:F25,F27:F30,F32:F36,F38:F39)</f>
        <v>14</v>
      </c>
      <c r="G40" s="808">
        <f t="shared" si="10"/>
        <v>13</v>
      </c>
      <c r="H40" s="808">
        <f t="shared" si="10"/>
        <v>14</v>
      </c>
      <c r="I40" s="808">
        <f t="shared" si="10"/>
        <v>14</v>
      </c>
      <c r="J40" s="808">
        <f t="shared" si="10"/>
        <v>16</v>
      </c>
      <c r="K40" s="808">
        <f t="shared" si="10"/>
        <v>7</v>
      </c>
      <c r="L40" s="808">
        <f t="shared" si="10"/>
        <v>7</v>
      </c>
      <c r="M40" s="808">
        <f t="shared" si="10"/>
        <v>16</v>
      </c>
      <c r="N40" s="808">
        <f t="shared" si="10"/>
        <v>15</v>
      </c>
      <c r="O40" s="808">
        <f t="shared" si="10"/>
        <v>15</v>
      </c>
      <c r="P40" s="808">
        <f t="shared" si="10"/>
        <v>13</v>
      </c>
      <c r="Q40" s="808">
        <f t="shared" si="10"/>
        <v>15</v>
      </c>
      <c r="R40" s="808">
        <f t="shared" si="10"/>
        <v>7</v>
      </c>
      <c r="S40" s="545">
        <f t="shared" si="5"/>
        <v>12.285714285714286</v>
      </c>
    </row>
    <row r="41" spans="1:19" ht="31" customHeight="1" x14ac:dyDescent="0.35">
      <c r="A41" s="792" t="s">
        <v>13</v>
      </c>
      <c r="B41" s="792" t="s">
        <v>162</v>
      </c>
      <c r="C41" s="798" t="s">
        <v>235</v>
      </c>
      <c r="D41" s="794">
        <f t="shared" ref="D41:D42" si="11">SUM(E41:K41,L41:R41)/2</f>
        <v>40</v>
      </c>
      <c r="E41" s="799"/>
      <c r="F41" s="809">
        <v>8</v>
      </c>
      <c r="G41" s="809">
        <v>8</v>
      </c>
      <c r="H41" s="794"/>
      <c r="I41" s="809">
        <v>8</v>
      </c>
      <c r="J41" s="809">
        <v>8</v>
      </c>
      <c r="K41" s="795">
        <v>8</v>
      </c>
      <c r="L41" s="795">
        <v>8</v>
      </c>
      <c r="M41" s="794">
        <v>8</v>
      </c>
      <c r="N41" s="809"/>
      <c r="O41" s="809">
        <v>8</v>
      </c>
      <c r="P41" s="809">
        <v>8</v>
      </c>
      <c r="Q41" s="809">
        <v>8</v>
      </c>
      <c r="R41" s="810"/>
      <c r="S41" s="546"/>
    </row>
    <row r="42" spans="1:19" ht="31" hidden="1" customHeight="1" x14ac:dyDescent="0.35">
      <c r="A42" s="792"/>
      <c r="B42" s="792"/>
      <c r="C42" s="798"/>
      <c r="D42" s="794">
        <f t="shared" si="11"/>
        <v>0</v>
      </c>
      <c r="E42" s="794"/>
      <c r="F42" s="794"/>
      <c r="G42" s="794"/>
      <c r="H42" s="794"/>
      <c r="I42" s="794"/>
      <c r="J42" s="794"/>
      <c r="K42" s="794"/>
      <c r="L42" s="794"/>
      <c r="M42" s="794"/>
      <c r="N42" s="794"/>
      <c r="O42" s="794"/>
      <c r="P42" s="794"/>
      <c r="Q42" s="794"/>
      <c r="R42" s="794"/>
      <c r="S42" s="546"/>
    </row>
    <row r="43" spans="1:19" ht="31" customHeight="1" x14ac:dyDescent="0.35">
      <c r="A43" s="792" t="s">
        <v>13</v>
      </c>
      <c r="B43" s="792" t="s">
        <v>162</v>
      </c>
      <c r="C43" s="798" t="s">
        <v>292</v>
      </c>
      <c r="D43" s="794">
        <f>SUM(E43:K43,L43:R43)/2</f>
        <v>8</v>
      </c>
      <c r="E43" s="795">
        <v>8</v>
      </c>
      <c r="F43" s="818"/>
      <c r="G43" s="824"/>
      <c r="H43" s="818"/>
      <c r="I43" s="818"/>
      <c r="J43" s="818"/>
      <c r="K43" s="799"/>
      <c r="L43" s="799"/>
      <c r="M43" s="818"/>
      <c r="N43" s="825"/>
      <c r="O43" s="825"/>
      <c r="P43" s="825"/>
      <c r="Q43" s="818"/>
      <c r="R43" s="796">
        <v>8</v>
      </c>
      <c r="S43" s="545"/>
    </row>
    <row r="44" spans="1:19" ht="31" customHeight="1" x14ac:dyDescent="0.35">
      <c r="A44" s="805"/>
      <c r="B44" s="805"/>
      <c r="C44" s="806" t="s">
        <v>139</v>
      </c>
      <c r="D44" s="807"/>
      <c r="E44" s="808">
        <f>COUNT(E7:E14,E16:E20,E22:E25,E27:E30,E32:E36,E38:E39,E41:E43)</f>
        <v>7</v>
      </c>
      <c r="F44" s="808">
        <f t="shared" ref="F44:R44" si="12">COUNT(F7:F14,F16:F20,F22:F25,F27:F30,F32:F36,F38:F39,F41:F43)</f>
        <v>15</v>
      </c>
      <c r="G44" s="808">
        <f t="shared" si="12"/>
        <v>14</v>
      </c>
      <c r="H44" s="808">
        <f t="shared" si="12"/>
        <v>14</v>
      </c>
      <c r="I44" s="808">
        <f t="shared" si="12"/>
        <v>15</v>
      </c>
      <c r="J44" s="808">
        <f t="shared" si="12"/>
        <v>17</v>
      </c>
      <c r="K44" s="808">
        <f t="shared" si="12"/>
        <v>8</v>
      </c>
      <c r="L44" s="808">
        <f t="shared" si="12"/>
        <v>8</v>
      </c>
      <c r="M44" s="808">
        <f t="shared" si="12"/>
        <v>17</v>
      </c>
      <c r="N44" s="808">
        <f t="shared" si="12"/>
        <v>15</v>
      </c>
      <c r="O44" s="808">
        <f t="shared" si="12"/>
        <v>16</v>
      </c>
      <c r="P44" s="808">
        <f t="shared" si="12"/>
        <v>14</v>
      </c>
      <c r="Q44" s="808">
        <f t="shared" si="12"/>
        <v>16</v>
      </c>
      <c r="R44" s="808">
        <f t="shared" si="12"/>
        <v>8</v>
      </c>
      <c r="S44" s="545">
        <f t="shared" si="5"/>
        <v>13.142857142857142</v>
      </c>
    </row>
    <row r="45" spans="1:19" ht="31" customHeight="1" x14ac:dyDescent="0.35">
      <c r="A45" s="792" t="s">
        <v>13</v>
      </c>
      <c r="B45" s="792" t="s">
        <v>103</v>
      </c>
      <c r="C45" s="798" t="s">
        <v>291</v>
      </c>
      <c r="D45" s="794">
        <f>SUM(E45:K45,L45:R45)/2</f>
        <v>16</v>
      </c>
      <c r="E45" s="814"/>
      <c r="F45" s="794"/>
      <c r="G45" s="794">
        <v>8</v>
      </c>
      <c r="H45" s="794">
        <v>8</v>
      </c>
      <c r="I45" s="794">
        <v>8</v>
      </c>
      <c r="J45" s="794"/>
      <c r="K45" s="814"/>
      <c r="L45" s="814"/>
      <c r="M45" s="794"/>
      <c r="N45" s="794">
        <v>8</v>
      </c>
      <c r="O45" s="801" t="s">
        <v>104</v>
      </c>
      <c r="P45" s="801" t="s">
        <v>104</v>
      </c>
      <c r="Q45" s="794"/>
      <c r="R45" s="814"/>
      <c r="S45" s="546"/>
    </row>
    <row r="46" spans="1:19" ht="31" customHeight="1" x14ac:dyDescent="0.35">
      <c r="A46" s="792" t="s">
        <v>13</v>
      </c>
      <c r="B46" s="792" t="s">
        <v>103</v>
      </c>
      <c r="C46" s="798" t="s">
        <v>297</v>
      </c>
      <c r="D46" s="794">
        <f>SUM(E46:K46,L46:R46)/2</f>
        <v>40</v>
      </c>
      <c r="E46" s="795">
        <v>8</v>
      </c>
      <c r="F46" s="794">
        <v>8</v>
      </c>
      <c r="G46" s="794"/>
      <c r="H46" s="794">
        <v>8</v>
      </c>
      <c r="I46" s="794">
        <v>8</v>
      </c>
      <c r="J46" s="794">
        <v>8</v>
      </c>
      <c r="K46" s="795"/>
      <c r="L46" s="795"/>
      <c r="M46" s="794">
        <v>8</v>
      </c>
      <c r="N46" s="794">
        <v>8</v>
      </c>
      <c r="O46" s="794"/>
      <c r="P46" s="794">
        <v>8</v>
      </c>
      <c r="Q46" s="794">
        <v>8</v>
      </c>
      <c r="R46" s="796">
        <v>8</v>
      </c>
      <c r="S46" s="545"/>
    </row>
    <row r="47" spans="1:19" ht="31" customHeight="1" x14ac:dyDescent="0.35">
      <c r="A47" s="805"/>
      <c r="B47" s="805"/>
      <c r="C47" s="806" t="s">
        <v>125</v>
      </c>
      <c r="D47" s="807"/>
      <c r="E47" s="808">
        <f>COUNT(E7:E14,E16:E19,E22:E25,E27:E30,E32:E36,E38:E39,E41:E43,E45:E46)</f>
        <v>8</v>
      </c>
      <c r="F47" s="808">
        <f t="shared" ref="F47:R47" si="13">COUNT(F7:F14,F16:F19,F22:F25,F27:F30,F32:F36,F38:F39,F41:F43,F45:F46)</f>
        <v>16</v>
      </c>
      <c r="G47" s="808">
        <f t="shared" si="13"/>
        <v>15</v>
      </c>
      <c r="H47" s="808">
        <f t="shared" si="13"/>
        <v>16</v>
      </c>
      <c r="I47" s="808">
        <f t="shared" si="13"/>
        <v>17</v>
      </c>
      <c r="J47" s="808">
        <f t="shared" si="13"/>
        <v>18</v>
      </c>
      <c r="K47" s="808">
        <f t="shared" si="13"/>
        <v>8</v>
      </c>
      <c r="L47" s="808">
        <f t="shared" si="13"/>
        <v>8</v>
      </c>
      <c r="M47" s="808">
        <f t="shared" si="13"/>
        <v>18</v>
      </c>
      <c r="N47" s="808">
        <f t="shared" si="13"/>
        <v>17</v>
      </c>
      <c r="O47" s="808">
        <f t="shared" si="13"/>
        <v>16</v>
      </c>
      <c r="P47" s="808">
        <f t="shared" si="13"/>
        <v>15</v>
      </c>
      <c r="Q47" s="808">
        <f t="shared" si="13"/>
        <v>17</v>
      </c>
      <c r="R47" s="808">
        <f t="shared" si="13"/>
        <v>9</v>
      </c>
      <c r="S47" s="545">
        <f t="shared" si="5"/>
        <v>14.142857142857142</v>
      </c>
    </row>
    <row r="48" spans="1:19" ht="31" hidden="1" customHeight="1" x14ac:dyDescent="0.35">
      <c r="A48" s="792"/>
      <c r="B48" s="792"/>
      <c r="C48" s="798"/>
      <c r="D48" s="794">
        <f>SUM(E48:K48,L48:R48)/2</f>
        <v>0</v>
      </c>
      <c r="E48" s="814"/>
      <c r="F48" s="794"/>
      <c r="G48" s="794"/>
      <c r="H48" s="794"/>
      <c r="I48" s="794"/>
      <c r="J48" s="794"/>
      <c r="K48" s="814"/>
      <c r="L48" s="814"/>
      <c r="M48" s="794"/>
      <c r="N48" s="794"/>
      <c r="O48" s="794"/>
      <c r="P48" s="794"/>
      <c r="Q48" s="794"/>
      <c r="R48" s="819"/>
      <c r="S48" s="545"/>
    </row>
    <row r="49" spans="1:19" ht="31" hidden="1" customHeight="1" x14ac:dyDescent="0.5">
      <c r="A49" s="813"/>
      <c r="B49" s="813"/>
      <c r="C49" s="813"/>
      <c r="D49" s="794">
        <f>SUM(E49:K49,L49:R49)/2</f>
        <v>0</v>
      </c>
      <c r="E49" s="796"/>
      <c r="F49" s="794"/>
      <c r="G49" s="794"/>
      <c r="H49" s="794"/>
      <c r="I49" s="794"/>
      <c r="J49" s="794"/>
      <c r="K49" s="814"/>
      <c r="L49" s="814"/>
      <c r="M49" s="794"/>
      <c r="N49" s="794"/>
      <c r="O49" s="794"/>
      <c r="P49" s="794"/>
      <c r="Q49" s="794"/>
      <c r="R49" s="814"/>
      <c r="S49" s="545"/>
    </row>
    <row r="50" spans="1:19" ht="31" customHeight="1" x14ac:dyDescent="0.35">
      <c r="A50" s="792" t="s">
        <v>13</v>
      </c>
      <c r="B50" s="792" t="s">
        <v>39</v>
      </c>
      <c r="C50" s="798" t="s">
        <v>286</v>
      </c>
      <c r="D50" s="794">
        <f>SUM(E50:K50,L50:R50)/2</f>
        <v>32</v>
      </c>
      <c r="E50" s="795"/>
      <c r="F50" s="794">
        <v>8</v>
      </c>
      <c r="G50" s="818"/>
      <c r="H50" s="794">
        <v>8</v>
      </c>
      <c r="I50" s="794">
        <v>8</v>
      </c>
      <c r="J50" s="794"/>
      <c r="K50" s="795">
        <v>8</v>
      </c>
      <c r="L50" s="795">
        <v>8</v>
      </c>
      <c r="M50" s="794">
        <v>8</v>
      </c>
      <c r="N50" s="794"/>
      <c r="O50" s="794">
        <v>8</v>
      </c>
      <c r="P50" s="794">
        <v>8</v>
      </c>
      <c r="Q50" s="794"/>
      <c r="R50" s="796"/>
      <c r="S50" s="545"/>
    </row>
    <row r="51" spans="1:19" ht="31" customHeight="1" x14ac:dyDescent="0.35">
      <c r="A51" s="816" t="s">
        <v>294</v>
      </c>
      <c r="B51" s="816" t="s">
        <v>39</v>
      </c>
      <c r="C51" s="817" t="s">
        <v>306</v>
      </c>
      <c r="D51" s="794">
        <f t="shared" ref="D51:D55" si="14">SUM(E51:K51,L51:R51)/2</f>
        <v>0</v>
      </c>
      <c r="E51" s="799"/>
      <c r="F51" s="809"/>
      <c r="G51" s="809"/>
      <c r="H51" s="794"/>
      <c r="I51" s="809"/>
      <c r="J51" s="809"/>
      <c r="K51" s="795"/>
      <c r="L51" s="795"/>
      <c r="M51" s="794"/>
      <c r="N51" s="809"/>
      <c r="O51" s="809"/>
      <c r="P51" s="809"/>
      <c r="Q51" s="809"/>
      <c r="R51" s="810"/>
      <c r="S51" s="545"/>
    </row>
    <row r="52" spans="1:19" ht="31" customHeight="1" x14ac:dyDescent="0.55000000000000004">
      <c r="A52" s="792" t="s">
        <v>13</v>
      </c>
      <c r="B52" s="792" t="s">
        <v>39</v>
      </c>
      <c r="C52" s="798" t="s">
        <v>293</v>
      </c>
      <c r="D52" s="794">
        <f t="shared" si="14"/>
        <v>40</v>
      </c>
      <c r="E52" s="795"/>
      <c r="F52" s="794">
        <v>8</v>
      </c>
      <c r="G52" s="794">
        <v>8</v>
      </c>
      <c r="H52" s="989">
        <v>8</v>
      </c>
      <c r="I52" s="794"/>
      <c r="J52" s="794">
        <v>8</v>
      </c>
      <c r="K52" s="795">
        <v>8</v>
      </c>
      <c r="L52" s="795">
        <v>8</v>
      </c>
      <c r="M52" s="794">
        <v>8</v>
      </c>
      <c r="N52" s="794">
        <v>8</v>
      </c>
      <c r="O52" s="794"/>
      <c r="P52" s="794">
        <v>8</v>
      </c>
      <c r="Q52" s="794">
        <v>8</v>
      </c>
      <c r="R52" s="796"/>
      <c r="S52" s="545"/>
    </row>
    <row r="53" spans="1:19" ht="31" customHeight="1" x14ac:dyDescent="0.35">
      <c r="A53" s="792" t="s">
        <v>13</v>
      </c>
      <c r="B53" s="792" t="s">
        <v>39</v>
      </c>
      <c r="C53" s="798" t="s">
        <v>298</v>
      </c>
      <c r="D53" s="794">
        <f t="shared" si="14"/>
        <v>8</v>
      </c>
      <c r="E53" s="795">
        <v>8</v>
      </c>
      <c r="F53" s="794"/>
      <c r="G53" s="803"/>
      <c r="H53" s="803"/>
      <c r="I53" s="803"/>
      <c r="J53" s="803"/>
      <c r="K53" s="795"/>
      <c r="L53" s="795"/>
      <c r="M53" s="794"/>
      <c r="N53" s="803"/>
      <c r="O53" s="803"/>
      <c r="P53" s="803"/>
      <c r="Q53" s="803"/>
      <c r="R53" s="796">
        <v>8</v>
      </c>
      <c r="S53" s="545"/>
    </row>
    <row r="54" spans="1:19" ht="31" customHeight="1" x14ac:dyDescent="0.35">
      <c r="A54" s="792" t="s">
        <v>13</v>
      </c>
      <c r="B54" s="792" t="s">
        <v>39</v>
      </c>
      <c r="C54" s="798" t="s">
        <v>106</v>
      </c>
      <c r="D54" s="794">
        <f t="shared" si="14"/>
        <v>8</v>
      </c>
      <c r="E54" s="795"/>
      <c r="F54" s="794"/>
      <c r="G54" s="794">
        <v>8</v>
      </c>
      <c r="H54" s="794"/>
      <c r="I54" s="794"/>
      <c r="J54" s="794"/>
      <c r="K54" s="821"/>
      <c r="L54" s="795"/>
      <c r="M54" s="794"/>
      <c r="N54" s="1003">
        <v>8</v>
      </c>
      <c r="O54" s="1003"/>
      <c r="P54" s="1003"/>
      <c r="Q54" s="1003"/>
      <c r="R54" s="821"/>
      <c r="S54" s="545"/>
    </row>
    <row r="55" spans="1:19" ht="31" customHeight="1" x14ac:dyDescent="0.35">
      <c r="A55" s="792" t="s">
        <v>13</v>
      </c>
      <c r="B55" s="792" t="s">
        <v>39</v>
      </c>
      <c r="C55" s="798" t="s">
        <v>221</v>
      </c>
      <c r="D55" s="794">
        <f t="shared" si="14"/>
        <v>40</v>
      </c>
      <c r="E55" s="795">
        <v>8</v>
      </c>
      <c r="F55" s="794">
        <v>8</v>
      </c>
      <c r="G55" s="794">
        <v>8</v>
      </c>
      <c r="H55" s="794">
        <v>8</v>
      </c>
      <c r="I55" s="794"/>
      <c r="J55" s="794">
        <v>8</v>
      </c>
      <c r="K55" s="795"/>
      <c r="L55" s="795"/>
      <c r="M55" s="809">
        <v>8</v>
      </c>
      <c r="N55" s="794">
        <v>8</v>
      </c>
      <c r="O55" s="794">
        <v>8</v>
      </c>
      <c r="P55" s="794"/>
      <c r="Q55" s="794">
        <v>8</v>
      </c>
      <c r="R55" s="796">
        <v>8</v>
      </c>
      <c r="S55" s="545"/>
    </row>
    <row r="56" spans="1:19" ht="31" customHeight="1" x14ac:dyDescent="0.35">
      <c r="A56" s="805"/>
      <c r="B56" s="805"/>
      <c r="C56" s="806" t="s">
        <v>126</v>
      </c>
      <c r="D56" s="807"/>
      <c r="E56" s="808">
        <f>COUNT(E8:E14,E16:E19,E22:E25,E27:E30,E32:E36,E38:E39,E41:E43,E45:E46,E48:E55)</f>
        <v>10</v>
      </c>
      <c r="F56" s="808">
        <f t="shared" ref="F56:R56" si="15">COUNT(F8:F14,F16:F19,F22:F25,F27:F30,F32:F36,F38:F39,F41:F43,F45:F46,F48:F55)</f>
        <v>19</v>
      </c>
      <c r="G56" s="808">
        <f t="shared" si="15"/>
        <v>18</v>
      </c>
      <c r="H56" s="808">
        <f t="shared" si="15"/>
        <v>19</v>
      </c>
      <c r="I56" s="808">
        <f t="shared" si="15"/>
        <v>18</v>
      </c>
      <c r="J56" s="808">
        <f t="shared" si="15"/>
        <v>20</v>
      </c>
      <c r="K56" s="808">
        <f t="shared" si="15"/>
        <v>10</v>
      </c>
      <c r="L56" s="808">
        <f t="shared" si="15"/>
        <v>10</v>
      </c>
      <c r="M56" s="808">
        <f t="shared" si="15"/>
        <v>20</v>
      </c>
      <c r="N56" s="808">
        <f t="shared" si="15"/>
        <v>19</v>
      </c>
      <c r="O56" s="808">
        <f t="shared" si="15"/>
        <v>17</v>
      </c>
      <c r="P56" s="808">
        <f t="shared" si="15"/>
        <v>16</v>
      </c>
      <c r="Q56" s="808">
        <f t="shared" si="15"/>
        <v>18</v>
      </c>
      <c r="R56" s="808">
        <f t="shared" si="15"/>
        <v>11</v>
      </c>
      <c r="S56" s="545">
        <f>AVERAGE(E56:R56)</f>
        <v>16.071428571428573</v>
      </c>
    </row>
    <row r="57" spans="1:19" ht="31" customHeight="1" x14ac:dyDescent="0.35">
      <c r="A57" s="792" t="s">
        <v>13</v>
      </c>
      <c r="B57" s="792" t="s">
        <v>301</v>
      </c>
      <c r="C57" s="798" t="s">
        <v>135</v>
      </c>
      <c r="D57" s="794">
        <f t="shared" ref="D57:D58" si="16">SUM(E57:K57,L57:R57)/2</f>
        <v>26</v>
      </c>
      <c r="E57" s="796"/>
      <c r="F57" s="794"/>
      <c r="G57" s="801">
        <v>6</v>
      </c>
      <c r="H57" s="794">
        <v>6</v>
      </c>
      <c r="I57" s="794">
        <v>6</v>
      </c>
      <c r="J57" s="801"/>
      <c r="K57" s="814">
        <v>8</v>
      </c>
      <c r="L57" s="814">
        <v>8</v>
      </c>
      <c r="M57" s="794"/>
      <c r="N57" s="794"/>
      <c r="O57" s="794">
        <v>6</v>
      </c>
      <c r="P57" s="794">
        <v>6</v>
      </c>
      <c r="Q57" s="794">
        <v>6</v>
      </c>
      <c r="R57" s="796"/>
      <c r="S57" s="545"/>
    </row>
    <row r="58" spans="1:19" ht="31" customHeight="1" x14ac:dyDescent="0.35">
      <c r="A58" s="792" t="s">
        <v>78</v>
      </c>
      <c r="B58" s="792" t="s">
        <v>301</v>
      </c>
      <c r="C58" s="798" t="s">
        <v>109</v>
      </c>
      <c r="D58" s="794">
        <f t="shared" si="16"/>
        <v>0</v>
      </c>
      <c r="E58" s="796"/>
      <c r="F58" s="797"/>
      <c r="G58" s="794"/>
      <c r="H58" s="797"/>
      <c r="I58" s="794"/>
      <c r="J58" s="794"/>
      <c r="K58" s="796"/>
      <c r="L58" s="795"/>
      <c r="M58" s="794"/>
      <c r="N58" s="794"/>
      <c r="O58" s="794"/>
      <c r="P58" s="794"/>
      <c r="Q58" s="794"/>
      <c r="R58" s="796"/>
      <c r="S58" s="545"/>
    </row>
    <row r="59" spans="1:19" ht="31" customHeight="1" x14ac:dyDescent="0.35">
      <c r="A59" s="792" t="s">
        <v>13</v>
      </c>
      <c r="B59" s="792" t="s">
        <v>301</v>
      </c>
      <c r="C59" s="793" t="s">
        <v>106</v>
      </c>
      <c r="D59" s="794">
        <f>SUM(E59:K59,L59:R59)/2</f>
        <v>24</v>
      </c>
      <c r="E59" s="796"/>
      <c r="F59" s="797">
        <v>6</v>
      </c>
      <c r="G59" s="803"/>
      <c r="H59" s="797">
        <v>6</v>
      </c>
      <c r="I59" s="794">
        <v>6</v>
      </c>
      <c r="J59" s="794">
        <v>6</v>
      </c>
      <c r="K59" s="804"/>
      <c r="L59" s="795"/>
      <c r="M59" s="794">
        <v>6</v>
      </c>
      <c r="N59" s="803"/>
      <c r="O59" s="794">
        <v>6</v>
      </c>
      <c r="P59" s="794">
        <v>6</v>
      </c>
      <c r="Q59" s="794">
        <v>6</v>
      </c>
      <c r="R59" s="804"/>
      <c r="S59" s="545"/>
    </row>
    <row r="60" spans="1:19" ht="31" customHeight="1" x14ac:dyDescent="0.35">
      <c r="A60" s="805"/>
      <c r="B60" s="805"/>
      <c r="C60" s="1004" t="s">
        <v>300</v>
      </c>
      <c r="D60" s="807"/>
      <c r="E60" s="808">
        <f>COUNT(E17:E19,E22:E25,E27:E30,E33:E36,E38:E39,E41:E43,E45:E46,E50:E55)</f>
        <v>8</v>
      </c>
      <c r="F60" s="808">
        <f>COUNT(F17:F19,F22:F25,F27:F30,F33:F36,F38:F39,F41:F43,F45:F46,F50:F55)</f>
        <v>15</v>
      </c>
      <c r="G60" s="808">
        <f t="shared" ref="G60:R60" si="17">COUNT(G17:G19,G22:G25,G27:G30,G33:G36,G38:G39,G41:G43,G45:G46,G50:G55)</f>
        <v>15</v>
      </c>
      <c r="H60" s="808">
        <f t="shared" si="17"/>
        <v>16</v>
      </c>
      <c r="I60" s="808">
        <f t="shared" si="17"/>
        <v>14</v>
      </c>
      <c r="J60" s="808">
        <f t="shared" si="17"/>
        <v>16</v>
      </c>
      <c r="K60" s="808">
        <f t="shared" si="17"/>
        <v>9</v>
      </c>
      <c r="L60" s="808">
        <f t="shared" si="17"/>
        <v>10</v>
      </c>
      <c r="M60" s="808">
        <f t="shared" si="17"/>
        <v>16</v>
      </c>
      <c r="N60" s="808">
        <f t="shared" si="17"/>
        <v>15</v>
      </c>
      <c r="O60" s="808">
        <f t="shared" si="17"/>
        <v>13</v>
      </c>
      <c r="P60" s="808">
        <f t="shared" si="17"/>
        <v>14</v>
      </c>
      <c r="Q60" s="808">
        <f t="shared" si="17"/>
        <v>16</v>
      </c>
      <c r="R60" s="808">
        <f t="shared" si="17"/>
        <v>8</v>
      </c>
      <c r="S60" s="545">
        <f>AVERAGE(E60:R60)</f>
        <v>13.214285714285714</v>
      </c>
    </row>
    <row r="61" spans="1:19" ht="31" hidden="1" customHeight="1" x14ac:dyDescent="0.35">
      <c r="A61" s="805"/>
      <c r="B61" s="805"/>
      <c r="C61" s="806" t="s">
        <v>51</v>
      </c>
      <c r="D61" s="807"/>
      <c r="E61" s="808">
        <f>COUNT(E22:E25,E27:E30,E33:E36,E38:E39,E41:E43,E45:E46,E48:E55,E57:E59,E63)</f>
        <v>8</v>
      </c>
      <c r="F61" s="808">
        <f>COUNT(F22:F25,F27:F30,F33:F36,F38:F39,F41:F43,F45:F46,F48:F55,F57:F59,F63)</f>
        <v>13</v>
      </c>
      <c r="G61" s="808">
        <f t="shared" ref="G61:R61" si="18">COUNT(G22:G25,G27:G30,G33:G36,G38:G39,G41:G43,G45:G46,G48:G55,G57:G59,G63)</f>
        <v>14</v>
      </c>
      <c r="H61" s="808">
        <f t="shared" si="18"/>
        <v>16</v>
      </c>
      <c r="I61" s="808">
        <f t="shared" si="18"/>
        <v>13</v>
      </c>
      <c r="J61" s="808">
        <f t="shared" si="18"/>
        <v>14</v>
      </c>
      <c r="K61" s="808">
        <f t="shared" si="18"/>
        <v>8</v>
      </c>
      <c r="L61" s="808">
        <f t="shared" si="18"/>
        <v>9</v>
      </c>
      <c r="M61" s="808">
        <f t="shared" si="18"/>
        <v>15</v>
      </c>
      <c r="N61" s="808">
        <f t="shared" si="18"/>
        <v>13</v>
      </c>
      <c r="O61" s="808">
        <f t="shared" si="18"/>
        <v>12</v>
      </c>
      <c r="P61" s="808">
        <f t="shared" si="18"/>
        <v>13</v>
      </c>
      <c r="Q61" s="808">
        <f t="shared" si="18"/>
        <v>15</v>
      </c>
      <c r="R61" s="808">
        <f t="shared" si="18"/>
        <v>8</v>
      </c>
      <c r="S61" s="545">
        <f t="shared" si="5"/>
        <v>12.214285714285714</v>
      </c>
    </row>
    <row r="62" spans="1:19" ht="31" hidden="1" customHeight="1" x14ac:dyDescent="0.35">
      <c r="A62" s="805"/>
      <c r="B62" s="805"/>
      <c r="C62" s="806" t="s">
        <v>113</v>
      </c>
      <c r="D62" s="807"/>
      <c r="E62" s="808">
        <f>COUNT(E27:E30,E32:E36,E38:E39,E41:E43,E45:E46,E48:E55,E57:E59)</f>
        <v>7</v>
      </c>
      <c r="F62" s="808">
        <f t="shared" ref="F62:R62" si="19">COUNT(F27:F30,F32:F36,F38:F39,F41:F43,F45:F46,F48:F55,F57:F59)</f>
        <v>11</v>
      </c>
      <c r="G62" s="808">
        <f t="shared" si="19"/>
        <v>12</v>
      </c>
      <c r="H62" s="808">
        <f t="shared" si="19"/>
        <v>15</v>
      </c>
      <c r="I62" s="808">
        <f t="shared" si="19"/>
        <v>11</v>
      </c>
      <c r="J62" s="808">
        <f t="shared" si="19"/>
        <v>11</v>
      </c>
      <c r="K62" s="808">
        <f t="shared" si="19"/>
        <v>7</v>
      </c>
      <c r="L62" s="808">
        <f t="shared" si="19"/>
        <v>7</v>
      </c>
      <c r="M62" s="808">
        <f t="shared" si="19"/>
        <v>13</v>
      </c>
      <c r="N62" s="808">
        <f t="shared" si="19"/>
        <v>11</v>
      </c>
      <c r="O62" s="808">
        <f t="shared" si="19"/>
        <v>11</v>
      </c>
      <c r="P62" s="808">
        <f t="shared" si="19"/>
        <v>11</v>
      </c>
      <c r="Q62" s="808">
        <f t="shared" si="19"/>
        <v>12</v>
      </c>
      <c r="R62" s="808">
        <f t="shared" si="19"/>
        <v>7</v>
      </c>
      <c r="S62" s="545">
        <f t="shared" si="5"/>
        <v>10.428571428571429</v>
      </c>
    </row>
    <row r="63" spans="1:19" ht="31" hidden="1" customHeight="1" x14ac:dyDescent="0.35">
      <c r="A63" s="792" t="s">
        <v>299</v>
      </c>
      <c r="B63" s="792" t="s">
        <v>302</v>
      </c>
      <c r="C63" s="1005"/>
      <c r="D63" s="794">
        <f t="shared" ref="D63" si="20">SUM(E63:K63,L63:R63)/2</f>
        <v>0</v>
      </c>
      <c r="E63" s="796"/>
      <c r="F63" s="797"/>
      <c r="G63" s="794"/>
      <c r="H63" s="797"/>
      <c r="I63" s="794"/>
      <c r="J63" s="794"/>
      <c r="K63" s="795"/>
      <c r="L63" s="795"/>
      <c r="M63" s="794"/>
      <c r="N63" s="794"/>
      <c r="O63" s="794"/>
      <c r="P63" s="794"/>
      <c r="Q63" s="794"/>
      <c r="R63" s="795"/>
      <c r="S63" s="545"/>
    </row>
    <row r="64" spans="1:19" ht="31" hidden="1" customHeight="1" x14ac:dyDescent="0.35">
      <c r="A64" s="805"/>
      <c r="B64" s="805"/>
      <c r="C64" s="806" t="s">
        <v>55</v>
      </c>
      <c r="D64" s="807"/>
      <c r="E64" s="808">
        <f>COUNT(E32:E36,E38:E39,E41:E43,E45:E46,E48:E55,E57:E59,E63)</f>
        <v>6</v>
      </c>
      <c r="F64" s="808">
        <f t="shared" ref="F64:R64" si="21">COUNT(F32:F36,F38:F39,F41:F43,F45:F46,F48:F55,F57:F59,F63)</f>
        <v>9</v>
      </c>
      <c r="G64" s="808">
        <f t="shared" si="21"/>
        <v>11</v>
      </c>
      <c r="H64" s="808">
        <f t="shared" si="21"/>
        <v>13</v>
      </c>
      <c r="I64" s="808">
        <f t="shared" si="21"/>
        <v>10</v>
      </c>
      <c r="J64" s="808">
        <f t="shared" si="21"/>
        <v>10</v>
      </c>
      <c r="K64" s="808">
        <f t="shared" si="21"/>
        <v>6</v>
      </c>
      <c r="L64" s="808">
        <f t="shared" si="21"/>
        <v>6</v>
      </c>
      <c r="M64" s="808">
        <f t="shared" si="21"/>
        <v>11</v>
      </c>
      <c r="N64" s="808">
        <f t="shared" si="21"/>
        <v>9</v>
      </c>
      <c r="O64" s="808">
        <f t="shared" si="21"/>
        <v>10</v>
      </c>
      <c r="P64" s="808">
        <f t="shared" si="21"/>
        <v>10</v>
      </c>
      <c r="Q64" s="808">
        <f t="shared" si="21"/>
        <v>11</v>
      </c>
      <c r="R64" s="808">
        <f t="shared" si="21"/>
        <v>6</v>
      </c>
      <c r="S64" s="545">
        <f t="shared" si="5"/>
        <v>9.1428571428571423</v>
      </c>
    </row>
    <row r="65" spans="1:19" ht="31" hidden="1" customHeight="1" x14ac:dyDescent="0.35">
      <c r="A65" s="805"/>
      <c r="B65" s="805"/>
      <c r="C65" s="806" t="s">
        <v>105</v>
      </c>
      <c r="D65" s="807"/>
      <c r="E65" s="808">
        <f>COUNT(E39,E41:E43,E45:E46,E48:E55,E57:E59,E63)</f>
        <v>5</v>
      </c>
      <c r="F65" s="808">
        <f t="shared" ref="F65:R65" si="22">COUNT(F39,F41:F43,F45:F46,F48:F55,F57:F59,F63)</f>
        <v>7</v>
      </c>
      <c r="G65" s="808">
        <f t="shared" si="22"/>
        <v>7</v>
      </c>
      <c r="H65" s="808">
        <f t="shared" si="22"/>
        <v>8</v>
      </c>
      <c r="I65" s="808">
        <f t="shared" si="22"/>
        <v>6</v>
      </c>
      <c r="J65" s="808">
        <f t="shared" si="22"/>
        <v>6</v>
      </c>
      <c r="K65" s="808">
        <f t="shared" si="22"/>
        <v>4</v>
      </c>
      <c r="L65" s="808">
        <f t="shared" si="22"/>
        <v>4</v>
      </c>
      <c r="M65" s="808">
        <f t="shared" si="22"/>
        <v>7</v>
      </c>
      <c r="N65" s="808">
        <f t="shared" si="22"/>
        <v>6</v>
      </c>
      <c r="O65" s="808">
        <f t="shared" si="22"/>
        <v>6</v>
      </c>
      <c r="P65" s="808">
        <f t="shared" si="22"/>
        <v>6</v>
      </c>
      <c r="Q65" s="808">
        <f t="shared" si="22"/>
        <v>7</v>
      </c>
      <c r="R65" s="808">
        <f t="shared" si="22"/>
        <v>5</v>
      </c>
      <c r="S65" s="545">
        <f t="shared" si="5"/>
        <v>6</v>
      </c>
    </row>
    <row r="66" spans="1:19" ht="31" hidden="1" customHeight="1" x14ac:dyDescent="0.35">
      <c r="A66" s="805"/>
      <c r="B66" s="805"/>
      <c r="C66" s="806" t="s">
        <v>128</v>
      </c>
      <c r="D66" s="807"/>
      <c r="E66" s="808">
        <f>COUNT(E41:E43,E45:E46,E48:E55,E57:E59,E63)</f>
        <v>4</v>
      </c>
      <c r="F66" s="808">
        <f t="shared" ref="F66:R66" si="23">COUNT(F41:F43,F45:F46,F48:F55,F57:F59,F63)</f>
        <v>6</v>
      </c>
      <c r="G66" s="808">
        <f t="shared" si="23"/>
        <v>6</v>
      </c>
      <c r="H66" s="808">
        <f t="shared" si="23"/>
        <v>7</v>
      </c>
      <c r="I66" s="808">
        <f t="shared" si="23"/>
        <v>6</v>
      </c>
      <c r="J66" s="808">
        <f t="shared" si="23"/>
        <v>5</v>
      </c>
      <c r="K66" s="808">
        <f t="shared" si="23"/>
        <v>4</v>
      </c>
      <c r="L66" s="808">
        <f t="shared" si="23"/>
        <v>4</v>
      </c>
      <c r="M66" s="808">
        <f t="shared" si="23"/>
        <v>6</v>
      </c>
      <c r="N66" s="808">
        <f t="shared" si="23"/>
        <v>5</v>
      </c>
      <c r="O66" s="808">
        <f t="shared" si="23"/>
        <v>5</v>
      </c>
      <c r="P66" s="808">
        <f t="shared" si="23"/>
        <v>6</v>
      </c>
      <c r="Q66" s="808">
        <f t="shared" si="23"/>
        <v>6</v>
      </c>
      <c r="R66" s="808">
        <f t="shared" si="23"/>
        <v>4</v>
      </c>
      <c r="S66" s="545">
        <f t="shared" si="5"/>
        <v>5.2857142857142856</v>
      </c>
    </row>
    <row r="67" spans="1:19" ht="31" hidden="1" customHeight="1" x14ac:dyDescent="0.35">
      <c r="A67" s="805"/>
      <c r="B67" s="805"/>
      <c r="C67" s="806" t="s">
        <v>161</v>
      </c>
      <c r="D67" s="807"/>
      <c r="E67" s="808">
        <f>COUNT(E45:E46,E48:E55,E57:E59,E63)</f>
        <v>3</v>
      </c>
      <c r="F67" s="808">
        <f t="shared" ref="F67:R67" si="24">COUNT(F45:F46,F48:F55,F57:F59,F63)</f>
        <v>5</v>
      </c>
      <c r="G67" s="808">
        <f t="shared" si="24"/>
        <v>5</v>
      </c>
      <c r="H67" s="808">
        <f t="shared" si="24"/>
        <v>7</v>
      </c>
      <c r="I67" s="808">
        <f t="shared" si="24"/>
        <v>5</v>
      </c>
      <c r="J67" s="808">
        <f t="shared" si="24"/>
        <v>4</v>
      </c>
      <c r="K67" s="808">
        <f t="shared" si="24"/>
        <v>3</v>
      </c>
      <c r="L67" s="808">
        <f t="shared" si="24"/>
        <v>3</v>
      </c>
      <c r="M67" s="808">
        <f t="shared" si="24"/>
        <v>5</v>
      </c>
      <c r="N67" s="808">
        <f t="shared" si="24"/>
        <v>5</v>
      </c>
      <c r="O67" s="808">
        <f t="shared" si="24"/>
        <v>4</v>
      </c>
      <c r="P67" s="808">
        <f t="shared" si="24"/>
        <v>5</v>
      </c>
      <c r="Q67" s="808">
        <f t="shared" si="24"/>
        <v>5</v>
      </c>
      <c r="R67" s="808">
        <f t="shared" si="24"/>
        <v>3</v>
      </c>
      <c r="S67" s="545">
        <f t="shared" si="5"/>
        <v>4.4285714285714288</v>
      </c>
    </row>
    <row r="68" spans="1:19" ht="31" customHeight="1" x14ac:dyDescent="0.35">
      <c r="A68" s="805"/>
      <c r="B68" s="805"/>
      <c r="C68" s="806" t="s">
        <v>186</v>
      </c>
      <c r="D68" s="807"/>
      <c r="E68" s="808">
        <f t="shared" ref="E68:R68" si="25">COUNT(E49:E55,E57:E59,E63)</f>
        <v>2</v>
      </c>
      <c r="F68" s="808">
        <f t="shared" si="25"/>
        <v>4</v>
      </c>
      <c r="G68" s="808">
        <f t="shared" si="25"/>
        <v>4</v>
      </c>
      <c r="H68" s="808">
        <f t="shared" si="25"/>
        <v>5</v>
      </c>
      <c r="I68" s="808">
        <f t="shared" si="25"/>
        <v>3</v>
      </c>
      <c r="J68" s="808">
        <f t="shared" si="25"/>
        <v>3</v>
      </c>
      <c r="K68" s="808">
        <f t="shared" si="25"/>
        <v>3</v>
      </c>
      <c r="L68" s="808">
        <f t="shared" si="25"/>
        <v>3</v>
      </c>
      <c r="M68" s="808">
        <f t="shared" si="25"/>
        <v>4</v>
      </c>
      <c r="N68" s="808">
        <f t="shared" si="25"/>
        <v>3</v>
      </c>
      <c r="O68" s="808">
        <f t="shared" si="25"/>
        <v>4</v>
      </c>
      <c r="P68" s="808">
        <f t="shared" si="25"/>
        <v>4</v>
      </c>
      <c r="Q68" s="808">
        <f t="shared" si="25"/>
        <v>4</v>
      </c>
      <c r="R68" s="808">
        <f t="shared" si="25"/>
        <v>2</v>
      </c>
      <c r="S68" s="545">
        <f t="shared" si="5"/>
        <v>3.4285714285714284</v>
      </c>
    </row>
    <row r="69" spans="1:19" ht="31" hidden="1" customHeight="1" x14ac:dyDescent="0.35">
      <c r="A69" s="805"/>
      <c r="B69" s="805"/>
      <c r="C69" s="828" t="s">
        <v>129</v>
      </c>
      <c r="D69" s="807"/>
      <c r="E69" s="808">
        <f>COUNT(E48:E55,E57:E59,E63)</f>
        <v>2</v>
      </c>
      <c r="F69" s="808">
        <f t="shared" ref="F69:R69" si="26">COUNT(F48:F55,F57:F59,F63)</f>
        <v>4</v>
      </c>
      <c r="G69" s="808">
        <f t="shared" si="26"/>
        <v>4</v>
      </c>
      <c r="H69" s="808">
        <f t="shared" si="26"/>
        <v>5</v>
      </c>
      <c r="I69" s="808">
        <f t="shared" si="26"/>
        <v>3</v>
      </c>
      <c r="J69" s="808">
        <f t="shared" si="26"/>
        <v>3</v>
      </c>
      <c r="K69" s="808">
        <f t="shared" si="26"/>
        <v>3</v>
      </c>
      <c r="L69" s="808">
        <f t="shared" si="26"/>
        <v>3</v>
      </c>
      <c r="M69" s="808">
        <f t="shared" si="26"/>
        <v>4</v>
      </c>
      <c r="N69" s="808">
        <f t="shared" si="26"/>
        <v>3</v>
      </c>
      <c r="O69" s="808">
        <f t="shared" si="26"/>
        <v>4</v>
      </c>
      <c r="P69" s="808">
        <f t="shared" si="26"/>
        <v>4</v>
      </c>
      <c r="Q69" s="808">
        <f t="shared" si="26"/>
        <v>4</v>
      </c>
      <c r="R69" s="808">
        <f t="shared" si="26"/>
        <v>2</v>
      </c>
      <c r="S69" s="545">
        <f t="shared" si="5"/>
        <v>3.4285714285714284</v>
      </c>
    </row>
    <row r="70" spans="1:19" ht="31" customHeight="1" thickBot="1" x14ac:dyDescent="0.4">
      <c r="A70" s="792" t="s">
        <v>102</v>
      </c>
      <c r="B70" s="792"/>
      <c r="C70" s="793"/>
      <c r="D70" s="794"/>
      <c r="E70" s="796"/>
      <c r="F70" s="797"/>
      <c r="G70" s="797"/>
      <c r="H70" s="797"/>
      <c r="I70" s="794"/>
      <c r="J70" s="794"/>
      <c r="K70" s="795"/>
      <c r="L70" s="795"/>
      <c r="M70" s="797"/>
      <c r="N70" s="794"/>
      <c r="O70" s="794"/>
      <c r="P70" s="794"/>
      <c r="Q70" s="794"/>
      <c r="R70" s="796"/>
    </row>
    <row r="71" spans="1:19" ht="31" customHeight="1" thickBot="1" x14ac:dyDescent="0.4">
      <c r="A71" s="829" t="s">
        <v>95</v>
      </c>
      <c r="B71" s="829" t="s">
        <v>101</v>
      </c>
      <c r="C71" s="830" t="s">
        <v>97</v>
      </c>
      <c r="D71" s="829">
        <f>SUM(E71:K71,L71:R71)/2</f>
        <v>19</v>
      </c>
      <c r="E71" s="831"/>
      <c r="F71" s="832">
        <v>7.5</v>
      </c>
      <c r="G71" s="832">
        <v>7.5</v>
      </c>
      <c r="H71" s="832">
        <v>4</v>
      </c>
      <c r="I71" s="829"/>
      <c r="J71" s="829"/>
      <c r="K71" s="831"/>
      <c r="L71" s="831"/>
      <c r="M71" s="832">
        <v>7.5</v>
      </c>
      <c r="N71" s="829">
        <v>7.5</v>
      </c>
      <c r="O71" s="829">
        <v>4</v>
      </c>
      <c r="P71" s="829"/>
      <c r="Q71" s="829"/>
      <c r="R71" s="833"/>
    </row>
    <row r="72" spans="1:19" ht="31" customHeight="1" thickBot="1" x14ac:dyDescent="0.4">
      <c r="A72" s="792" t="s">
        <v>96</v>
      </c>
      <c r="B72" s="792" t="s">
        <v>100</v>
      </c>
      <c r="C72" s="834" t="s">
        <v>99</v>
      </c>
      <c r="D72" s="829">
        <f t="shared" ref="D72:D73" si="27">SUM(E72:K72,L72:R72)/2</f>
        <v>38</v>
      </c>
      <c r="E72" s="835"/>
      <c r="F72" s="836">
        <v>9.5</v>
      </c>
      <c r="G72" s="792">
        <v>9.5</v>
      </c>
      <c r="H72" s="792">
        <v>9.5</v>
      </c>
      <c r="I72" s="792">
        <v>9.5</v>
      </c>
      <c r="J72" s="792"/>
      <c r="K72" s="835"/>
      <c r="L72" s="837"/>
      <c r="M72" s="838">
        <v>9.5</v>
      </c>
      <c r="N72" s="792">
        <v>9.5</v>
      </c>
      <c r="O72" s="792">
        <v>9.5</v>
      </c>
      <c r="P72" s="792">
        <v>9.5</v>
      </c>
      <c r="Q72" s="792"/>
      <c r="R72" s="839"/>
    </row>
    <row r="73" spans="1:19" ht="31" customHeight="1" thickBot="1" x14ac:dyDescent="0.4">
      <c r="A73" s="792" t="s">
        <v>96</v>
      </c>
      <c r="B73" s="792" t="s">
        <v>100</v>
      </c>
      <c r="C73" s="834" t="s">
        <v>137</v>
      </c>
      <c r="D73" s="829">
        <f t="shared" si="27"/>
        <v>38</v>
      </c>
      <c r="E73" s="835">
        <v>9.5</v>
      </c>
      <c r="F73" s="838">
        <v>9.5</v>
      </c>
      <c r="G73" s="792"/>
      <c r="H73" s="792"/>
      <c r="I73" s="792"/>
      <c r="J73" s="792">
        <v>9.5</v>
      </c>
      <c r="K73" s="835">
        <v>9.5</v>
      </c>
      <c r="L73" s="835">
        <v>9.5</v>
      </c>
      <c r="M73" s="836">
        <v>9.5</v>
      </c>
      <c r="N73" s="792"/>
      <c r="O73" s="792"/>
      <c r="P73" s="792"/>
      <c r="Q73" s="792">
        <v>9.5</v>
      </c>
      <c r="R73" s="839">
        <v>9.5</v>
      </c>
    </row>
    <row r="74" spans="1:19" ht="31" customHeight="1" x14ac:dyDescent="0.55000000000000004">
      <c r="A74" s="792"/>
      <c r="B74" s="840" t="s">
        <v>155</v>
      </c>
      <c r="C74" s="841" t="s">
        <v>140</v>
      </c>
      <c r="D74" s="794"/>
      <c r="E74" s="795"/>
      <c r="F74" s="797"/>
      <c r="G74" s="797"/>
      <c r="H74" s="797"/>
      <c r="I74" s="794"/>
      <c r="J74" s="794"/>
      <c r="K74" s="795"/>
      <c r="L74" s="795"/>
      <c r="M74" s="794"/>
      <c r="N74" s="794"/>
      <c r="O74" s="794"/>
      <c r="P74" s="794"/>
      <c r="Q74" s="794"/>
      <c r="R74" s="796"/>
    </row>
    <row r="75" spans="1:19" ht="31" customHeight="1" x14ac:dyDescent="0.55000000000000004">
      <c r="A75" s="792"/>
      <c r="B75" s="842" t="s">
        <v>154</v>
      </c>
      <c r="C75" s="843" t="s">
        <v>141</v>
      </c>
      <c r="D75" s="794"/>
      <c r="E75" s="795"/>
      <c r="F75" s="797"/>
      <c r="G75" s="797"/>
      <c r="H75" s="797"/>
      <c r="I75" s="794"/>
      <c r="J75" s="794"/>
      <c r="K75" s="795"/>
      <c r="L75" s="795"/>
      <c r="M75" s="794"/>
      <c r="N75" s="794"/>
      <c r="O75" s="794"/>
      <c r="P75" s="794"/>
      <c r="Q75" s="794"/>
      <c r="R75" s="796"/>
    </row>
    <row r="76" spans="1:19" ht="31" customHeight="1" x14ac:dyDescent="0.45">
      <c r="A76" s="547"/>
      <c r="B76" s="547"/>
      <c r="C76" s="547"/>
      <c r="D76" s="548"/>
      <c r="E76" s="549">
        <f t="shared" ref="E76:R76" si="28">SUM(E7:E14,E16:E20,E22:E25,E27:E30,E32:E36,E38:E39,E43,E46:E46,E48:E55,E57:E59,E63,E71:E75)</f>
        <v>89.5</v>
      </c>
      <c r="F76" s="549">
        <f t="shared" si="28"/>
        <v>176.5</v>
      </c>
      <c r="G76" s="549">
        <f t="shared" si="28"/>
        <v>151</v>
      </c>
      <c r="H76" s="549">
        <f t="shared" si="28"/>
        <v>166.5</v>
      </c>
      <c r="I76" s="549">
        <f t="shared" si="28"/>
        <v>148.5</v>
      </c>
      <c r="J76" s="549">
        <f t="shared" si="28"/>
        <v>166.5</v>
      </c>
      <c r="K76" s="549">
        <f t="shared" si="28"/>
        <v>89.5</v>
      </c>
      <c r="L76" s="549">
        <f t="shared" si="28"/>
        <v>89.5</v>
      </c>
      <c r="M76" s="549">
        <f t="shared" si="28"/>
        <v>191.5</v>
      </c>
      <c r="N76" s="549">
        <f t="shared" si="28"/>
        <v>168</v>
      </c>
      <c r="O76" s="549">
        <f t="shared" si="28"/>
        <v>157.5</v>
      </c>
      <c r="P76" s="549">
        <f t="shared" si="28"/>
        <v>147.5</v>
      </c>
      <c r="Q76" s="549">
        <f t="shared" si="28"/>
        <v>163.5</v>
      </c>
      <c r="R76" s="549">
        <f t="shared" si="28"/>
        <v>97.5</v>
      </c>
    </row>
    <row r="77" spans="1:19" ht="31" customHeight="1" x14ac:dyDescent="0.45">
      <c r="A77" s="550"/>
      <c r="B77" s="550"/>
      <c r="C77" s="550"/>
      <c r="D77" s="548"/>
      <c r="E77" s="551">
        <f>E76/8</f>
        <v>11.1875</v>
      </c>
      <c r="F77" s="551">
        <f t="shared" ref="F77:R77" si="29">F76/8</f>
        <v>22.0625</v>
      </c>
      <c r="G77" s="551">
        <f t="shared" si="29"/>
        <v>18.875</v>
      </c>
      <c r="H77" s="551">
        <f t="shared" si="29"/>
        <v>20.8125</v>
      </c>
      <c r="I77" s="551">
        <f t="shared" si="29"/>
        <v>18.5625</v>
      </c>
      <c r="J77" s="551">
        <f t="shared" si="29"/>
        <v>20.8125</v>
      </c>
      <c r="K77" s="551">
        <f t="shared" si="29"/>
        <v>11.1875</v>
      </c>
      <c r="L77" s="551">
        <f t="shared" si="29"/>
        <v>11.1875</v>
      </c>
      <c r="M77" s="551">
        <f t="shared" si="29"/>
        <v>23.9375</v>
      </c>
      <c r="N77" s="551">
        <f t="shared" si="29"/>
        <v>21</v>
      </c>
      <c r="O77" s="551">
        <f t="shared" si="29"/>
        <v>19.6875</v>
      </c>
      <c r="P77" s="551">
        <f t="shared" si="29"/>
        <v>18.4375</v>
      </c>
      <c r="Q77" s="551">
        <f t="shared" si="29"/>
        <v>20.4375</v>
      </c>
      <c r="R77" s="551">
        <f t="shared" si="29"/>
        <v>12.1875</v>
      </c>
    </row>
    <row r="78" spans="1:19" ht="31" customHeight="1" x14ac:dyDescent="0.45">
      <c r="A78" s="552"/>
      <c r="B78" s="552"/>
      <c r="C78" s="552"/>
      <c r="D78" s="553" t="s">
        <v>212</v>
      </c>
      <c r="E78" s="554" t="s">
        <v>74</v>
      </c>
      <c r="F78" s="555" t="s">
        <v>203</v>
      </c>
      <c r="H78" s="553" t="s">
        <v>211</v>
      </c>
      <c r="I78" s="556"/>
      <c r="J78" s="557" t="s">
        <v>203</v>
      </c>
      <c r="L78" s="553" t="s">
        <v>213</v>
      </c>
      <c r="M78" s="554" t="s">
        <v>74</v>
      </c>
      <c r="N78" s="555" t="s">
        <v>203</v>
      </c>
      <c r="P78" s="553" t="s">
        <v>211</v>
      </c>
      <c r="Q78" s="556"/>
      <c r="R78" s="557" t="s">
        <v>203</v>
      </c>
    </row>
    <row r="79" spans="1:19" ht="31" customHeight="1" x14ac:dyDescent="0.45">
      <c r="A79" s="558"/>
      <c r="B79" s="558"/>
      <c r="C79" s="558"/>
      <c r="D79" s="559" t="s">
        <v>159</v>
      </c>
      <c r="E79" s="542">
        <v>27.15</v>
      </c>
      <c r="F79" s="560" t="str">
        <f>E79* 40 &amp; "hrs"</f>
        <v>1086hrs</v>
      </c>
      <c r="H79" s="561" t="s">
        <v>240</v>
      </c>
      <c r="I79" s="562">
        <v>25.93</v>
      </c>
      <c r="J79" s="563" t="s">
        <v>247</v>
      </c>
      <c r="L79" s="564" t="s">
        <v>159</v>
      </c>
      <c r="M79" s="565">
        <v>27.15</v>
      </c>
      <c r="N79" s="560" t="str">
        <f>M79* 40 &amp; "hrs"</f>
        <v>1086hrs</v>
      </c>
      <c r="P79" s="566" t="s">
        <v>240</v>
      </c>
      <c r="Q79" s="543">
        <v>25.93</v>
      </c>
      <c r="R79" s="567" t="s">
        <v>247</v>
      </c>
    </row>
    <row r="80" spans="1:19" ht="31" customHeight="1" x14ac:dyDescent="0.45">
      <c r="A80" s="558"/>
      <c r="B80" s="558"/>
      <c r="C80" s="558"/>
      <c r="D80" s="568" t="s">
        <v>204</v>
      </c>
      <c r="E80" s="569">
        <f>SUM(E76:K76)/40</f>
        <v>24.7</v>
      </c>
      <c r="F80" s="570" t="str">
        <f>E80* 40 &amp; "hrs"</f>
        <v>988hrs</v>
      </c>
      <c r="H80" s="571" t="s">
        <v>74</v>
      </c>
      <c r="I80" s="572">
        <f>SUM(E76:K76)/40</f>
        <v>24.7</v>
      </c>
      <c r="J80" s="573" t="str">
        <f>I80*40 &amp; "hrs"</f>
        <v>988hrs</v>
      </c>
      <c r="L80" s="574" t="s">
        <v>204</v>
      </c>
      <c r="M80" s="575">
        <f>SUM(L76:R76)/40</f>
        <v>25.375</v>
      </c>
      <c r="N80" s="570" t="str">
        <f>M80* 40 &amp; "hrs"</f>
        <v>1015hrs</v>
      </c>
      <c r="P80" s="571" t="s">
        <v>74</v>
      </c>
      <c r="Q80" s="576">
        <f>SUM(L76:R76)/40</f>
        <v>25.375</v>
      </c>
      <c r="R80" s="577" t="str">
        <f>Q80*40 &amp; "hrs"</f>
        <v>1015hrs</v>
      </c>
    </row>
    <row r="81" spans="1:18" ht="31" customHeight="1" x14ac:dyDescent="0.45">
      <c r="A81" s="578"/>
      <c r="B81" s="578"/>
      <c r="C81" s="578"/>
      <c r="D81" s="564" t="s">
        <v>188</v>
      </c>
      <c r="E81" s="565">
        <f>COUNTIFS(E7:K77, "T")*8/40</f>
        <v>0.4</v>
      </c>
      <c r="F81" s="579" t="str">
        <f>E81* 40 &amp; "hrs"</f>
        <v>16hrs</v>
      </c>
      <c r="H81" s="566" t="s">
        <v>241</v>
      </c>
      <c r="I81" s="565">
        <v>29.07</v>
      </c>
      <c r="J81" s="567" t="s">
        <v>251</v>
      </c>
      <c r="L81" s="580" t="s">
        <v>188</v>
      </c>
      <c r="M81" s="543">
        <f>COUNTIFS(L7:R77, "T")*8/40</f>
        <v>0.4</v>
      </c>
      <c r="N81" s="579" t="str">
        <f>M81* 40 &amp; "hrs"</f>
        <v>16hrs</v>
      </c>
      <c r="P81" s="566" t="s">
        <v>241</v>
      </c>
      <c r="Q81" s="543">
        <v>29.07</v>
      </c>
      <c r="R81" s="567" t="s">
        <v>251</v>
      </c>
    </row>
  </sheetData>
  <mergeCells count="5">
    <mergeCell ref="A1:R1"/>
    <mergeCell ref="A2:R2"/>
    <mergeCell ref="A3:R3"/>
    <mergeCell ref="E4:K4"/>
    <mergeCell ref="L4:R4"/>
  </mergeCells>
  <conditionalFormatting sqref="I80">
    <cfRule type="cellIs" dxfId="417" priority="10" operator="lessThan">
      <formula>25.93</formula>
    </cfRule>
    <cfRule type="cellIs" dxfId="416" priority="11" operator="greaterThan">
      <formula>29.07</formula>
    </cfRule>
    <cfRule type="cellIs" dxfId="415" priority="12" operator="between">
      <formula>25.93</formula>
      <formula>29.07</formula>
    </cfRule>
  </conditionalFormatting>
  <conditionalFormatting sqref="J80">
    <cfRule type="cellIs" dxfId="414" priority="7" operator="lessThan">
      <formula>1037.2</formula>
    </cfRule>
    <cfRule type="cellIs" dxfId="413" priority="8" operator="greaterThan">
      <formula>1162.8</formula>
    </cfRule>
    <cfRule type="cellIs" dxfId="412" priority="9" operator="between">
      <formula>1037.2</formula>
      <formula>1162.8</formula>
    </cfRule>
  </conditionalFormatting>
  <conditionalFormatting sqref="Q80">
    <cfRule type="cellIs" dxfId="411" priority="4" operator="lessThan">
      <formula>25.93</formula>
    </cfRule>
    <cfRule type="cellIs" dxfId="410" priority="5" operator="greaterThan">
      <formula>29.07</formula>
    </cfRule>
    <cfRule type="cellIs" dxfId="409" priority="6" operator="between">
      <formula>25.93</formula>
      <formula>29.07</formula>
    </cfRule>
  </conditionalFormatting>
  <conditionalFormatting sqref="R80">
    <cfRule type="cellIs" dxfId="408" priority="1" operator="lessThan">
      <formula>1037.2</formula>
    </cfRule>
    <cfRule type="cellIs" dxfId="407" priority="2" operator="greaterThan">
      <formula>1162.8</formula>
    </cfRule>
    <cfRule type="cellIs" dxfId="406" priority="3" operator="between">
      <formula>1037.2</formula>
      <formula>1162.8</formula>
    </cfRule>
  </conditionalFormatting>
  <pageMargins left="0.7" right="0.7" top="0.75" bottom="0.75" header="0.3" footer="0.3"/>
  <pageSetup scale="34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52CC-E05F-4BE2-A433-AE8AC1B274F7}">
  <dimension ref="A1:S77"/>
  <sheetViews>
    <sheetView topLeftCell="B34" zoomScaleNormal="100" workbookViewId="0">
      <selection activeCell="P37" sqref="P37"/>
    </sheetView>
  </sheetViews>
  <sheetFormatPr defaultRowHeight="12.5" x14ac:dyDescent="0.25"/>
  <cols>
    <col min="2" max="2" width="19.1796875" bestFit="1" customWidth="1"/>
    <col min="3" max="3" width="23.1796875" bestFit="1" customWidth="1"/>
  </cols>
  <sheetData>
    <row r="1" spans="1:19" ht="13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9" ht="13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9" ht="13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9" ht="13" x14ac:dyDescent="0.3">
      <c r="A4" s="258"/>
      <c r="B4" s="258"/>
      <c r="C4" s="258"/>
      <c r="D4" s="25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</row>
    <row r="5" spans="1:19" ht="13" x14ac:dyDescent="0.3">
      <c r="A5" s="259"/>
      <c r="B5" s="259"/>
      <c r="C5" s="259"/>
      <c r="D5" s="259"/>
      <c r="E5" s="349">
        <v>45445</v>
      </c>
      <c r="F5" s="349">
        <v>45446</v>
      </c>
      <c r="G5" s="349">
        <v>45447</v>
      </c>
      <c r="H5" s="349">
        <v>45448</v>
      </c>
      <c r="I5" s="349">
        <v>45449</v>
      </c>
      <c r="J5" s="349">
        <v>45450</v>
      </c>
      <c r="K5" s="349">
        <v>45451</v>
      </c>
      <c r="L5" s="349">
        <v>45452</v>
      </c>
      <c r="M5" s="349">
        <v>45453</v>
      </c>
      <c r="N5" s="349">
        <v>45454</v>
      </c>
      <c r="O5" s="349">
        <v>45455</v>
      </c>
      <c r="P5" s="349">
        <v>45456</v>
      </c>
      <c r="Q5" s="349">
        <v>45457</v>
      </c>
      <c r="R5" s="349">
        <v>45458</v>
      </c>
    </row>
    <row r="6" spans="1:19" ht="13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</row>
    <row r="7" spans="1:19" ht="13" x14ac:dyDescent="0.25">
      <c r="A7" s="265" t="s">
        <v>13</v>
      </c>
      <c r="B7" s="265" t="s">
        <v>116</v>
      </c>
      <c r="C7" s="266" t="s">
        <v>115</v>
      </c>
      <c r="D7" s="267">
        <f>SUM(E7:K7,L7:R7)/2</f>
        <v>35</v>
      </c>
      <c r="E7" s="268"/>
      <c r="F7" s="267">
        <v>7</v>
      </c>
      <c r="G7" s="267">
        <v>7</v>
      </c>
      <c r="H7" s="267">
        <v>7</v>
      </c>
      <c r="I7" s="267">
        <v>7</v>
      </c>
      <c r="J7" s="267">
        <v>7</v>
      </c>
      <c r="K7" s="268"/>
      <c r="L7" s="268"/>
      <c r="M7" s="267">
        <v>7</v>
      </c>
      <c r="N7" s="267">
        <v>7</v>
      </c>
      <c r="O7" s="267">
        <v>7</v>
      </c>
      <c r="P7" s="267">
        <v>7</v>
      </c>
      <c r="Q7" s="267">
        <v>7</v>
      </c>
      <c r="R7" s="269"/>
    </row>
    <row r="8" spans="1:19" ht="13" x14ac:dyDescent="0.25">
      <c r="A8" s="265" t="s">
        <v>13</v>
      </c>
      <c r="B8" s="265" t="s">
        <v>90</v>
      </c>
      <c r="C8" s="266" t="s">
        <v>88</v>
      </c>
      <c r="D8" s="267">
        <f t="shared" ref="D8:D13" si="0">SUM(E8:K8,L8:R8)/2</f>
        <v>40</v>
      </c>
      <c r="E8" s="268"/>
      <c r="F8" s="267">
        <v>8</v>
      </c>
      <c r="G8" s="267">
        <v>8</v>
      </c>
      <c r="H8" s="270">
        <v>8</v>
      </c>
      <c r="I8" s="267">
        <v>8</v>
      </c>
      <c r="J8" s="267">
        <v>8</v>
      </c>
      <c r="K8" s="268"/>
      <c r="L8" s="268"/>
      <c r="M8" s="267">
        <v>8</v>
      </c>
      <c r="N8" s="267">
        <v>8</v>
      </c>
      <c r="O8" s="267">
        <v>8</v>
      </c>
      <c r="P8" s="267">
        <v>8</v>
      </c>
      <c r="Q8" s="267">
        <v>8</v>
      </c>
      <c r="R8" s="269"/>
    </row>
    <row r="9" spans="1:19" ht="13" x14ac:dyDescent="0.25">
      <c r="A9" s="265" t="s">
        <v>13</v>
      </c>
      <c r="B9" s="265" t="s">
        <v>90</v>
      </c>
      <c r="C9" s="266" t="s">
        <v>89</v>
      </c>
      <c r="D9" s="267">
        <f t="shared" si="0"/>
        <v>40</v>
      </c>
      <c r="E9" s="268"/>
      <c r="F9" s="267">
        <v>8</v>
      </c>
      <c r="G9" s="267">
        <v>8</v>
      </c>
      <c r="H9" s="267">
        <v>8</v>
      </c>
      <c r="I9" s="267">
        <v>8</v>
      </c>
      <c r="J9" s="267">
        <v>8</v>
      </c>
      <c r="K9" s="268"/>
      <c r="L9" s="268"/>
      <c r="M9" s="267">
        <v>8</v>
      </c>
      <c r="N9" s="267">
        <v>8</v>
      </c>
      <c r="O9" s="267">
        <v>8</v>
      </c>
      <c r="P9" s="267">
        <v>8</v>
      </c>
      <c r="Q9" s="267">
        <v>8</v>
      </c>
      <c r="R9" s="269"/>
    </row>
    <row r="10" spans="1:19" ht="13" x14ac:dyDescent="0.25">
      <c r="A10" s="265" t="s">
        <v>13</v>
      </c>
      <c r="B10" s="265" t="s">
        <v>90</v>
      </c>
      <c r="C10" s="271" t="s">
        <v>111</v>
      </c>
      <c r="D10" s="267">
        <f t="shared" si="0"/>
        <v>40</v>
      </c>
      <c r="E10" s="268">
        <v>8</v>
      </c>
      <c r="F10" s="267">
        <v>8</v>
      </c>
      <c r="G10" s="267">
        <v>8</v>
      </c>
      <c r="H10" s="267"/>
      <c r="I10" s="267">
        <v>8</v>
      </c>
      <c r="J10" s="267">
        <v>8</v>
      </c>
      <c r="K10" s="268"/>
      <c r="L10" s="272"/>
      <c r="M10" s="267">
        <v>8</v>
      </c>
      <c r="N10" s="267">
        <v>8</v>
      </c>
      <c r="O10" s="267">
        <v>8</v>
      </c>
      <c r="P10" s="267">
        <v>8</v>
      </c>
      <c r="Q10" s="267"/>
      <c r="R10" s="268">
        <v>8</v>
      </c>
    </row>
    <row r="11" spans="1:19" ht="13" x14ac:dyDescent="0.25">
      <c r="A11" s="265" t="s">
        <v>13</v>
      </c>
      <c r="B11" s="265" t="s">
        <v>90</v>
      </c>
      <c r="C11" s="271" t="s">
        <v>133</v>
      </c>
      <c r="D11" s="267">
        <f t="shared" si="0"/>
        <v>40</v>
      </c>
      <c r="E11" s="268">
        <v>8</v>
      </c>
      <c r="F11" s="267">
        <v>8</v>
      </c>
      <c r="G11" s="267"/>
      <c r="H11" s="267">
        <v>8</v>
      </c>
      <c r="I11" s="267">
        <v>8</v>
      </c>
      <c r="J11" s="267">
        <v>8</v>
      </c>
      <c r="K11" s="268"/>
      <c r="L11" s="272"/>
      <c r="M11" s="267">
        <v>8</v>
      </c>
      <c r="N11" s="267">
        <v>8</v>
      </c>
      <c r="O11" s="267">
        <v>8</v>
      </c>
      <c r="P11" s="267"/>
      <c r="Q11" s="267">
        <v>8</v>
      </c>
      <c r="R11" s="269">
        <v>8</v>
      </c>
    </row>
    <row r="12" spans="1:19" ht="13" x14ac:dyDescent="0.25">
      <c r="A12" s="291" t="s">
        <v>256</v>
      </c>
      <c r="B12" s="291" t="s">
        <v>90</v>
      </c>
      <c r="C12" s="292" t="s">
        <v>303</v>
      </c>
      <c r="D12" s="267">
        <f t="shared" si="0"/>
        <v>16</v>
      </c>
      <c r="E12" s="284">
        <v>8</v>
      </c>
      <c r="F12" s="267"/>
      <c r="G12" s="267"/>
      <c r="H12" s="267"/>
      <c r="I12" s="267"/>
      <c r="J12" s="267"/>
      <c r="K12" s="284">
        <v>8</v>
      </c>
      <c r="L12" s="284">
        <v>8</v>
      </c>
      <c r="M12" s="267"/>
      <c r="N12" s="267"/>
      <c r="O12" s="267"/>
      <c r="P12" s="267"/>
      <c r="Q12" s="267"/>
      <c r="R12" s="295">
        <v>8</v>
      </c>
    </row>
    <row r="13" spans="1:19" ht="13" x14ac:dyDescent="0.25">
      <c r="A13" s="265" t="s">
        <v>13</v>
      </c>
      <c r="B13" s="265" t="s">
        <v>90</v>
      </c>
      <c r="C13" s="273" t="s">
        <v>106</v>
      </c>
      <c r="D13" s="267">
        <f t="shared" si="0"/>
        <v>8</v>
      </c>
      <c r="E13" s="268"/>
      <c r="F13" s="369"/>
      <c r="G13" s="369"/>
      <c r="H13" s="369"/>
      <c r="I13" s="369"/>
      <c r="J13" s="369"/>
      <c r="K13" s="268">
        <v>8</v>
      </c>
      <c r="L13" s="272"/>
      <c r="M13" s="369"/>
      <c r="N13" s="369"/>
      <c r="O13" s="369"/>
      <c r="P13" s="369"/>
      <c r="Q13" s="369"/>
      <c r="R13" s="268">
        <v>8</v>
      </c>
    </row>
    <row r="14" spans="1:19" ht="13" x14ac:dyDescent="0.25">
      <c r="A14" s="275"/>
      <c r="B14" s="275"/>
      <c r="C14" s="276" t="s">
        <v>122</v>
      </c>
      <c r="D14" s="277"/>
      <c r="E14" s="278">
        <f t="shared" ref="E14:R14" si="1">COUNT(E7:E13)</f>
        <v>3</v>
      </c>
      <c r="F14" s="278">
        <f t="shared" si="1"/>
        <v>5</v>
      </c>
      <c r="G14" s="278">
        <f t="shared" si="1"/>
        <v>4</v>
      </c>
      <c r="H14" s="278">
        <f t="shared" si="1"/>
        <v>4</v>
      </c>
      <c r="I14" s="278">
        <f t="shared" si="1"/>
        <v>5</v>
      </c>
      <c r="J14" s="278">
        <f t="shared" si="1"/>
        <v>5</v>
      </c>
      <c r="K14" s="278">
        <f t="shared" si="1"/>
        <v>2</v>
      </c>
      <c r="L14" s="278">
        <f t="shared" si="1"/>
        <v>1</v>
      </c>
      <c r="M14" s="278">
        <f t="shared" si="1"/>
        <v>5</v>
      </c>
      <c r="N14" s="278">
        <f t="shared" si="1"/>
        <v>5</v>
      </c>
      <c r="O14" s="278">
        <f t="shared" si="1"/>
        <v>5</v>
      </c>
      <c r="P14" s="278">
        <f t="shared" si="1"/>
        <v>4</v>
      </c>
      <c r="Q14" s="278">
        <f t="shared" si="1"/>
        <v>4</v>
      </c>
      <c r="R14" s="278">
        <f t="shared" si="1"/>
        <v>4</v>
      </c>
      <c r="S14" s="367">
        <f>AVERAGE(E14:R14)</f>
        <v>4</v>
      </c>
    </row>
    <row r="15" spans="1:19" ht="13" x14ac:dyDescent="0.25">
      <c r="A15" s="265" t="s">
        <v>13</v>
      </c>
      <c r="B15" s="265" t="s">
        <v>14</v>
      </c>
      <c r="C15" s="271" t="s">
        <v>202</v>
      </c>
      <c r="D15" s="267">
        <f t="shared" ref="D15:D17" si="2">SUM(E15:K15,L15:R15)/2</f>
        <v>40</v>
      </c>
      <c r="E15" s="272"/>
      <c r="F15" s="279">
        <v>8</v>
      </c>
      <c r="G15" s="279"/>
      <c r="H15" s="279">
        <v>8</v>
      </c>
      <c r="I15" s="279">
        <v>8</v>
      </c>
      <c r="J15" s="279">
        <v>8</v>
      </c>
      <c r="K15" s="272">
        <v>8</v>
      </c>
      <c r="L15" s="272">
        <v>8</v>
      </c>
      <c r="M15" s="267"/>
      <c r="N15" s="279">
        <v>8</v>
      </c>
      <c r="O15" s="279">
        <v>8</v>
      </c>
      <c r="P15" s="279">
        <v>8</v>
      </c>
      <c r="Q15" s="279">
        <v>8</v>
      </c>
      <c r="R15" s="280"/>
      <c r="S15" s="367"/>
    </row>
    <row r="16" spans="1:19" ht="13" x14ac:dyDescent="0.25">
      <c r="A16" s="265" t="s">
        <v>13</v>
      </c>
      <c r="B16" s="265" t="s">
        <v>14</v>
      </c>
      <c r="C16" s="271" t="s">
        <v>98</v>
      </c>
      <c r="D16" s="267">
        <f t="shared" si="2"/>
        <v>40</v>
      </c>
      <c r="E16" s="268"/>
      <c r="F16" s="270">
        <v>8</v>
      </c>
      <c r="G16" s="267">
        <v>8</v>
      </c>
      <c r="H16" s="267">
        <v>8</v>
      </c>
      <c r="I16" s="267">
        <v>8</v>
      </c>
      <c r="J16" s="267">
        <v>8</v>
      </c>
      <c r="K16" s="268"/>
      <c r="L16" s="268"/>
      <c r="M16" s="279">
        <v>8</v>
      </c>
      <c r="N16" s="279">
        <v>8</v>
      </c>
      <c r="O16" s="267">
        <v>8</v>
      </c>
      <c r="P16" s="267">
        <v>8</v>
      </c>
      <c r="Q16" s="267">
        <v>8</v>
      </c>
      <c r="R16" s="269"/>
      <c r="S16" s="367"/>
    </row>
    <row r="17" spans="1:19" ht="13" x14ac:dyDescent="0.25">
      <c r="A17" s="265" t="s">
        <v>13</v>
      </c>
      <c r="B17" s="265" t="s">
        <v>14</v>
      </c>
      <c r="C17" s="271" t="s">
        <v>142</v>
      </c>
      <c r="D17" s="267">
        <f t="shared" si="2"/>
        <v>40</v>
      </c>
      <c r="E17" s="268"/>
      <c r="F17" s="270">
        <v>8</v>
      </c>
      <c r="G17" s="267">
        <v>8</v>
      </c>
      <c r="H17" s="267"/>
      <c r="I17" s="267">
        <v>8</v>
      </c>
      <c r="J17" s="267">
        <v>8</v>
      </c>
      <c r="K17" s="272">
        <v>8</v>
      </c>
      <c r="L17" s="272">
        <v>8</v>
      </c>
      <c r="M17" s="267">
        <v>8</v>
      </c>
      <c r="N17" s="267"/>
      <c r="O17" s="267">
        <v>8</v>
      </c>
      <c r="P17" s="267">
        <v>8</v>
      </c>
      <c r="Q17" s="267">
        <v>8</v>
      </c>
      <c r="R17" s="269"/>
      <c r="S17" s="367"/>
    </row>
    <row r="18" spans="1:19" ht="13" x14ac:dyDescent="0.25">
      <c r="A18" s="265" t="s">
        <v>138</v>
      </c>
      <c r="B18" s="265" t="s">
        <v>201</v>
      </c>
      <c r="C18" s="271" t="s">
        <v>107</v>
      </c>
      <c r="D18" s="267">
        <f>SUM(E18:K18,L18:R18)/2</f>
        <v>17.5</v>
      </c>
      <c r="E18" s="268">
        <v>5</v>
      </c>
      <c r="F18" s="267"/>
      <c r="G18" s="267">
        <v>5</v>
      </c>
      <c r="H18" s="267">
        <v>5</v>
      </c>
      <c r="I18" s="267"/>
      <c r="J18" s="267"/>
      <c r="K18" s="268"/>
      <c r="L18" s="272">
        <v>5</v>
      </c>
      <c r="M18" s="267">
        <v>5</v>
      </c>
      <c r="N18" s="267">
        <v>5</v>
      </c>
      <c r="O18" s="267"/>
      <c r="P18" s="267"/>
      <c r="Q18" s="267"/>
      <c r="R18" s="269">
        <v>5</v>
      </c>
      <c r="S18" s="367"/>
    </row>
    <row r="19" spans="1:19" ht="13" x14ac:dyDescent="0.25">
      <c r="A19" s="275"/>
      <c r="B19" s="275"/>
      <c r="C19" s="276" t="s">
        <v>123</v>
      </c>
      <c r="D19" s="277"/>
      <c r="E19" s="278">
        <f t="shared" ref="E19:R19" si="3">COUNT(E7:E13,E15:E18)</f>
        <v>4</v>
      </c>
      <c r="F19" s="278">
        <f t="shared" si="3"/>
        <v>8</v>
      </c>
      <c r="G19" s="278">
        <f t="shared" si="3"/>
        <v>7</v>
      </c>
      <c r="H19" s="278">
        <f t="shared" si="3"/>
        <v>7</v>
      </c>
      <c r="I19" s="278">
        <f t="shared" si="3"/>
        <v>8</v>
      </c>
      <c r="J19" s="278">
        <f t="shared" si="3"/>
        <v>8</v>
      </c>
      <c r="K19" s="278">
        <f t="shared" si="3"/>
        <v>4</v>
      </c>
      <c r="L19" s="278">
        <f t="shared" si="3"/>
        <v>4</v>
      </c>
      <c r="M19" s="278">
        <f t="shared" si="3"/>
        <v>8</v>
      </c>
      <c r="N19" s="278">
        <f t="shared" si="3"/>
        <v>8</v>
      </c>
      <c r="O19" s="278">
        <f t="shared" si="3"/>
        <v>8</v>
      </c>
      <c r="P19" s="278">
        <f t="shared" si="3"/>
        <v>7</v>
      </c>
      <c r="Q19" s="278">
        <f t="shared" si="3"/>
        <v>7</v>
      </c>
      <c r="R19" s="278">
        <f t="shared" si="3"/>
        <v>5</v>
      </c>
      <c r="S19" s="367">
        <f>AVERAGE(E19:R19)</f>
        <v>6.6428571428571432</v>
      </c>
    </row>
    <row r="20" spans="1:19" ht="13" x14ac:dyDescent="0.25">
      <c r="A20" s="265" t="s">
        <v>13</v>
      </c>
      <c r="B20" s="265" t="s">
        <v>26</v>
      </c>
      <c r="C20" s="271" t="s">
        <v>285</v>
      </c>
      <c r="D20" s="267">
        <f>SUM(E20:K20,L20:R20)/2</f>
        <v>40</v>
      </c>
      <c r="E20" s="268"/>
      <c r="F20" s="267">
        <v>8</v>
      </c>
      <c r="G20" s="267">
        <v>8</v>
      </c>
      <c r="H20" s="267"/>
      <c r="I20" s="267">
        <v>8</v>
      </c>
      <c r="J20" s="267">
        <v>8</v>
      </c>
      <c r="K20" s="272">
        <v>8</v>
      </c>
      <c r="L20" s="272">
        <v>8</v>
      </c>
      <c r="M20" s="279">
        <v>8</v>
      </c>
      <c r="N20" s="279">
        <v>8</v>
      </c>
      <c r="P20" s="279">
        <v>8</v>
      </c>
      <c r="Q20" s="279">
        <v>8</v>
      </c>
      <c r="R20" s="269"/>
      <c r="S20" s="367"/>
    </row>
    <row r="21" spans="1:19" ht="13" x14ac:dyDescent="0.25">
      <c r="A21" s="265" t="s">
        <v>13</v>
      </c>
      <c r="B21" s="265" t="s">
        <v>26</v>
      </c>
      <c r="C21" s="271" t="s">
        <v>274</v>
      </c>
      <c r="D21" s="267">
        <f>SUM(E21:K21,L21:R21)/2</f>
        <v>40</v>
      </c>
      <c r="E21" s="472">
        <v>8</v>
      </c>
      <c r="F21" s="267">
        <v>8</v>
      </c>
      <c r="G21" s="267">
        <v>8</v>
      </c>
      <c r="H21" s="267">
        <v>8</v>
      </c>
      <c r="I21" s="267"/>
      <c r="J21" s="267">
        <v>8</v>
      </c>
      <c r="K21" s="475"/>
      <c r="L21" s="472"/>
      <c r="M21" s="267">
        <v>8</v>
      </c>
      <c r="N21" s="267">
        <v>8</v>
      </c>
      <c r="O21" s="267">
        <v>8</v>
      </c>
      <c r="P21" s="267"/>
      <c r="Q21" s="267">
        <v>8</v>
      </c>
      <c r="R21" s="472">
        <v>8</v>
      </c>
      <c r="S21" s="367"/>
    </row>
    <row r="22" spans="1:19" ht="13" x14ac:dyDescent="0.25">
      <c r="A22" s="265" t="s">
        <v>13</v>
      </c>
      <c r="B22" s="265" t="s">
        <v>26</v>
      </c>
      <c r="C22" s="271" t="s">
        <v>298</v>
      </c>
      <c r="D22" s="267">
        <f>SUM(E22:K22,L22:R22)/2</f>
        <v>8</v>
      </c>
      <c r="E22" s="369"/>
      <c r="F22" s="267"/>
      <c r="G22" s="369"/>
      <c r="H22" s="369"/>
      <c r="I22" s="267">
        <v>8</v>
      </c>
      <c r="J22" s="369"/>
      <c r="K22" s="475"/>
      <c r="L22" s="472"/>
      <c r="M22" s="369"/>
      <c r="N22" s="369"/>
      <c r="O22" s="369"/>
      <c r="P22" s="267">
        <v>8</v>
      </c>
      <c r="Q22" s="267"/>
      <c r="R22" s="369"/>
      <c r="S22" s="367"/>
    </row>
    <row r="23" spans="1:19" ht="13" x14ac:dyDescent="0.25">
      <c r="A23" s="265" t="s">
        <v>13</v>
      </c>
      <c r="B23" s="265" t="s">
        <v>26</v>
      </c>
      <c r="C23" s="271" t="s">
        <v>278</v>
      </c>
      <c r="D23" s="267">
        <f>SUM(E23:K23,L23:R23)/2</f>
        <v>16</v>
      </c>
      <c r="E23" s="472"/>
      <c r="F23" s="267">
        <v>8</v>
      </c>
      <c r="G23" s="267"/>
      <c r="H23" s="267"/>
      <c r="I23" s="267"/>
      <c r="J23" s="267">
        <v>8</v>
      </c>
      <c r="K23" s="475"/>
      <c r="L23" s="472"/>
      <c r="M23" s="267">
        <v>8</v>
      </c>
      <c r="N23" s="267"/>
      <c r="O23" s="267"/>
      <c r="P23" s="267"/>
      <c r="Q23" s="267">
        <v>8</v>
      </c>
      <c r="R23" s="472"/>
      <c r="S23" s="367"/>
    </row>
    <row r="24" spans="1:19" ht="13" x14ac:dyDescent="0.25">
      <c r="A24" s="275"/>
      <c r="B24" s="275"/>
      <c r="C24" s="276" t="s">
        <v>120</v>
      </c>
      <c r="D24" s="277"/>
      <c r="E24" s="278">
        <f t="shared" ref="E24:R24" si="4">COUNT(E7:E13,E15:E18,E20:E23)</f>
        <v>5</v>
      </c>
      <c r="F24" s="278">
        <f t="shared" si="4"/>
        <v>11</v>
      </c>
      <c r="G24" s="278">
        <f t="shared" si="4"/>
        <v>9</v>
      </c>
      <c r="H24" s="278">
        <f t="shared" si="4"/>
        <v>8</v>
      </c>
      <c r="I24" s="278">
        <f t="shared" si="4"/>
        <v>10</v>
      </c>
      <c r="J24" s="278">
        <f t="shared" si="4"/>
        <v>11</v>
      </c>
      <c r="K24" s="278">
        <f t="shared" si="4"/>
        <v>5</v>
      </c>
      <c r="L24" s="278">
        <f t="shared" si="4"/>
        <v>5</v>
      </c>
      <c r="M24" s="278">
        <f t="shared" si="4"/>
        <v>11</v>
      </c>
      <c r="N24" s="278">
        <f t="shared" si="4"/>
        <v>10</v>
      </c>
      <c r="O24" s="278">
        <f t="shared" si="4"/>
        <v>9</v>
      </c>
      <c r="P24" s="278">
        <f t="shared" si="4"/>
        <v>9</v>
      </c>
      <c r="Q24" s="278">
        <f t="shared" si="4"/>
        <v>10</v>
      </c>
      <c r="R24" s="278">
        <f t="shared" si="4"/>
        <v>6</v>
      </c>
      <c r="S24" s="367">
        <f t="shared" ref="S24:S62" si="5">AVERAGE(E24:R24)</f>
        <v>8.5</v>
      </c>
    </row>
    <row r="25" spans="1:19" ht="13" x14ac:dyDescent="0.25">
      <c r="A25" s="265" t="s">
        <v>13</v>
      </c>
      <c r="B25" s="265" t="s">
        <v>30</v>
      </c>
      <c r="C25" s="271" t="s">
        <v>278</v>
      </c>
      <c r="D25" s="267">
        <f>SUM(E25:K25,L25:R25)/2</f>
        <v>24</v>
      </c>
      <c r="E25" s="268"/>
      <c r="F25" s="369"/>
      <c r="G25" s="267">
        <v>8</v>
      </c>
      <c r="H25" s="267">
        <v>8</v>
      </c>
      <c r="I25" s="267"/>
      <c r="J25" s="369"/>
      <c r="K25" s="473">
        <v>8</v>
      </c>
      <c r="L25" s="473">
        <v>8</v>
      </c>
      <c r="M25" s="369"/>
      <c r="N25" s="267">
        <v>8</v>
      </c>
      <c r="O25" s="267">
        <v>8</v>
      </c>
      <c r="P25" s="279"/>
      <c r="Q25" s="369"/>
      <c r="R25" s="269"/>
      <c r="S25" s="367"/>
    </row>
    <row r="26" spans="1:19" ht="13" x14ac:dyDescent="0.25">
      <c r="A26" s="265" t="s">
        <v>13</v>
      </c>
      <c r="B26" s="265" t="s">
        <v>30</v>
      </c>
      <c r="C26" s="271" t="s">
        <v>292</v>
      </c>
      <c r="D26" s="267">
        <f>SUM(E26:K26,L26:R26)/2</f>
        <v>32</v>
      </c>
      <c r="E26" s="783"/>
      <c r="F26" s="267">
        <v>8</v>
      </c>
      <c r="G26" s="267"/>
      <c r="H26" s="267">
        <v>8</v>
      </c>
      <c r="I26" s="267">
        <v>8</v>
      </c>
      <c r="J26" s="267">
        <v>8</v>
      </c>
      <c r="K26" s="473"/>
      <c r="L26" s="473"/>
      <c r="M26" s="267">
        <v>8</v>
      </c>
      <c r="N26" s="267">
        <v>8</v>
      </c>
      <c r="O26" s="267"/>
      <c r="P26" s="279">
        <v>8</v>
      </c>
      <c r="Q26" s="267">
        <v>8</v>
      </c>
      <c r="R26" s="783"/>
      <c r="S26" s="367"/>
    </row>
    <row r="27" spans="1:19" ht="13" x14ac:dyDescent="0.25">
      <c r="A27" s="265" t="s">
        <v>13</v>
      </c>
      <c r="B27" s="265" t="s">
        <v>30</v>
      </c>
      <c r="C27" s="271" t="s">
        <v>290</v>
      </c>
      <c r="D27" s="267">
        <f t="shared" ref="D27" si="6">SUM(E27:K27,L27:R27)/2</f>
        <v>16</v>
      </c>
      <c r="E27" s="268">
        <v>8</v>
      </c>
      <c r="F27" s="267"/>
      <c r="G27" s="267"/>
      <c r="H27" s="267"/>
      <c r="I27" s="267"/>
      <c r="J27" s="267"/>
      <c r="K27" s="268">
        <v>8</v>
      </c>
      <c r="L27" s="268">
        <v>8</v>
      </c>
      <c r="M27" s="267"/>
      <c r="N27" s="267"/>
      <c r="O27" s="267"/>
      <c r="P27" s="267"/>
      <c r="Q27" s="267"/>
      <c r="R27" s="269">
        <v>8</v>
      </c>
      <c r="S27" s="367"/>
    </row>
    <row r="28" spans="1:19" ht="13" x14ac:dyDescent="0.25">
      <c r="A28" s="275"/>
      <c r="B28" s="275"/>
      <c r="C28" s="276" t="s">
        <v>119</v>
      </c>
      <c r="D28" s="277"/>
      <c r="E28" s="278">
        <f t="shared" ref="E28:R28" si="7">COUNT(E7:E13,E15:E18,E20:E23,E25:E27)</f>
        <v>6</v>
      </c>
      <c r="F28" s="278">
        <f t="shared" si="7"/>
        <v>12</v>
      </c>
      <c r="G28" s="278">
        <f t="shared" si="7"/>
        <v>10</v>
      </c>
      <c r="H28" s="278">
        <f t="shared" si="7"/>
        <v>10</v>
      </c>
      <c r="I28" s="278">
        <f t="shared" si="7"/>
        <v>11</v>
      </c>
      <c r="J28" s="278">
        <f t="shared" si="7"/>
        <v>12</v>
      </c>
      <c r="K28" s="278">
        <f t="shared" si="7"/>
        <v>7</v>
      </c>
      <c r="L28" s="278">
        <f t="shared" si="7"/>
        <v>7</v>
      </c>
      <c r="M28" s="278">
        <f t="shared" si="7"/>
        <v>12</v>
      </c>
      <c r="N28" s="278">
        <f t="shared" si="7"/>
        <v>12</v>
      </c>
      <c r="O28" s="278">
        <f t="shared" si="7"/>
        <v>10</v>
      </c>
      <c r="P28" s="278">
        <f t="shared" si="7"/>
        <v>10</v>
      </c>
      <c r="Q28" s="278">
        <f t="shared" si="7"/>
        <v>11</v>
      </c>
      <c r="R28" s="278">
        <f t="shared" si="7"/>
        <v>7</v>
      </c>
      <c r="S28" s="367">
        <f t="shared" si="5"/>
        <v>9.7857142857142865</v>
      </c>
    </row>
    <row r="29" spans="1:19" ht="13" x14ac:dyDescent="0.25">
      <c r="A29" s="265" t="s">
        <v>13</v>
      </c>
      <c r="B29" s="265" t="s">
        <v>91</v>
      </c>
      <c r="C29" s="271" t="s">
        <v>281</v>
      </c>
      <c r="D29" s="267">
        <f>SUM(E29:K29,L29:R29)/2</f>
        <v>40</v>
      </c>
      <c r="E29" s="268">
        <v>8</v>
      </c>
      <c r="F29" s="267"/>
      <c r="G29" s="267">
        <v>8</v>
      </c>
      <c r="H29" s="267">
        <v>8</v>
      </c>
      <c r="I29" s="267">
        <v>8</v>
      </c>
      <c r="J29" s="267">
        <v>8</v>
      </c>
      <c r="K29" s="284"/>
      <c r="L29" s="284"/>
      <c r="M29" s="267">
        <v>8</v>
      </c>
      <c r="N29" s="267">
        <v>8</v>
      </c>
      <c r="O29" s="267"/>
      <c r="P29" s="267">
        <v>8</v>
      </c>
      <c r="Q29" s="267">
        <v>8</v>
      </c>
      <c r="R29" s="269">
        <v>8</v>
      </c>
      <c r="S29" s="367"/>
    </row>
    <row r="30" spans="1:19" ht="13" x14ac:dyDescent="0.25">
      <c r="A30" s="265" t="s">
        <v>13</v>
      </c>
      <c r="B30" s="265" t="s">
        <v>91</v>
      </c>
      <c r="C30" s="266" t="s">
        <v>92</v>
      </c>
      <c r="D30" s="267">
        <f t="shared" ref="D30:D31" si="8">SUM(E30:K30,L30:R30)/2</f>
        <v>40</v>
      </c>
      <c r="E30" s="268"/>
      <c r="F30" s="267">
        <v>8</v>
      </c>
      <c r="G30" s="267">
        <v>8</v>
      </c>
      <c r="H30" s="267">
        <v>8</v>
      </c>
      <c r="I30" s="267">
        <v>8</v>
      </c>
      <c r="J30" s="267">
        <v>8</v>
      </c>
      <c r="K30" s="268"/>
      <c r="L30" s="268"/>
      <c r="M30" s="267">
        <v>8</v>
      </c>
      <c r="N30" s="267">
        <v>8</v>
      </c>
      <c r="O30" s="267">
        <v>8</v>
      </c>
      <c r="P30" s="267">
        <v>8</v>
      </c>
      <c r="Q30" s="267">
        <v>8</v>
      </c>
      <c r="R30" s="269"/>
      <c r="S30" s="367"/>
    </row>
    <row r="31" spans="1:19" ht="13" x14ac:dyDescent="0.25">
      <c r="A31" s="265" t="s">
        <v>13</v>
      </c>
      <c r="B31" s="265" t="s">
        <v>91</v>
      </c>
      <c r="C31" s="271" t="s">
        <v>298</v>
      </c>
      <c r="D31" s="267">
        <f t="shared" si="8"/>
        <v>24</v>
      </c>
      <c r="E31" s="783"/>
      <c r="F31" s="267"/>
      <c r="G31" s="267">
        <v>8</v>
      </c>
      <c r="H31" s="267">
        <v>8</v>
      </c>
      <c r="I31" s="369"/>
      <c r="J31" s="267">
        <v>8</v>
      </c>
      <c r="K31" s="472"/>
      <c r="L31" s="268"/>
      <c r="M31" s="267">
        <v>8</v>
      </c>
      <c r="N31" s="267">
        <v>8</v>
      </c>
      <c r="O31" s="267">
        <v>8</v>
      </c>
      <c r="P31" s="369"/>
      <c r="Q31" s="267"/>
      <c r="R31" s="783"/>
      <c r="S31" s="367"/>
    </row>
    <row r="32" spans="1:19" ht="13" x14ac:dyDescent="0.25">
      <c r="A32" s="265" t="s">
        <v>13</v>
      </c>
      <c r="B32" s="265" t="s">
        <v>91</v>
      </c>
      <c r="C32" s="271" t="s">
        <v>277</v>
      </c>
      <c r="D32" s="267">
        <f>SUM(E32:K32,L32:R32)/2</f>
        <v>40</v>
      </c>
      <c r="E32" s="268"/>
      <c r="F32" s="267">
        <v>8</v>
      </c>
      <c r="G32" s="267">
        <v>8</v>
      </c>
      <c r="H32" s="267">
        <v>8</v>
      </c>
      <c r="I32" s="267">
        <v>8</v>
      </c>
      <c r="J32" s="267"/>
      <c r="K32" s="268">
        <v>8</v>
      </c>
      <c r="L32" s="268">
        <v>8</v>
      </c>
      <c r="M32" s="267">
        <v>8</v>
      </c>
      <c r="N32" s="267"/>
      <c r="O32" s="267">
        <v>8</v>
      </c>
      <c r="P32" s="267">
        <v>8</v>
      </c>
      <c r="Q32" s="267">
        <v>8</v>
      </c>
      <c r="R32" s="269"/>
      <c r="S32" s="367"/>
    </row>
    <row r="33" spans="1:19" ht="13" x14ac:dyDescent="0.25">
      <c r="A33" s="275"/>
      <c r="B33" s="275"/>
      <c r="C33" s="276" t="s">
        <v>124</v>
      </c>
      <c r="D33" s="277"/>
      <c r="E33" s="278">
        <f t="shared" ref="E33:R33" si="9">COUNT(E7:E13,E15:E18,E20:E23,E25:E27,E29:E32)</f>
        <v>7</v>
      </c>
      <c r="F33" s="278">
        <f t="shared" si="9"/>
        <v>14</v>
      </c>
      <c r="G33" s="278">
        <f t="shared" si="9"/>
        <v>14</v>
      </c>
      <c r="H33" s="278">
        <f t="shared" si="9"/>
        <v>14</v>
      </c>
      <c r="I33" s="278">
        <f t="shared" si="9"/>
        <v>14</v>
      </c>
      <c r="J33" s="278">
        <f t="shared" si="9"/>
        <v>15</v>
      </c>
      <c r="K33" s="278">
        <f t="shared" si="9"/>
        <v>8</v>
      </c>
      <c r="L33" s="278">
        <f t="shared" si="9"/>
        <v>8</v>
      </c>
      <c r="M33" s="278">
        <f t="shared" si="9"/>
        <v>16</v>
      </c>
      <c r="N33" s="278">
        <f t="shared" si="9"/>
        <v>15</v>
      </c>
      <c r="O33" s="278">
        <f t="shared" si="9"/>
        <v>13</v>
      </c>
      <c r="P33" s="278">
        <f t="shared" si="9"/>
        <v>13</v>
      </c>
      <c r="Q33" s="278">
        <f t="shared" si="9"/>
        <v>14</v>
      </c>
      <c r="R33" s="278">
        <f t="shared" si="9"/>
        <v>8</v>
      </c>
      <c r="S33" s="367">
        <f t="shared" si="5"/>
        <v>12.357142857142858</v>
      </c>
    </row>
    <row r="34" spans="1:19" ht="13" x14ac:dyDescent="0.25">
      <c r="A34" s="265" t="s">
        <v>13</v>
      </c>
      <c r="B34" s="265" t="s">
        <v>288</v>
      </c>
      <c r="C34" s="271" t="s">
        <v>276</v>
      </c>
      <c r="D34" s="267">
        <f>SUM(E34:K34,L34:R34)/2</f>
        <v>27</v>
      </c>
      <c r="E34" s="472"/>
      <c r="F34" s="267"/>
      <c r="G34" s="267"/>
      <c r="H34" s="267">
        <v>5</v>
      </c>
      <c r="I34" s="267">
        <v>7</v>
      </c>
      <c r="J34" s="267">
        <v>7</v>
      </c>
      <c r="K34" s="472">
        <v>8</v>
      </c>
      <c r="L34" s="472">
        <v>8</v>
      </c>
      <c r="M34" s="267"/>
      <c r="N34" s="267"/>
      <c r="O34" s="267">
        <v>5</v>
      </c>
      <c r="P34" s="267">
        <v>7</v>
      </c>
      <c r="Q34" s="267">
        <v>7</v>
      </c>
      <c r="R34" s="472"/>
      <c r="S34" s="367"/>
    </row>
    <row r="35" spans="1:19" ht="13" x14ac:dyDescent="0.25">
      <c r="A35" s="265" t="s">
        <v>13</v>
      </c>
      <c r="B35" s="265" t="s">
        <v>34</v>
      </c>
      <c r="C35" s="297" t="s">
        <v>192</v>
      </c>
      <c r="D35" s="267">
        <f>SUM(E35:K35,L35:R35)/2</f>
        <v>40</v>
      </c>
      <c r="E35" s="268">
        <v>8</v>
      </c>
      <c r="F35" s="279">
        <v>8</v>
      </c>
      <c r="G35" s="279">
        <v>8</v>
      </c>
      <c r="H35" s="267">
        <v>8</v>
      </c>
      <c r="I35" s="267"/>
      <c r="J35" s="267">
        <v>8</v>
      </c>
      <c r="K35" s="268"/>
      <c r="L35" s="268"/>
      <c r="M35" s="279">
        <v>8</v>
      </c>
      <c r="N35" s="279">
        <v>8</v>
      </c>
      <c r="O35" s="267">
        <v>8</v>
      </c>
      <c r="P35" s="267"/>
      <c r="Q35" s="267">
        <v>8</v>
      </c>
      <c r="R35" s="269">
        <v>8</v>
      </c>
      <c r="S35" s="367"/>
    </row>
    <row r="36" spans="1:19" ht="13" x14ac:dyDescent="0.25">
      <c r="A36" s="275"/>
      <c r="B36" s="275"/>
      <c r="C36" s="276" t="s">
        <v>121</v>
      </c>
      <c r="D36" s="277"/>
      <c r="E36" s="278">
        <f t="shared" ref="E36:R36" si="10">COUNT(E7:E13,E15:E18,E20:E23,E25:E27,E29:E32,E34:E35)</f>
        <v>8</v>
      </c>
      <c r="F36" s="278">
        <f t="shared" si="10"/>
        <v>15</v>
      </c>
      <c r="G36" s="278">
        <f t="shared" si="10"/>
        <v>15</v>
      </c>
      <c r="H36" s="278">
        <f t="shared" si="10"/>
        <v>16</v>
      </c>
      <c r="I36" s="278">
        <f t="shared" si="10"/>
        <v>15</v>
      </c>
      <c r="J36" s="278">
        <f t="shared" si="10"/>
        <v>17</v>
      </c>
      <c r="K36" s="278">
        <f t="shared" si="10"/>
        <v>9</v>
      </c>
      <c r="L36" s="278">
        <f t="shared" si="10"/>
        <v>9</v>
      </c>
      <c r="M36" s="278">
        <f t="shared" si="10"/>
        <v>17</v>
      </c>
      <c r="N36" s="278">
        <f t="shared" si="10"/>
        <v>16</v>
      </c>
      <c r="O36" s="278">
        <f t="shared" si="10"/>
        <v>15</v>
      </c>
      <c r="P36" s="278">
        <f t="shared" si="10"/>
        <v>14</v>
      </c>
      <c r="Q36" s="278">
        <f t="shared" si="10"/>
        <v>16</v>
      </c>
      <c r="R36" s="278">
        <f t="shared" si="10"/>
        <v>9</v>
      </c>
      <c r="S36" s="367">
        <f t="shared" si="5"/>
        <v>13.642857142857142</v>
      </c>
    </row>
    <row r="37" spans="1:19" ht="13" x14ac:dyDescent="0.25">
      <c r="A37" s="265" t="s">
        <v>13</v>
      </c>
      <c r="B37" s="265" t="s">
        <v>162</v>
      </c>
      <c r="C37" s="271" t="s">
        <v>292</v>
      </c>
      <c r="D37" s="267">
        <f>SUM(E37:K37,L37:R37)/2</f>
        <v>8</v>
      </c>
      <c r="E37" s="268">
        <v>8</v>
      </c>
      <c r="F37" s="293"/>
      <c r="G37" s="294"/>
      <c r="H37" s="293"/>
      <c r="I37" s="293"/>
      <c r="J37" s="293"/>
      <c r="K37" s="272"/>
      <c r="L37" s="272"/>
      <c r="M37" s="293"/>
      <c r="N37" s="356"/>
      <c r="O37" s="356"/>
      <c r="P37" s="356"/>
      <c r="Q37" s="293"/>
      <c r="R37" s="269">
        <v>8</v>
      </c>
      <c r="S37" s="367"/>
    </row>
    <row r="38" spans="1:19" ht="13" x14ac:dyDescent="0.25">
      <c r="A38" s="275"/>
      <c r="B38" s="275"/>
      <c r="C38" s="276" t="s">
        <v>139</v>
      </c>
      <c r="D38" s="277"/>
      <c r="E38" s="278">
        <f t="shared" ref="E38:R38" si="11">COUNT(E7:E13,E15:E18,E20:E23,E25:E27,E29:E32,E34:E35,E37)</f>
        <v>9</v>
      </c>
      <c r="F38" s="278">
        <f t="shared" si="11"/>
        <v>15</v>
      </c>
      <c r="G38" s="278">
        <f t="shared" si="11"/>
        <v>15</v>
      </c>
      <c r="H38" s="278">
        <f t="shared" si="11"/>
        <v>16</v>
      </c>
      <c r="I38" s="278">
        <f t="shared" si="11"/>
        <v>15</v>
      </c>
      <c r="J38" s="278">
        <f t="shared" si="11"/>
        <v>17</v>
      </c>
      <c r="K38" s="278">
        <f t="shared" si="11"/>
        <v>9</v>
      </c>
      <c r="L38" s="278">
        <f t="shared" si="11"/>
        <v>9</v>
      </c>
      <c r="M38" s="278">
        <f t="shared" si="11"/>
        <v>17</v>
      </c>
      <c r="N38" s="278">
        <f t="shared" si="11"/>
        <v>16</v>
      </c>
      <c r="O38" s="278">
        <f t="shared" si="11"/>
        <v>15</v>
      </c>
      <c r="P38" s="278">
        <f t="shared" si="11"/>
        <v>14</v>
      </c>
      <c r="Q38" s="278">
        <f t="shared" si="11"/>
        <v>16</v>
      </c>
      <c r="R38" s="278">
        <f t="shared" si="11"/>
        <v>10</v>
      </c>
      <c r="S38" s="367">
        <f t="shared" si="5"/>
        <v>13.785714285714286</v>
      </c>
    </row>
    <row r="39" spans="1:19" ht="13" x14ac:dyDescent="0.25">
      <c r="A39" s="987" t="s">
        <v>13</v>
      </c>
      <c r="B39" s="987" t="s">
        <v>103</v>
      </c>
      <c r="C39" s="988" t="s">
        <v>297</v>
      </c>
      <c r="D39" s="267">
        <f>SUM(E39:K39,L39:R39)/2</f>
        <v>40</v>
      </c>
      <c r="E39" s="268">
        <v>8</v>
      </c>
      <c r="F39" s="267">
        <v>8</v>
      </c>
      <c r="G39" s="267"/>
      <c r="H39" s="267">
        <v>8</v>
      </c>
      <c r="I39" s="267">
        <v>8</v>
      </c>
      <c r="J39" s="267">
        <v>8</v>
      </c>
      <c r="K39" s="268"/>
      <c r="L39" s="268"/>
      <c r="M39" s="267">
        <v>8</v>
      </c>
      <c r="N39" s="267">
        <v>8</v>
      </c>
      <c r="O39" s="267"/>
      <c r="P39" s="267">
        <v>8</v>
      </c>
      <c r="Q39" s="267">
        <v>8</v>
      </c>
      <c r="R39" s="269">
        <v>8</v>
      </c>
      <c r="S39" s="367"/>
    </row>
    <row r="40" spans="1:19" ht="13" x14ac:dyDescent="0.25">
      <c r="A40" s="275"/>
      <c r="B40" s="275"/>
      <c r="C40" s="276" t="s">
        <v>125</v>
      </c>
      <c r="D40" s="277"/>
      <c r="E40" s="278">
        <f t="shared" ref="E40:R40" si="12">COUNT(E7:E13,E15:E17,E20:E23,E25:E27,E29:E32,E34:E35,E37,E39:E39)</f>
        <v>9</v>
      </c>
      <c r="F40" s="278">
        <f t="shared" si="12"/>
        <v>16</v>
      </c>
      <c r="G40" s="278">
        <f t="shared" si="12"/>
        <v>14</v>
      </c>
      <c r="H40" s="278">
        <f t="shared" si="12"/>
        <v>16</v>
      </c>
      <c r="I40" s="278">
        <f t="shared" si="12"/>
        <v>16</v>
      </c>
      <c r="J40" s="278">
        <f t="shared" si="12"/>
        <v>18</v>
      </c>
      <c r="K40" s="278">
        <f t="shared" si="12"/>
        <v>9</v>
      </c>
      <c r="L40" s="278">
        <f t="shared" si="12"/>
        <v>8</v>
      </c>
      <c r="M40" s="278">
        <f t="shared" si="12"/>
        <v>17</v>
      </c>
      <c r="N40" s="278">
        <f t="shared" si="12"/>
        <v>16</v>
      </c>
      <c r="O40" s="278">
        <f t="shared" si="12"/>
        <v>15</v>
      </c>
      <c r="P40" s="278">
        <f t="shared" si="12"/>
        <v>15</v>
      </c>
      <c r="Q40" s="278">
        <f t="shared" si="12"/>
        <v>17</v>
      </c>
      <c r="R40" s="278">
        <f t="shared" si="12"/>
        <v>10</v>
      </c>
      <c r="S40" s="367">
        <f t="shared" si="5"/>
        <v>14</v>
      </c>
    </row>
    <row r="41" spans="1:19" ht="13" x14ac:dyDescent="0.25">
      <c r="A41" s="265" t="s">
        <v>13</v>
      </c>
      <c r="B41" s="265" t="s">
        <v>93</v>
      </c>
      <c r="C41" s="271" t="s">
        <v>291</v>
      </c>
      <c r="D41" s="267">
        <f>SUM(E41:K41,L41:R41)/2</f>
        <v>24</v>
      </c>
      <c r="E41" s="472"/>
      <c r="F41" s="267"/>
      <c r="G41" s="267">
        <v>8</v>
      </c>
      <c r="H41" s="267">
        <v>8</v>
      </c>
      <c r="I41" s="267">
        <v>8</v>
      </c>
      <c r="J41" s="267"/>
      <c r="K41" s="472"/>
      <c r="L41" s="472"/>
      <c r="M41" s="267"/>
      <c r="N41" s="267">
        <v>8</v>
      </c>
      <c r="O41" s="267">
        <v>8</v>
      </c>
      <c r="P41" s="267">
        <v>8</v>
      </c>
      <c r="Q41" s="267"/>
      <c r="R41" s="473"/>
      <c r="S41" s="367"/>
    </row>
    <row r="42" spans="1:19" ht="13" x14ac:dyDescent="0.25">
      <c r="A42" s="265" t="s">
        <v>13</v>
      </c>
      <c r="B42" s="265" t="s">
        <v>93</v>
      </c>
      <c r="C42" s="271" t="s">
        <v>282</v>
      </c>
      <c r="D42" s="267">
        <f>SUM(E42:K42,L42:R42)/2</f>
        <v>40</v>
      </c>
      <c r="E42" s="269">
        <v>8</v>
      </c>
      <c r="F42" s="267">
        <v>8</v>
      </c>
      <c r="G42" s="267">
        <v>8</v>
      </c>
      <c r="H42" s="267"/>
      <c r="I42" s="267">
        <v>8</v>
      </c>
      <c r="J42" s="267">
        <v>8</v>
      </c>
      <c r="K42" s="472"/>
      <c r="L42" s="472"/>
      <c r="M42" s="267">
        <v>8</v>
      </c>
      <c r="N42" s="267">
        <v>8</v>
      </c>
      <c r="O42" s="267">
        <v>8</v>
      </c>
      <c r="P42" s="267">
        <v>8</v>
      </c>
      <c r="Q42" s="267"/>
      <c r="R42" s="472">
        <v>8</v>
      </c>
      <c r="S42" s="367"/>
    </row>
    <row r="43" spans="1:19" ht="13" x14ac:dyDescent="0.25">
      <c r="A43" s="265" t="s">
        <v>13</v>
      </c>
      <c r="B43" s="265" t="s">
        <v>94</v>
      </c>
      <c r="C43" s="271" t="s">
        <v>286</v>
      </c>
      <c r="D43" s="267">
        <f>SUM(E43:K43,L43:R43)/2</f>
        <v>24</v>
      </c>
      <c r="E43" s="268"/>
      <c r="F43" s="267"/>
      <c r="G43" s="293"/>
      <c r="H43" s="267">
        <v>8</v>
      </c>
      <c r="I43" s="267">
        <v>8</v>
      </c>
      <c r="J43" s="267"/>
      <c r="K43" s="268">
        <v>8</v>
      </c>
      <c r="L43" s="268">
        <v>8</v>
      </c>
      <c r="M43" s="267"/>
      <c r="N43" s="267"/>
      <c r="O43" s="267">
        <v>8</v>
      </c>
      <c r="P43" s="267">
        <v>8</v>
      </c>
      <c r="Q43" s="267"/>
      <c r="R43" s="269"/>
      <c r="S43" s="367"/>
    </row>
    <row r="44" spans="1:19" ht="13" x14ac:dyDescent="0.25">
      <c r="A44" s="265" t="s">
        <v>13</v>
      </c>
      <c r="B44" s="265" t="s">
        <v>94</v>
      </c>
      <c r="C44" s="297" t="s">
        <v>235</v>
      </c>
      <c r="D44" s="267">
        <f t="shared" ref="D44:D47" si="13">SUM(E44:K44,L44:R44)/2</f>
        <v>40</v>
      </c>
      <c r="E44" s="272"/>
      <c r="F44" s="279">
        <v>8</v>
      </c>
      <c r="G44" s="279">
        <v>8</v>
      </c>
      <c r="H44" s="267"/>
      <c r="I44" s="279">
        <v>8</v>
      </c>
      <c r="J44" s="279">
        <v>8</v>
      </c>
      <c r="K44" s="268">
        <v>8</v>
      </c>
      <c r="L44" s="268">
        <v>8</v>
      </c>
      <c r="M44" s="267">
        <v>8</v>
      </c>
      <c r="N44" s="279"/>
      <c r="O44" s="279">
        <v>8</v>
      </c>
      <c r="P44" s="279">
        <v>8</v>
      </c>
      <c r="Q44" s="279">
        <v>8</v>
      </c>
      <c r="R44" s="280"/>
      <c r="S44" s="367"/>
    </row>
    <row r="45" spans="1:19" ht="13" x14ac:dyDescent="0.3">
      <c r="A45" s="265" t="s">
        <v>13</v>
      </c>
      <c r="B45" s="265" t="s">
        <v>94</v>
      </c>
      <c r="C45" s="271" t="s">
        <v>293</v>
      </c>
      <c r="D45" s="267">
        <f t="shared" si="13"/>
        <v>40</v>
      </c>
      <c r="E45" s="268"/>
      <c r="F45" s="267">
        <v>8</v>
      </c>
      <c r="G45" s="267">
        <v>8</v>
      </c>
      <c r="H45" s="925">
        <v>8</v>
      </c>
      <c r="I45" s="267"/>
      <c r="J45" s="267">
        <v>8</v>
      </c>
      <c r="K45" s="268">
        <v>8</v>
      </c>
      <c r="L45" s="268">
        <v>8</v>
      </c>
      <c r="M45" s="267">
        <v>8</v>
      </c>
      <c r="N45" s="267">
        <v>8</v>
      </c>
      <c r="O45" s="267"/>
      <c r="P45" s="267">
        <v>8</v>
      </c>
      <c r="Q45" s="267">
        <v>8</v>
      </c>
      <c r="R45" s="269"/>
      <c r="S45" s="367"/>
    </row>
    <row r="46" spans="1:19" ht="13" x14ac:dyDescent="0.25">
      <c r="A46" s="265" t="s">
        <v>13</v>
      </c>
      <c r="B46" s="265" t="s">
        <v>94</v>
      </c>
      <c r="C46" s="271" t="s">
        <v>298</v>
      </c>
      <c r="D46" s="267">
        <f t="shared" si="13"/>
        <v>8</v>
      </c>
      <c r="E46" s="268">
        <v>8</v>
      </c>
      <c r="F46" s="267"/>
      <c r="G46" s="369"/>
      <c r="H46" s="369"/>
      <c r="I46" s="369"/>
      <c r="J46" s="369"/>
      <c r="K46" s="268"/>
      <c r="L46" s="268"/>
      <c r="M46" s="267"/>
      <c r="N46" s="369"/>
      <c r="O46" s="267"/>
      <c r="P46" s="369"/>
      <c r="Q46" s="369"/>
      <c r="R46" s="269">
        <v>8</v>
      </c>
      <c r="S46" s="367"/>
    </row>
    <row r="47" spans="1:19" ht="13" x14ac:dyDescent="0.25">
      <c r="A47" s="265" t="s">
        <v>13</v>
      </c>
      <c r="B47" s="265" t="s">
        <v>94</v>
      </c>
      <c r="C47" s="271" t="s">
        <v>221</v>
      </c>
      <c r="D47" s="267">
        <f t="shared" si="13"/>
        <v>40</v>
      </c>
      <c r="E47" s="268">
        <v>8</v>
      </c>
      <c r="F47" s="267">
        <v>8</v>
      </c>
      <c r="G47" s="267">
        <v>8</v>
      </c>
      <c r="H47" s="267">
        <v>8</v>
      </c>
      <c r="I47" s="267"/>
      <c r="J47" s="267">
        <v>8</v>
      </c>
      <c r="K47" s="268"/>
      <c r="L47" s="268"/>
      <c r="M47" s="279">
        <v>8</v>
      </c>
      <c r="N47" s="267">
        <v>8</v>
      </c>
      <c r="O47" s="267">
        <v>8</v>
      </c>
      <c r="P47" s="267"/>
      <c r="Q47" s="267">
        <v>8</v>
      </c>
      <c r="R47" s="269">
        <v>8</v>
      </c>
      <c r="S47" s="367"/>
    </row>
    <row r="48" spans="1:19" ht="13" x14ac:dyDescent="0.25">
      <c r="A48" s="275"/>
      <c r="B48" s="275"/>
      <c r="C48" s="276" t="s">
        <v>126</v>
      </c>
      <c r="D48" s="277"/>
      <c r="E48" s="278">
        <f t="shared" ref="E48:R48" si="14">COUNT(E8:E13,E15:E18,E20:E23,E25:E27,E29:E32,E34:E35,E37,E39:E39,E41:E42)</f>
        <v>11</v>
      </c>
      <c r="F48" s="278">
        <f t="shared" si="14"/>
        <v>16</v>
      </c>
      <c r="G48" s="278">
        <f t="shared" si="14"/>
        <v>16</v>
      </c>
      <c r="H48" s="278">
        <f t="shared" si="14"/>
        <v>17</v>
      </c>
      <c r="I48" s="278">
        <f t="shared" si="14"/>
        <v>17</v>
      </c>
      <c r="J48" s="278">
        <f t="shared" si="14"/>
        <v>18</v>
      </c>
      <c r="K48" s="278">
        <f t="shared" si="14"/>
        <v>9</v>
      </c>
      <c r="L48" s="278">
        <f t="shared" si="14"/>
        <v>9</v>
      </c>
      <c r="M48" s="278">
        <f t="shared" si="14"/>
        <v>18</v>
      </c>
      <c r="N48" s="278">
        <f t="shared" si="14"/>
        <v>18</v>
      </c>
      <c r="O48" s="278">
        <f t="shared" si="14"/>
        <v>16</v>
      </c>
      <c r="P48" s="278">
        <f t="shared" si="14"/>
        <v>16</v>
      </c>
      <c r="Q48" s="278">
        <f t="shared" si="14"/>
        <v>16</v>
      </c>
      <c r="R48" s="278">
        <f t="shared" si="14"/>
        <v>12</v>
      </c>
      <c r="S48" s="367">
        <f t="shared" si="5"/>
        <v>14.928571428571429</v>
      </c>
    </row>
    <row r="49" spans="1:19" ht="13" x14ac:dyDescent="0.25">
      <c r="A49" s="275"/>
      <c r="B49" s="275"/>
      <c r="C49" s="276" t="s">
        <v>127</v>
      </c>
      <c r="D49" s="277"/>
      <c r="E49" s="278">
        <f>COUNT(E15:E17,E20:E23,E25:E27,E29:E32,E34:E35,E37,E39:E39,E41:E47)</f>
        <v>9</v>
      </c>
      <c r="F49" s="278">
        <f>COUNT(F15:F17,F20:F23,F25:F27,F29:F32,F34:F35,F37,F39:F39,F41:F47)</f>
        <v>15</v>
      </c>
      <c r="G49" s="278">
        <f t="shared" ref="G49:R49" si="15">COUNT(G15:G17,G20:G23,G25:G27,G29:G32,G34:G35,G37,G39:G39,G41:G47)</f>
        <v>15</v>
      </c>
      <c r="H49" s="278">
        <f t="shared" si="15"/>
        <v>16</v>
      </c>
      <c r="I49" s="278">
        <f t="shared" si="15"/>
        <v>15</v>
      </c>
      <c r="J49" s="278">
        <f t="shared" si="15"/>
        <v>17</v>
      </c>
      <c r="K49" s="278">
        <f t="shared" si="15"/>
        <v>10</v>
      </c>
      <c r="L49" s="278">
        <f t="shared" si="15"/>
        <v>10</v>
      </c>
      <c r="M49" s="278">
        <f t="shared" si="15"/>
        <v>16</v>
      </c>
      <c r="N49" s="278">
        <f t="shared" si="15"/>
        <v>15</v>
      </c>
      <c r="O49" s="278">
        <f t="shared" si="15"/>
        <v>15</v>
      </c>
      <c r="P49" s="278">
        <f t="shared" si="15"/>
        <v>16</v>
      </c>
      <c r="Q49" s="278">
        <f t="shared" si="15"/>
        <v>16</v>
      </c>
      <c r="R49" s="278">
        <f t="shared" si="15"/>
        <v>9</v>
      </c>
      <c r="S49" s="367">
        <f t="shared" si="5"/>
        <v>13.857142857142858</v>
      </c>
    </row>
    <row r="50" spans="1:19" ht="13" x14ac:dyDescent="0.25">
      <c r="A50" s="265" t="s">
        <v>13</v>
      </c>
      <c r="B50" s="265" t="s">
        <v>216</v>
      </c>
      <c r="C50" s="271" t="s">
        <v>135</v>
      </c>
      <c r="D50" s="267">
        <f t="shared" ref="D50:D51" si="16">SUM(E50:K50,L50:R50)/2</f>
        <v>29</v>
      </c>
      <c r="E50" s="269"/>
      <c r="F50" s="267"/>
      <c r="G50" s="267"/>
      <c r="H50" s="267">
        <v>7</v>
      </c>
      <c r="I50" s="267">
        <v>7</v>
      </c>
      <c r="J50" s="267">
        <v>7</v>
      </c>
      <c r="K50" s="472">
        <v>8</v>
      </c>
      <c r="L50" s="472">
        <v>8</v>
      </c>
      <c r="M50" s="267"/>
      <c r="N50" s="267"/>
      <c r="O50" s="267">
        <v>7</v>
      </c>
      <c r="P50" s="267">
        <v>7</v>
      </c>
      <c r="Q50" s="267">
        <v>7</v>
      </c>
      <c r="R50" s="269"/>
      <c r="S50" s="367"/>
    </row>
    <row r="51" spans="1:19" ht="13" x14ac:dyDescent="0.25">
      <c r="A51" s="265" t="s">
        <v>78</v>
      </c>
      <c r="B51" s="265" t="s">
        <v>216</v>
      </c>
      <c r="C51" s="271" t="s">
        <v>109</v>
      </c>
      <c r="D51" s="267">
        <f t="shared" si="16"/>
        <v>0</v>
      </c>
      <c r="E51" s="269"/>
      <c r="F51" s="270"/>
      <c r="G51" s="267"/>
      <c r="H51" s="270"/>
      <c r="I51" s="267"/>
      <c r="J51" s="267"/>
      <c r="K51" s="269"/>
      <c r="L51" s="268"/>
      <c r="M51" s="267"/>
      <c r="N51" s="267"/>
      <c r="O51" s="267"/>
      <c r="P51" s="267"/>
      <c r="Q51" s="267"/>
      <c r="R51" s="269"/>
      <c r="S51" s="367"/>
    </row>
    <row r="52" spans="1:19" ht="13" x14ac:dyDescent="0.25">
      <c r="A52" s="265" t="s">
        <v>13</v>
      </c>
      <c r="B52" s="265" t="s">
        <v>110</v>
      </c>
      <c r="C52" s="266" t="s">
        <v>106</v>
      </c>
      <c r="D52" s="267">
        <f>SUM(E52:K52,L52:R52)/2</f>
        <v>32</v>
      </c>
      <c r="E52" s="269"/>
      <c r="F52" s="270">
        <v>6</v>
      </c>
      <c r="G52" s="267">
        <v>6.5</v>
      </c>
      <c r="H52" s="270">
        <v>6.5</v>
      </c>
      <c r="I52" s="267">
        <v>6.5</v>
      </c>
      <c r="J52" s="267">
        <v>6.5</v>
      </c>
      <c r="K52" s="274"/>
      <c r="L52" s="268"/>
      <c r="M52" s="267">
        <v>6</v>
      </c>
      <c r="N52" s="267">
        <v>6.5</v>
      </c>
      <c r="O52" s="267">
        <v>6.5</v>
      </c>
      <c r="P52" s="267">
        <v>6.5</v>
      </c>
      <c r="Q52" s="267">
        <v>6.5</v>
      </c>
      <c r="R52" s="274"/>
      <c r="S52" s="367"/>
    </row>
    <row r="53" spans="1:19" ht="13" x14ac:dyDescent="0.25">
      <c r="A53" s="275"/>
      <c r="B53" s="275"/>
      <c r="C53" s="784" t="s">
        <v>51</v>
      </c>
      <c r="D53" s="277"/>
      <c r="E53" s="278">
        <f>COUNT(E20:E23,E25:E27,E29:E32,E34:E35,E37,E39,E41:E47,E50:E51)</f>
        <v>9</v>
      </c>
      <c r="F53" s="278">
        <f t="shared" ref="F53:R53" si="17">COUNT(F20:F23,F25:F27,F29:F32,F34:F35,F37,F39,F41:F47,F50:F51)</f>
        <v>12</v>
      </c>
      <c r="G53" s="278">
        <f t="shared" si="17"/>
        <v>13</v>
      </c>
      <c r="H53" s="278">
        <f t="shared" si="17"/>
        <v>15</v>
      </c>
      <c r="I53" s="278">
        <f t="shared" si="17"/>
        <v>13</v>
      </c>
      <c r="J53" s="278">
        <f t="shared" si="17"/>
        <v>15</v>
      </c>
      <c r="K53" s="278">
        <f t="shared" si="17"/>
        <v>9</v>
      </c>
      <c r="L53" s="278">
        <f t="shared" si="17"/>
        <v>9</v>
      </c>
      <c r="M53" s="278">
        <f t="shared" si="17"/>
        <v>14</v>
      </c>
      <c r="N53" s="278">
        <f t="shared" si="17"/>
        <v>13</v>
      </c>
      <c r="O53" s="278">
        <f t="shared" si="17"/>
        <v>13</v>
      </c>
      <c r="P53" s="278">
        <f t="shared" si="17"/>
        <v>14</v>
      </c>
      <c r="Q53" s="278">
        <f t="shared" si="17"/>
        <v>14</v>
      </c>
      <c r="R53" s="278">
        <f t="shared" si="17"/>
        <v>9</v>
      </c>
      <c r="S53" s="367">
        <f t="shared" si="5"/>
        <v>12.285714285714286</v>
      </c>
    </row>
    <row r="54" spans="1:19" ht="13" x14ac:dyDescent="0.25">
      <c r="A54" s="275"/>
      <c r="B54" s="275"/>
      <c r="C54" s="298" t="s">
        <v>113</v>
      </c>
      <c r="D54" s="277"/>
      <c r="E54" s="278">
        <f>COUNT(E25:E27,E29:E32,E34:E35,E37,E39:E39,E41:E47,E50:E52)</f>
        <v>8</v>
      </c>
      <c r="F54" s="278">
        <f t="shared" ref="F54:R54" si="18">COUNT(F25:F27,F29:F32,F34:F35,F37,F39:F39,F41:F47,F50:F52)</f>
        <v>10</v>
      </c>
      <c r="G54" s="278">
        <f t="shared" si="18"/>
        <v>12</v>
      </c>
      <c r="H54" s="278">
        <f t="shared" si="18"/>
        <v>15</v>
      </c>
      <c r="I54" s="278">
        <f t="shared" si="18"/>
        <v>12</v>
      </c>
      <c r="J54" s="278">
        <f t="shared" si="18"/>
        <v>13</v>
      </c>
      <c r="K54" s="278">
        <f t="shared" si="18"/>
        <v>8</v>
      </c>
      <c r="L54" s="278">
        <f t="shared" si="18"/>
        <v>8</v>
      </c>
      <c r="M54" s="278">
        <f t="shared" si="18"/>
        <v>12</v>
      </c>
      <c r="N54" s="278">
        <f t="shared" si="18"/>
        <v>12</v>
      </c>
      <c r="O54" s="278">
        <f t="shared" si="18"/>
        <v>13</v>
      </c>
      <c r="P54" s="278">
        <f t="shared" si="18"/>
        <v>13</v>
      </c>
      <c r="Q54" s="278">
        <f t="shared" si="18"/>
        <v>12</v>
      </c>
      <c r="R54" s="278">
        <f t="shared" si="18"/>
        <v>8</v>
      </c>
      <c r="S54" s="367">
        <f t="shared" si="5"/>
        <v>11.142857142857142</v>
      </c>
    </row>
    <row r="55" spans="1:19" ht="13" x14ac:dyDescent="0.25">
      <c r="A55" s="275"/>
      <c r="B55" s="275"/>
      <c r="C55" s="298" t="s">
        <v>55</v>
      </c>
      <c r="D55" s="277"/>
      <c r="E55" s="278">
        <f>COUNT(E29:E32,E34:E35,E37,E39:E39,E41:E47,E50:E52)</f>
        <v>7</v>
      </c>
      <c r="F55" s="278">
        <f t="shared" ref="F55:R55" si="19">COUNT(F29:F32,F34:F35,F37,F39:F39,F41:F47,F50:F52)</f>
        <v>9</v>
      </c>
      <c r="G55" s="278">
        <f t="shared" si="19"/>
        <v>11</v>
      </c>
      <c r="H55" s="278">
        <f t="shared" si="19"/>
        <v>13</v>
      </c>
      <c r="I55" s="278">
        <f t="shared" si="19"/>
        <v>11</v>
      </c>
      <c r="J55" s="278">
        <f t="shared" si="19"/>
        <v>12</v>
      </c>
      <c r="K55" s="278">
        <f t="shared" si="19"/>
        <v>6</v>
      </c>
      <c r="L55" s="278">
        <f t="shared" si="19"/>
        <v>6</v>
      </c>
      <c r="M55" s="278">
        <f t="shared" si="19"/>
        <v>11</v>
      </c>
      <c r="N55" s="278">
        <f t="shared" si="19"/>
        <v>10</v>
      </c>
      <c r="O55" s="278">
        <f t="shared" si="19"/>
        <v>12</v>
      </c>
      <c r="P55" s="278">
        <f t="shared" si="19"/>
        <v>12</v>
      </c>
      <c r="Q55" s="278">
        <f t="shared" si="19"/>
        <v>11</v>
      </c>
      <c r="R55" s="278">
        <f t="shared" si="19"/>
        <v>7</v>
      </c>
      <c r="S55" s="367">
        <f t="shared" si="5"/>
        <v>9.8571428571428577</v>
      </c>
    </row>
    <row r="56" spans="1:19" ht="13" x14ac:dyDescent="0.25">
      <c r="A56" s="265" t="s">
        <v>299</v>
      </c>
      <c r="B56" s="265" t="s">
        <v>227</v>
      </c>
      <c r="C56" s="271"/>
      <c r="D56" s="267">
        <f t="shared" ref="D56" si="20">SUM(E56:K56,L56:R56)/2</f>
        <v>0</v>
      </c>
      <c r="E56" s="269"/>
      <c r="F56" s="270"/>
      <c r="G56" s="267"/>
      <c r="H56" s="270"/>
      <c r="I56" s="267"/>
      <c r="J56" s="267"/>
      <c r="K56" s="268"/>
      <c r="L56" s="268"/>
      <c r="M56" s="267"/>
      <c r="N56" s="267"/>
      <c r="O56" s="267"/>
      <c r="P56" s="267"/>
      <c r="Q56" s="267"/>
      <c r="R56" s="268"/>
      <c r="S56" s="367"/>
    </row>
    <row r="57" spans="1:19" ht="13" x14ac:dyDescent="0.25">
      <c r="A57" s="275"/>
      <c r="B57" s="275"/>
      <c r="C57" s="298" t="s">
        <v>105</v>
      </c>
      <c r="D57" s="277"/>
      <c r="E57" s="278">
        <f>COUNT(E35,E37,E39:E39,E41:E47,E50:E52,E56)</f>
        <v>6</v>
      </c>
      <c r="F57" s="278">
        <f t="shared" ref="F57:R57" si="21">COUNT(F35,F37,F39:F39,F41:F47,F50:F52,F56)</f>
        <v>7</v>
      </c>
      <c r="G57" s="278">
        <f t="shared" si="21"/>
        <v>7</v>
      </c>
      <c r="H57" s="278">
        <f t="shared" si="21"/>
        <v>8</v>
      </c>
      <c r="I57" s="278">
        <f t="shared" si="21"/>
        <v>7</v>
      </c>
      <c r="J57" s="278">
        <f t="shared" si="21"/>
        <v>8</v>
      </c>
      <c r="K57" s="278">
        <f t="shared" si="21"/>
        <v>4</v>
      </c>
      <c r="L57" s="278">
        <f t="shared" si="21"/>
        <v>4</v>
      </c>
      <c r="M57" s="278">
        <f t="shared" si="21"/>
        <v>7</v>
      </c>
      <c r="N57" s="278">
        <f t="shared" si="21"/>
        <v>7</v>
      </c>
      <c r="O57" s="278">
        <f t="shared" si="21"/>
        <v>8</v>
      </c>
      <c r="P57" s="278">
        <f t="shared" si="21"/>
        <v>8</v>
      </c>
      <c r="Q57" s="278">
        <f t="shared" si="21"/>
        <v>7</v>
      </c>
      <c r="R57" s="278">
        <f t="shared" si="21"/>
        <v>6</v>
      </c>
      <c r="S57" s="367">
        <f t="shared" si="5"/>
        <v>6.7142857142857144</v>
      </c>
    </row>
    <row r="58" spans="1:19" ht="13" x14ac:dyDescent="0.25">
      <c r="A58" s="275"/>
      <c r="B58" s="275"/>
      <c r="C58" s="298" t="s">
        <v>128</v>
      </c>
      <c r="D58" s="277"/>
      <c r="E58" s="278">
        <f>COUNT(E37,E39:E39,E41:E47,E50:E52,E56)</f>
        <v>5</v>
      </c>
      <c r="F58" s="278">
        <f t="shared" ref="F58:R58" si="22">COUNT(F37,F39:F39,F41:F47,F50:F52,F56)</f>
        <v>6</v>
      </c>
      <c r="G58" s="278">
        <f t="shared" si="22"/>
        <v>6</v>
      </c>
      <c r="H58" s="278">
        <f t="shared" si="22"/>
        <v>7</v>
      </c>
      <c r="I58" s="278">
        <f t="shared" si="22"/>
        <v>7</v>
      </c>
      <c r="J58" s="278">
        <f t="shared" si="22"/>
        <v>7</v>
      </c>
      <c r="K58" s="278">
        <f t="shared" si="22"/>
        <v>4</v>
      </c>
      <c r="L58" s="278">
        <f t="shared" si="22"/>
        <v>4</v>
      </c>
      <c r="M58" s="278">
        <f t="shared" si="22"/>
        <v>6</v>
      </c>
      <c r="N58" s="278">
        <f t="shared" si="22"/>
        <v>6</v>
      </c>
      <c r="O58" s="278">
        <f t="shared" si="22"/>
        <v>7</v>
      </c>
      <c r="P58" s="278">
        <f t="shared" si="22"/>
        <v>8</v>
      </c>
      <c r="Q58" s="278">
        <f t="shared" si="22"/>
        <v>6</v>
      </c>
      <c r="R58" s="278">
        <f t="shared" si="22"/>
        <v>5</v>
      </c>
      <c r="S58" s="367">
        <f t="shared" si="5"/>
        <v>6</v>
      </c>
    </row>
    <row r="59" spans="1:19" ht="13" x14ac:dyDescent="0.25">
      <c r="A59" s="275"/>
      <c r="B59" s="275"/>
      <c r="C59" s="298" t="s">
        <v>161</v>
      </c>
      <c r="D59" s="277"/>
      <c r="E59" s="278">
        <f>COUNT(E39:E39,E41:E47,E50:E52,E56)</f>
        <v>4</v>
      </c>
      <c r="F59" s="278">
        <f t="shared" ref="F59:R59" si="23">COUNT(F39:F39,F41:F47,F50:F52,F56)</f>
        <v>6</v>
      </c>
      <c r="G59" s="278">
        <f t="shared" si="23"/>
        <v>6</v>
      </c>
      <c r="H59" s="278">
        <f t="shared" si="23"/>
        <v>7</v>
      </c>
      <c r="I59" s="278">
        <f t="shared" si="23"/>
        <v>7</v>
      </c>
      <c r="J59" s="278">
        <f t="shared" si="23"/>
        <v>7</v>
      </c>
      <c r="K59" s="278">
        <f t="shared" si="23"/>
        <v>4</v>
      </c>
      <c r="L59" s="278">
        <f t="shared" si="23"/>
        <v>4</v>
      </c>
      <c r="M59" s="278">
        <f t="shared" si="23"/>
        <v>6</v>
      </c>
      <c r="N59" s="278">
        <f t="shared" si="23"/>
        <v>6</v>
      </c>
      <c r="O59" s="278">
        <f t="shared" si="23"/>
        <v>7</v>
      </c>
      <c r="P59" s="278">
        <f t="shared" si="23"/>
        <v>8</v>
      </c>
      <c r="Q59" s="278">
        <f t="shared" si="23"/>
        <v>6</v>
      </c>
      <c r="R59" s="278">
        <f t="shared" si="23"/>
        <v>4</v>
      </c>
      <c r="S59" s="367">
        <f t="shared" si="5"/>
        <v>5.8571428571428568</v>
      </c>
    </row>
    <row r="60" spans="1:19" ht="13" x14ac:dyDescent="0.25">
      <c r="A60" s="275"/>
      <c r="B60" s="275"/>
      <c r="C60" s="298" t="s">
        <v>129</v>
      </c>
      <c r="D60" s="277"/>
      <c r="E60" s="278">
        <f>COUNT(E41:E47,E50:E52,E56)</f>
        <v>3</v>
      </c>
      <c r="F60" s="278">
        <f t="shared" ref="F60:R60" si="24">COUNT(F41:F47,F50:F52,F56)</f>
        <v>5</v>
      </c>
      <c r="G60" s="278">
        <f t="shared" si="24"/>
        <v>6</v>
      </c>
      <c r="H60" s="278">
        <f t="shared" si="24"/>
        <v>6</v>
      </c>
      <c r="I60" s="278">
        <f t="shared" si="24"/>
        <v>6</v>
      </c>
      <c r="J60" s="278">
        <f t="shared" si="24"/>
        <v>6</v>
      </c>
      <c r="K60" s="278">
        <f t="shared" si="24"/>
        <v>4</v>
      </c>
      <c r="L60" s="278">
        <f t="shared" si="24"/>
        <v>4</v>
      </c>
      <c r="M60" s="278">
        <f t="shared" si="24"/>
        <v>5</v>
      </c>
      <c r="N60" s="278">
        <f t="shared" si="24"/>
        <v>5</v>
      </c>
      <c r="O60" s="278">
        <f t="shared" si="24"/>
        <v>7</v>
      </c>
      <c r="P60" s="278">
        <f t="shared" si="24"/>
        <v>7</v>
      </c>
      <c r="Q60" s="278">
        <f t="shared" si="24"/>
        <v>5</v>
      </c>
      <c r="R60" s="278">
        <f t="shared" si="24"/>
        <v>3</v>
      </c>
      <c r="S60" s="367">
        <f t="shared" si="5"/>
        <v>5.1428571428571432</v>
      </c>
    </row>
    <row r="61" spans="1:19" ht="13" hidden="1" x14ac:dyDescent="0.25">
      <c r="A61" s="275"/>
      <c r="B61" s="275"/>
      <c r="C61" s="298" t="s">
        <v>186</v>
      </c>
      <c r="D61" s="277"/>
      <c r="E61" s="278">
        <f>COUNT(E42:E47,E50:E52,E56)</f>
        <v>3</v>
      </c>
      <c r="F61" s="278">
        <f t="shared" ref="F61:R61" si="25">COUNT(F42:F47,F50:F52,F56)</f>
        <v>5</v>
      </c>
      <c r="G61" s="278">
        <f t="shared" si="25"/>
        <v>5</v>
      </c>
      <c r="H61" s="278">
        <f t="shared" si="25"/>
        <v>5</v>
      </c>
      <c r="I61" s="278">
        <f t="shared" si="25"/>
        <v>5</v>
      </c>
      <c r="J61" s="278">
        <f t="shared" si="25"/>
        <v>6</v>
      </c>
      <c r="K61" s="278">
        <f t="shared" si="25"/>
        <v>4</v>
      </c>
      <c r="L61" s="278">
        <f t="shared" si="25"/>
        <v>4</v>
      </c>
      <c r="M61" s="278">
        <f t="shared" si="25"/>
        <v>5</v>
      </c>
      <c r="N61" s="278">
        <f t="shared" si="25"/>
        <v>4</v>
      </c>
      <c r="O61" s="278">
        <f t="shared" si="25"/>
        <v>6</v>
      </c>
      <c r="P61" s="278">
        <f t="shared" si="25"/>
        <v>6</v>
      </c>
      <c r="Q61" s="278">
        <f t="shared" si="25"/>
        <v>5</v>
      </c>
      <c r="R61" s="278">
        <f t="shared" si="25"/>
        <v>3</v>
      </c>
      <c r="S61" s="367">
        <f t="shared" si="5"/>
        <v>4.7142857142857144</v>
      </c>
    </row>
    <row r="62" spans="1:19" ht="13" x14ac:dyDescent="0.25">
      <c r="A62" s="275"/>
      <c r="B62" s="275"/>
      <c r="C62" s="298" t="s">
        <v>130</v>
      </c>
      <c r="D62" s="277"/>
      <c r="E62" s="278">
        <f>COUNT(E43:E47,E50:E52,E56)</f>
        <v>2</v>
      </c>
      <c r="F62" s="278">
        <f t="shared" ref="F62:R62" si="26">COUNT(F43:F47,F50:F52,F56)</f>
        <v>4</v>
      </c>
      <c r="G62" s="278">
        <f t="shared" si="26"/>
        <v>4</v>
      </c>
      <c r="H62" s="278">
        <f t="shared" si="26"/>
        <v>5</v>
      </c>
      <c r="I62" s="278">
        <f t="shared" si="26"/>
        <v>4</v>
      </c>
      <c r="J62" s="278">
        <f t="shared" si="26"/>
        <v>5</v>
      </c>
      <c r="K62" s="278">
        <f t="shared" si="26"/>
        <v>4</v>
      </c>
      <c r="L62" s="278">
        <f t="shared" si="26"/>
        <v>4</v>
      </c>
      <c r="M62" s="278">
        <f t="shared" si="26"/>
        <v>4</v>
      </c>
      <c r="N62" s="278">
        <f t="shared" si="26"/>
        <v>3</v>
      </c>
      <c r="O62" s="278">
        <f t="shared" si="26"/>
        <v>5</v>
      </c>
      <c r="P62" s="278">
        <f t="shared" si="26"/>
        <v>5</v>
      </c>
      <c r="Q62" s="278">
        <f t="shared" si="26"/>
        <v>5</v>
      </c>
      <c r="R62" s="278">
        <f t="shared" si="26"/>
        <v>2</v>
      </c>
      <c r="S62" s="367">
        <f t="shared" si="5"/>
        <v>4</v>
      </c>
    </row>
    <row r="63" spans="1:19" ht="13.5" thickBot="1" x14ac:dyDescent="0.3">
      <c r="A63" s="299" t="s">
        <v>102</v>
      </c>
      <c r="B63" s="265"/>
      <c r="C63" s="266"/>
      <c r="D63" s="267"/>
      <c r="E63" s="269"/>
      <c r="F63" s="270"/>
      <c r="G63" s="270"/>
      <c r="H63" s="270"/>
      <c r="I63" s="267"/>
      <c r="J63" s="267"/>
      <c r="K63" s="268"/>
      <c r="L63" s="268"/>
      <c r="M63" s="270"/>
      <c r="N63" s="267"/>
      <c r="O63" s="267"/>
      <c r="P63" s="267"/>
      <c r="Q63" s="267"/>
      <c r="R63" s="269"/>
    </row>
    <row r="64" spans="1:19" ht="13.5" thickBot="1" x14ac:dyDescent="0.3">
      <c r="A64" s="300" t="s">
        <v>95</v>
      </c>
      <c r="B64" s="300" t="s">
        <v>101</v>
      </c>
      <c r="C64" s="301" t="s">
        <v>97</v>
      </c>
      <c r="D64" s="300">
        <f>SUM(E64:K64,L64:R64)/2</f>
        <v>19</v>
      </c>
      <c r="E64" s="302"/>
      <c r="F64" s="303">
        <v>7.5</v>
      </c>
      <c r="G64" s="303">
        <v>7.5</v>
      </c>
      <c r="H64" s="303">
        <v>4</v>
      </c>
      <c r="I64" s="300"/>
      <c r="J64" s="300"/>
      <c r="K64" s="302"/>
      <c r="L64" s="302"/>
      <c r="M64" s="303">
        <v>7.5</v>
      </c>
      <c r="N64" s="300">
        <v>7.5</v>
      </c>
      <c r="O64" s="300">
        <v>4</v>
      </c>
      <c r="P64" s="300"/>
      <c r="Q64" s="300"/>
      <c r="R64" s="304"/>
    </row>
    <row r="65" spans="1:18" ht="13.5" thickBot="1" x14ac:dyDescent="0.3">
      <c r="A65" s="265" t="s">
        <v>96</v>
      </c>
      <c r="B65" s="265" t="s">
        <v>100</v>
      </c>
      <c r="C65" s="305" t="s">
        <v>99</v>
      </c>
      <c r="D65" s="300">
        <f t="shared" ref="D65:D66" si="27">SUM(E65:K65,L65:R65)/2</f>
        <v>38</v>
      </c>
      <c r="E65" s="306"/>
      <c r="F65" s="307">
        <v>9.5</v>
      </c>
      <c r="G65" s="265">
        <v>9.5</v>
      </c>
      <c r="H65" s="265">
        <v>9.5</v>
      </c>
      <c r="I65" s="265">
        <v>9.5</v>
      </c>
      <c r="J65" s="265"/>
      <c r="K65" s="306"/>
      <c r="L65" s="308"/>
      <c r="M65" s="309">
        <v>9.5</v>
      </c>
      <c r="N65" s="265">
        <v>9.5</v>
      </c>
      <c r="O65" s="265">
        <v>9.5</v>
      </c>
      <c r="P65" s="265">
        <v>9.5</v>
      </c>
      <c r="Q65" s="265"/>
      <c r="R65" s="310"/>
    </row>
    <row r="66" spans="1:18" ht="13.5" thickBot="1" x14ac:dyDescent="0.3">
      <c r="A66" s="265" t="s">
        <v>96</v>
      </c>
      <c r="B66" s="265" t="s">
        <v>100</v>
      </c>
      <c r="C66" s="305" t="s">
        <v>137</v>
      </c>
      <c r="D66" s="300">
        <f t="shared" si="27"/>
        <v>38</v>
      </c>
      <c r="E66" s="306">
        <v>9.5</v>
      </c>
      <c r="F66" s="309">
        <v>9.5</v>
      </c>
      <c r="G66" s="265"/>
      <c r="H66" s="265"/>
      <c r="I66" s="265"/>
      <c r="J66" s="265">
        <v>9.5</v>
      </c>
      <c r="K66" s="306">
        <v>9.5</v>
      </c>
      <c r="L66" s="306">
        <v>9.5</v>
      </c>
      <c r="M66" s="307">
        <v>9.5</v>
      </c>
      <c r="N66" s="265"/>
      <c r="O66" s="265"/>
      <c r="P66" s="265"/>
      <c r="Q66" s="265">
        <v>9.5</v>
      </c>
      <c r="R66" s="310">
        <v>9.5</v>
      </c>
    </row>
    <row r="67" spans="1:18" ht="13" x14ac:dyDescent="0.3">
      <c r="A67" s="265"/>
      <c r="B67" s="311" t="s">
        <v>155</v>
      </c>
      <c r="C67" s="312" t="s">
        <v>140</v>
      </c>
      <c r="D67" s="267"/>
      <c r="E67" s="268"/>
      <c r="F67" s="270"/>
      <c r="G67" s="270"/>
      <c r="H67" s="270"/>
      <c r="I67" s="267"/>
      <c r="J67" s="267"/>
      <c r="K67" s="268"/>
      <c r="L67" s="268"/>
      <c r="M67" s="267"/>
      <c r="N67" s="267"/>
      <c r="O67" s="267"/>
      <c r="P67" s="267"/>
      <c r="Q67" s="267"/>
      <c r="R67" s="269"/>
    </row>
    <row r="68" spans="1:18" ht="13" x14ac:dyDescent="0.3">
      <c r="A68" s="265"/>
      <c r="B68" s="313" t="s">
        <v>154</v>
      </c>
      <c r="C68" s="314" t="s">
        <v>141</v>
      </c>
      <c r="D68" s="267"/>
      <c r="E68" s="268"/>
      <c r="F68" s="270"/>
      <c r="G68" s="270"/>
      <c r="H68" s="270"/>
      <c r="I68" s="267"/>
      <c r="J68" s="267"/>
      <c r="K68" s="268"/>
      <c r="L68" s="268"/>
      <c r="M68" s="267"/>
      <c r="N68" s="267"/>
      <c r="O68" s="267"/>
      <c r="P68" s="267"/>
      <c r="Q68" s="267"/>
      <c r="R68" s="269"/>
    </row>
    <row r="69" spans="1:18" ht="13" x14ac:dyDescent="0.3">
      <c r="A69" s="315"/>
      <c r="B69" s="315"/>
      <c r="C69" s="315"/>
      <c r="D69" s="317"/>
      <c r="E69" s="318">
        <f t="shared" ref="E69:R69" si="28">SUM(E7:E13,E15:E18,E20:E23,E25:E27,E29:E32,E34:E35,E37,E39:E39,E41:E47,E50:E52,E56,E64:E68)</f>
        <v>110.5</v>
      </c>
      <c r="F69" s="318">
        <f t="shared" si="28"/>
        <v>191.5</v>
      </c>
      <c r="G69" s="318">
        <f t="shared" si="28"/>
        <v>179.5</v>
      </c>
      <c r="H69" s="318">
        <f t="shared" si="28"/>
        <v>188</v>
      </c>
      <c r="I69" s="318">
        <f t="shared" si="28"/>
        <v>181</v>
      </c>
      <c r="J69" s="318">
        <f t="shared" si="28"/>
        <v>197</v>
      </c>
      <c r="K69" s="318">
        <f t="shared" si="28"/>
        <v>113.5</v>
      </c>
      <c r="L69" s="318">
        <f t="shared" si="28"/>
        <v>110.5</v>
      </c>
      <c r="M69" s="318">
        <f t="shared" si="28"/>
        <v>204.5</v>
      </c>
      <c r="N69" s="318">
        <f t="shared" si="28"/>
        <v>187.5</v>
      </c>
      <c r="O69" s="318">
        <f t="shared" si="28"/>
        <v>183</v>
      </c>
      <c r="P69" s="318">
        <f t="shared" si="28"/>
        <v>181</v>
      </c>
      <c r="Q69" s="318">
        <f t="shared" si="28"/>
        <v>181</v>
      </c>
      <c r="R69" s="318">
        <f t="shared" si="28"/>
        <v>118.5</v>
      </c>
    </row>
    <row r="70" spans="1:18" ht="13" x14ac:dyDescent="0.3">
      <c r="A70" s="319"/>
      <c r="B70" s="319"/>
      <c r="C70" s="319"/>
      <c r="D70" s="317"/>
      <c r="E70" s="351">
        <f>E69/8</f>
        <v>13.8125</v>
      </c>
      <c r="F70" s="351">
        <f t="shared" ref="F70:R70" si="29">F69/8</f>
        <v>23.9375</v>
      </c>
      <c r="G70" s="351">
        <f t="shared" si="29"/>
        <v>22.4375</v>
      </c>
      <c r="H70" s="351">
        <f t="shared" si="29"/>
        <v>23.5</v>
      </c>
      <c r="I70" s="351">
        <f t="shared" si="29"/>
        <v>22.625</v>
      </c>
      <c r="J70" s="351">
        <f t="shared" si="29"/>
        <v>24.625</v>
      </c>
      <c r="K70" s="351">
        <f t="shared" si="29"/>
        <v>14.1875</v>
      </c>
      <c r="L70" s="351">
        <f t="shared" si="29"/>
        <v>13.8125</v>
      </c>
      <c r="M70" s="351">
        <f t="shared" si="29"/>
        <v>25.5625</v>
      </c>
      <c r="N70" s="351">
        <f t="shared" si="29"/>
        <v>23.4375</v>
      </c>
      <c r="O70" s="351">
        <f t="shared" si="29"/>
        <v>22.875</v>
      </c>
      <c r="P70" s="351">
        <f t="shared" si="29"/>
        <v>22.625</v>
      </c>
      <c r="Q70" s="351">
        <f t="shared" si="29"/>
        <v>22.625</v>
      </c>
      <c r="R70" s="351">
        <f t="shared" si="29"/>
        <v>14.8125</v>
      </c>
    </row>
    <row r="71" spans="1:18" ht="13" x14ac:dyDescent="0.3">
      <c r="A71" s="320"/>
      <c r="B71" s="320"/>
      <c r="C71" s="320"/>
      <c r="D71" s="321" t="s">
        <v>212</v>
      </c>
      <c r="E71" s="322" t="s">
        <v>74</v>
      </c>
      <c r="F71" s="323" t="s">
        <v>203</v>
      </c>
      <c r="H71" s="321" t="s">
        <v>211</v>
      </c>
      <c r="I71" s="324"/>
      <c r="J71" s="325" t="s">
        <v>203</v>
      </c>
      <c r="L71" s="321" t="s">
        <v>213</v>
      </c>
      <c r="M71" s="322" t="s">
        <v>74</v>
      </c>
      <c r="N71" s="323" t="s">
        <v>203</v>
      </c>
      <c r="P71" s="321" t="s">
        <v>211</v>
      </c>
      <c r="Q71" s="324"/>
      <c r="R71" s="325" t="s">
        <v>203</v>
      </c>
    </row>
    <row r="72" spans="1:18" ht="13" x14ac:dyDescent="0.3">
      <c r="A72" s="316"/>
      <c r="B72" s="316"/>
      <c r="C72" s="316"/>
      <c r="D72" s="326" t="s">
        <v>159</v>
      </c>
      <c r="E72" s="256">
        <v>27.15</v>
      </c>
      <c r="F72" s="327" t="str">
        <f>E72* 40 &amp; "hrs"</f>
        <v>1086hrs</v>
      </c>
      <c r="H72" s="328" t="s">
        <v>240</v>
      </c>
      <c r="I72" s="329">
        <v>25.93</v>
      </c>
      <c r="J72" s="330" t="s">
        <v>247</v>
      </c>
      <c r="L72" s="331" t="s">
        <v>159</v>
      </c>
      <c r="M72" s="332">
        <v>27.15</v>
      </c>
      <c r="N72" s="327" t="str">
        <f>M72* 40 &amp; "hrs"</f>
        <v>1086hrs</v>
      </c>
      <c r="P72" s="334" t="s">
        <v>240</v>
      </c>
      <c r="Q72" s="335">
        <v>25.93</v>
      </c>
      <c r="R72" s="336" t="s">
        <v>247</v>
      </c>
    </row>
    <row r="73" spans="1:18" ht="13" x14ac:dyDescent="0.3">
      <c r="A73" s="316"/>
      <c r="B73" s="316"/>
      <c r="C73" s="316"/>
      <c r="D73" s="337" t="s">
        <v>204</v>
      </c>
      <c r="E73" s="338">
        <f>SUM(E69:K69)/40</f>
        <v>29.024999999999999</v>
      </c>
      <c r="F73" s="339" t="str">
        <f>E73* 40 &amp; "hrs"</f>
        <v>1161hrs</v>
      </c>
      <c r="H73" s="340" t="s">
        <v>74</v>
      </c>
      <c r="I73" s="341">
        <f>SUM(E69:K69)/40</f>
        <v>29.024999999999999</v>
      </c>
      <c r="J73" s="342" t="str">
        <f>I73*40 &amp; "hrs"</f>
        <v>1161hrs</v>
      </c>
      <c r="L73" s="343" t="s">
        <v>204</v>
      </c>
      <c r="M73" s="354">
        <f>SUM(L69:R69)/40</f>
        <v>29.15</v>
      </c>
      <c r="N73" s="339" t="str">
        <f>M73* 40 &amp; "hrs"</f>
        <v>1166hrs</v>
      </c>
      <c r="P73" s="340" t="s">
        <v>74</v>
      </c>
      <c r="Q73" s="352">
        <f>SUM(L69:R69)/40</f>
        <v>29.15</v>
      </c>
      <c r="R73" s="353" t="str">
        <f>Q73*40 &amp; "hrs"</f>
        <v>1166hrs</v>
      </c>
    </row>
    <row r="74" spans="1:18" ht="13" x14ac:dyDescent="0.3">
      <c r="A74" s="257"/>
      <c r="B74" s="257"/>
      <c r="C74" s="257"/>
      <c r="D74" s="331" t="s">
        <v>188</v>
      </c>
      <c r="E74" s="332">
        <f>COUNTIFS(E7:K70, "T")*8/40</f>
        <v>0</v>
      </c>
      <c r="F74" s="333" t="str">
        <f>E74* 40 &amp; "hrs"</f>
        <v>0hrs</v>
      </c>
      <c r="H74" s="334" t="s">
        <v>241</v>
      </c>
      <c r="I74" s="332">
        <v>29.07</v>
      </c>
      <c r="J74" s="336" t="s">
        <v>251</v>
      </c>
      <c r="L74" s="348" t="s">
        <v>188</v>
      </c>
      <c r="M74" s="335">
        <f>COUNTIFS(L7:R70, "T")*8/40</f>
        <v>0</v>
      </c>
      <c r="N74" s="333" t="str">
        <f>M74* 40 &amp; "hrs"</f>
        <v>0hrs</v>
      </c>
      <c r="P74" s="334" t="s">
        <v>241</v>
      </c>
      <c r="Q74" s="335">
        <v>29.07</v>
      </c>
      <c r="R74" s="336" t="s">
        <v>251</v>
      </c>
    </row>
    <row r="77" spans="1:18" x14ac:dyDescent="0.25">
      <c r="D77" t="s">
        <v>280</v>
      </c>
      <c r="G77">
        <f>26.63*40</f>
        <v>1065.2</v>
      </c>
      <c r="H77" t="str">
        <f ca="1">_xlfn.FORMULATEXT(G77)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3">
    <cfRule type="cellIs" dxfId="405" priority="10" operator="lessThan">
      <formula>25.93</formula>
    </cfRule>
    <cfRule type="cellIs" dxfId="404" priority="11" operator="greaterThan">
      <formula>29.07</formula>
    </cfRule>
    <cfRule type="cellIs" dxfId="403" priority="12" operator="between">
      <formula>25.93</formula>
      <formula>29.07</formula>
    </cfRule>
  </conditionalFormatting>
  <conditionalFormatting sqref="J73">
    <cfRule type="cellIs" dxfId="402" priority="7" operator="lessThan">
      <formula>1037.2</formula>
    </cfRule>
    <cfRule type="cellIs" dxfId="401" priority="8" operator="greaterThan">
      <formula>1162.8</formula>
    </cfRule>
    <cfRule type="cellIs" dxfId="400" priority="9" operator="between">
      <formula>1037.2</formula>
      <formula>1162.8</formula>
    </cfRule>
  </conditionalFormatting>
  <conditionalFormatting sqref="Q73">
    <cfRule type="cellIs" dxfId="399" priority="4" operator="lessThan">
      <formula>25.93</formula>
    </cfRule>
    <cfRule type="cellIs" dxfId="398" priority="5" operator="greaterThan">
      <formula>29.07</formula>
    </cfRule>
    <cfRule type="cellIs" dxfId="397" priority="6" operator="between">
      <formula>25.93</formula>
      <formula>29.07</formula>
    </cfRule>
  </conditionalFormatting>
  <conditionalFormatting sqref="R73">
    <cfRule type="cellIs" dxfId="396" priority="1" operator="lessThan">
      <formula>1037.2</formula>
    </cfRule>
    <cfRule type="cellIs" dxfId="395" priority="2" operator="greaterThan">
      <formula>1162.8</formula>
    </cfRule>
    <cfRule type="cellIs" dxfId="394" priority="3" operator="between">
      <formula>1037.2</formula>
      <formula>1162.8</formula>
    </cfRule>
  </conditionalFormatting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E616-5FD0-4EF3-9A55-C80679A5AA4A}">
  <sheetPr>
    <pageSetUpPr fitToPage="1"/>
  </sheetPr>
  <dimension ref="A1:S77"/>
  <sheetViews>
    <sheetView topLeftCell="A46" zoomScaleNormal="100" workbookViewId="0">
      <selection activeCell="A3" sqref="A3:R3"/>
    </sheetView>
  </sheetViews>
  <sheetFormatPr defaultRowHeight="28.5" customHeight="1" x14ac:dyDescent="0.25"/>
  <cols>
    <col min="1" max="1" width="12.54296875" bestFit="1" customWidth="1"/>
    <col min="2" max="2" width="26.54296875" bestFit="1" customWidth="1"/>
    <col min="3" max="3" width="26.54296875" customWidth="1"/>
    <col min="5" max="5" width="10.1796875" customWidth="1"/>
    <col min="6" max="6" width="9.453125" customWidth="1"/>
    <col min="7" max="7" width="9.26953125" customWidth="1"/>
    <col min="8" max="8" width="9.81640625" customWidth="1"/>
    <col min="9" max="9" width="9.1796875" customWidth="1"/>
    <col min="10" max="10" width="9.7265625" customWidth="1"/>
    <col min="13" max="13" width="9.1796875" customWidth="1"/>
    <col min="14" max="15" width="9.453125" customWidth="1"/>
    <col min="16" max="16" width="10.1796875" customWidth="1"/>
    <col min="17" max="17" width="9.7265625" customWidth="1"/>
  </cols>
  <sheetData>
    <row r="1" spans="1:19" ht="28.5" customHeight="1" x14ac:dyDescent="0.5">
      <c r="A1" s="2678" t="s">
        <v>0</v>
      </c>
      <c r="B1" s="2678"/>
      <c r="C1" s="2678"/>
      <c r="D1" s="2678"/>
      <c r="E1" s="2678"/>
      <c r="F1" s="2678"/>
      <c r="G1" s="2678"/>
      <c r="H1" s="2678"/>
      <c r="I1" s="2678"/>
      <c r="J1" s="2678"/>
      <c r="K1" s="2678"/>
      <c r="L1" s="2678"/>
      <c r="M1" s="2678"/>
      <c r="N1" s="2678"/>
      <c r="O1" s="2678"/>
      <c r="P1" s="2678"/>
      <c r="Q1" s="2678"/>
      <c r="R1" s="2678"/>
    </row>
    <row r="2" spans="1:19" ht="28.5" customHeight="1" x14ac:dyDescent="0.5">
      <c r="A2" s="2678" t="s">
        <v>87</v>
      </c>
      <c r="B2" s="2678"/>
      <c r="C2" s="2678"/>
      <c r="D2" s="2678"/>
      <c r="E2" s="2678"/>
      <c r="F2" s="2678"/>
      <c r="G2" s="2678"/>
      <c r="H2" s="2678"/>
      <c r="I2" s="2678"/>
      <c r="J2" s="2678"/>
      <c r="K2" s="2678"/>
      <c r="L2" s="2678"/>
      <c r="M2" s="2678"/>
      <c r="N2" s="2678"/>
      <c r="O2" s="2678"/>
      <c r="P2" s="2678"/>
      <c r="Q2" s="2678"/>
      <c r="R2" s="2678"/>
    </row>
    <row r="3" spans="1:19" ht="28.5" customHeight="1" x14ac:dyDescent="0.5">
      <c r="A3" s="2679"/>
      <c r="B3" s="2679"/>
      <c r="C3" s="2679"/>
      <c r="D3" s="2679"/>
      <c r="E3" s="2679"/>
      <c r="F3" s="2679"/>
      <c r="G3" s="2679"/>
      <c r="H3" s="2679"/>
      <c r="I3" s="2679"/>
      <c r="J3" s="2679"/>
      <c r="K3" s="2679"/>
      <c r="L3" s="2679"/>
      <c r="M3" s="2679"/>
      <c r="N3" s="2679"/>
      <c r="O3" s="2679"/>
      <c r="P3" s="2679"/>
      <c r="Q3" s="2679"/>
      <c r="R3" s="2679"/>
    </row>
    <row r="4" spans="1:19" ht="28.5" customHeight="1" x14ac:dyDescent="0.5">
      <c r="A4" s="581"/>
      <c r="B4" s="581"/>
      <c r="C4" s="581"/>
      <c r="D4" s="581"/>
      <c r="E4" s="2668" t="s">
        <v>2</v>
      </c>
      <c r="F4" s="2669"/>
      <c r="G4" s="2669"/>
      <c r="H4" s="2669"/>
      <c r="I4" s="2669"/>
      <c r="J4" s="2669"/>
      <c r="K4" s="2670"/>
      <c r="L4" s="2668" t="s">
        <v>3</v>
      </c>
      <c r="M4" s="2669"/>
      <c r="N4" s="2669"/>
      <c r="O4" s="2669"/>
      <c r="P4" s="2669"/>
      <c r="Q4" s="2669"/>
      <c r="R4" s="2669"/>
    </row>
    <row r="5" spans="1:19" ht="28.5" customHeight="1" x14ac:dyDescent="0.5">
      <c r="A5" s="582"/>
      <c r="B5" s="582"/>
      <c r="C5" s="582"/>
      <c r="D5" s="582"/>
      <c r="E5" s="373">
        <v>45445</v>
      </c>
      <c r="F5" s="373">
        <v>45446</v>
      </c>
      <c r="G5" s="373">
        <v>45447</v>
      </c>
      <c r="H5" s="373">
        <v>45448</v>
      </c>
      <c r="I5" s="373">
        <v>45449</v>
      </c>
      <c r="J5" s="373">
        <v>45450</v>
      </c>
      <c r="K5" s="373">
        <v>45451</v>
      </c>
      <c r="L5" s="373">
        <v>45452</v>
      </c>
      <c r="M5" s="373">
        <v>45453</v>
      </c>
      <c r="N5" s="373">
        <v>45454</v>
      </c>
      <c r="O5" s="373">
        <v>45455</v>
      </c>
      <c r="P5" s="373">
        <v>45456</v>
      </c>
      <c r="Q5" s="373">
        <v>45457</v>
      </c>
      <c r="R5" s="373">
        <v>45458</v>
      </c>
    </row>
    <row r="6" spans="1:19" ht="28.5" customHeight="1" x14ac:dyDescent="0.5">
      <c r="A6" s="374" t="s">
        <v>4</v>
      </c>
      <c r="B6" s="374" t="s">
        <v>5</v>
      </c>
      <c r="C6" s="374" t="s">
        <v>6</v>
      </c>
      <c r="D6" s="374" t="s">
        <v>7</v>
      </c>
      <c r="E6" s="375" t="s">
        <v>8</v>
      </c>
      <c r="F6" s="376" t="s">
        <v>9</v>
      </c>
      <c r="G6" s="376" t="s">
        <v>10</v>
      </c>
      <c r="H6" s="376" t="s">
        <v>11</v>
      </c>
      <c r="I6" s="376" t="s">
        <v>10</v>
      </c>
      <c r="J6" s="376" t="s">
        <v>264</v>
      </c>
      <c r="K6" s="375" t="s">
        <v>8</v>
      </c>
      <c r="L6" s="375" t="s">
        <v>8</v>
      </c>
      <c r="M6" s="376" t="s">
        <v>9</v>
      </c>
      <c r="N6" s="376" t="s">
        <v>10</v>
      </c>
      <c r="O6" s="376" t="s">
        <v>11</v>
      </c>
      <c r="P6" s="376" t="s">
        <v>10</v>
      </c>
      <c r="Q6" s="376" t="s">
        <v>12</v>
      </c>
      <c r="R6" s="378" t="s">
        <v>8</v>
      </c>
    </row>
    <row r="7" spans="1:19" ht="28.5" customHeight="1" x14ac:dyDescent="0.25">
      <c r="A7" s="416" t="s">
        <v>13</v>
      </c>
      <c r="B7" s="416" t="s">
        <v>116</v>
      </c>
      <c r="C7" s="585" t="s">
        <v>115</v>
      </c>
      <c r="D7" s="586">
        <f>SUM(E7:K7,L7:R7)/2</f>
        <v>0</v>
      </c>
      <c r="E7" s="587"/>
      <c r="F7" s="591" t="s">
        <v>104</v>
      </c>
      <c r="G7" s="591" t="s">
        <v>104</v>
      </c>
      <c r="H7" s="591" t="s">
        <v>104</v>
      </c>
      <c r="I7" s="591" t="s">
        <v>104</v>
      </c>
      <c r="J7" s="591" t="s">
        <v>104</v>
      </c>
      <c r="K7" s="587"/>
      <c r="L7" s="587"/>
      <c r="M7" s="591" t="s">
        <v>104</v>
      </c>
      <c r="N7" s="591" t="s">
        <v>104</v>
      </c>
      <c r="O7" s="591" t="s">
        <v>104</v>
      </c>
      <c r="P7" s="591" t="s">
        <v>104</v>
      </c>
      <c r="Q7" s="591" t="s">
        <v>104</v>
      </c>
      <c r="R7" s="589"/>
    </row>
    <row r="8" spans="1:19" ht="28.5" customHeight="1" x14ac:dyDescent="0.25">
      <c r="A8" s="416" t="s">
        <v>13</v>
      </c>
      <c r="B8" s="416" t="s">
        <v>90</v>
      </c>
      <c r="C8" s="585" t="s">
        <v>88</v>
      </c>
      <c r="D8" s="586">
        <f t="shared" ref="D8:D13" si="0">SUM(E8:K8,L8:R8)/2</f>
        <v>40</v>
      </c>
      <c r="E8" s="587"/>
      <c r="F8" s="586">
        <v>8</v>
      </c>
      <c r="G8" s="586">
        <v>8</v>
      </c>
      <c r="H8" s="590">
        <v>8</v>
      </c>
      <c r="I8" s="586">
        <v>8</v>
      </c>
      <c r="J8" s="586">
        <v>8</v>
      </c>
      <c r="K8" s="587"/>
      <c r="L8" s="587"/>
      <c r="M8" s="586">
        <v>8</v>
      </c>
      <c r="N8" s="586">
        <v>8</v>
      </c>
      <c r="O8" s="586">
        <v>8</v>
      </c>
      <c r="P8" s="586">
        <v>8</v>
      </c>
      <c r="Q8" s="586">
        <v>8</v>
      </c>
      <c r="R8" s="589"/>
    </row>
    <row r="9" spans="1:19" ht="28.5" customHeight="1" x14ac:dyDescent="0.25">
      <c r="A9" s="416" t="s">
        <v>13</v>
      </c>
      <c r="B9" s="416" t="s">
        <v>90</v>
      </c>
      <c r="C9" s="585" t="s">
        <v>89</v>
      </c>
      <c r="D9" s="586">
        <f t="shared" si="0"/>
        <v>40</v>
      </c>
      <c r="E9" s="587"/>
      <c r="F9" s="586">
        <v>8</v>
      </c>
      <c r="G9" s="586">
        <v>8</v>
      </c>
      <c r="H9" s="586">
        <v>8</v>
      </c>
      <c r="I9" s="586">
        <v>8</v>
      </c>
      <c r="J9" s="586">
        <v>8</v>
      </c>
      <c r="K9" s="587"/>
      <c r="L9" s="587"/>
      <c r="M9" s="586">
        <v>8</v>
      </c>
      <c r="N9" s="586">
        <v>8</v>
      </c>
      <c r="O9" s="586">
        <v>8</v>
      </c>
      <c r="P9" s="586">
        <v>8</v>
      </c>
      <c r="Q9" s="586">
        <v>8</v>
      </c>
      <c r="R9" s="589"/>
    </row>
    <row r="10" spans="1:19" ht="28.5" customHeight="1" x14ac:dyDescent="0.25">
      <c r="A10" s="416" t="s">
        <v>13</v>
      </c>
      <c r="B10" s="416" t="s">
        <v>90</v>
      </c>
      <c r="C10" s="592" t="s">
        <v>111</v>
      </c>
      <c r="D10" s="586">
        <f t="shared" si="0"/>
        <v>40</v>
      </c>
      <c r="E10" s="587">
        <v>8</v>
      </c>
      <c r="F10" s="586">
        <v>8</v>
      </c>
      <c r="G10" s="586">
        <v>8</v>
      </c>
      <c r="H10" s="586"/>
      <c r="I10" s="586">
        <v>8</v>
      </c>
      <c r="J10" s="586">
        <v>8</v>
      </c>
      <c r="K10" s="587"/>
      <c r="L10" s="593"/>
      <c r="M10" s="586">
        <v>8</v>
      </c>
      <c r="N10" s="586">
        <v>8</v>
      </c>
      <c r="O10" s="586">
        <v>8</v>
      </c>
      <c r="P10" s="586">
        <v>8</v>
      </c>
      <c r="Q10" s="586"/>
      <c r="R10" s="587">
        <v>8</v>
      </c>
    </row>
    <row r="11" spans="1:19" ht="28.5" customHeight="1" x14ac:dyDescent="0.25">
      <c r="A11" s="416" t="s">
        <v>13</v>
      </c>
      <c r="B11" s="416" t="s">
        <v>90</v>
      </c>
      <c r="C11" s="592" t="s">
        <v>133</v>
      </c>
      <c r="D11" s="586">
        <f t="shared" si="0"/>
        <v>40</v>
      </c>
      <c r="E11" s="587">
        <v>8</v>
      </c>
      <c r="F11" s="586">
        <v>8</v>
      </c>
      <c r="G11" s="586"/>
      <c r="H11" s="586">
        <v>8</v>
      </c>
      <c r="I11" s="586">
        <v>8</v>
      </c>
      <c r="J11" s="586">
        <v>8</v>
      </c>
      <c r="K11" s="587"/>
      <c r="L11" s="593"/>
      <c r="M11" s="586">
        <v>8</v>
      </c>
      <c r="N11" s="586">
        <v>8</v>
      </c>
      <c r="O11" s="586">
        <v>8</v>
      </c>
      <c r="P11" s="586"/>
      <c r="Q11" s="586">
        <v>8</v>
      </c>
      <c r="R11" s="589">
        <v>8</v>
      </c>
    </row>
    <row r="12" spans="1:19" ht="28.5" customHeight="1" x14ac:dyDescent="0.25">
      <c r="A12" s="609" t="s">
        <v>256</v>
      </c>
      <c r="B12" s="609" t="s">
        <v>90</v>
      </c>
      <c r="C12" s="610" t="s">
        <v>303</v>
      </c>
      <c r="D12" s="586">
        <f t="shared" si="0"/>
        <v>0</v>
      </c>
      <c r="E12" s="620" t="s">
        <v>10</v>
      </c>
      <c r="F12" s="586"/>
      <c r="G12" s="586"/>
      <c r="H12" s="586"/>
      <c r="I12" s="586"/>
      <c r="J12" s="586"/>
      <c r="K12" s="620" t="s">
        <v>152</v>
      </c>
      <c r="L12" s="620" t="s">
        <v>152</v>
      </c>
      <c r="M12" s="586"/>
      <c r="N12" s="586"/>
      <c r="O12" s="586"/>
      <c r="P12" s="586"/>
      <c r="Q12" s="586"/>
      <c r="R12" s="990" t="s">
        <v>10</v>
      </c>
    </row>
    <row r="13" spans="1:19" ht="28.5" customHeight="1" x14ac:dyDescent="0.25">
      <c r="A13" s="416" t="s">
        <v>13</v>
      </c>
      <c r="B13" s="416" t="s">
        <v>90</v>
      </c>
      <c r="C13" s="594" t="s">
        <v>106</v>
      </c>
      <c r="D13" s="586">
        <f t="shared" si="0"/>
        <v>8</v>
      </c>
      <c r="E13" s="587"/>
      <c r="F13" s="595"/>
      <c r="G13" s="595"/>
      <c r="H13" s="595"/>
      <c r="I13" s="595"/>
      <c r="J13" s="595"/>
      <c r="K13" s="587">
        <v>8</v>
      </c>
      <c r="L13" s="593"/>
      <c r="M13" s="595"/>
      <c r="N13" s="595"/>
      <c r="O13" s="595"/>
      <c r="P13" s="595"/>
      <c r="Q13" s="595"/>
      <c r="R13" s="587">
        <v>8</v>
      </c>
    </row>
    <row r="14" spans="1:19" ht="28.5" customHeight="1" x14ac:dyDescent="0.25">
      <c r="A14" s="598"/>
      <c r="B14" s="598"/>
      <c r="C14" s="599" t="s">
        <v>122</v>
      </c>
      <c r="D14" s="600"/>
      <c r="E14" s="601">
        <f t="shared" ref="E14:R14" si="1">COUNT(E7:E13)</f>
        <v>2</v>
      </c>
      <c r="F14" s="601">
        <f t="shared" si="1"/>
        <v>4</v>
      </c>
      <c r="G14" s="601">
        <f t="shared" si="1"/>
        <v>3</v>
      </c>
      <c r="H14" s="601">
        <f t="shared" si="1"/>
        <v>3</v>
      </c>
      <c r="I14" s="601">
        <f t="shared" si="1"/>
        <v>4</v>
      </c>
      <c r="J14" s="601">
        <f t="shared" si="1"/>
        <v>4</v>
      </c>
      <c r="K14" s="601">
        <f t="shared" si="1"/>
        <v>1</v>
      </c>
      <c r="L14" s="601">
        <f t="shared" si="1"/>
        <v>0</v>
      </c>
      <c r="M14" s="601">
        <f t="shared" si="1"/>
        <v>4</v>
      </c>
      <c r="N14" s="601">
        <f t="shared" si="1"/>
        <v>4</v>
      </c>
      <c r="O14" s="601">
        <f t="shared" si="1"/>
        <v>4</v>
      </c>
      <c r="P14" s="601">
        <f t="shared" si="1"/>
        <v>3</v>
      </c>
      <c r="Q14" s="601">
        <f t="shared" si="1"/>
        <v>3</v>
      </c>
      <c r="R14" s="601">
        <f t="shared" si="1"/>
        <v>3</v>
      </c>
      <c r="S14" s="367">
        <f>AVERAGE(E14:R14)</f>
        <v>3</v>
      </c>
    </row>
    <row r="15" spans="1:19" ht="28.5" customHeight="1" x14ac:dyDescent="0.25">
      <c r="A15" s="416" t="s">
        <v>13</v>
      </c>
      <c r="B15" s="416" t="s">
        <v>14</v>
      </c>
      <c r="C15" s="592" t="s">
        <v>202</v>
      </c>
      <c r="D15" s="586">
        <f t="shared" ref="D15:D17" si="2">SUM(E15:K15,L15:R15)/2</f>
        <v>40</v>
      </c>
      <c r="E15" s="593"/>
      <c r="F15" s="603">
        <v>8</v>
      </c>
      <c r="G15" s="603"/>
      <c r="H15" s="603">
        <v>8</v>
      </c>
      <c r="I15" s="603">
        <v>8</v>
      </c>
      <c r="J15" s="603">
        <v>8</v>
      </c>
      <c r="K15" s="593">
        <v>8</v>
      </c>
      <c r="L15" s="593">
        <v>8</v>
      </c>
      <c r="M15" s="586"/>
      <c r="N15" s="603">
        <v>8</v>
      </c>
      <c r="O15" s="603">
        <v>8</v>
      </c>
      <c r="P15" s="603">
        <v>8</v>
      </c>
      <c r="Q15" s="603">
        <v>8</v>
      </c>
      <c r="R15" s="605"/>
      <c r="S15" s="367"/>
    </row>
    <row r="16" spans="1:19" ht="28.5" customHeight="1" x14ac:dyDescent="0.25">
      <c r="A16" s="416" t="s">
        <v>13</v>
      </c>
      <c r="B16" s="416" t="s">
        <v>14</v>
      </c>
      <c r="C16" s="592" t="s">
        <v>98</v>
      </c>
      <c r="D16" s="586">
        <f t="shared" si="2"/>
        <v>36</v>
      </c>
      <c r="E16" s="587"/>
      <c r="F16" s="590">
        <v>8</v>
      </c>
      <c r="G16" s="586">
        <v>8</v>
      </c>
      <c r="H16" s="586">
        <v>8</v>
      </c>
      <c r="I16" s="591" t="s">
        <v>117</v>
      </c>
      <c r="J16" s="586">
        <v>8</v>
      </c>
      <c r="K16" s="587"/>
      <c r="L16" s="587"/>
      <c r="M16" s="603">
        <v>8</v>
      </c>
      <c r="N16" s="603">
        <v>8</v>
      </c>
      <c r="O16" s="586">
        <v>8</v>
      </c>
      <c r="P16" s="586">
        <v>8</v>
      </c>
      <c r="Q16" s="586">
        <v>8</v>
      </c>
      <c r="R16" s="589"/>
      <c r="S16" s="367"/>
    </row>
    <row r="17" spans="1:19" ht="28.5" customHeight="1" x14ac:dyDescent="0.25">
      <c r="A17" s="416" t="s">
        <v>13</v>
      </c>
      <c r="B17" s="416" t="s">
        <v>14</v>
      </c>
      <c r="C17" s="592" t="s">
        <v>142</v>
      </c>
      <c r="D17" s="586">
        <f t="shared" si="2"/>
        <v>40</v>
      </c>
      <c r="E17" s="587"/>
      <c r="F17" s="590">
        <v>8</v>
      </c>
      <c r="G17" s="586">
        <v>8</v>
      </c>
      <c r="H17" s="586"/>
      <c r="I17" s="586">
        <v>8</v>
      </c>
      <c r="J17" s="586">
        <v>8</v>
      </c>
      <c r="K17" s="593">
        <v>8</v>
      </c>
      <c r="L17" s="593">
        <v>8</v>
      </c>
      <c r="M17" s="586">
        <v>8</v>
      </c>
      <c r="N17" s="586"/>
      <c r="O17" s="586">
        <v>8</v>
      </c>
      <c r="P17" s="586">
        <v>8</v>
      </c>
      <c r="Q17" s="586">
        <v>8</v>
      </c>
      <c r="R17" s="589"/>
      <c r="S17" s="367"/>
    </row>
    <row r="18" spans="1:19" ht="28.5" hidden="1" customHeight="1" x14ac:dyDescent="0.25">
      <c r="A18" s="416" t="s">
        <v>138</v>
      </c>
      <c r="B18" s="416" t="s">
        <v>201</v>
      </c>
      <c r="C18" s="592" t="s">
        <v>107</v>
      </c>
      <c r="D18" s="586">
        <f>SUM(E18:K18,L18:R18)/2</f>
        <v>0</v>
      </c>
      <c r="E18" s="587" t="s">
        <v>138</v>
      </c>
      <c r="F18" s="586"/>
      <c r="G18" s="586" t="s">
        <v>138</v>
      </c>
      <c r="H18" s="586" t="s">
        <v>138</v>
      </c>
      <c r="I18" s="586"/>
      <c r="J18" s="586"/>
      <c r="K18" s="587"/>
      <c r="L18" s="593" t="s">
        <v>138</v>
      </c>
      <c r="M18" s="586" t="s">
        <v>138</v>
      </c>
      <c r="N18" s="586" t="s">
        <v>138</v>
      </c>
      <c r="O18" s="586"/>
      <c r="P18" s="586"/>
      <c r="Q18" s="586"/>
      <c r="R18" s="589" t="s">
        <v>138</v>
      </c>
      <c r="S18" s="367"/>
    </row>
    <row r="19" spans="1:19" ht="28.5" customHeight="1" x14ac:dyDescent="0.25">
      <c r="A19" s="598"/>
      <c r="B19" s="598"/>
      <c r="C19" s="599" t="s">
        <v>123</v>
      </c>
      <c r="D19" s="600"/>
      <c r="E19" s="601">
        <f t="shared" ref="E19:R19" si="3">COUNT(E7:E13,E15:E18)</f>
        <v>2</v>
      </c>
      <c r="F19" s="601">
        <f t="shared" si="3"/>
        <v>7</v>
      </c>
      <c r="G19" s="601">
        <f t="shared" si="3"/>
        <v>5</v>
      </c>
      <c r="H19" s="601">
        <f t="shared" si="3"/>
        <v>5</v>
      </c>
      <c r="I19" s="601">
        <f t="shared" si="3"/>
        <v>6</v>
      </c>
      <c r="J19" s="601">
        <f t="shared" si="3"/>
        <v>7</v>
      </c>
      <c r="K19" s="601">
        <f t="shared" si="3"/>
        <v>3</v>
      </c>
      <c r="L19" s="601">
        <f t="shared" si="3"/>
        <v>2</v>
      </c>
      <c r="M19" s="601">
        <f t="shared" si="3"/>
        <v>6</v>
      </c>
      <c r="N19" s="601">
        <f t="shared" si="3"/>
        <v>6</v>
      </c>
      <c r="O19" s="601">
        <f t="shared" si="3"/>
        <v>7</v>
      </c>
      <c r="P19" s="601">
        <f t="shared" si="3"/>
        <v>6</v>
      </c>
      <c r="Q19" s="601">
        <f t="shared" si="3"/>
        <v>6</v>
      </c>
      <c r="R19" s="601">
        <f t="shared" si="3"/>
        <v>3</v>
      </c>
      <c r="S19" s="367">
        <f>AVERAGE(E19:R19)</f>
        <v>5.0714285714285712</v>
      </c>
    </row>
    <row r="20" spans="1:19" ht="28.5" customHeight="1" x14ac:dyDescent="0.4">
      <c r="A20" s="416" t="s">
        <v>13</v>
      </c>
      <c r="B20" s="416" t="s">
        <v>26</v>
      </c>
      <c r="C20" s="592" t="s">
        <v>285</v>
      </c>
      <c r="D20" s="586">
        <f>SUM(E20:K20,L20:R20)/2</f>
        <v>28</v>
      </c>
      <c r="E20" s="587"/>
      <c r="F20" s="586">
        <v>8</v>
      </c>
      <c r="G20" s="586">
        <v>8</v>
      </c>
      <c r="H20" s="586"/>
      <c r="I20" s="586">
        <v>8</v>
      </c>
      <c r="J20" s="591" t="s">
        <v>117</v>
      </c>
      <c r="K20" s="991" t="s">
        <v>104</v>
      </c>
      <c r="L20" s="991" t="s">
        <v>104</v>
      </c>
      <c r="M20" s="603">
        <v>8</v>
      </c>
      <c r="N20" s="603">
        <v>8</v>
      </c>
      <c r="O20" s="608"/>
      <c r="P20" s="603">
        <v>8</v>
      </c>
      <c r="Q20" s="603">
        <v>8</v>
      </c>
      <c r="R20" s="589"/>
      <c r="S20" s="367"/>
    </row>
    <row r="21" spans="1:19" ht="28.5" customHeight="1" x14ac:dyDescent="0.25">
      <c r="A21" s="416" t="s">
        <v>13</v>
      </c>
      <c r="B21" s="416" t="s">
        <v>26</v>
      </c>
      <c r="C21" s="592" t="s">
        <v>274</v>
      </c>
      <c r="D21" s="586">
        <f>SUM(E21:K21,L21:R21)/2</f>
        <v>40</v>
      </c>
      <c r="E21" s="602">
        <v>8</v>
      </c>
      <c r="F21" s="586">
        <v>8</v>
      </c>
      <c r="G21" s="586">
        <v>8</v>
      </c>
      <c r="H21" s="586">
        <v>8</v>
      </c>
      <c r="I21" s="586"/>
      <c r="J21" s="586">
        <v>8</v>
      </c>
      <c r="K21" s="611"/>
      <c r="L21" s="602"/>
      <c r="M21" s="586">
        <v>8</v>
      </c>
      <c r="N21" s="586">
        <v>8</v>
      </c>
      <c r="O21" s="586">
        <v>8</v>
      </c>
      <c r="P21" s="586"/>
      <c r="Q21" s="586">
        <v>8</v>
      </c>
      <c r="R21" s="602">
        <v>8</v>
      </c>
      <c r="S21" s="367"/>
    </row>
    <row r="22" spans="1:19" ht="28.5" customHeight="1" x14ac:dyDescent="0.25">
      <c r="A22" s="416" t="s">
        <v>13</v>
      </c>
      <c r="B22" s="416" t="s">
        <v>26</v>
      </c>
      <c r="C22" s="592" t="s">
        <v>298</v>
      </c>
      <c r="D22" s="586">
        <f>SUM(E22:K22,L22:R22)/2</f>
        <v>8</v>
      </c>
      <c r="E22" s="595"/>
      <c r="F22" s="586"/>
      <c r="G22" s="595"/>
      <c r="H22" s="595"/>
      <c r="I22" s="586">
        <v>8</v>
      </c>
      <c r="J22" s="595"/>
      <c r="K22" s="611"/>
      <c r="L22" s="602"/>
      <c r="M22" s="595"/>
      <c r="N22" s="595"/>
      <c r="O22" s="595"/>
      <c r="P22" s="586">
        <v>8</v>
      </c>
      <c r="Q22" s="586"/>
      <c r="R22" s="595"/>
      <c r="S22" s="367"/>
    </row>
    <row r="23" spans="1:19" ht="28.5" customHeight="1" x14ac:dyDescent="0.25">
      <c r="A23" s="416" t="s">
        <v>13</v>
      </c>
      <c r="B23" s="416" t="s">
        <v>26</v>
      </c>
      <c r="C23" s="592" t="s">
        <v>278</v>
      </c>
      <c r="D23" s="586">
        <f>SUM(E23:K23,L23:R23)/2</f>
        <v>16</v>
      </c>
      <c r="E23" s="602"/>
      <c r="F23" s="586">
        <v>8</v>
      </c>
      <c r="G23" s="586"/>
      <c r="H23" s="586"/>
      <c r="I23" s="586"/>
      <c r="J23" s="586">
        <v>8</v>
      </c>
      <c r="K23" s="611"/>
      <c r="L23" s="602"/>
      <c r="M23" s="586">
        <v>8</v>
      </c>
      <c r="N23" s="586"/>
      <c r="O23" s="586"/>
      <c r="P23" s="586"/>
      <c r="Q23" s="586">
        <v>8</v>
      </c>
      <c r="R23" s="602"/>
      <c r="S23" s="367"/>
    </row>
    <row r="24" spans="1:19" ht="28.5" customHeight="1" x14ac:dyDescent="0.25">
      <c r="A24" s="598"/>
      <c r="B24" s="598"/>
      <c r="C24" s="599" t="s">
        <v>120</v>
      </c>
      <c r="D24" s="600"/>
      <c r="E24" s="601">
        <f t="shared" ref="E24:R24" si="4">COUNT(E7:E13,E15:E18,E20:E23)</f>
        <v>3</v>
      </c>
      <c r="F24" s="601">
        <f t="shared" si="4"/>
        <v>10</v>
      </c>
      <c r="G24" s="601">
        <f t="shared" si="4"/>
        <v>7</v>
      </c>
      <c r="H24" s="601">
        <f t="shared" si="4"/>
        <v>6</v>
      </c>
      <c r="I24" s="601">
        <f t="shared" si="4"/>
        <v>8</v>
      </c>
      <c r="J24" s="601">
        <f t="shared" si="4"/>
        <v>9</v>
      </c>
      <c r="K24" s="601">
        <f t="shared" si="4"/>
        <v>3</v>
      </c>
      <c r="L24" s="601">
        <f t="shared" si="4"/>
        <v>2</v>
      </c>
      <c r="M24" s="601">
        <f t="shared" si="4"/>
        <v>9</v>
      </c>
      <c r="N24" s="601">
        <f t="shared" si="4"/>
        <v>8</v>
      </c>
      <c r="O24" s="601">
        <f t="shared" si="4"/>
        <v>8</v>
      </c>
      <c r="P24" s="601">
        <f t="shared" si="4"/>
        <v>8</v>
      </c>
      <c r="Q24" s="601">
        <f t="shared" si="4"/>
        <v>9</v>
      </c>
      <c r="R24" s="601">
        <f t="shared" si="4"/>
        <v>4</v>
      </c>
      <c r="S24" s="367">
        <f t="shared" ref="S24:S62" si="5">AVERAGE(E24:R24)</f>
        <v>6.7142857142857144</v>
      </c>
    </row>
    <row r="25" spans="1:19" ht="28.5" customHeight="1" x14ac:dyDescent="0.25">
      <c r="A25" s="416" t="s">
        <v>13</v>
      </c>
      <c r="B25" s="416" t="s">
        <v>30</v>
      </c>
      <c r="C25" s="592" t="s">
        <v>278</v>
      </c>
      <c r="D25" s="586">
        <f>SUM(E25:K25,L25:R25)/2</f>
        <v>24</v>
      </c>
      <c r="E25" s="587"/>
      <c r="F25" s="595"/>
      <c r="G25" s="586">
        <v>8</v>
      </c>
      <c r="H25" s="586">
        <v>8</v>
      </c>
      <c r="I25" s="586"/>
      <c r="J25" s="595"/>
      <c r="K25" s="615">
        <v>8</v>
      </c>
      <c r="L25" s="615">
        <v>8</v>
      </c>
      <c r="M25" s="595"/>
      <c r="N25" s="586">
        <v>8</v>
      </c>
      <c r="O25" s="586">
        <v>8</v>
      </c>
      <c r="P25" s="603"/>
      <c r="Q25" s="595"/>
      <c r="R25" s="589"/>
      <c r="S25" s="367"/>
    </row>
    <row r="26" spans="1:19" ht="28.5" customHeight="1" x14ac:dyDescent="0.25">
      <c r="A26" s="416" t="s">
        <v>13</v>
      </c>
      <c r="B26" s="416" t="s">
        <v>30</v>
      </c>
      <c r="C26" s="592" t="s">
        <v>292</v>
      </c>
      <c r="D26" s="586">
        <f>SUM(E26:K26,L26:R26)/2</f>
        <v>32</v>
      </c>
      <c r="E26" s="992"/>
      <c r="F26" s="586">
        <v>8</v>
      </c>
      <c r="G26" s="586"/>
      <c r="H26" s="586">
        <v>8</v>
      </c>
      <c r="I26" s="586">
        <v>8</v>
      </c>
      <c r="J26" s="586">
        <v>8</v>
      </c>
      <c r="K26" s="615"/>
      <c r="L26" s="615"/>
      <c r="M26" s="586">
        <v>8</v>
      </c>
      <c r="N26" s="586">
        <v>8</v>
      </c>
      <c r="O26" s="586"/>
      <c r="P26" s="603">
        <v>8</v>
      </c>
      <c r="Q26" s="586">
        <v>8</v>
      </c>
      <c r="R26" s="992"/>
      <c r="S26" s="367"/>
    </row>
    <row r="27" spans="1:19" ht="28.5" customHeight="1" x14ac:dyDescent="0.25">
      <c r="A27" s="416" t="s">
        <v>13</v>
      </c>
      <c r="B27" s="416" t="s">
        <v>30</v>
      </c>
      <c r="C27" s="592" t="s">
        <v>290</v>
      </c>
      <c r="D27" s="586">
        <f t="shared" ref="D27" si="6">SUM(E27:K27,L27:R27)/2</f>
        <v>16</v>
      </c>
      <c r="E27" s="587">
        <v>8</v>
      </c>
      <c r="F27" s="586"/>
      <c r="G27" s="586"/>
      <c r="H27" s="586"/>
      <c r="I27" s="586"/>
      <c r="J27" s="586"/>
      <c r="K27" s="587">
        <v>8</v>
      </c>
      <c r="L27" s="587">
        <v>8</v>
      </c>
      <c r="M27" s="586"/>
      <c r="N27" s="586"/>
      <c r="O27" s="586"/>
      <c r="P27" s="586"/>
      <c r="Q27" s="586"/>
      <c r="R27" s="589">
        <v>8</v>
      </c>
      <c r="S27" s="367"/>
    </row>
    <row r="28" spans="1:19" ht="28.5" customHeight="1" x14ac:dyDescent="0.25">
      <c r="A28" s="598"/>
      <c r="B28" s="598"/>
      <c r="C28" s="599" t="s">
        <v>119</v>
      </c>
      <c r="D28" s="600"/>
      <c r="E28" s="601">
        <f t="shared" ref="E28:R28" si="7">COUNT(E7:E13,E15:E18,E20:E23,E25:E27)</f>
        <v>4</v>
      </c>
      <c r="F28" s="601">
        <f t="shared" si="7"/>
        <v>11</v>
      </c>
      <c r="G28" s="601">
        <f t="shared" si="7"/>
        <v>8</v>
      </c>
      <c r="H28" s="601">
        <f t="shared" si="7"/>
        <v>8</v>
      </c>
      <c r="I28" s="601">
        <f t="shared" si="7"/>
        <v>9</v>
      </c>
      <c r="J28" s="601">
        <f t="shared" si="7"/>
        <v>10</v>
      </c>
      <c r="K28" s="601">
        <f t="shared" si="7"/>
        <v>5</v>
      </c>
      <c r="L28" s="601">
        <f t="shared" si="7"/>
        <v>4</v>
      </c>
      <c r="M28" s="601">
        <f t="shared" si="7"/>
        <v>10</v>
      </c>
      <c r="N28" s="601">
        <f t="shared" si="7"/>
        <v>10</v>
      </c>
      <c r="O28" s="601">
        <f t="shared" si="7"/>
        <v>9</v>
      </c>
      <c r="P28" s="601">
        <f t="shared" si="7"/>
        <v>9</v>
      </c>
      <c r="Q28" s="601">
        <f t="shared" si="7"/>
        <v>10</v>
      </c>
      <c r="R28" s="601">
        <f t="shared" si="7"/>
        <v>5</v>
      </c>
      <c r="S28" s="367">
        <f t="shared" si="5"/>
        <v>8</v>
      </c>
    </row>
    <row r="29" spans="1:19" ht="28.5" customHeight="1" x14ac:dyDescent="0.25">
      <c r="A29" s="416" t="s">
        <v>13</v>
      </c>
      <c r="B29" s="416" t="s">
        <v>91</v>
      </c>
      <c r="C29" s="592" t="s">
        <v>281</v>
      </c>
      <c r="D29" s="586">
        <f>SUM(E29:K29,L29:R29)/2</f>
        <v>40</v>
      </c>
      <c r="E29" s="587">
        <v>8</v>
      </c>
      <c r="F29" s="586"/>
      <c r="G29" s="586">
        <v>8</v>
      </c>
      <c r="H29" s="586">
        <v>8</v>
      </c>
      <c r="I29" s="586">
        <v>8</v>
      </c>
      <c r="J29" s="586">
        <v>8</v>
      </c>
      <c r="K29" s="620"/>
      <c r="L29" s="620"/>
      <c r="M29" s="586">
        <v>8</v>
      </c>
      <c r="N29" s="586">
        <v>8</v>
      </c>
      <c r="O29" s="586"/>
      <c r="P29" s="586">
        <v>8</v>
      </c>
      <c r="Q29" s="586">
        <v>8</v>
      </c>
      <c r="R29" s="589">
        <v>8</v>
      </c>
      <c r="S29" s="367"/>
    </row>
    <row r="30" spans="1:19" ht="28.5" customHeight="1" x14ac:dyDescent="0.25">
      <c r="A30" s="416" t="s">
        <v>13</v>
      </c>
      <c r="B30" s="416" t="s">
        <v>91</v>
      </c>
      <c r="C30" s="585" t="s">
        <v>92</v>
      </c>
      <c r="D30" s="586">
        <f t="shared" ref="D30:D31" si="8">SUM(E30:K30,L30:R30)/2</f>
        <v>40</v>
      </c>
      <c r="E30" s="587"/>
      <c r="F30" s="586">
        <v>8</v>
      </c>
      <c r="G30" s="586">
        <v>8</v>
      </c>
      <c r="H30" s="586">
        <v>8</v>
      </c>
      <c r="I30" s="586">
        <v>8</v>
      </c>
      <c r="J30" s="586">
        <v>8</v>
      </c>
      <c r="K30" s="587"/>
      <c r="L30" s="587"/>
      <c r="M30" s="586">
        <v>8</v>
      </c>
      <c r="N30" s="586">
        <v>8</v>
      </c>
      <c r="O30" s="586">
        <v>8</v>
      </c>
      <c r="P30" s="586">
        <v>8</v>
      </c>
      <c r="Q30" s="586">
        <v>8</v>
      </c>
      <c r="R30" s="589"/>
      <c r="S30" s="367"/>
    </row>
    <row r="31" spans="1:19" ht="28.5" customHeight="1" x14ac:dyDescent="0.25">
      <c r="A31" s="416" t="s">
        <v>13</v>
      </c>
      <c r="B31" s="416" t="s">
        <v>91</v>
      </c>
      <c r="C31" s="592" t="s">
        <v>298</v>
      </c>
      <c r="D31" s="586">
        <f t="shared" si="8"/>
        <v>24</v>
      </c>
      <c r="E31" s="992"/>
      <c r="F31" s="586"/>
      <c r="G31" s="586">
        <v>8</v>
      </c>
      <c r="H31" s="586">
        <v>8</v>
      </c>
      <c r="I31" s="595"/>
      <c r="J31" s="586">
        <v>8</v>
      </c>
      <c r="K31" s="602"/>
      <c r="L31" s="587"/>
      <c r="M31" s="586">
        <v>8</v>
      </c>
      <c r="N31" s="586">
        <v>8</v>
      </c>
      <c r="O31" s="586">
        <v>8</v>
      </c>
      <c r="P31" s="595"/>
      <c r="Q31" s="586"/>
      <c r="R31" s="992"/>
      <c r="S31" s="367"/>
    </row>
    <row r="32" spans="1:19" ht="28.5" customHeight="1" x14ac:dyDescent="0.25">
      <c r="A32" s="416" t="s">
        <v>13</v>
      </c>
      <c r="B32" s="416" t="s">
        <v>91</v>
      </c>
      <c r="C32" s="592" t="s">
        <v>277</v>
      </c>
      <c r="D32" s="586">
        <f>SUM(E32:K32,L32:R32)/2</f>
        <v>24</v>
      </c>
      <c r="E32" s="587"/>
      <c r="F32" s="591" t="s">
        <v>104</v>
      </c>
      <c r="G32" s="591" t="s">
        <v>104</v>
      </c>
      <c r="H32" s="591" t="s">
        <v>104</v>
      </c>
      <c r="I32" s="591" t="s">
        <v>104</v>
      </c>
      <c r="J32" s="586"/>
      <c r="K32" s="587">
        <v>8</v>
      </c>
      <c r="L32" s="587">
        <v>8</v>
      </c>
      <c r="M32" s="586">
        <v>8</v>
      </c>
      <c r="N32" s="586"/>
      <c r="O32" s="586">
        <v>8</v>
      </c>
      <c r="P32" s="586">
        <v>8</v>
      </c>
      <c r="Q32" s="586">
        <v>8</v>
      </c>
      <c r="R32" s="589"/>
      <c r="S32" s="367"/>
    </row>
    <row r="33" spans="1:19" ht="28.5" customHeight="1" x14ac:dyDescent="0.25">
      <c r="A33" s="598"/>
      <c r="B33" s="598"/>
      <c r="C33" s="599" t="s">
        <v>124</v>
      </c>
      <c r="D33" s="600"/>
      <c r="E33" s="601">
        <f t="shared" ref="E33:R33" si="9">COUNT(E7:E13,E15:E18,E20:E23,E25:E27,E29:E32)</f>
        <v>5</v>
      </c>
      <c r="F33" s="601">
        <f t="shared" si="9"/>
        <v>12</v>
      </c>
      <c r="G33" s="601">
        <f t="shared" si="9"/>
        <v>11</v>
      </c>
      <c r="H33" s="601">
        <f t="shared" si="9"/>
        <v>11</v>
      </c>
      <c r="I33" s="601">
        <f t="shared" si="9"/>
        <v>11</v>
      </c>
      <c r="J33" s="601">
        <f t="shared" si="9"/>
        <v>13</v>
      </c>
      <c r="K33" s="601">
        <f t="shared" si="9"/>
        <v>6</v>
      </c>
      <c r="L33" s="601">
        <f t="shared" si="9"/>
        <v>5</v>
      </c>
      <c r="M33" s="601">
        <f t="shared" si="9"/>
        <v>14</v>
      </c>
      <c r="N33" s="601">
        <f t="shared" si="9"/>
        <v>13</v>
      </c>
      <c r="O33" s="601">
        <f t="shared" si="9"/>
        <v>12</v>
      </c>
      <c r="P33" s="601">
        <f t="shared" si="9"/>
        <v>12</v>
      </c>
      <c r="Q33" s="601">
        <f t="shared" si="9"/>
        <v>13</v>
      </c>
      <c r="R33" s="601">
        <f t="shared" si="9"/>
        <v>6</v>
      </c>
      <c r="S33" s="367">
        <f t="shared" si="5"/>
        <v>10.285714285714286</v>
      </c>
    </row>
    <row r="34" spans="1:19" ht="28.5" customHeight="1" x14ac:dyDescent="0.25">
      <c r="A34" s="416" t="s">
        <v>13</v>
      </c>
      <c r="B34" s="416" t="s">
        <v>288</v>
      </c>
      <c r="C34" s="592" t="s">
        <v>276</v>
      </c>
      <c r="D34" s="586">
        <f>SUM(E34:K34,L34:R34)/2</f>
        <v>23.5</v>
      </c>
      <c r="E34" s="602"/>
      <c r="F34" s="586"/>
      <c r="G34" s="586"/>
      <c r="H34" s="586">
        <v>5</v>
      </c>
      <c r="I34" s="586">
        <v>7</v>
      </c>
      <c r="J34" s="586">
        <v>7</v>
      </c>
      <c r="K34" s="602">
        <v>8</v>
      </c>
      <c r="L34" s="602">
        <v>8</v>
      </c>
      <c r="M34" s="586"/>
      <c r="N34" s="586"/>
      <c r="O34" s="586">
        <v>5</v>
      </c>
      <c r="P34" s="586">
        <v>7</v>
      </c>
      <c r="Q34" s="591" t="s">
        <v>104</v>
      </c>
      <c r="R34" s="602"/>
      <c r="S34" s="367"/>
    </row>
    <row r="35" spans="1:19" ht="28.5" customHeight="1" x14ac:dyDescent="0.25">
      <c r="A35" s="416" t="s">
        <v>13</v>
      </c>
      <c r="B35" s="416" t="s">
        <v>34</v>
      </c>
      <c r="C35" s="621" t="s">
        <v>192</v>
      </c>
      <c r="D35" s="586">
        <f>SUM(E35:K35,L35:R35)/2</f>
        <v>40</v>
      </c>
      <c r="E35" s="587">
        <v>8</v>
      </c>
      <c r="F35" s="603">
        <v>8</v>
      </c>
      <c r="G35" s="603">
        <v>8</v>
      </c>
      <c r="H35" s="586">
        <v>8</v>
      </c>
      <c r="I35" s="586"/>
      <c r="J35" s="586">
        <v>8</v>
      </c>
      <c r="K35" s="587"/>
      <c r="L35" s="587"/>
      <c r="M35" s="603">
        <v>8</v>
      </c>
      <c r="N35" s="603">
        <v>8</v>
      </c>
      <c r="O35" s="586">
        <v>8</v>
      </c>
      <c r="P35" s="586"/>
      <c r="Q35" s="586">
        <v>8</v>
      </c>
      <c r="R35" s="589">
        <v>8</v>
      </c>
      <c r="S35" s="367"/>
    </row>
    <row r="36" spans="1:19" ht="28.5" customHeight="1" x14ac:dyDescent="0.25">
      <c r="A36" s="598"/>
      <c r="B36" s="598"/>
      <c r="C36" s="599" t="s">
        <v>121</v>
      </c>
      <c r="D36" s="600"/>
      <c r="E36" s="601">
        <f t="shared" ref="E36:R36" si="10">COUNT(E7:E13,E15:E18,E20:E23,E25:E27,E29:E32,E34:E35)</f>
        <v>6</v>
      </c>
      <c r="F36" s="601">
        <f t="shared" si="10"/>
        <v>13</v>
      </c>
      <c r="G36" s="601">
        <f t="shared" si="10"/>
        <v>12</v>
      </c>
      <c r="H36" s="601">
        <f t="shared" si="10"/>
        <v>13</v>
      </c>
      <c r="I36" s="601">
        <f t="shared" si="10"/>
        <v>12</v>
      </c>
      <c r="J36" s="601">
        <f t="shared" si="10"/>
        <v>15</v>
      </c>
      <c r="K36" s="601">
        <f t="shared" si="10"/>
        <v>7</v>
      </c>
      <c r="L36" s="601">
        <f t="shared" si="10"/>
        <v>6</v>
      </c>
      <c r="M36" s="601">
        <f t="shared" si="10"/>
        <v>15</v>
      </c>
      <c r="N36" s="601">
        <f t="shared" si="10"/>
        <v>14</v>
      </c>
      <c r="O36" s="601">
        <f t="shared" si="10"/>
        <v>14</v>
      </c>
      <c r="P36" s="601">
        <f t="shared" si="10"/>
        <v>13</v>
      </c>
      <c r="Q36" s="601">
        <f t="shared" si="10"/>
        <v>14</v>
      </c>
      <c r="R36" s="601">
        <f t="shared" si="10"/>
        <v>7</v>
      </c>
      <c r="S36" s="367">
        <f t="shared" si="5"/>
        <v>11.5</v>
      </c>
    </row>
    <row r="37" spans="1:19" ht="28.5" customHeight="1" x14ac:dyDescent="0.25">
      <c r="A37" s="416" t="s">
        <v>13</v>
      </c>
      <c r="B37" s="416" t="s">
        <v>162</v>
      </c>
      <c r="C37" s="592" t="s">
        <v>292</v>
      </c>
      <c r="D37" s="586">
        <f>SUM(E37:K37,L37:R37)/2</f>
        <v>8</v>
      </c>
      <c r="E37" s="587">
        <v>8</v>
      </c>
      <c r="F37" s="612"/>
      <c r="G37" s="622"/>
      <c r="H37" s="612"/>
      <c r="I37" s="612"/>
      <c r="J37" s="612"/>
      <c r="K37" s="593"/>
      <c r="L37" s="593"/>
      <c r="M37" s="612"/>
      <c r="N37" s="623"/>
      <c r="O37" s="623"/>
      <c r="P37" s="623"/>
      <c r="Q37" s="612"/>
      <c r="R37" s="589">
        <v>8</v>
      </c>
      <c r="S37" s="367"/>
    </row>
    <row r="38" spans="1:19" ht="28.5" customHeight="1" x14ac:dyDescent="0.25">
      <c r="A38" s="598"/>
      <c r="B38" s="598"/>
      <c r="C38" s="599" t="s">
        <v>139</v>
      </c>
      <c r="D38" s="600"/>
      <c r="E38" s="601">
        <f t="shared" ref="E38:R38" si="11">COUNT(E7:E13,E15:E18,E20:E23,E25:E27,E29:E32,E34:E35,E37)</f>
        <v>7</v>
      </c>
      <c r="F38" s="601">
        <f t="shared" si="11"/>
        <v>13</v>
      </c>
      <c r="G38" s="601">
        <f t="shared" si="11"/>
        <v>12</v>
      </c>
      <c r="H38" s="601">
        <f t="shared" si="11"/>
        <v>13</v>
      </c>
      <c r="I38" s="601">
        <f t="shared" si="11"/>
        <v>12</v>
      </c>
      <c r="J38" s="601">
        <f t="shared" si="11"/>
        <v>15</v>
      </c>
      <c r="K38" s="601">
        <f t="shared" si="11"/>
        <v>7</v>
      </c>
      <c r="L38" s="601">
        <f t="shared" si="11"/>
        <v>6</v>
      </c>
      <c r="M38" s="601">
        <f t="shared" si="11"/>
        <v>15</v>
      </c>
      <c r="N38" s="601">
        <f t="shared" si="11"/>
        <v>14</v>
      </c>
      <c r="O38" s="601">
        <f t="shared" si="11"/>
        <v>14</v>
      </c>
      <c r="P38" s="601">
        <f t="shared" si="11"/>
        <v>13</v>
      </c>
      <c r="Q38" s="601">
        <f t="shared" si="11"/>
        <v>14</v>
      </c>
      <c r="R38" s="601">
        <f t="shared" si="11"/>
        <v>8</v>
      </c>
      <c r="S38" s="367">
        <f t="shared" si="5"/>
        <v>11.642857142857142</v>
      </c>
    </row>
    <row r="39" spans="1:19" ht="28.5" customHeight="1" x14ac:dyDescent="0.25">
      <c r="A39" s="993" t="s">
        <v>13</v>
      </c>
      <c r="B39" s="993" t="s">
        <v>103</v>
      </c>
      <c r="C39" s="994" t="s">
        <v>297</v>
      </c>
      <c r="D39" s="586">
        <f>SUM(E39:K39,L39:R39)/2</f>
        <v>40</v>
      </c>
      <c r="E39" s="587">
        <v>8</v>
      </c>
      <c r="F39" s="586">
        <v>8</v>
      </c>
      <c r="G39" s="586"/>
      <c r="H39" s="586">
        <v>8</v>
      </c>
      <c r="I39" s="586">
        <v>8</v>
      </c>
      <c r="J39" s="586">
        <v>8</v>
      </c>
      <c r="K39" s="587"/>
      <c r="L39" s="587"/>
      <c r="M39" s="586">
        <v>8</v>
      </c>
      <c r="N39" s="586">
        <v>8</v>
      </c>
      <c r="O39" s="586"/>
      <c r="P39" s="586">
        <v>8</v>
      </c>
      <c r="Q39" s="586">
        <v>8</v>
      </c>
      <c r="R39" s="589">
        <v>8</v>
      </c>
      <c r="S39" s="367"/>
    </row>
    <row r="40" spans="1:19" ht="28.5" customHeight="1" x14ac:dyDescent="0.25">
      <c r="A40" s="598"/>
      <c r="B40" s="598"/>
      <c r="C40" s="599" t="s">
        <v>125</v>
      </c>
      <c r="D40" s="600"/>
      <c r="E40" s="601">
        <f t="shared" ref="E40:R40" si="12">COUNT(E7:E13,E15:E17,E20:E23,E25:E27,E29:E32,E34:E35,E37,E39:E39)</f>
        <v>8</v>
      </c>
      <c r="F40" s="601">
        <f t="shared" si="12"/>
        <v>14</v>
      </c>
      <c r="G40" s="601">
        <f t="shared" si="12"/>
        <v>12</v>
      </c>
      <c r="H40" s="601">
        <f t="shared" si="12"/>
        <v>14</v>
      </c>
      <c r="I40" s="601">
        <f t="shared" si="12"/>
        <v>13</v>
      </c>
      <c r="J40" s="601">
        <f t="shared" si="12"/>
        <v>16</v>
      </c>
      <c r="K40" s="601">
        <f t="shared" si="12"/>
        <v>7</v>
      </c>
      <c r="L40" s="601">
        <f t="shared" si="12"/>
        <v>6</v>
      </c>
      <c r="M40" s="601">
        <f t="shared" si="12"/>
        <v>16</v>
      </c>
      <c r="N40" s="601">
        <f t="shared" si="12"/>
        <v>15</v>
      </c>
      <c r="O40" s="601">
        <f t="shared" si="12"/>
        <v>14</v>
      </c>
      <c r="P40" s="601">
        <f t="shared" si="12"/>
        <v>14</v>
      </c>
      <c r="Q40" s="601">
        <f t="shared" si="12"/>
        <v>15</v>
      </c>
      <c r="R40" s="601">
        <f t="shared" si="12"/>
        <v>9</v>
      </c>
      <c r="S40" s="367">
        <f t="shared" si="5"/>
        <v>12.357142857142858</v>
      </c>
    </row>
    <row r="41" spans="1:19" ht="28.5" customHeight="1" x14ac:dyDescent="0.25">
      <c r="A41" s="416" t="s">
        <v>13</v>
      </c>
      <c r="B41" s="416" t="s">
        <v>93</v>
      </c>
      <c r="C41" s="592" t="s">
        <v>291</v>
      </c>
      <c r="D41" s="586">
        <f>SUM(E41:K41,L41:R41)/2</f>
        <v>24</v>
      </c>
      <c r="E41" s="602"/>
      <c r="F41" s="586"/>
      <c r="G41" s="586">
        <v>8</v>
      </c>
      <c r="H41" s="586">
        <v>8</v>
      </c>
      <c r="I41" s="586">
        <v>8</v>
      </c>
      <c r="J41" s="586"/>
      <c r="K41" s="602"/>
      <c r="L41" s="602"/>
      <c r="M41" s="586"/>
      <c r="N41" s="586">
        <v>8</v>
      </c>
      <c r="O41" s="586">
        <v>8</v>
      </c>
      <c r="P41" s="586">
        <v>8</v>
      </c>
      <c r="Q41" s="586"/>
      <c r="R41" s="615"/>
      <c r="S41" s="367"/>
    </row>
    <row r="42" spans="1:19" ht="28.5" customHeight="1" x14ac:dyDescent="0.25">
      <c r="A42" s="416" t="s">
        <v>13</v>
      </c>
      <c r="B42" s="416" t="s">
        <v>93</v>
      </c>
      <c r="C42" s="592" t="s">
        <v>282</v>
      </c>
      <c r="D42" s="586">
        <f>SUM(E42:K42,L42:R42)/2</f>
        <v>40</v>
      </c>
      <c r="E42" s="589">
        <v>8</v>
      </c>
      <c r="F42" s="586">
        <v>8</v>
      </c>
      <c r="G42" s="586">
        <v>8</v>
      </c>
      <c r="H42" s="586"/>
      <c r="I42" s="586">
        <v>8</v>
      </c>
      <c r="J42" s="586">
        <v>8</v>
      </c>
      <c r="K42" s="602"/>
      <c r="L42" s="602"/>
      <c r="M42" s="586">
        <v>8</v>
      </c>
      <c r="N42" s="586">
        <v>8</v>
      </c>
      <c r="O42" s="586">
        <v>8</v>
      </c>
      <c r="P42" s="586">
        <v>8</v>
      </c>
      <c r="Q42" s="586"/>
      <c r="R42" s="602">
        <v>8</v>
      </c>
      <c r="S42" s="367"/>
    </row>
    <row r="43" spans="1:19" ht="28.5" customHeight="1" x14ac:dyDescent="0.25">
      <c r="A43" s="416" t="s">
        <v>13</v>
      </c>
      <c r="B43" s="416" t="s">
        <v>94</v>
      </c>
      <c r="C43" s="592" t="s">
        <v>286</v>
      </c>
      <c r="D43" s="586">
        <f>SUM(E43:K43,L43:R43)/2</f>
        <v>24</v>
      </c>
      <c r="E43" s="587"/>
      <c r="F43" s="586"/>
      <c r="G43" s="612"/>
      <c r="H43" s="586">
        <v>8</v>
      </c>
      <c r="I43" s="586">
        <v>8</v>
      </c>
      <c r="J43" s="586"/>
      <c r="K43" s="587">
        <v>8</v>
      </c>
      <c r="L43" s="587">
        <v>8</v>
      </c>
      <c r="M43" s="586"/>
      <c r="N43" s="586"/>
      <c r="O43" s="586">
        <v>8</v>
      </c>
      <c r="P43" s="586">
        <v>8</v>
      </c>
      <c r="Q43" s="586"/>
      <c r="R43" s="589"/>
      <c r="S43" s="367"/>
    </row>
    <row r="44" spans="1:19" ht="28.5" customHeight="1" x14ac:dyDescent="0.25">
      <c r="A44" s="416" t="s">
        <v>13</v>
      </c>
      <c r="B44" s="416" t="s">
        <v>94</v>
      </c>
      <c r="C44" s="621" t="s">
        <v>235</v>
      </c>
      <c r="D44" s="586">
        <f t="shared" ref="D44:D47" si="13">SUM(E44:K44,L44:R44)/2</f>
        <v>40</v>
      </c>
      <c r="E44" s="593"/>
      <c r="F44" s="603">
        <v>8</v>
      </c>
      <c r="G44" s="603">
        <v>8</v>
      </c>
      <c r="H44" s="586"/>
      <c r="I44" s="603">
        <v>8</v>
      </c>
      <c r="J44" s="603">
        <v>8</v>
      </c>
      <c r="K44" s="587">
        <v>8</v>
      </c>
      <c r="L44" s="587">
        <v>8</v>
      </c>
      <c r="M44" s="586">
        <v>8</v>
      </c>
      <c r="N44" s="603"/>
      <c r="O44" s="603">
        <v>8</v>
      </c>
      <c r="P44" s="603">
        <v>8</v>
      </c>
      <c r="Q44" s="603">
        <v>8</v>
      </c>
      <c r="R44" s="605"/>
      <c r="S44" s="367"/>
    </row>
    <row r="45" spans="1:19" ht="28.5" customHeight="1" x14ac:dyDescent="0.5">
      <c r="A45" s="416" t="s">
        <v>13</v>
      </c>
      <c r="B45" s="416" t="s">
        <v>94</v>
      </c>
      <c r="C45" s="592" t="s">
        <v>293</v>
      </c>
      <c r="D45" s="586">
        <f t="shared" si="13"/>
        <v>40</v>
      </c>
      <c r="E45" s="587"/>
      <c r="F45" s="586">
        <v>8</v>
      </c>
      <c r="G45" s="586">
        <v>8</v>
      </c>
      <c r="H45" s="447">
        <v>8</v>
      </c>
      <c r="I45" s="586"/>
      <c r="J45" s="586">
        <v>8</v>
      </c>
      <c r="K45" s="587">
        <v>8</v>
      </c>
      <c r="L45" s="587">
        <v>8</v>
      </c>
      <c r="M45" s="586">
        <v>8</v>
      </c>
      <c r="N45" s="586">
        <v>8</v>
      </c>
      <c r="O45" s="586"/>
      <c r="P45" s="586">
        <v>8</v>
      </c>
      <c r="Q45" s="586">
        <v>8</v>
      </c>
      <c r="R45" s="589"/>
      <c r="S45" s="367"/>
    </row>
    <row r="46" spans="1:19" ht="28.5" customHeight="1" x14ac:dyDescent="0.25">
      <c r="A46" s="416" t="s">
        <v>13</v>
      </c>
      <c r="B46" s="416" t="s">
        <v>94</v>
      </c>
      <c r="C46" s="592" t="s">
        <v>298</v>
      </c>
      <c r="D46" s="586">
        <f t="shared" si="13"/>
        <v>8</v>
      </c>
      <c r="E46" s="587">
        <v>8</v>
      </c>
      <c r="F46" s="586"/>
      <c r="G46" s="595"/>
      <c r="H46" s="595"/>
      <c r="I46" s="595"/>
      <c r="J46" s="595"/>
      <c r="K46" s="587"/>
      <c r="L46" s="587"/>
      <c r="M46" s="586"/>
      <c r="N46" s="595"/>
      <c r="O46" s="586"/>
      <c r="P46" s="595"/>
      <c r="Q46" s="595"/>
      <c r="R46" s="589">
        <v>8</v>
      </c>
      <c r="S46" s="367"/>
    </row>
    <row r="47" spans="1:19" ht="28.5" customHeight="1" x14ac:dyDescent="0.25">
      <c r="A47" s="416" t="s">
        <v>13</v>
      </c>
      <c r="B47" s="416" t="s">
        <v>94</v>
      </c>
      <c r="C47" s="592" t="s">
        <v>221</v>
      </c>
      <c r="D47" s="586">
        <f t="shared" si="13"/>
        <v>40</v>
      </c>
      <c r="E47" s="587">
        <v>8</v>
      </c>
      <c r="F47" s="586">
        <v>8</v>
      </c>
      <c r="G47" s="586">
        <v>8</v>
      </c>
      <c r="H47" s="586">
        <v>8</v>
      </c>
      <c r="I47" s="586"/>
      <c r="J47" s="586">
        <v>8</v>
      </c>
      <c r="K47" s="587"/>
      <c r="L47" s="587"/>
      <c r="M47" s="603">
        <v>8</v>
      </c>
      <c r="N47" s="586">
        <v>8</v>
      </c>
      <c r="O47" s="586">
        <v>8</v>
      </c>
      <c r="P47" s="586"/>
      <c r="Q47" s="586">
        <v>8</v>
      </c>
      <c r="R47" s="589">
        <v>8</v>
      </c>
      <c r="S47" s="367"/>
    </row>
    <row r="48" spans="1:19" ht="28.5" hidden="1" customHeight="1" x14ac:dyDescent="0.25">
      <c r="A48" s="598"/>
      <c r="B48" s="598"/>
      <c r="C48" s="599" t="s">
        <v>126</v>
      </c>
      <c r="D48" s="600"/>
      <c r="E48" s="601">
        <f t="shared" ref="E48:R48" si="14">COUNT(E8:E13,E15:E18,E20:E23,E25:E27,E29:E32,E34:E35,E37,E39:E39,E41:E42)</f>
        <v>9</v>
      </c>
      <c r="F48" s="601">
        <f t="shared" si="14"/>
        <v>15</v>
      </c>
      <c r="G48" s="601">
        <f t="shared" si="14"/>
        <v>14</v>
      </c>
      <c r="H48" s="601">
        <f t="shared" si="14"/>
        <v>15</v>
      </c>
      <c r="I48" s="601">
        <f t="shared" si="14"/>
        <v>15</v>
      </c>
      <c r="J48" s="601">
        <f t="shared" si="14"/>
        <v>17</v>
      </c>
      <c r="K48" s="601">
        <f t="shared" si="14"/>
        <v>7</v>
      </c>
      <c r="L48" s="601">
        <f t="shared" si="14"/>
        <v>6</v>
      </c>
      <c r="M48" s="601">
        <f t="shared" si="14"/>
        <v>17</v>
      </c>
      <c r="N48" s="601">
        <f t="shared" si="14"/>
        <v>17</v>
      </c>
      <c r="O48" s="601">
        <f t="shared" si="14"/>
        <v>16</v>
      </c>
      <c r="P48" s="601">
        <f t="shared" si="14"/>
        <v>16</v>
      </c>
      <c r="Q48" s="601">
        <f t="shared" si="14"/>
        <v>15</v>
      </c>
      <c r="R48" s="601">
        <f t="shared" si="14"/>
        <v>10</v>
      </c>
      <c r="S48" s="367">
        <f t="shared" si="5"/>
        <v>13.5</v>
      </c>
    </row>
    <row r="49" spans="1:19" ht="28.5" customHeight="1" x14ac:dyDescent="0.25">
      <c r="A49" s="598"/>
      <c r="B49" s="598"/>
      <c r="C49" s="599" t="s">
        <v>127</v>
      </c>
      <c r="D49" s="600"/>
      <c r="E49" s="601">
        <f>COUNT(E15:E17,E20:E23,E25:E27,E29:E32,E34:E35,E37,E39:E39,E41:E47)</f>
        <v>9</v>
      </c>
      <c r="F49" s="601">
        <f>COUNT(F15:F17,F20:F23,F25:F27,F29:F32,F34:F35,F37,F39:F39,F41:F47)</f>
        <v>14</v>
      </c>
      <c r="G49" s="601">
        <f t="shared" ref="G49:R49" si="15">COUNT(G15:G17,G20:G23,G25:G27,G29:G32,G34:G35,G37,G39:G39,G41:G47)</f>
        <v>14</v>
      </c>
      <c r="H49" s="601">
        <f t="shared" si="15"/>
        <v>15</v>
      </c>
      <c r="I49" s="601">
        <f t="shared" si="15"/>
        <v>13</v>
      </c>
      <c r="J49" s="601">
        <f t="shared" si="15"/>
        <v>16</v>
      </c>
      <c r="K49" s="601">
        <f t="shared" si="15"/>
        <v>9</v>
      </c>
      <c r="L49" s="601">
        <f t="shared" si="15"/>
        <v>9</v>
      </c>
      <c r="M49" s="601">
        <f t="shared" si="15"/>
        <v>16</v>
      </c>
      <c r="N49" s="601">
        <f t="shared" si="15"/>
        <v>15</v>
      </c>
      <c r="O49" s="601">
        <f t="shared" si="15"/>
        <v>15</v>
      </c>
      <c r="P49" s="601">
        <f t="shared" si="15"/>
        <v>16</v>
      </c>
      <c r="Q49" s="601">
        <f t="shared" si="15"/>
        <v>15</v>
      </c>
      <c r="R49" s="601">
        <f t="shared" si="15"/>
        <v>9</v>
      </c>
      <c r="S49" s="367">
        <f t="shared" si="5"/>
        <v>13.214285714285714</v>
      </c>
    </row>
    <row r="50" spans="1:19" ht="28.5" customHeight="1" x14ac:dyDescent="0.25">
      <c r="A50" s="416" t="s">
        <v>13</v>
      </c>
      <c r="B50" s="416" t="s">
        <v>216</v>
      </c>
      <c r="C50" s="592" t="s">
        <v>135</v>
      </c>
      <c r="D50" s="586">
        <f t="shared" ref="D50:D51" si="16">SUM(E50:K50,L50:R50)/2</f>
        <v>29</v>
      </c>
      <c r="E50" s="589"/>
      <c r="F50" s="586"/>
      <c r="G50" s="586"/>
      <c r="H50" s="586">
        <v>7</v>
      </c>
      <c r="I50" s="586">
        <v>7</v>
      </c>
      <c r="J50" s="586">
        <v>7</v>
      </c>
      <c r="K50" s="602">
        <v>8</v>
      </c>
      <c r="L50" s="602">
        <v>8</v>
      </c>
      <c r="M50" s="586"/>
      <c r="N50" s="586"/>
      <c r="O50" s="586">
        <v>7</v>
      </c>
      <c r="P50" s="586">
        <v>7</v>
      </c>
      <c r="Q50" s="586">
        <v>7</v>
      </c>
      <c r="R50" s="589"/>
      <c r="S50" s="367"/>
    </row>
    <row r="51" spans="1:19" ht="28.5" hidden="1" customHeight="1" x14ac:dyDescent="0.25">
      <c r="A51" s="416" t="s">
        <v>78</v>
      </c>
      <c r="B51" s="416" t="s">
        <v>216</v>
      </c>
      <c r="C51" s="592" t="s">
        <v>109</v>
      </c>
      <c r="D51" s="586">
        <f t="shared" si="16"/>
        <v>0</v>
      </c>
      <c r="E51" s="589"/>
      <c r="F51" s="590"/>
      <c r="G51" s="586"/>
      <c r="H51" s="590"/>
      <c r="I51" s="586"/>
      <c r="J51" s="586"/>
      <c r="K51" s="589"/>
      <c r="L51" s="587"/>
      <c r="M51" s="586"/>
      <c r="N51" s="586"/>
      <c r="O51" s="586"/>
      <c r="P51" s="586"/>
      <c r="Q51" s="586"/>
      <c r="R51" s="589"/>
      <c r="S51" s="367"/>
    </row>
    <row r="52" spans="1:19" ht="28.5" customHeight="1" x14ac:dyDescent="0.25">
      <c r="A52" s="416" t="s">
        <v>13</v>
      </c>
      <c r="B52" s="416" t="s">
        <v>110</v>
      </c>
      <c r="C52" s="585" t="s">
        <v>106</v>
      </c>
      <c r="D52" s="586">
        <f>SUM(E52:K52,L52:R52)/2</f>
        <v>32</v>
      </c>
      <c r="E52" s="589"/>
      <c r="F52" s="590">
        <v>6</v>
      </c>
      <c r="G52" s="586">
        <v>6.5</v>
      </c>
      <c r="H52" s="590">
        <v>6.5</v>
      </c>
      <c r="I52" s="586">
        <v>6.5</v>
      </c>
      <c r="J52" s="586">
        <v>6.5</v>
      </c>
      <c r="K52" s="596"/>
      <c r="L52" s="587"/>
      <c r="M52" s="586">
        <v>6</v>
      </c>
      <c r="N52" s="586">
        <v>6.5</v>
      </c>
      <c r="O52" s="586">
        <v>6.5</v>
      </c>
      <c r="P52" s="586">
        <v>6.5</v>
      </c>
      <c r="Q52" s="586">
        <v>6.5</v>
      </c>
      <c r="R52" s="596"/>
      <c r="S52" s="367"/>
    </row>
    <row r="53" spans="1:19" ht="28.5" hidden="1" customHeight="1" x14ac:dyDescent="0.25">
      <c r="A53" s="598"/>
      <c r="B53" s="598"/>
      <c r="C53" s="995" t="s">
        <v>51</v>
      </c>
      <c r="D53" s="600"/>
      <c r="E53" s="601">
        <f>COUNT(E20:E23,E25:E27,E29:E32,E34:E35,E37,E39,E41:E47,E50:E51)</f>
        <v>9</v>
      </c>
      <c r="F53" s="601">
        <f t="shared" ref="F53:R53" si="17">COUNT(F20:F23,F25:F27,F29:F32,F34:F35,F37,F39,F41:F47,F50:F51)</f>
        <v>11</v>
      </c>
      <c r="G53" s="601">
        <f t="shared" si="17"/>
        <v>12</v>
      </c>
      <c r="H53" s="601">
        <f t="shared" si="17"/>
        <v>14</v>
      </c>
      <c r="I53" s="601">
        <f t="shared" si="17"/>
        <v>12</v>
      </c>
      <c r="J53" s="601">
        <f t="shared" si="17"/>
        <v>14</v>
      </c>
      <c r="K53" s="601">
        <f t="shared" si="17"/>
        <v>8</v>
      </c>
      <c r="L53" s="601">
        <f t="shared" si="17"/>
        <v>8</v>
      </c>
      <c r="M53" s="601">
        <f t="shared" si="17"/>
        <v>14</v>
      </c>
      <c r="N53" s="601">
        <f t="shared" si="17"/>
        <v>13</v>
      </c>
      <c r="O53" s="601">
        <f t="shared" si="17"/>
        <v>13</v>
      </c>
      <c r="P53" s="601">
        <f t="shared" si="17"/>
        <v>14</v>
      </c>
      <c r="Q53" s="601">
        <f t="shared" si="17"/>
        <v>13</v>
      </c>
      <c r="R53" s="601">
        <f t="shared" si="17"/>
        <v>9</v>
      </c>
      <c r="S53" s="367">
        <f t="shared" si="5"/>
        <v>11.714285714285714</v>
      </c>
    </row>
    <row r="54" spans="1:19" ht="28.5" hidden="1" customHeight="1" x14ac:dyDescent="0.25">
      <c r="A54" s="598"/>
      <c r="B54" s="598"/>
      <c r="C54" s="625" t="s">
        <v>113</v>
      </c>
      <c r="D54" s="600"/>
      <c r="E54" s="601">
        <f>COUNT(E25:E27,E29:E32,E34:E35,E37,E39:E39,E41:E47,E50:E52)</f>
        <v>8</v>
      </c>
      <c r="F54" s="601">
        <f t="shared" ref="F54:R54" si="18">COUNT(F25:F27,F29:F32,F34:F35,F37,F39:F39,F41:F47,F50:F52)</f>
        <v>9</v>
      </c>
      <c r="G54" s="601">
        <f t="shared" si="18"/>
        <v>11</v>
      </c>
      <c r="H54" s="601">
        <f t="shared" si="18"/>
        <v>14</v>
      </c>
      <c r="I54" s="601">
        <f t="shared" si="18"/>
        <v>11</v>
      </c>
      <c r="J54" s="601">
        <f t="shared" si="18"/>
        <v>13</v>
      </c>
      <c r="K54" s="601">
        <f t="shared" si="18"/>
        <v>8</v>
      </c>
      <c r="L54" s="601">
        <f t="shared" si="18"/>
        <v>8</v>
      </c>
      <c r="M54" s="601">
        <f t="shared" si="18"/>
        <v>12</v>
      </c>
      <c r="N54" s="601">
        <f t="shared" si="18"/>
        <v>12</v>
      </c>
      <c r="O54" s="601">
        <f t="shared" si="18"/>
        <v>13</v>
      </c>
      <c r="P54" s="601">
        <f t="shared" si="18"/>
        <v>13</v>
      </c>
      <c r="Q54" s="601">
        <f t="shared" si="18"/>
        <v>11</v>
      </c>
      <c r="R54" s="601">
        <f t="shared" si="18"/>
        <v>8</v>
      </c>
      <c r="S54" s="367">
        <f t="shared" si="5"/>
        <v>10.785714285714286</v>
      </c>
    </row>
    <row r="55" spans="1:19" ht="28.5" customHeight="1" x14ac:dyDescent="0.25">
      <c r="A55" s="598"/>
      <c r="B55" s="598"/>
      <c r="C55" s="625" t="s">
        <v>55</v>
      </c>
      <c r="D55" s="600"/>
      <c r="E55" s="601">
        <f>COUNT(E29:E32,E34:E35,E37,E39:E39,E41:E47,E50:E52)</f>
        <v>7</v>
      </c>
      <c r="F55" s="601">
        <f t="shared" ref="F55:R55" si="19">COUNT(F29:F32,F34:F35,F37,F39:F39,F41:F47,F50:F52)</f>
        <v>8</v>
      </c>
      <c r="G55" s="601">
        <f t="shared" si="19"/>
        <v>10</v>
      </c>
      <c r="H55" s="601">
        <f t="shared" si="19"/>
        <v>12</v>
      </c>
      <c r="I55" s="601">
        <f t="shared" si="19"/>
        <v>10</v>
      </c>
      <c r="J55" s="601">
        <f t="shared" si="19"/>
        <v>12</v>
      </c>
      <c r="K55" s="601">
        <f t="shared" si="19"/>
        <v>6</v>
      </c>
      <c r="L55" s="601">
        <f t="shared" si="19"/>
        <v>6</v>
      </c>
      <c r="M55" s="601">
        <f t="shared" si="19"/>
        <v>11</v>
      </c>
      <c r="N55" s="601">
        <f t="shared" si="19"/>
        <v>10</v>
      </c>
      <c r="O55" s="601">
        <f t="shared" si="19"/>
        <v>12</v>
      </c>
      <c r="P55" s="601">
        <f t="shared" si="19"/>
        <v>12</v>
      </c>
      <c r="Q55" s="601">
        <f t="shared" si="19"/>
        <v>10</v>
      </c>
      <c r="R55" s="601">
        <f t="shared" si="19"/>
        <v>7</v>
      </c>
      <c r="S55" s="367">
        <f t="shared" si="5"/>
        <v>9.5</v>
      </c>
    </row>
    <row r="56" spans="1:19" ht="28.5" hidden="1" customHeight="1" x14ac:dyDescent="0.25">
      <c r="A56" s="416" t="s">
        <v>299</v>
      </c>
      <c r="B56" s="416" t="s">
        <v>227</v>
      </c>
      <c r="C56" s="592"/>
      <c r="D56" s="586">
        <f t="shared" ref="D56" si="20">SUM(E56:K56,L56:R56)/2</f>
        <v>0</v>
      </c>
      <c r="E56" s="589"/>
      <c r="F56" s="590"/>
      <c r="G56" s="586"/>
      <c r="H56" s="590"/>
      <c r="I56" s="586"/>
      <c r="J56" s="586"/>
      <c r="K56" s="587"/>
      <c r="L56" s="587"/>
      <c r="M56" s="586"/>
      <c r="N56" s="586"/>
      <c r="O56" s="586"/>
      <c r="P56" s="586"/>
      <c r="Q56" s="586"/>
      <c r="R56" s="587"/>
      <c r="S56" s="367"/>
    </row>
    <row r="57" spans="1:19" ht="28.5" hidden="1" customHeight="1" x14ac:dyDescent="0.25">
      <c r="A57" s="598"/>
      <c r="B57" s="598"/>
      <c r="C57" s="625" t="s">
        <v>105</v>
      </c>
      <c r="D57" s="600"/>
      <c r="E57" s="601">
        <f>COUNT(E35,E37,E39:E39,E41:E47,E50:E52,E56)</f>
        <v>6</v>
      </c>
      <c r="F57" s="601">
        <f t="shared" ref="F57:R57" si="21">COUNT(F35,F37,F39:F39,F41:F47,F50:F52,F56)</f>
        <v>7</v>
      </c>
      <c r="G57" s="601">
        <f t="shared" si="21"/>
        <v>7</v>
      </c>
      <c r="H57" s="601">
        <f t="shared" si="21"/>
        <v>8</v>
      </c>
      <c r="I57" s="601">
        <f t="shared" si="21"/>
        <v>7</v>
      </c>
      <c r="J57" s="601">
        <f t="shared" si="21"/>
        <v>8</v>
      </c>
      <c r="K57" s="601">
        <f t="shared" si="21"/>
        <v>4</v>
      </c>
      <c r="L57" s="601">
        <f t="shared" si="21"/>
        <v>4</v>
      </c>
      <c r="M57" s="601">
        <f t="shared" si="21"/>
        <v>7</v>
      </c>
      <c r="N57" s="601">
        <f t="shared" si="21"/>
        <v>7</v>
      </c>
      <c r="O57" s="601">
        <f t="shared" si="21"/>
        <v>8</v>
      </c>
      <c r="P57" s="601">
        <f t="shared" si="21"/>
        <v>8</v>
      </c>
      <c r="Q57" s="601">
        <f t="shared" si="21"/>
        <v>7</v>
      </c>
      <c r="R57" s="601">
        <f t="shared" si="21"/>
        <v>6</v>
      </c>
      <c r="S57" s="367">
        <f t="shared" si="5"/>
        <v>6.7142857142857144</v>
      </c>
    </row>
    <row r="58" spans="1:19" ht="28.5" hidden="1" customHeight="1" x14ac:dyDescent="0.25">
      <c r="A58" s="598"/>
      <c r="B58" s="598"/>
      <c r="C58" s="625" t="s">
        <v>128</v>
      </c>
      <c r="D58" s="600"/>
      <c r="E58" s="601">
        <f>COUNT(E37,E39:E39,E41:E47,E50:E52,E56)</f>
        <v>5</v>
      </c>
      <c r="F58" s="601">
        <f t="shared" ref="F58:R58" si="22">COUNT(F37,F39:F39,F41:F47,F50:F52,F56)</f>
        <v>6</v>
      </c>
      <c r="G58" s="601">
        <f t="shared" si="22"/>
        <v>6</v>
      </c>
      <c r="H58" s="601">
        <f t="shared" si="22"/>
        <v>7</v>
      </c>
      <c r="I58" s="601">
        <f t="shared" si="22"/>
        <v>7</v>
      </c>
      <c r="J58" s="601">
        <f t="shared" si="22"/>
        <v>7</v>
      </c>
      <c r="K58" s="601">
        <f t="shared" si="22"/>
        <v>4</v>
      </c>
      <c r="L58" s="601">
        <f t="shared" si="22"/>
        <v>4</v>
      </c>
      <c r="M58" s="601">
        <f t="shared" si="22"/>
        <v>6</v>
      </c>
      <c r="N58" s="601">
        <f t="shared" si="22"/>
        <v>6</v>
      </c>
      <c r="O58" s="601">
        <f t="shared" si="22"/>
        <v>7</v>
      </c>
      <c r="P58" s="601">
        <f t="shared" si="22"/>
        <v>8</v>
      </c>
      <c r="Q58" s="601">
        <f t="shared" si="22"/>
        <v>6</v>
      </c>
      <c r="R58" s="601">
        <f t="shared" si="22"/>
        <v>5</v>
      </c>
      <c r="S58" s="367">
        <f t="shared" si="5"/>
        <v>6</v>
      </c>
    </row>
    <row r="59" spans="1:19" ht="28.5" hidden="1" customHeight="1" x14ac:dyDescent="0.25">
      <c r="A59" s="598"/>
      <c r="B59" s="598"/>
      <c r="C59" s="625" t="s">
        <v>161</v>
      </c>
      <c r="D59" s="600"/>
      <c r="E59" s="601">
        <f>COUNT(E39:E39,E41:E47,E50:E52,E56)</f>
        <v>4</v>
      </c>
      <c r="F59" s="601">
        <f t="shared" ref="F59:R59" si="23">COUNT(F39:F39,F41:F47,F50:F52,F56)</f>
        <v>6</v>
      </c>
      <c r="G59" s="601">
        <f t="shared" si="23"/>
        <v>6</v>
      </c>
      <c r="H59" s="601">
        <f t="shared" si="23"/>
        <v>7</v>
      </c>
      <c r="I59" s="601">
        <f t="shared" si="23"/>
        <v>7</v>
      </c>
      <c r="J59" s="601">
        <f t="shared" si="23"/>
        <v>7</v>
      </c>
      <c r="K59" s="601">
        <f t="shared" si="23"/>
        <v>4</v>
      </c>
      <c r="L59" s="601">
        <f t="shared" si="23"/>
        <v>4</v>
      </c>
      <c r="M59" s="601">
        <f t="shared" si="23"/>
        <v>6</v>
      </c>
      <c r="N59" s="601">
        <f t="shared" si="23"/>
        <v>6</v>
      </c>
      <c r="O59" s="601">
        <f t="shared" si="23"/>
        <v>7</v>
      </c>
      <c r="P59" s="601">
        <f t="shared" si="23"/>
        <v>8</v>
      </c>
      <c r="Q59" s="601">
        <f t="shared" si="23"/>
        <v>6</v>
      </c>
      <c r="R59" s="601">
        <f t="shared" si="23"/>
        <v>4</v>
      </c>
      <c r="S59" s="367">
        <f t="shared" si="5"/>
        <v>5.8571428571428568</v>
      </c>
    </row>
    <row r="60" spans="1:19" ht="28.5" hidden="1" customHeight="1" x14ac:dyDescent="0.25">
      <c r="A60" s="598"/>
      <c r="B60" s="598"/>
      <c r="C60" s="625" t="s">
        <v>129</v>
      </c>
      <c r="D60" s="600"/>
      <c r="E60" s="601">
        <f>COUNT(E41:E47,E50:E52,E56)</f>
        <v>3</v>
      </c>
      <c r="F60" s="601">
        <f t="shared" ref="F60:R60" si="24">COUNT(F41:F47,F50:F52,F56)</f>
        <v>5</v>
      </c>
      <c r="G60" s="601">
        <f t="shared" si="24"/>
        <v>6</v>
      </c>
      <c r="H60" s="601">
        <f t="shared" si="24"/>
        <v>6</v>
      </c>
      <c r="I60" s="601">
        <f t="shared" si="24"/>
        <v>6</v>
      </c>
      <c r="J60" s="601">
        <f t="shared" si="24"/>
        <v>6</v>
      </c>
      <c r="K60" s="601">
        <f t="shared" si="24"/>
        <v>4</v>
      </c>
      <c r="L60" s="601">
        <f t="shared" si="24"/>
        <v>4</v>
      </c>
      <c r="M60" s="601">
        <f t="shared" si="24"/>
        <v>5</v>
      </c>
      <c r="N60" s="601">
        <f t="shared" si="24"/>
        <v>5</v>
      </c>
      <c r="O60" s="601">
        <f t="shared" si="24"/>
        <v>7</v>
      </c>
      <c r="P60" s="601">
        <f t="shared" si="24"/>
        <v>7</v>
      </c>
      <c r="Q60" s="601">
        <f t="shared" si="24"/>
        <v>5</v>
      </c>
      <c r="R60" s="601">
        <f t="shared" si="24"/>
        <v>3</v>
      </c>
      <c r="S60" s="367">
        <f t="shared" si="5"/>
        <v>5.1428571428571432</v>
      </c>
    </row>
    <row r="61" spans="1:19" ht="28.5" hidden="1" customHeight="1" x14ac:dyDescent="0.25">
      <c r="A61" s="598"/>
      <c r="B61" s="598"/>
      <c r="C61" s="625" t="s">
        <v>186</v>
      </c>
      <c r="D61" s="600"/>
      <c r="E61" s="601">
        <f>COUNT(E42:E47,E50:E52,E56)</f>
        <v>3</v>
      </c>
      <c r="F61" s="601">
        <f t="shared" ref="F61:R61" si="25">COUNT(F42:F47,F50:F52,F56)</f>
        <v>5</v>
      </c>
      <c r="G61" s="601">
        <f t="shared" si="25"/>
        <v>5</v>
      </c>
      <c r="H61" s="601">
        <f t="shared" si="25"/>
        <v>5</v>
      </c>
      <c r="I61" s="601">
        <f t="shared" si="25"/>
        <v>5</v>
      </c>
      <c r="J61" s="601">
        <f t="shared" si="25"/>
        <v>6</v>
      </c>
      <c r="K61" s="601">
        <f t="shared" si="25"/>
        <v>4</v>
      </c>
      <c r="L61" s="601">
        <f t="shared" si="25"/>
        <v>4</v>
      </c>
      <c r="M61" s="601">
        <f t="shared" si="25"/>
        <v>5</v>
      </c>
      <c r="N61" s="601">
        <f t="shared" si="25"/>
        <v>4</v>
      </c>
      <c r="O61" s="601">
        <f t="shared" si="25"/>
        <v>6</v>
      </c>
      <c r="P61" s="601">
        <f t="shared" si="25"/>
        <v>6</v>
      </c>
      <c r="Q61" s="601">
        <f t="shared" si="25"/>
        <v>5</v>
      </c>
      <c r="R61" s="601">
        <f t="shared" si="25"/>
        <v>3</v>
      </c>
      <c r="S61" s="367">
        <f t="shared" si="5"/>
        <v>4.7142857142857144</v>
      </c>
    </row>
    <row r="62" spans="1:19" ht="28.5" customHeight="1" x14ac:dyDescent="0.25">
      <c r="A62" s="598"/>
      <c r="B62" s="598"/>
      <c r="C62" s="625" t="s">
        <v>130</v>
      </c>
      <c r="D62" s="600"/>
      <c r="E62" s="601">
        <f>COUNT(E43:E47,E50:E52,E56)</f>
        <v>2</v>
      </c>
      <c r="F62" s="601">
        <f t="shared" ref="F62:R62" si="26">COUNT(F43:F47,F50:F52,F56)</f>
        <v>4</v>
      </c>
      <c r="G62" s="601">
        <f t="shared" si="26"/>
        <v>4</v>
      </c>
      <c r="H62" s="601">
        <f t="shared" si="26"/>
        <v>5</v>
      </c>
      <c r="I62" s="601">
        <f t="shared" si="26"/>
        <v>4</v>
      </c>
      <c r="J62" s="601">
        <f t="shared" si="26"/>
        <v>5</v>
      </c>
      <c r="K62" s="601">
        <f t="shared" si="26"/>
        <v>4</v>
      </c>
      <c r="L62" s="601">
        <f t="shared" si="26"/>
        <v>4</v>
      </c>
      <c r="M62" s="601">
        <f t="shared" si="26"/>
        <v>4</v>
      </c>
      <c r="N62" s="601">
        <f t="shared" si="26"/>
        <v>3</v>
      </c>
      <c r="O62" s="601">
        <f t="shared" si="26"/>
        <v>5</v>
      </c>
      <c r="P62" s="601">
        <f t="shared" si="26"/>
        <v>5</v>
      </c>
      <c r="Q62" s="601">
        <f t="shared" si="26"/>
        <v>5</v>
      </c>
      <c r="R62" s="601">
        <f t="shared" si="26"/>
        <v>2</v>
      </c>
      <c r="S62" s="367">
        <f t="shared" si="5"/>
        <v>4</v>
      </c>
    </row>
    <row r="63" spans="1:19" ht="28.5" customHeight="1" thickBot="1" x14ac:dyDescent="0.3">
      <c r="A63" s="416" t="s">
        <v>102</v>
      </c>
      <c r="B63" s="416"/>
      <c r="C63" s="585"/>
      <c r="D63" s="586"/>
      <c r="E63" s="589"/>
      <c r="F63" s="590"/>
      <c r="G63" s="590"/>
      <c r="H63" s="590"/>
      <c r="I63" s="586"/>
      <c r="J63" s="586"/>
      <c r="K63" s="587"/>
      <c r="L63" s="587"/>
      <c r="M63" s="590"/>
      <c r="N63" s="586"/>
      <c r="O63" s="586"/>
      <c r="P63" s="586"/>
      <c r="Q63" s="586"/>
      <c r="R63" s="589"/>
    </row>
    <row r="64" spans="1:19" ht="28.5" customHeight="1" thickBot="1" x14ac:dyDescent="0.3">
      <c r="A64" s="626" t="s">
        <v>95</v>
      </c>
      <c r="B64" s="626" t="s">
        <v>101</v>
      </c>
      <c r="C64" s="627" t="s">
        <v>97</v>
      </c>
      <c r="D64" s="626">
        <f>SUM(E64:K64,L64:R64)/2</f>
        <v>19</v>
      </c>
      <c r="E64" s="628"/>
      <c r="F64" s="629">
        <v>7.5</v>
      </c>
      <c r="G64" s="629">
        <v>7.5</v>
      </c>
      <c r="H64" s="629">
        <v>4</v>
      </c>
      <c r="I64" s="626"/>
      <c r="J64" s="626"/>
      <c r="K64" s="628"/>
      <c r="L64" s="628"/>
      <c r="M64" s="629">
        <v>7.5</v>
      </c>
      <c r="N64" s="626">
        <v>7.5</v>
      </c>
      <c r="O64" s="626">
        <v>4</v>
      </c>
      <c r="P64" s="626"/>
      <c r="Q64" s="626"/>
      <c r="R64" s="631"/>
    </row>
    <row r="65" spans="1:18" ht="28.5" customHeight="1" thickBot="1" x14ac:dyDescent="0.3">
      <c r="A65" s="416" t="s">
        <v>96</v>
      </c>
      <c r="B65" s="416" t="s">
        <v>100</v>
      </c>
      <c r="C65" s="632" t="s">
        <v>99</v>
      </c>
      <c r="D65" s="626">
        <f t="shared" ref="D65:D66" si="27">SUM(E65:K65,L65:R65)/2</f>
        <v>38</v>
      </c>
      <c r="E65" s="633"/>
      <c r="F65" s="634">
        <v>9.5</v>
      </c>
      <c r="G65" s="416">
        <v>9.5</v>
      </c>
      <c r="H65" s="416">
        <v>9.5</v>
      </c>
      <c r="I65" s="416">
        <v>9.5</v>
      </c>
      <c r="J65" s="416"/>
      <c r="K65" s="633"/>
      <c r="L65" s="636"/>
      <c r="M65" s="637">
        <v>9.5</v>
      </c>
      <c r="N65" s="416">
        <v>9.5</v>
      </c>
      <c r="O65" s="416">
        <v>9.5</v>
      </c>
      <c r="P65" s="416">
        <v>9.5</v>
      </c>
      <c r="Q65" s="416"/>
      <c r="R65" s="639"/>
    </row>
    <row r="66" spans="1:18" ht="28.5" customHeight="1" thickBot="1" x14ac:dyDescent="0.3">
      <c r="A66" s="416" t="s">
        <v>96</v>
      </c>
      <c r="B66" s="416" t="s">
        <v>100</v>
      </c>
      <c r="C66" s="632" t="s">
        <v>137</v>
      </c>
      <c r="D66" s="626">
        <f t="shared" si="27"/>
        <v>38</v>
      </c>
      <c r="E66" s="633">
        <v>9.5</v>
      </c>
      <c r="F66" s="637">
        <v>9.5</v>
      </c>
      <c r="G66" s="416"/>
      <c r="H66" s="416"/>
      <c r="I66" s="416"/>
      <c r="J66" s="416">
        <v>9.5</v>
      </c>
      <c r="K66" s="633">
        <v>9.5</v>
      </c>
      <c r="L66" s="633">
        <v>9.5</v>
      </c>
      <c r="M66" s="634">
        <v>9.5</v>
      </c>
      <c r="N66" s="416"/>
      <c r="O66" s="416"/>
      <c r="P66" s="416"/>
      <c r="Q66" s="416">
        <v>9.5</v>
      </c>
      <c r="R66" s="639">
        <v>9.5</v>
      </c>
    </row>
    <row r="67" spans="1:18" ht="28.5" customHeight="1" x14ac:dyDescent="0.5">
      <c r="A67" s="416"/>
      <c r="B67" s="640" t="s">
        <v>155</v>
      </c>
      <c r="C67" s="641" t="s">
        <v>140</v>
      </c>
      <c r="D67" s="586"/>
      <c r="E67" s="587"/>
      <c r="F67" s="590"/>
      <c r="G67" s="590"/>
      <c r="H67" s="590"/>
      <c r="I67" s="586"/>
      <c r="J67" s="586"/>
      <c r="K67" s="587"/>
      <c r="L67" s="587"/>
      <c r="M67" s="586"/>
      <c r="N67" s="586"/>
      <c r="O67" s="586"/>
      <c r="P67" s="586"/>
      <c r="Q67" s="586"/>
      <c r="R67" s="589"/>
    </row>
    <row r="68" spans="1:18" ht="28.5" customHeight="1" x14ac:dyDescent="0.5">
      <c r="A68" s="416"/>
      <c r="B68" s="642" t="s">
        <v>154</v>
      </c>
      <c r="C68" s="643" t="s">
        <v>141</v>
      </c>
      <c r="D68" s="586"/>
      <c r="E68" s="587"/>
      <c r="F68" s="590"/>
      <c r="G68" s="590"/>
      <c r="H68" s="590"/>
      <c r="I68" s="586"/>
      <c r="J68" s="586"/>
      <c r="K68" s="587"/>
      <c r="L68" s="587"/>
      <c r="M68" s="586"/>
      <c r="N68" s="586"/>
      <c r="O68" s="586"/>
      <c r="P68" s="586"/>
      <c r="Q68" s="586"/>
      <c r="R68" s="589"/>
    </row>
    <row r="69" spans="1:18" ht="28.5" customHeight="1" x14ac:dyDescent="0.3">
      <c r="A69" s="315"/>
      <c r="B69" s="315"/>
      <c r="C69" s="315"/>
      <c r="D69" s="317"/>
      <c r="E69" s="318">
        <f t="shared" ref="E69:R69" si="28">SUM(E7:E13,E15:E18,E20:E23,E25:E27,E29:E32,E34:E35,E37,E39:E39,E41:E47,E50:E52,E56,E64:E68)</f>
        <v>97.5</v>
      </c>
      <c r="F69" s="318">
        <f t="shared" si="28"/>
        <v>176.5</v>
      </c>
      <c r="G69" s="318">
        <f t="shared" si="28"/>
        <v>159.5</v>
      </c>
      <c r="H69" s="318">
        <f t="shared" si="28"/>
        <v>168</v>
      </c>
      <c r="I69" s="318">
        <f t="shared" si="28"/>
        <v>158</v>
      </c>
      <c r="J69" s="318">
        <f t="shared" si="28"/>
        <v>182</v>
      </c>
      <c r="K69" s="318">
        <f t="shared" si="28"/>
        <v>97.5</v>
      </c>
      <c r="L69" s="318">
        <f t="shared" si="28"/>
        <v>89.5</v>
      </c>
      <c r="M69" s="318">
        <f t="shared" si="28"/>
        <v>192.5</v>
      </c>
      <c r="N69" s="318">
        <f t="shared" si="28"/>
        <v>175.5</v>
      </c>
      <c r="O69" s="318">
        <f t="shared" si="28"/>
        <v>176</v>
      </c>
      <c r="P69" s="318">
        <f t="shared" si="28"/>
        <v>174</v>
      </c>
      <c r="Q69" s="318">
        <f t="shared" si="28"/>
        <v>167</v>
      </c>
      <c r="R69" s="318">
        <f t="shared" si="28"/>
        <v>105.5</v>
      </c>
    </row>
    <row r="70" spans="1:18" ht="28.5" customHeight="1" x14ac:dyDescent="0.3">
      <c r="A70" s="319"/>
      <c r="B70" s="319"/>
      <c r="C70" s="319"/>
      <c r="D70" s="317"/>
      <c r="E70" s="351">
        <f>E69/8</f>
        <v>12.1875</v>
      </c>
      <c r="F70" s="351">
        <f t="shared" ref="F70:R70" si="29">F69/8</f>
        <v>22.0625</v>
      </c>
      <c r="G70" s="351">
        <f t="shared" si="29"/>
        <v>19.9375</v>
      </c>
      <c r="H70" s="351">
        <f t="shared" si="29"/>
        <v>21</v>
      </c>
      <c r="I70" s="351">
        <f t="shared" si="29"/>
        <v>19.75</v>
      </c>
      <c r="J70" s="351">
        <f t="shared" si="29"/>
        <v>22.75</v>
      </c>
      <c r="K70" s="351">
        <f t="shared" si="29"/>
        <v>12.1875</v>
      </c>
      <c r="L70" s="351">
        <f t="shared" si="29"/>
        <v>11.1875</v>
      </c>
      <c r="M70" s="351">
        <f t="shared" si="29"/>
        <v>24.0625</v>
      </c>
      <c r="N70" s="351">
        <f t="shared" si="29"/>
        <v>21.9375</v>
      </c>
      <c r="O70" s="351">
        <f t="shared" si="29"/>
        <v>22</v>
      </c>
      <c r="P70" s="351">
        <f t="shared" si="29"/>
        <v>21.75</v>
      </c>
      <c r="Q70" s="351">
        <f t="shared" si="29"/>
        <v>20.875</v>
      </c>
      <c r="R70" s="351">
        <f t="shared" si="29"/>
        <v>13.1875</v>
      </c>
    </row>
    <row r="71" spans="1:18" ht="16.5" customHeight="1" x14ac:dyDescent="0.3">
      <c r="A71" s="320"/>
      <c r="B71" s="320"/>
      <c r="C71" s="320"/>
      <c r="D71" s="321" t="s">
        <v>212</v>
      </c>
      <c r="E71" s="322" t="s">
        <v>74</v>
      </c>
      <c r="F71" s="323" t="s">
        <v>203</v>
      </c>
      <c r="H71" s="321" t="s">
        <v>211</v>
      </c>
      <c r="I71" s="324"/>
      <c r="J71" s="325" t="s">
        <v>203</v>
      </c>
      <c r="L71" s="321" t="s">
        <v>213</v>
      </c>
      <c r="M71" s="322" t="s">
        <v>74</v>
      </c>
      <c r="N71" s="323" t="s">
        <v>203</v>
      </c>
      <c r="P71" s="321" t="s">
        <v>211</v>
      </c>
      <c r="Q71" s="324"/>
      <c r="R71" s="325" t="s">
        <v>203</v>
      </c>
    </row>
    <row r="72" spans="1:18" ht="17.149999999999999" customHeight="1" x14ac:dyDescent="0.3">
      <c r="A72" s="316"/>
      <c r="B72" s="316"/>
      <c r="C72" s="316"/>
      <c r="D72" s="326" t="s">
        <v>159</v>
      </c>
      <c r="E72" s="256">
        <v>27.15</v>
      </c>
      <c r="F72" s="327" t="str">
        <f>E72* 40 &amp; "hrs"</f>
        <v>1086hrs</v>
      </c>
      <c r="H72" s="328" t="s">
        <v>240</v>
      </c>
      <c r="I72" s="329">
        <v>25.93</v>
      </c>
      <c r="J72" s="330" t="s">
        <v>247</v>
      </c>
      <c r="L72" s="331" t="s">
        <v>159</v>
      </c>
      <c r="M72" s="332">
        <v>27.15</v>
      </c>
      <c r="N72" s="327" t="str">
        <f>M72* 40 &amp; "hrs"</f>
        <v>1086hrs</v>
      </c>
      <c r="P72" s="334" t="s">
        <v>240</v>
      </c>
      <c r="Q72" s="335">
        <v>25.93</v>
      </c>
      <c r="R72" s="336" t="s">
        <v>247</v>
      </c>
    </row>
    <row r="73" spans="1:18" ht="13" customHeight="1" x14ac:dyDescent="0.3">
      <c r="A73" s="316"/>
      <c r="B73" s="316"/>
      <c r="C73" s="316"/>
      <c r="D73" s="337" t="s">
        <v>204</v>
      </c>
      <c r="E73" s="338">
        <f>SUM(E69:K69)/40</f>
        <v>25.975000000000001</v>
      </c>
      <c r="F73" s="339" t="str">
        <f>E73* 40 &amp; "hrs"</f>
        <v>1039hrs</v>
      </c>
      <c r="H73" s="340" t="s">
        <v>74</v>
      </c>
      <c r="I73" s="341">
        <f>SUM(E69:K69)/40</f>
        <v>25.975000000000001</v>
      </c>
      <c r="J73" s="342" t="str">
        <f>I73*40 &amp; "hrs"</f>
        <v>1039hrs</v>
      </c>
      <c r="L73" s="343" t="s">
        <v>204</v>
      </c>
      <c r="M73" s="354">
        <f>SUM(L69:R69)/40</f>
        <v>27</v>
      </c>
      <c r="N73" s="339" t="str">
        <f>M73* 40 &amp; "hrs"</f>
        <v>1080hrs</v>
      </c>
      <c r="P73" s="340" t="s">
        <v>74</v>
      </c>
      <c r="Q73" s="352">
        <f>SUM(L69:R69)/40</f>
        <v>27</v>
      </c>
      <c r="R73" s="353" t="str">
        <f>Q73*40 &amp; "hrs"</f>
        <v>1080hrs</v>
      </c>
    </row>
    <row r="74" spans="1:18" ht="14.15" customHeight="1" x14ac:dyDescent="0.3">
      <c r="A74" s="257"/>
      <c r="B74" s="257"/>
      <c r="C74" s="257"/>
      <c r="D74" s="331" t="s">
        <v>188</v>
      </c>
      <c r="E74" s="332">
        <f>COUNTIFS(E7:K70, "T")*8/40</f>
        <v>0.2</v>
      </c>
      <c r="F74" s="333" t="str">
        <f>E74* 40 &amp; "hrs"</f>
        <v>8hrs</v>
      </c>
      <c r="H74" s="334" t="s">
        <v>241</v>
      </c>
      <c r="I74" s="332">
        <v>29.07</v>
      </c>
      <c r="J74" s="336" t="s">
        <v>251</v>
      </c>
      <c r="L74" s="348" t="s">
        <v>188</v>
      </c>
      <c r="M74" s="335">
        <f>COUNTIFS(L7:R70, "T")*8/40</f>
        <v>0.2</v>
      </c>
      <c r="N74" s="333" t="str">
        <f>M74* 40 &amp; "hrs"</f>
        <v>8hrs</v>
      </c>
      <c r="P74" s="334" t="s">
        <v>241</v>
      </c>
      <c r="Q74" s="335">
        <v>29.07</v>
      </c>
      <c r="R74" s="336" t="s">
        <v>251</v>
      </c>
    </row>
    <row r="77" spans="1:18" ht="28.5" customHeight="1" x14ac:dyDescent="0.25">
      <c r="D77" t="s">
        <v>280</v>
      </c>
      <c r="G77">
        <f>26.63*40</f>
        <v>1065.2</v>
      </c>
      <c r="H77" t="str">
        <f ca="1">_xlfn.FORMULATEXT(G77)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3">
    <cfRule type="cellIs" dxfId="393" priority="10" operator="lessThan">
      <formula>25.93</formula>
    </cfRule>
    <cfRule type="cellIs" dxfId="392" priority="11" operator="greaterThan">
      <formula>29.07</formula>
    </cfRule>
    <cfRule type="cellIs" dxfId="391" priority="12" operator="between">
      <formula>25.93</formula>
      <formula>29.07</formula>
    </cfRule>
  </conditionalFormatting>
  <conditionalFormatting sqref="J73">
    <cfRule type="cellIs" dxfId="390" priority="7" operator="lessThan">
      <formula>1037.2</formula>
    </cfRule>
    <cfRule type="cellIs" dxfId="389" priority="8" operator="greaterThan">
      <formula>1162.8</formula>
    </cfRule>
    <cfRule type="cellIs" dxfId="388" priority="9" operator="between">
      <formula>1037.2</formula>
      <formula>1162.8</formula>
    </cfRule>
  </conditionalFormatting>
  <conditionalFormatting sqref="Q73">
    <cfRule type="cellIs" dxfId="387" priority="4" operator="lessThan">
      <formula>25.93</formula>
    </cfRule>
    <cfRule type="cellIs" dxfId="386" priority="5" operator="greaterThan">
      <formula>29.07</formula>
    </cfRule>
    <cfRule type="cellIs" dxfId="385" priority="6" operator="between">
      <formula>25.93</formula>
      <formula>29.07</formula>
    </cfRule>
  </conditionalFormatting>
  <conditionalFormatting sqref="R73">
    <cfRule type="cellIs" dxfId="384" priority="1" operator="lessThan">
      <formula>1037.2</formula>
    </cfRule>
    <cfRule type="cellIs" dxfId="383" priority="2" operator="greaterThan">
      <formula>1162.8</formula>
    </cfRule>
    <cfRule type="cellIs" dxfId="382" priority="3" operator="between">
      <formula>1037.2</formula>
      <formula>1162.8</formula>
    </cfRule>
  </conditionalFormatting>
  <pageMargins left="0.7" right="0.7" top="0.75" bottom="0.75" header="0.3" footer="0.3"/>
  <pageSetup scale="38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0BDD-FA43-4E7B-A96A-C039FC5BBB74}">
  <sheetPr>
    <pageSetUpPr fitToPage="1"/>
  </sheetPr>
  <dimension ref="A1:S77"/>
  <sheetViews>
    <sheetView topLeftCell="C44" zoomScaleNormal="100" workbookViewId="0">
      <selection activeCell="M50" sqref="M50"/>
    </sheetView>
  </sheetViews>
  <sheetFormatPr defaultRowHeight="23.5" customHeight="1" x14ac:dyDescent="0.25"/>
  <cols>
    <col min="2" max="2" width="23.26953125" customWidth="1"/>
    <col min="3" max="3" width="25" bestFit="1" customWidth="1"/>
    <col min="4" max="4" width="9" customWidth="1"/>
    <col min="5" max="5" width="9.7265625" customWidth="1"/>
    <col min="11" max="11" width="10.1796875" customWidth="1"/>
    <col min="12" max="12" width="9.81640625" customWidth="1"/>
    <col min="13" max="13" width="9.1796875" bestFit="1" customWidth="1"/>
    <col min="18" max="18" width="10.453125" customWidth="1"/>
  </cols>
  <sheetData>
    <row r="1" spans="1:19" ht="23.5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9" ht="23.5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9" ht="23.5" customHeight="1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9" ht="23.5" customHeight="1" x14ac:dyDescent="0.3">
      <c r="A4" s="258"/>
      <c r="B4" s="258"/>
      <c r="C4" s="258"/>
      <c r="D4" s="25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</row>
    <row r="5" spans="1:19" ht="23.5" customHeight="1" x14ac:dyDescent="0.3">
      <c r="A5" s="259"/>
      <c r="B5" s="259"/>
      <c r="C5" s="259"/>
      <c r="D5" s="259"/>
      <c r="E5" s="349">
        <v>45431</v>
      </c>
      <c r="F5" s="349">
        <v>45432</v>
      </c>
      <c r="G5" s="349">
        <v>45433</v>
      </c>
      <c r="H5" s="349">
        <v>45434</v>
      </c>
      <c r="I5" s="349">
        <v>45435</v>
      </c>
      <c r="J5" s="349">
        <v>45436</v>
      </c>
      <c r="K5" s="349">
        <v>45437</v>
      </c>
      <c r="L5" s="349">
        <v>45438</v>
      </c>
      <c r="M5" s="980" t="s">
        <v>304</v>
      </c>
      <c r="N5" s="349">
        <v>45440</v>
      </c>
      <c r="O5" s="349">
        <v>45441</v>
      </c>
      <c r="P5" s="349">
        <v>45442</v>
      </c>
      <c r="Q5" s="349">
        <v>45443</v>
      </c>
      <c r="R5" s="349">
        <v>45444</v>
      </c>
    </row>
    <row r="6" spans="1:19" ht="23.5" customHeight="1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981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</row>
    <row r="7" spans="1:19" ht="23.5" customHeight="1" x14ac:dyDescent="0.25">
      <c r="A7" s="299" t="s">
        <v>13</v>
      </c>
      <c r="B7" s="299" t="s">
        <v>116</v>
      </c>
      <c r="C7" s="900" t="s">
        <v>115</v>
      </c>
      <c r="D7" s="901">
        <f>SUM(E7:K7,L7:R7)/2</f>
        <v>0</v>
      </c>
      <c r="E7" s="489"/>
      <c r="F7" s="492" t="s">
        <v>104</v>
      </c>
      <c r="G7" s="492" t="s">
        <v>104</v>
      </c>
      <c r="H7" s="492" t="s">
        <v>104</v>
      </c>
      <c r="I7" s="492" t="s">
        <v>104</v>
      </c>
      <c r="J7" s="492" t="s">
        <v>104</v>
      </c>
      <c r="K7" s="489"/>
      <c r="L7" s="489"/>
      <c r="M7" s="982"/>
      <c r="N7" s="492" t="s">
        <v>104</v>
      </c>
      <c r="O7" s="492" t="s">
        <v>104</v>
      </c>
      <c r="P7" s="492" t="s">
        <v>104</v>
      </c>
      <c r="Q7" s="492" t="s">
        <v>104</v>
      </c>
      <c r="R7" s="490"/>
    </row>
    <row r="8" spans="1:19" ht="23.5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3" si="0">SUM(E8:K8,L8:R8)/2</f>
        <v>36</v>
      </c>
      <c r="E8" s="489"/>
      <c r="F8" s="488">
        <v>8</v>
      </c>
      <c r="G8" s="488">
        <v>8</v>
      </c>
      <c r="H8" s="491">
        <v>8</v>
      </c>
      <c r="I8" s="488">
        <v>8</v>
      </c>
      <c r="J8" s="488">
        <v>8</v>
      </c>
      <c r="K8" s="489"/>
      <c r="L8" s="489"/>
      <c r="M8" s="982"/>
      <c r="N8" s="488">
        <v>8</v>
      </c>
      <c r="O8" s="488">
        <v>8</v>
      </c>
      <c r="P8" s="488">
        <v>8</v>
      </c>
      <c r="Q8" s="488">
        <v>8</v>
      </c>
      <c r="R8" s="490"/>
    </row>
    <row r="9" spans="1:19" ht="23.5" customHeight="1" x14ac:dyDescent="0.25">
      <c r="A9" s="299" t="s">
        <v>13</v>
      </c>
      <c r="B9" s="299" t="s">
        <v>90</v>
      </c>
      <c r="C9" s="900" t="s">
        <v>89</v>
      </c>
      <c r="D9" s="901">
        <f t="shared" si="0"/>
        <v>36</v>
      </c>
      <c r="E9" s="489"/>
      <c r="F9" s="488">
        <v>8</v>
      </c>
      <c r="G9" s="488">
        <v>8</v>
      </c>
      <c r="H9" s="488">
        <v>8</v>
      </c>
      <c r="I9" s="488">
        <v>8</v>
      </c>
      <c r="J9" s="488">
        <v>8</v>
      </c>
      <c r="K9" s="489"/>
      <c r="L9" s="489"/>
      <c r="M9" s="982"/>
      <c r="N9" s="488">
        <v>8</v>
      </c>
      <c r="O9" s="488">
        <v>8</v>
      </c>
      <c r="P9" s="488">
        <v>8</v>
      </c>
      <c r="Q9" s="488">
        <v>8</v>
      </c>
      <c r="R9" s="490"/>
    </row>
    <row r="10" spans="1:19" ht="23.5" customHeight="1" x14ac:dyDescent="0.25">
      <c r="A10" s="299" t="s">
        <v>13</v>
      </c>
      <c r="B10" s="299" t="s">
        <v>90</v>
      </c>
      <c r="C10" s="902" t="s">
        <v>111</v>
      </c>
      <c r="D10" s="901">
        <f t="shared" si="0"/>
        <v>40</v>
      </c>
      <c r="E10" s="489">
        <v>8</v>
      </c>
      <c r="F10" s="488">
        <v>8</v>
      </c>
      <c r="G10" s="488">
        <v>8</v>
      </c>
      <c r="H10" s="488"/>
      <c r="I10" s="488">
        <v>8</v>
      </c>
      <c r="J10" s="488">
        <v>8</v>
      </c>
      <c r="K10" s="489"/>
      <c r="L10" s="494"/>
      <c r="M10" s="982">
        <v>8</v>
      </c>
      <c r="N10" s="488">
        <v>8</v>
      </c>
      <c r="O10" s="488">
        <v>8</v>
      </c>
      <c r="P10" s="488">
        <v>8</v>
      </c>
      <c r="Q10" s="488"/>
      <c r="R10" s="489">
        <v>8</v>
      </c>
    </row>
    <row r="11" spans="1:19" ht="23.5" customHeight="1" x14ac:dyDescent="0.25">
      <c r="A11" s="299" t="s">
        <v>13</v>
      </c>
      <c r="B11" s="299" t="s">
        <v>90</v>
      </c>
      <c r="C11" s="902" t="s">
        <v>133</v>
      </c>
      <c r="D11" s="901">
        <f t="shared" si="0"/>
        <v>36</v>
      </c>
      <c r="E11" s="489">
        <v>8</v>
      </c>
      <c r="F11" s="488">
        <v>8</v>
      </c>
      <c r="G11" s="488"/>
      <c r="H11" s="488">
        <v>8</v>
      </c>
      <c r="I11" s="488">
        <v>8</v>
      </c>
      <c r="J11" s="488">
        <v>8</v>
      </c>
      <c r="K11" s="489"/>
      <c r="L11" s="494"/>
      <c r="M11" s="982"/>
      <c r="N11" s="488">
        <v>8</v>
      </c>
      <c r="O11" s="488">
        <v>8</v>
      </c>
      <c r="P11" s="488"/>
      <c r="Q11" s="488">
        <v>8</v>
      </c>
      <c r="R11" s="490">
        <v>8</v>
      </c>
    </row>
    <row r="12" spans="1:19" ht="23.5" customHeight="1" x14ac:dyDescent="0.25">
      <c r="A12" s="908" t="s">
        <v>256</v>
      </c>
      <c r="B12" s="908" t="s">
        <v>90</v>
      </c>
      <c r="C12" s="909" t="s">
        <v>303</v>
      </c>
      <c r="D12" s="901">
        <f t="shared" si="0"/>
        <v>0</v>
      </c>
      <c r="E12" s="509" t="s">
        <v>152</v>
      </c>
      <c r="F12" s="488"/>
      <c r="G12" s="488"/>
      <c r="H12" s="488"/>
      <c r="I12" s="488"/>
      <c r="J12" s="488"/>
      <c r="K12" s="517" t="s">
        <v>10</v>
      </c>
      <c r="L12" s="517" t="s">
        <v>10</v>
      </c>
      <c r="M12" s="982"/>
      <c r="N12" s="488"/>
      <c r="O12" s="488"/>
      <c r="P12" s="488"/>
      <c r="Q12" s="488"/>
      <c r="R12" s="518" t="s">
        <v>10</v>
      </c>
    </row>
    <row r="13" spans="1:19" ht="23.5" customHeight="1" x14ac:dyDescent="0.25">
      <c r="A13" s="299" t="s">
        <v>13</v>
      </c>
      <c r="B13" s="299" t="s">
        <v>90</v>
      </c>
      <c r="C13" s="903" t="s">
        <v>106</v>
      </c>
      <c r="D13" s="901">
        <f t="shared" si="0"/>
        <v>12</v>
      </c>
      <c r="E13" s="489"/>
      <c r="F13" s="496"/>
      <c r="G13" s="496"/>
      <c r="H13" s="496"/>
      <c r="I13" s="496"/>
      <c r="J13" s="496"/>
      <c r="K13" s="489">
        <v>8</v>
      </c>
      <c r="L13" s="494"/>
      <c r="M13" s="982">
        <v>8</v>
      </c>
      <c r="N13" s="496"/>
      <c r="O13" s="496"/>
      <c r="P13" s="496"/>
      <c r="Q13" s="496"/>
      <c r="R13" s="489">
        <v>8</v>
      </c>
    </row>
    <row r="14" spans="1:19" ht="23.5" customHeight="1" x14ac:dyDescent="0.25">
      <c r="A14" s="904"/>
      <c r="B14" s="904"/>
      <c r="C14" s="905" t="s">
        <v>122</v>
      </c>
      <c r="D14" s="906"/>
      <c r="E14" s="501">
        <f t="shared" ref="E14:R14" si="1">COUNT(E7:E13)</f>
        <v>2</v>
      </c>
      <c r="F14" s="501">
        <f t="shared" si="1"/>
        <v>4</v>
      </c>
      <c r="G14" s="501">
        <f t="shared" si="1"/>
        <v>3</v>
      </c>
      <c r="H14" s="501">
        <f t="shared" si="1"/>
        <v>3</v>
      </c>
      <c r="I14" s="501">
        <f t="shared" si="1"/>
        <v>4</v>
      </c>
      <c r="J14" s="501">
        <f t="shared" si="1"/>
        <v>4</v>
      </c>
      <c r="K14" s="501">
        <f t="shared" si="1"/>
        <v>1</v>
      </c>
      <c r="L14" s="501">
        <f t="shared" si="1"/>
        <v>0</v>
      </c>
      <c r="M14" s="983">
        <f t="shared" si="1"/>
        <v>2</v>
      </c>
      <c r="N14" s="501">
        <f t="shared" si="1"/>
        <v>4</v>
      </c>
      <c r="O14" s="501">
        <f t="shared" si="1"/>
        <v>4</v>
      </c>
      <c r="P14" s="501">
        <f t="shared" si="1"/>
        <v>3</v>
      </c>
      <c r="Q14" s="501">
        <f t="shared" si="1"/>
        <v>3</v>
      </c>
      <c r="R14" s="501">
        <f t="shared" si="1"/>
        <v>3</v>
      </c>
      <c r="S14" s="367">
        <f>AVERAGE(E14:R14)</f>
        <v>2.8571428571428572</v>
      </c>
    </row>
    <row r="15" spans="1:19" ht="23.5" customHeight="1" x14ac:dyDescent="0.25">
      <c r="A15" s="299" t="s">
        <v>13</v>
      </c>
      <c r="B15" s="299" t="s">
        <v>14</v>
      </c>
      <c r="C15" s="902" t="s">
        <v>202</v>
      </c>
      <c r="D15" s="901">
        <f t="shared" ref="D15:D17" si="2">SUM(E15:K15,L15:R15)/2</f>
        <v>40</v>
      </c>
      <c r="E15" s="494"/>
      <c r="F15" s="503">
        <v>8</v>
      </c>
      <c r="G15" s="503"/>
      <c r="H15" s="503">
        <v>8</v>
      </c>
      <c r="I15" s="503">
        <v>8</v>
      </c>
      <c r="J15" s="503">
        <v>8</v>
      </c>
      <c r="K15" s="494">
        <v>8</v>
      </c>
      <c r="L15" s="494">
        <v>8</v>
      </c>
      <c r="M15" s="982">
        <v>8</v>
      </c>
      <c r="N15" s="694" t="s">
        <v>104</v>
      </c>
      <c r="O15" s="503">
        <v>8</v>
      </c>
      <c r="P15" s="503">
        <v>8</v>
      </c>
      <c r="Q15" s="503">
        <v>8</v>
      </c>
      <c r="R15" s="504"/>
      <c r="S15" s="367"/>
    </row>
    <row r="16" spans="1:19" ht="23.5" customHeight="1" x14ac:dyDescent="0.25">
      <c r="A16" s="299" t="s">
        <v>13</v>
      </c>
      <c r="B16" s="299" t="s">
        <v>14</v>
      </c>
      <c r="C16" s="902" t="s">
        <v>98</v>
      </c>
      <c r="D16" s="901">
        <f t="shared" si="2"/>
        <v>40</v>
      </c>
      <c r="E16" s="489"/>
      <c r="F16" s="491">
        <v>8</v>
      </c>
      <c r="G16" s="488">
        <v>8</v>
      </c>
      <c r="H16" s="488">
        <v>8</v>
      </c>
      <c r="I16" s="488">
        <v>8</v>
      </c>
      <c r="J16" s="488">
        <v>8</v>
      </c>
      <c r="K16" s="489"/>
      <c r="L16" s="489"/>
      <c r="M16" s="984">
        <v>8</v>
      </c>
      <c r="N16" s="503">
        <v>8</v>
      </c>
      <c r="O16" s="488">
        <v>8</v>
      </c>
      <c r="P16" s="488">
        <v>8</v>
      </c>
      <c r="Q16" s="488">
        <v>8</v>
      </c>
      <c r="R16" s="490"/>
      <c r="S16" s="367"/>
    </row>
    <row r="17" spans="1:19" ht="23.5" customHeight="1" x14ac:dyDescent="0.25">
      <c r="A17" s="299" t="s">
        <v>13</v>
      </c>
      <c r="B17" s="299" t="s">
        <v>14</v>
      </c>
      <c r="C17" s="902" t="s">
        <v>142</v>
      </c>
      <c r="D17" s="901">
        <f t="shared" si="2"/>
        <v>36</v>
      </c>
      <c r="E17" s="489"/>
      <c r="F17" s="491">
        <v>8</v>
      </c>
      <c r="G17" s="488">
        <v>8</v>
      </c>
      <c r="H17" s="488"/>
      <c r="I17" s="488">
        <v>8</v>
      </c>
      <c r="J17" s="488">
        <v>8</v>
      </c>
      <c r="K17" s="494">
        <v>8</v>
      </c>
      <c r="L17" s="494">
        <v>8</v>
      </c>
      <c r="M17" s="982"/>
      <c r="N17" s="488"/>
      <c r="O17" s="488">
        <v>8</v>
      </c>
      <c r="P17" s="488">
        <v>8</v>
      </c>
      <c r="Q17" s="488">
        <v>8</v>
      </c>
      <c r="R17" s="490"/>
      <c r="S17" s="367"/>
    </row>
    <row r="18" spans="1:19" ht="18.5" hidden="1" x14ac:dyDescent="0.25">
      <c r="A18" s="299" t="s">
        <v>138</v>
      </c>
      <c r="B18" s="299" t="s">
        <v>201</v>
      </c>
      <c r="C18" s="902" t="s">
        <v>107</v>
      </c>
      <c r="D18" s="901">
        <f>SUM(E18:K18,L18:R18)/2</f>
        <v>0</v>
      </c>
      <c r="E18" s="489"/>
      <c r="F18" s="488"/>
      <c r="G18" s="488"/>
      <c r="H18" s="488"/>
      <c r="I18" s="488"/>
      <c r="J18" s="488"/>
      <c r="K18" s="489"/>
      <c r="L18" s="494"/>
      <c r="M18" s="982"/>
      <c r="N18" s="488"/>
      <c r="O18" s="488"/>
      <c r="P18" s="488"/>
      <c r="Q18" s="488"/>
      <c r="R18" s="490"/>
      <c r="S18" s="367"/>
    </row>
    <row r="19" spans="1:19" ht="23.5" customHeight="1" x14ac:dyDescent="0.25">
      <c r="A19" s="904"/>
      <c r="B19" s="904"/>
      <c r="C19" s="905" t="s">
        <v>123</v>
      </c>
      <c r="D19" s="906"/>
      <c r="E19" s="501">
        <f t="shared" ref="E19:R19" si="3">COUNT(E7:E13,E15:E18)</f>
        <v>2</v>
      </c>
      <c r="F19" s="501">
        <f t="shared" si="3"/>
        <v>7</v>
      </c>
      <c r="G19" s="501">
        <f t="shared" si="3"/>
        <v>5</v>
      </c>
      <c r="H19" s="501">
        <f t="shared" si="3"/>
        <v>5</v>
      </c>
      <c r="I19" s="501">
        <f t="shared" si="3"/>
        <v>7</v>
      </c>
      <c r="J19" s="501">
        <f t="shared" si="3"/>
        <v>7</v>
      </c>
      <c r="K19" s="501">
        <f t="shared" si="3"/>
        <v>3</v>
      </c>
      <c r="L19" s="501">
        <f t="shared" si="3"/>
        <v>2</v>
      </c>
      <c r="M19" s="983">
        <f t="shared" si="3"/>
        <v>4</v>
      </c>
      <c r="N19" s="501">
        <f t="shared" si="3"/>
        <v>5</v>
      </c>
      <c r="O19" s="501">
        <f t="shared" si="3"/>
        <v>7</v>
      </c>
      <c r="P19" s="501">
        <f t="shared" si="3"/>
        <v>6</v>
      </c>
      <c r="Q19" s="501">
        <f t="shared" si="3"/>
        <v>6</v>
      </c>
      <c r="R19" s="501">
        <f t="shared" si="3"/>
        <v>3</v>
      </c>
      <c r="S19" s="367">
        <f>AVERAGE(E19:R19)</f>
        <v>4.9285714285714288</v>
      </c>
    </row>
    <row r="20" spans="1:19" ht="23.5" customHeight="1" x14ac:dyDescent="0.4">
      <c r="A20" s="299" t="s">
        <v>13</v>
      </c>
      <c r="B20" s="299" t="s">
        <v>26</v>
      </c>
      <c r="C20" s="902" t="s">
        <v>285</v>
      </c>
      <c r="D20" s="901">
        <f>SUM(E20:K20,L20:R20)/2</f>
        <v>40</v>
      </c>
      <c r="E20" s="489"/>
      <c r="F20" s="488">
        <v>8</v>
      </c>
      <c r="G20" s="488">
        <v>8</v>
      </c>
      <c r="H20" s="488"/>
      <c r="I20" s="488">
        <v>8</v>
      </c>
      <c r="J20" s="488">
        <v>8</v>
      </c>
      <c r="K20" s="494">
        <v>8</v>
      </c>
      <c r="L20" s="494">
        <v>8</v>
      </c>
      <c r="M20" s="984">
        <v>8</v>
      </c>
      <c r="N20" s="503">
        <v>8</v>
      </c>
      <c r="O20" s="507"/>
      <c r="P20" s="503">
        <v>8</v>
      </c>
      <c r="Q20" s="503">
        <v>8</v>
      </c>
      <c r="R20" s="490"/>
      <c r="S20" s="367"/>
    </row>
    <row r="21" spans="1:19" ht="23.5" customHeight="1" x14ac:dyDescent="0.25">
      <c r="A21" s="299" t="s">
        <v>13</v>
      </c>
      <c r="B21" s="299" t="s">
        <v>26</v>
      </c>
      <c r="C21" s="902" t="s">
        <v>274</v>
      </c>
      <c r="D21" s="901">
        <f>SUM(E21:K21,L21:R21)/2</f>
        <v>40</v>
      </c>
      <c r="E21" s="519">
        <v>8</v>
      </c>
      <c r="F21" s="488">
        <v>8</v>
      </c>
      <c r="G21" s="488">
        <v>8</v>
      </c>
      <c r="H21" s="488">
        <v>8</v>
      </c>
      <c r="I21" s="488"/>
      <c r="J21" s="488">
        <v>8</v>
      </c>
      <c r="K21" s="520"/>
      <c r="L21" s="519"/>
      <c r="M21" s="982">
        <v>8</v>
      </c>
      <c r="N21" s="488">
        <v>8</v>
      </c>
      <c r="O21" s="488">
        <v>8</v>
      </c>
      <c r="P21" s="488"/>
      <c r="Q21" s="488">
        <v>8</v>
      </c>
      <c r="R21" s="519">
        <v>8</v>
      </c>
      <c r="S21" s="367"/>
    </row>
    <row r="22" spans="1:19" ht="23.5" customHeight="1" x14ac:dyDescent="0.25">
      <c r="A22" s="299" t="s">
        <v>13</v>
      </c>
      <c r="B22" s="299" t="s">
        <v>26</v>
      </c>
      <c r="C22" s="902" t="s">
        <v>298</v>
      </c>
      <c r="D22" s="901">
        <f>SUM(E22:K22,L22:R22)/2</f>
        <v>8</v>
      </c>
      <c r="E22" s="496"/>
      <c r="F22" s="488"/>
      <c r="G22" s="496"/>
      <c r="H22" s="496"/>
      <c r="I22" s="488">
        <v>8</v>
      </c>
      <c r="J22" s="496"/>
      <c r="K22" s="520"/>
      <c r="L22" s="519"/>
      <c r="M22" s="982"/>
      <c r="N22" s="496"/>
      <c r="O22" s="496"/>
      <c r="P22" s="488">
        <v>8</v>
      </c>
      <c r="Q22" s="488"/>
      <c r="R22" s="496"/>
      <c r="S22" s="367"/>
    </row>
    <row r="23" spans="1:19" ht="23.5" customHeight="1" x14ac:dyDescent="0.25">
      <c r="A23" s="299" t="s">
        <v>13</v>
      </c>
      <c r="B23" s="299" t="s">
        <v>26</v>
      </c>
      <c r="C23" s="902" t="s">
        <v>278</v>
      </c>
      <c r="D23" s="901">
        <f>SUM(E23:K23,L23:R23)/2</f>
        <v>8</v>
      </c>
      <c r="E23" s="519"/>
      <c r="F23" s="492" t="s">
        <v>104</v>
      </c>
      <c r="G23" s="488"/>
      <c r="H23" s="488"/>
      <c r="I23" s="488"/>
      <c r="J23" s="488">
        <v>8</v>
      </c>
      <c r="K23" s="520"/>
      <c r="L23" s="519"/>
      <c r="M23" s="982"/>
      <c r="N23" s="488"/>
      <c r="O23" s="488"/>
      <c r="P23" s="488"/>
      <c r="Q23" s="488">
        <v>8</v>
      </c>
      <c r="R23" s="519"/>
      <c r="S23" s="367"/>
    </row>
    <row r="24" spans="1:19" ht="23.5" customHeight="1" x14ac:dyDescent="0.25">
      <c r="A24" s="904"/>
      <c r="B24" s="904"/>
      <c r="C24" s="905" t="s">
        <v>120</v>
      </c>
      <c r="D24" s="906"/>
      <c r="E24" s="501">
        <f t="shared" ref="E24:R24" si="4">COUNT(E7:E13,E15:E18,E20:E23)</f>
        <v>3</v>
      </c>
      <c r="F24" s="501">
        <f t="shared" si="4"/>
        <v>9</v>
      </c>
      <c r="G24" s="501">
        <f t="shared" si="4"/>
        <v>7</v>
      </c>
      <c r="H24" s="501">
        <f t="shared" si="4"/>
        <v>6</v>
      </c>
      <c r="I24" s="501">
        <f t="shared" si="4"/>
        <v>9</v>
      </c>
      <c r="J24" s="501">
        <f t="shared" si="4"/>
        <v>10</v>
      </c>
      <c r="K24" s="501">
        <f t="shared" si="4"/>
        <v>4</v>
      </c>
      <c r="L24" s="501">
        <f t="shared" si="4"/>
        <v>3</v>
      </c>
      <c r="M24" s="983">
        <f t="shared" si="4"/>
        <v>6</v>
      </c>
      <c r="N24" s="501">
        <f t="shared" si="4"/>
        <v>7</v>
      </c>
      <c r="O24" s="501">
        <f t="shared" si="4"/>
        <v>8</v>
      </c>
      <c r="P24" s="501">
        <f t="shared" si="4"/>
        <v>8</v>
      </c>
      <c r="Q24" s="501">
        <f t="shared" si="4"/>
        <v>9</v>
      </c>
      <c r="R24" s="501">
        <f t="shared" si="4"/>
        <v>4</v>
      </c>
      <c r="S24" s="367">
        <f t="shared" ref="S24:S62" si="5">AVERAGE(E24:R24)</f>
        <v>6.6428571428571432</v>
      </c>
    </row>
    <row r="25" spans="1:19" ht="23.5" customHeight="1" x14ac:dyDescent="0.25">
      <c r="A25" s="299" t="s">
        <v>13</v>
      </c>
      <c r="B25" s="299" t="s">
        <v>30</v>
      </c>
      <c r="C25" s="902" t="s">
        <v>278</v>
      </c>
      <c r="D25" s="901">
        <f>SUM(E25:K25,L25:R25)/2</f>
        <v>28</v>
      </c>
      <c r="E25" s="489"/>
      <c r="F25" s="496"/>
      <c r="G25" s="488">
        <v>8</v>
      </c>
      <c r="H25" s="488">
        <v>8</v>
      </c>
      <c r="I25" s="488"/>
      <c r="J25" s="496"/>
      <c r="K25" s="512">
        <v>8</v>
      </c>
      <c r="L25" s="512">
        <v>8</v>
      </c>
      <c r="M25" s="982">
        <v>8</v>
      </c>
      <c r="N25" s="488">
        <v>8</v>
      </c>
      <c r="O25" s="488">
        <v>8</v>
      </c>
      <c r="P25" s="503"/>
      <c r="Q25" s="496"/>
      <c r="R25" s="490"/>
      <c r="S25" s="367"/>
    </row>
    <row r="26" spans="1:19" ht="23.5" customHeight="1" x14ac:dyDescent="0.25">
      <c r="A26" s="299" t="s">
        <v>13</v>
      </c>
      <c r="B26" s="299" t="s">
        <v>30</v>
      </c>
      <c r="C26" s="902" t="s">
        <v>292</v>
      </c>
      <c r="D26" s="901">
        <f>SUM(E26:K26,L26:R26)/2</f>
        <v>28</v>
      </c>
      <c r="E26" s="845"/>
      <c r="F26" s="488">
        <v>8</v>
      </c>
      <c r="G26" s="488"/>
      <c r="H26" s="488">
        <v>8</v>
      </c>
      <c r="I26" s="488">
        <v>8</v>
      </c>
      <c r="J26" s="488">
        <v>8</v>
      </c>
      <c r="K26" s="512"/>
      <c r="L26" s="512"/>
      <c r="M26" s="982"/>
      <c r="N26" s="488">
        <v>8</v>
      </c>
      <c r="O26" s="488"/>
      <c r="P26" s="503">
        <v>8</v>
      </c>
      <c r="Q26" s="488">
        <v>8</v>
      </c>
      <c r="R26" s="845"/>
      <c r="S26" s="367"/>
    </row>
    <row r="27" spans="1:19" ht="23.5" customHeight="1" x14ac:dyDescent="0.25">
      <c r="A27" s="299" t="s">
        <v>13</v>
      </c>
      <c r="B27" s="299" t="s">
        <v>30</v>
      </c>
      <c r="C27" s="902" t="s">
        <v>290</v>
      </c>
      <c r="D27" s="901">
        <f t="shared" ref="D27" si="6">SUM(E27:K27,L27:R27)/2</f>
        <v>12</v>
      </c>
      <c r="E27" s="489">
        <v>8</v>
      </c>
      <c r="F27" s="488"/>
      <c r="G27" s="488"/>
      <c r="H27" s="488"/>
      <c r="I27" s="488"/>
      <c r="J27" s="488"/>
      <c r="K27" s="509" t="s">
        <v>104</v>
      </c>
      <c r="L27" s="489">
        <v>8</v>
      </c>
      <c r="M27" s="982"/>
      <c r="N27" s="488"/>
      <c r="O27" s="488"/>
      <c r="P27" s="488"/>
      <c r="Q27" s="488"/>
      <c r="R27" s="490">
        <v>8</v>
      </c>
      <c r="S27" s="367"/>
    </row>
    <row r="28" spans="1:19" ht="23.5" customHeight="1" x14ac:dyDescent="0.25">
      <c r="A28" s="904"/>
      <c r="B28" s="904"/>
      <c r="C28" s="905" t="s">
        <v>119</v>
      </c>
      <c r="D28" s="906"/>
      <c r="E28" s="501">
        <f t="shared" ref="E28:R28" si="7">COUNT(E7:E13,E15:E18,E20:E23,E25:E27)</f>
        <v>4</v>
      </c>
      <c r="F28" s="501">
        <f t="shared" si="7"/>
        <v>10</v>
      </c>
      <c r="G28" s="501">
        <f t="shared" si="7"/>
        <v>8</v>
      </c>
      <c r="H28" s="501">
        <f t="shared" si="7"/>
        <v>8</v>
      </c>
      <c r="I28" s="501">
        <f t="shared" si="7"/>
        <v>10</v>
      </c>
      <c r="J28" s="501">
        <f t="shared" si="7"/>
        <v>11</v>
      </c>
      <c r="K28" s="501">
        <f t="shared" si="7"/>
        <v>5</v>
      </c>
      <c r="L28" s="501">
        <f t="shared" si="7"/>
        <v>5</v>
      </c>
      <c r="M28" s="983">
        <f t="shared" si="7"/>
        <v>7</v>
      </c>
      <c r="N28" s="501">
        <f t="shared" si="7"/>
        <v>9</v>
      </c>
      <c r="O28" s="501">
        <f t="shared" si="7"/>
        <v>9</v>
      </c>
      <c r="P28" s="501">
        <f t="shared" si="7"/>
        <v>9</v>
      </c>
      <c r="Q28" s="501">
        <f t="shared" si="7"/>
        <v>10</v>
      </c>
      <c r="R28" s="501">
        <f t="shared" si="7"/>
        <v>5</v>
      </c>
      <c r="S28" s="367">
        <f t="shared" si="5"/>
        <v>7.8571428571428568</v>
      </c>
    </row>
    <row r="29" spans="1:19" ht="23.5" customHeight="1" x14ac:dyDescent="0.25">
      <c r="A29" s="299" t="s">
        <v>13</v>
      </c>
      <c r="B29" s="299" t="s">
        <v>91</v>
      </c>
      <c r="C29" s="902" t="s">
        <v>281</v>
      </c>
      <c r="D29" s="901">
        <f>SUM(E29:K29,L29:R29)/2</f>
        <v>36</v>
      </c>
      <c r="E29" s="489">
        <v>8</v>
      </c>
      <c r="F29" s="488"/>
      <c r="G29" s="488">
        <v>8</v>
      </c>
      <c r="H29" s="488">
        <v>8</v>
      </c>
      <c r="I29" s="488">
        <v>8</v>
      </c>
      <c r="J29" s="488">
        <v>8</v>
      </c>
      <c r="K29" s="517"/>
      <c r="L29" s="517"/>
      <c r="M29" s="982"/>
      <c r="N29" s="488">
        <v>8</v>
      </c>
      <c r="O29" s="488"/>
      <c r="P29" s="488">
        <v>8</v>
      </c>
      <c r="Q29" s="488">
        <v>8</v>
      </c>
      <c r="R29" s="490">
        <v>8</v>
      </c>
      <c r="S29" s="367"/>
    </row>
    <row r="30" spans="1:19" ht="23.5" customHeight="1" x14ac:dyDescent="0.25">
      <c r="A30" s="299" t="s">
        <v>13</v>
      </c>
      <c r="B30" s="299" t="s">
        <v>91</v>
      </c>
      <c r="C30" s="900" t="s">
        <v>92</v>
      </c>
      <c r="D30" s="901">
        <f t="shared" ref="D30:D31" si="8">SUM(E30:K30,L30:R30)/2</f>
        <v>40</v>
      </c>
      <c r="E30" s="489"/>
      <c r="F30" s="488">
        <v>8</v>
      </c>
      <c r="G30" s="488">
        <v>8</v>
      </c>
      <c r="H30" s="488">
        <v>8</v>
      </c>
      <c r="I30" s="488">
        <v>8</v>
      </c>
      <c r="J30" s="488">
        <v>8</v>
      </c>
      <c r="K30" s="489"/>
      <c r="L30" s="489"/>
      <c r="M30" s="982">
        <v>8</v>
      </c>
      <c r="N30" s="488">
        <v>8</v>
      </c>
      <c r="O30" s="488">
        <v>8</v>
      </c>
      <c r="P30" s="488">
        <v>8</v>
      </c>
      <c r="Q30" s="488">
        <v>8</v>
      </c>
      <c r="R30" s="490"/>
      <c r="S30" s="367"/>
    </row>
    <row r="31" spans="1:19" ht="23.5" customHeight="1" x14ac:dyDescent="0.25">
      <c r="A31" s="299" t="s">
        <v>13</v>
      </c>
      <c r="B31" s="299" t="s">
        <v>91</v>
      </c>
      <c r="C31" s="902" t="s">
        <v>298</v>
      </c>
      <c r="D31" s="901">
        <f t="shared" si="8"/>
        <v>20</v>
      </c>
      <c r="E31" s="845"/>
      <c r="F31" s="488"/>
      <c r="G31" s="488">
        <v>8</v>
      </c>
      <c r="H31" s="488">
        <v>8</v>
      </c>
      <c r="I31" s="496"/>
      <c r="J31" s="488">
        <v>8</v>
      </c>
      <c r="K31" s="519"/>
      <c r="L31" s="489"/>
      <c r="M31" s="982"/>
      <c r="N31" s="488">
        <v>8</v>
      </c>
      <c r="O31" s="488">
        <v>8</v>
      </c>
      <c r="P31" s="496"/>
      <c r="Q31" s="488"/>
      <c r="R31" s="845"/>
      <c r="S31" s="367"/>
    </row>
    <row r="32" spans="1:19" ht="23.5" customHeight="1" x14ac:dyDescent="0.25">
      <c r="A32" s="299" t="s">
        <v>13</v>
      </c>
      <c r="B32" s="299" t="s">
        <v>91</v>
      </c>
      <c r="C32" s="902" t="s">
        <v>277</v>
      </c>
      <c r="D32" s="901">
        <f>SUM(E32:K32,L32:R32)/2</f>
        <v>36</v>
      </c>
      <c r="E32" s="489"/>
      <c r="F32" s="488">
        <v>8</v>
      </c>
      <c r="G32" s="488">
        <v>8</v>
      </c>
      <c r="H32" s="488">
        <v>8</v>
      </c>
      <c r="I32" s="488">
        <v>8</v>
      </c>
      <c r="J32" s="488"/>
      <c r="K32" s="489">
        <v>8</v>
      </c>
      <c r="L32" s="489">
        <v>8</v>
      </c>
      <c r="M32" s="982"/>
      <c r="N32" s="488"/>
      <c r="O32" s="488">
        <v>8</v>
      </c>
      <c r="P32" s="488">
        <v>8</v>
      </c>
      <c r="Q32" s="488">
        <v>8</v>
      </c>
      <c r="R32" s="490"/>
      <c r="S32" s="367"/>
    </row>
    <row r="33" spans="1:19" ht="23.5" customHeight="1" x14ac:dyDescent="0.25">
      <c r="A33" s="904"/>
      <c r="B33" s="904"/>
      <c r="C33" s="905" t="s">
        <v>124</v>
      </c>
      <c r="D33" s="906"/>
      <c r="E33" s="501">
        <f t="shared" ref="E33:R33" si="9">COUNT(E7:E13,E15:E18,E20:E23,E25:E27,E29:E32)</f>
        <v>5</v>
      </c>
      <c r="F33" s="501">
        <f t="shared" si="9"/>
        <v>12</v>
      </c>
      <c r="G33" s="501">
        <f t="shared" si="9"/>
        <v>12</v>
      </c>
      <c r="H33" s="501">
        <f t="shared" si="9"/>
        <v>12</v>
      </c>
      <c r="I33" s="501">
        <f t="shared" si="9"/>
        <v>13</v>
      </c>
      <c r="J33" s="501">
        <f t="shared" si="9"/>
        <v>14</v>
      </c>
      <c r="K33" s="501">
        <f t="shared" si="9"/>
        <v>6</v>
      </c>
      <c r="L33" s="501">
        <f t="shared" si="9"/>
        <v>6</v>
      </c>
      <c r="M33" s="983">
        <f t="shared" si="9"/>
        <v>8</v>
      </c>
      <c r="N33" s="501">
        <f t="shared" si="9"/>
        <v>12</v>
      </c>
      <c r="O33" s="501">
        <f t="shared" si="9"/>
        <v>12</v>
      </c>
      <c r="P33" s="501">
        <f t="shared" si="9"/>
        <v>12</v>
      </c>
      <c r="Q33" s="501">
        <f t="shared" si="9"/>
        <v>13</v>
      </c>
      <c r="R33" s="501">
        <f t="shared" si="9"/>
        <v>6</v>
      </c>
      <c r="S33" s="367">
        <f t="shared" si="5"/>
        <v>10.214285714285714</v>
      </c>
    </row>
    <row r="34" spans="1:19" ht="23.5" customHeight="1" x14ac:dyDescent="0.25">
      <c r="A34" s="299" t="s">
        <v>13</v>
      </c>
      <c r="B34" s="299" t="s">
        <v>288</v>
      </c>
      <c r="C34" s="902" t="s">
        <v>276</v>
      </c>
      <c r="D34" s="901">
        <f>SUM(E34:K34,L34:R34)/2</f>
        <v>27</v>
      </c>
      <c r="E34" s="519"/>
      <c r="F34" s="488"/>
      <c r="G34" s="488"/>
      <c r="H34" s="488">
        <v>5</v>
      </c>
      <c r="I34" s="488">
        <v>7</v>
      </c>
      <c r="J34" s="488">
        <v>7</v>
      </c>
      <c r="K34" s="519">
        <v>8</v>
      </c>
      <c r="L34" s="519">
        <v>8</v>
      </c>
      <c r="M34" s="982"/>
      <c r="N34" s="488"/>
      <c r="O34" s="488">
        <v>5</v>
      </c>
      <c r="P34" s="488">
        <v>7</v>
      </c>
      <c r="Q34" s="488">
        <v>7</v>
      </c>
      <c r="R34" s="519"/>
      <c r="S34" s="367"/>
    </row>
    <row r="35" spans="1:19" ht="23.5" customHeight="1" x14ac:dyDescent="0.25">
      <c r="A35" s="299" t="s">
        <v>13</v>
      </c>
      <c r="B35" s="299" t="s">
        <v>34</v>
      </c>
      <c r="C35" s="910" t="s">
        <v>192</v>
      </c>
      <c r="D35" s="901">
        <f>SUM(E35:K35,L35:R35)/2</f>
        <v>28</v>
      </c>
      <c r="E35" s="489">
        <v>8</v>
      </c>
      <c r="F35" s="503">
        <v>8</v>
      </c>
      <c r="G35" s="503">
        <v>8</v>
      </c>
      <c r="H35" s="488">
        <v>8</v>
      </c>
      <c r="I35" s="488"/>
      <c r="J35" s="488"/>
      <c r="K35" s="489"/>
      <c r="L35" s="489"/>
      <c r="M35" s="984"/>
      <c r="N35" s="503">
        <v>8</v>
      </c>
      <c r="O35" s="488">
        <v>8</v>
      </c>
      <c r="P35" s="488"/>
      <c r="Q35" s="488"/>
      <c r="R35" s="490">
        <v>8</v>
      </c>
      <c r="S35" s="367"/>
    </row>
    <row r="36" spans="1:19" ht="23.5" customHeight="1" x14ac:dyDescent="0.25">
      <c r="A36" s="904"/>
      <c r="B36" s="904"/>
      <c r="C36" s="905" t="s">
        <v>121</v>
      </c>
      <c r="D36" s="906"/>
      <c r="E36" s="501">
        <f t="shared" ref="E36:R36" si="10">COUNT(E7:E13,E15:E18,E20:E23,E25:E27,E29:E32,E34:E35)</f>
        <v>6</v>
      </c>
      <c r="F36" s="501">
        <f t="shared" si="10"/>
        <v>13</v>
      </c>
      <c r="G36" s="501">
        <f t="shared" si="10"/>
        <v>13</v>
      </c>
      <c r="H36" s="501">
        <f t="shared" si="10"/>
        <v>14</v>
      </c>
      <c r="I36" s="501">
        <f t="shared" si="10"/>
        <v>14</v>
      </c>
      <c r="J36" s="501">
        <f t="shared" si="10"/>
        <v>15</v>
      </c>
      <c r="K36" s="501">
        <f t="shared" si="10"/>
        <v>7</v>
      </c>
      <c r="L36" s="501">
        <f t="shared" si="10"/>
        <v>7</v>
      </c>
      <c r="M36" s="983">
        <f t="shared" si="10"/>
        <v>8</v>
      </c>
      <c r="N36" s="501">
        <f t="shared" si="10"/>
        <v>13</v>
      </c>
      <c r="O36" s="501">
        <f t="shared" si="10"/>
        <v>14</v>
      </c>
      <c r="P36" s="501">
        <f t="shared" si="10"/>
        <v>13</v>
      </c>
      <c r="Q36" s="501">
        <f t="shared" si="10"/>
        <v>14</v>
      </c>
      <c r="R36" s="501">
        <f t="shared" si="10"/>
        <v>7</v>
      </c>
      <c r="S36" s="367">
        <f t="shared" si="5"/>
        <v>11.285714285714286</v>
      </c>
    </row>
    <row r="37" spans="1:19" ht="23.5" customHeight="1" x14ac:dyDescent="0.25">
      <c r="A37" s="299" t="s">
        <v>13</v>
      </c>
      <c r="B37" s="299" t="s">
        <v>162</v>
      </c>
      <c r="C37" s="902" t="s">
        <v>292</v>
      </c>
      <c r="D37" s="901">
        <f>SUM(E37:K37,L37:R37)/2</f>
        <v>12</v>
      </c>
      <c r="E37" s="489">
        <v>8</v>
      </c>
      <c r="F37" s="516"/>
      <c r="G37" s="522"/>
      <c r="H37" s="516"/>
      <c r="I37" s="516"/>
      <c r="J37" s="516"/>
      <c r="K37" s="494"/>
      <c r="L37" s="494"/>
      <c r="M37" s="982">
        <v>8</v>
      </c>
      <c r="N37" s="523"/>
      <c r="O37" s="523"/>
      <c r="P37" s="523"/>
      <c r="Q37" s="516"/>
      <c r="R37" s="490">
        <v>8</v>
      </c>
      <c r="S37" s="367"/>
    </row>
    <row r="38" spans="1:19" ht="23.5" customHeight="1" x14ac:dyDescent="0.25">
      <c r="A38" s="904"/>
      <c r="B38" s="904"/>
      <c r="C38" s="905" t="s">
        <v>139</v>
      </c>
      <c r="D38" s="906"/>
      <c r="E38" s="501">
        <f t="shared" ref="E38:R38" si="11">COUNT(E7:E13,E15:E18,E20:E23,E25:E27,E29:E32,E34:E35,E37)</f>
        <v>7</v>
      </c>
      <c r="F38" s="501">
        <f t="shared" si="11"/>
        <v>13</v>
      </c>
      <c r="G38" s="501">
        <f t="shared" si="11"/>
        <v>13</v>
      </c>
      <c r="H38" s="501">
        <f t="shared" si="11"/>
        <v>14</v>
      </c>
      <c r="I38" s="501">
        <f t="shared" si="11"/>
        <v>14</v>
      </c>
      <c r="J38" s="501">
        <f t="shared" si="11"/>
        <v>15</v>
      </c>
      <c r="K38" s="501">
        <f t="shared" si="11"/>
        <v>7</v>
      </c>
      <c r="L38" s="501">
        <f t="shared" si="11"/>
        <v>7</v>
      </c>
      <c r="M38" s="983">
        <f t="shared" si="11"/>
        <v>9</v>
      </c>
      <c r="N38" s="501">
        <f t="shared" si="11"/>
        <v>13</v>
      </c>
      <c r="O38" s="501">
        <f t="shared" si="11"/>
        <v>14</v>
      </c>
      <c r="P38" s="501">
        <f t="shared" si="11"/>
        <v>13</v>
      </c>
      <c r="Q38" s="501">
        <f t="shared" si="11"/>
        <v>14</v>
      </c>
      <c r="R38" s="501">
        <f t="shared" si="11"/>
        <v>8</v>
      </c>
      <c r="S38" s="367">
        <f t="shared" si="5"/>
        <v>11.5</v>
      </c>
    </row>
    <row r="39" spans="1:19" ht="23.5" customHeight="1" x14ac:dyDescent="0.25">
      <c r="A39" s="908" t="s">
        <v>256</v>
      </c>
      <c r="B39" s="908" t="s">
        <v>103</v>
      </c>
      <c r="C39" s="909" t="s">
        <v>305</v>
      </c>
      <c r="D39" s="901">
        <f>SUM(E39:K39,L39:R39)/2</f>
        <v>12</v>
      </c>
      <c r="E39" s="489"/>
      <c r="F39" s="516" t="s">
        <v>10</v>
      </c>
      <c r="G39" s="516" t="s">
        <v>10</v>
      </c>
      <c r="H39" s="516" t="s">
        <v>10</v>
      </c>
      <c r="I39" s="516" t="s">
        <v>10</v>
      </c>
      <c r="J39" s="516"/>
      <c r="K39" s="517" t="s">
        <v>10</v>
      </c>
      <c r="L39" s="517" t="s">
        <v>10</v>
      </c>
      <c r="M39" s="982"/>
      <c r="N39" s="924" t="s">
        <v>273</v>
      </c>
      <c r="O39" s="488">
        <v>8</v>
      </c>
      <c r="P39" s="488"/>
      <c r="Q39" s="488">
        <v>8</v>
      </c>
      <c r="R39" s="490">
        <v>8</v>
      </c>
      <c r="S39" s="367"/>
    </row>
    <row r="40" spans="1:19" ht="23.5" customHeight="1" x14ac:dyDescent="0.25">
      <c r="A40" s="904"/>
      <c r="B40" s="904"/>
      <c r="C40" s="905" t="s">
        <v>125</v>
      </c>
      <c r="D40" s="906"/>
      <c r="E40" s="501">
        <f t="shared" ref="E40:R40" si="12">COUNT(E7:E13,E15:E17,E20:E23,E25:E27,E29:E32,E34:E35,E37,E39:E39)</f>
        <v>7</v>
      </c>
      <c r="F40" s="501">
        <f t="shared" si="12"/>
        <v>13</v>
      </c>
      <c r="G40" s="501">
        <f t="shared" si="12"/>
        <v>13</v>
      </c>
      <c r="H40" s="501">
        <f t="shared" si="12"/>
        <v>14</v>
      </c>
      <c r="I40" s="501">
        <f t="shared" si="12"/>
        <v>14</v>
      </c>
      <c r="J40" s="501">
        <f t="shared" si="12"/>
        <v>15</v>
      </c>
      <c r="K40" s="501">
        <f t="shared" si="12"/>
        <v>7</v>
      </c>
      <c r="L40" s="501">
        <f t="shared" si="12"/>
        <v>7</v>
      </c>
      <c r="M40" s="983">
        <f t="shared" si="12"/>
        <v>9</v>
      </c>
      <c r="N40" s="501">
        <f t="shared" si="12"/>
        <v>13</v>
      </c>
      <c r="O40" s="501">
        <f t="shared" si="12"/>
        <v>15</v>
      </c>
      <c r="P40" s="501">
        <f t="shared" si="12"/>
        <v>13</v>
      </c>
      <c r="Q40" s="501">
        <f t="shared" si="12"/>
        <v>15</v>
      </c>
      <c r="R40" s="501">
        <f t="shared" si="12"/>
        <v>9</v>
      </c>
      <c r="S40" s="367">
        <f t="shared" si="5"/>
        <v>11.714285714285714</v>
      </c>
    </row>
    <row r="41" spans="1:19" ht="23.5" customHeight="1" x14ac:dyDescent="0.25">
      <c r="A41" s="299" t="s">
        <v>13</v>
      </c>
      <c r="B41" s="299" t="s">
        <v>93</v>
      </c>
      <c r="C41" s="902" t="s">
        <v>291</v>
      </c>
      <c r="D41" s="901">
        <f>SUM(E41:K41,L41:R41)/2</f>
        <v>24</v>
      </c>
      <c r="E41" s="519"/>
      <c r="F41" s="488"/>
      <c r="G41" s="488">
        <v>8</v>
      </c>
      <c r="H41" s="488">
        <v>8</v>
      </c>
      <c r="I41" s="488">
        <v>8</v>
      </c>
      <c r="J41" s="488"/>
      <c r="K41" s="519"/>
      <c r="L41" s="519"/>
      <c r="M41" s="982"/>
      <c r="N41" s="488">
        <v>8</v>
      </c>
      <c r="O41" s="488">
        <v>8</v>
      </c>
      <c r="P41" s="488">
        <v>8</v>
      </c>
      <c r="Q41" s="488"/>
      <c r="R41" s="512"/>
      <c r="S41" s="367"/>
    </row>
    <row r="42" spans="1:19" ht="23.5" customHeight="1" x14ac:dyDescent="0.25">
      <c r="A42" s="299" t="s">
        <v>13</v>
      </c>
      <c r="B42" s="299" t="s">
        <v>93</v>
      </c>
      <c r="C42" s="902" t="s">
        <v>282</v>
      </c>
      <c r="D42" s="901">
        <f>SUM(E42:K42,L42:R42)/2</f>
        <v>36</v>
      </c>
      <c r="E42" s="490">
        <v>8</v>
      </c>
      <c r="F42" s="488">
        <v>8</v>
      </c>
      <c r="G42" s="488">
        <v>8</v>
      </c>
      <c r="H42" s="488"/>
      <c r="I42" s="488">
        <v>8</v>
      </c>
      <c r="J42" s="488">
        <v>8</v>
      </c>
      <c r="K42" s="519"/>
      <c r="L42" s="519"/>
      <c r="M42" s="982"/>
      <c r="N42" s="488">
        <v>8</v>
      </c>
      <c r="O42" s="488">
        <v>8</v>
      </c>
      <c r="P42" s="488">
        <v>8</v>
      </c>
      <c r="Q42" s="488"/>
      <c r="R42" s="519">
        <v>8</v>
      </c>
      <c r="S42" s="367"/>
    </row>
    <row r="43" spans="1:19" ht="23.5" customHeight="1" x14ac:dyDescent="0.25">
      <c r="A43" s="299" t="s">
        <v>13</v>
      </c>
      <c r="B43" s="299" t="s">
        <v>94</v>
      </c>
      <c r="C43" s="902" t="s">
        <v>286</v>
      </c>
      <c r="D43" s="901">
        <f>SUM(E43:K43,L43:R43)/2</f>
        <v>24</v>
      </c>
      <c r="E43" s="489"/>
      <c r="F43" s="488"/>
      <c r="G43" s="516"/>
      <c r="H43" s="488">
        <v>8</v>
      </c>
      <c r="I43" s="488">
        <v>8</v>
      </c>
      <c r="J43" s="488"/>
      <c r="K43" s="489">
        <v>8</v>
      </c>
      <c r="L43" s="489">
        <v>8</v>
      </c>
      <c r="M43" s="982"/>
      <c r="N43" s="488"/>
      <c r="O43" s="488">
        <v>8</v>
      </c>
      <c r="P43" s="488">
        <v>8</v>
      </c>
      <c r="Q43" s="488"/>
      <c r="R43" s="490"/>
      <c r="S43" s="367"/>
    </row>
    <row r="44" spans="1:19" ht="23.5" customHeight="1" x14ac:dyDescent="0.25">
      <c r="A44" s="299" t="s">
        <v>13</v>
      </c>
      <c r="B44" s="299" t="s">
        <v>94</v>
      </c>
      <c r="C44" s="910" t="s">
        <v>235</v>
      </c>
      <c r="D44" s="901">
        <f t="shared" ref="D44:D47" si="13">SUM(E44:K44,L44:R44)/2</f>
        <v>36</v>
      </c>
      <c r="E44" s="494"/>
      <c r="F44" s="503">
        <v>8</v>
      </c>
      <c r="G44" s="503">
        <v>8</v>
      </c>
      <c r="H44" s="488"/>
      <c r="I44" s="503">
        <v>8</v>
      </c>
      <c r="J44" s="503">
        <v>8</v>
      </c>
      <c r="K44" s="489">
        <v>8</v>
      </c>
      <c r="L44" s="489">
        <v>8</v>
      </c>
      <c r="M44" s="982"/>
      <c r="N44" s="503"/>
      <c r="O44" s="503">
        <v>8</v>
      </c>
      <c r="P44" s="503">
        <v>8</v>
      </c>
      <c r="Q44" s="503">
        <v>8</v>
      </c>
      <c r="R44" s="504"/>
      <c r="S44" s="367"/>
    </row>
    <row r="45" spans="1:19" ht="23.5" customHeight="1" x14ac:dyDescent="0.45">
      <c r="A45" s="299" t="s">
        <v>13</v>
      </c>
      <c r="B45" s="299" t="s">
        <v>94</v>
      </c>
      <c r="C45" s="902" t="s">
        <v>293</v>
      </c>
      <c r="D45" s="901">
        <f t="shared" si="13"/>
        <v>40</v>
      </c>
      <c r="E45" s="489"/>
      <c r="F45" s="488">
        <v>8</v>
      </c>
      <c r="G45" s="488">
        <v>8</v>
      </c>
      <c r="H45" s="542">
        <v>8</v>
      </c>
      <c r="I45" s="488"/>
      <c r="J45" s="488">
        <v>8</v>
      </c>
      <c r="K45" s="489">
        <v>8</v>
      </c>
      <c r="L45" s="489">
        <v>8</v>
      </c>
      <c r="M45" s="982">
        <v>8</v>
      </c>
      <c r="N45" s="488">
        <v>8</v>
      </c>
      <c r="O45" s="488"/>
      <c r="P45" s="488">
        <v>8</v>
      </c>
      <c r="Q45" s="488">
        <v>8</v>
      </c>
      <c r="R45" s="490"/>
      <c r="S45" s="367"/>
    </row>
    <row r="46" spans="1:19" ht="23.5" customHeight="1" x14ac:dyDescent="0.25">
      <c r="A46" s="299" t="s">
        <v>13</v>
      </c>
      <c r="B46" s="299" t="s">
        <v>94</v>
      </c>
      <c r="C46" s="902" t="s">
        <v>298</v>
      </c>
      <c r="D46" s="901">
        <f t="shared" si="13"/>
        <v>12</v>
      </c>
      <c r="E46" s="489">
        <v>8</v>
      </c>
      <c r="F46" s="488"/>
      <c r="G46" s="496"/>
      <c r="H46" s="496"/>
      <c r="I46" s="496"/>
      <c r="J46" s="496"/>
      <c r="K46" s="489"/>
      <c r="L46" s="489"/>
      <c r="M46" s="982">
        <v>8</v>
      </c>
      <c r="N46" s="496"/>
      <c r="O46" s="488"/>
      <c r="P46" s="496"/>
      <c r="Q46" s="496"/>
      <c r="R46" s="490">
        <v>8</v>
      </c>
      <c r="S46" s="367"/>
    </row>
    <row r="47" spans="1:19" ht="23.5" customHeight="1" x14ac:dyDescent="0.25">
      <c r="A47" s="299" t="s">
        <v>13</v>
      </c>
      <c r="B47" s="299" t="s">
        <v>94</v>
      </c>
      <c r="C47" s="902" t="s">
        <v>221</v>
      </c>
      <c r="D47" s="901">
        <f t="shared" si="13"/>
        <v>40</v>
      </c>
      <c r="E47" s="489">
        <v>8</v>
      </c>
      <c r="F47" s="488">
        <v>8</v>
      </c>
      <c r="G47" s="488">
        <v>8</v>
      </c>
      <c r="H47" s="488">
        <v>8</v>
      </c>
      <c r="I47" s="488"/>
      <c r="J47" s="488">
        <v>8</v>
      </c>
      <c r="K47" s="489"/>
      <c r="L47" s="489"/>
      <c r="M47" s="984">
        <v>8</v>
      </c>
      <c r="N47" s="488">
        <v>8</v>
      </c>
      <c r="O47" s="488">
        <v>8</v>
      </c>
      <c r="P47" s="488"/>
      <c r="Q47" s="488">
        <v>8</v>
      </c>
      <c r="R47" s="490">
        <v>8</v>
      </c>
      <c r="S47" s="367"/>
    </row>
    <row r="48" spans="1:19" ht="23.5" customHeight="1" x14ac:dyDescent="0.25">
      <c r="A48" s="904"/>
      <c r="B48" s="904"/>
      <c r="C48" s="905" t="s">
        <v>126</v>
      </c>
      <c r="D48" s="906"/>
      <c r="E48" s="501">
        <f t="shared" ref="E48:R48" si="14">COUNT(E8:E13,E15:E18,E20:E23,E25:E27,E29:E32,E34:E35,E37,E39:E39,E41:E42)</f>
        <v>8</v>
      </c>
      <c r="F48" s="501">
        <f t="shared" si="14"/>
        <v>14</v>
      </c>
      <c r="G48" s="501">
        <f t="shared" si="14"/>
        <v>15</v>
      </c>
      <c r="H48" s="501">
        <f t="shared" si="14"/>
        <v>15</v>
      </c>
      <c r="I48" s="501">
        <f t="shared" si="14"/>
        <v>16</v>
      </c>
      <c r="J48" s="501">
        <f t="shared" si="14"/>
        <v>16</v>
      </c>
      <c r="K48" s="501">
        <f t="shared" si="14"/>
        <v>7</v>
      </c>
      <c r="L48" s="501">
        <f t="shared" si="14"/>
        <v>7</v>
      </c>
      <c r="M48" s="983">
        <f t="shared" si="14"/>
        <v>9</v>
      </c>
      <c r="N48" s="501">
        <f t="shared" si="14"/>
        <v>15</v>
      </c>
      <c r="O48" s="501">
        <f t="shared" si="14"/>
        <v>17</v>
      </c>
      <c r="P48" s="501">
        <f t="shared" si="14"/>
        <v>15</v>
      </c>
      <c r="Q48" s="501">
        <f t="shared" si="14"/>
        <v>15</v>
      </c>
      <c r="R48" s="501">
        <f t="shared" si="14"/>
        <v>10</v>
      </c>
      <c r="S48" s="367">
        <f t="shared" si="5"/>
        <v>12.785714285714286</v>
      </c>
    </row>
    <row r="49" spans="1:19" ht="18.5" x14ac:dyDescent="0.25">
      <c r="A49" s="904"/>
      <c r="B49" s="904"/>
      <c r="C49" s="905" t="s">
        <v>127</v>
      </c>
      <c r="D49" s="906"/>
      <c r="E49" s="501">
        <f>COUNT(E15:E17,E20:E23,E25:E27,E29:E32,E34:E35,E37,E39:E39,E41:E47)</f>
        <v>8</v>
      </c>
      <c r="F49" s="501">
        <f>COUNT(F15:F17,F20:F23,F25:F27,F29:F32,F34:F35,F37,F39:F39,F41:F47)</f>
        <v>13</v>
      </c>
      <c r="G49" s="501">
        <f t="shared" ref="G49:R49" si="15">COUNT(G15:G17,G20:G23,G25:G27,G29:G32,G34:G35,G37,G39:G39,G41:G47)</f>
        <v>15</v>
      </c>
      <c r="H49" s="501">
        <f t="shared" si="15"/>
        <v>15</v>
      </c>
      <c r="I49" s="501">
        <f t="shared" si="15"/>
        <v>14</v>
      </c>
      <c r="J49" s="501">
        <f t="shared" si="15"/>
        <v>15</v>
      </c>
      <c r="K49" s="501">
        <f t="shared" si="15"/>
        <v>9</v>
      </c>
      <c r="L49" s="501">
        <f t="shared" si="15"/>
        <v>10</v>
      </c>
      <c r="M49" s="983">
        <f t="shared" si="15"/>
        <v>10</v>
      </c>
      <c r="N49" s="501">
        <f t="shared" si="15"/>
        <v>13</v>
      </c>
      <c r="O49" s="501">
        <f t="shared" si="15"/>
        <v>16</v>
      </c>
      <c r="P49" s="501">
        <f t="shared" si="15"/>
        <v>15</v>
      </c>
      <c r="Q49" s="501">
        <f t="shared" si="15"/>
        <v>15</v>
      </c>
      <c r="R49" s="501">
        <f t="shared" si="15"/>
        <v>9</v>
      </c>
      <c r="S49" s="367">
        <f t="shared" si="5"/>
        <v>12.642857142857142</v>
      </c>
    </row>
    <row r="50" spans="1:19" ht="18.5" x14ac:dyDescent="0.25">
      <c r="A50" s="299" t="s">
        <v>13</v>
      </c>
      <c r="B50" s="299" t="s">
        <v>216</v>
      </c>
      <c r="C50" s="902" t="s">
        <v>135</v>
      </c>
      <c r="D50" s="901">
        <f t="shared" ref="D50:D51" si="16">SUM(E50:K50,L50:R50)/2</f>
        <v>29</v>
      </c>
      <c r="E50" s="490"/>
      <c r="F50" s="488"/>
      <c r="G50" s="488"/>
      <c r="H50" s="492" t="s">
        <v>152</v>
      </c>
      <c r="I50" s="488">
        <v>7</v>
      </c>
      <c r="J50" s="488">
        <v>7</v>
      </c>
      <c r="K50" s="519">
        <v>8</v>
      </c>
      <c r="L50" s="519">
        <v>8</v>
      </c>
      <c r="M50" s="982">
        <v>7</v>
      </c>
      <c r="N50" s="488"/>
      <c r="O50" s="488">
        <v>7</v>
      </c>
      <c r="P50" s="488">
        <v>7</v>
      </c>
      <c r="Q50" s="488">
        <v>7</v>
      </c>
      <c r="R50" s="490"/>
      <c r="S50" s="367"/>
    </row>
    <row r="51" spans="1:19" ht="18.5" x14ac:dyDescent="0.25">
      <c r="A51" s="299" t="s">
        <v>78</v>
      </c>
      <c r="B51" s="299" t="s">
        <v>216</v>
      </c>
      <c r="C51" s="902" t="s">
        <v>109</v>
      </c>
      <c r="D51" s="901">
        <f t="shared" si="16"/>
        <v>0</v>
      </c>
      <c r="E51" s="490"/>
      <c r="F51" s="491"/>
      <c r="G51" s="488"/>
      <c r="H51" s="491"/>
      <c r="I51" s="488"/>
      <c r="J51" s="488"/>
      <c r="K51" s="490"/>
      <c r="L51" s="489"/>
      <c r="M51" s="982"/>
      <c r="N51" s="488"/>
      <c r="O51" s="488"/>
      <c r="P51" s="488"/>
      <c r="Q51" s="488"/>
      <c r="R51" s="490"/>
      <c r="S51" s="367"/>
    </row>
    <row r="52" spans="1:19" ht="18.5" x14ac:dyDescent="0.25">
      <c r="A52" s="299" t="s">
        <v>13</v>
      </c>
      <c r="B52" s="299" t="s">
        <v>110</v>
      </c>
      <c r="C52" s="900" t="s">
        <v>106</v>
      </c>
      <c r="D52" s="901">
        <f>SUM(E52:K52,L52:R52)/2</f>
        <v>29</v>
      </c>
      <c r="E52" s="490"/>
      <c r="F52" s="491">
        <v>6</v>
      </c>
      <c r="G52" s="488">
        <v>6.5</v>
      </c>
      <c r="H52" s="491">
        <v>6.5</v>
      </c>
      <c r="I52" s="488">
        <v>6.5</v>
      </c>
      <c r="J52" s="488">
        <v>6.5</v>
      </c>
      <c r="K52" s="497"/>
      <c r="L52" s="489"/>
      <c r="M52" s="982"/>
      <c r="N52" s="488">
        <v>6.5</v>
      </c>
      <c r="O52" s="488">
        <v>6.5</v>
      </c>
      <c r="P52" s="488">
        <v>6.5</v>
      </c>
      <c r="Q52" s="488">
        <v>6.5</v>
      </c>
      <c r="R52" s="497"/>
      <c r="S52" s="367"/>
    </row>
    <row r="53" spans="1:19" ht="18.5" hidden="1" x14ac:dyDescent="0.25">
      <c r="A53" s="904"/>
      <c r="B53" s="904"/>
      <c r="C53" s="911" t="s">
        <v>51</v>
      </c>
      <c r="D53" s="906"/>
      <c r="E53" s="501">
        <f>COUNT(E20:E23,E25:E27,E29:E32,E34:E35,E37,E39,E41:E47,E50:E51)</f>
        <v>8</v>
      </c>
      <c r="F53" s="501">
        <f t="shared" ref="F53:R53" si="17">COUNT(F20:F23,F25:F27,F29:F32,F34:F35,F37,F39,F41:F47,F50:F51)</f>
        <v>10</v>
      </c>
      <c r="G53" s="501">
        <f t="shared" si="17"/>
        <v>13</v>
      </c>
      <c r="H53" s="501">
        <f t="shared" si="17"/>
        <v>13</v>
      </c>
      <c r="I53" s="501">
        <f t="shared" si="17"/>
        <v>12</v>
      </c>
      <c r="J53" s="501">
        <f t="shared" si="17"/>
        <v>13</v>
      </c>
      <c r="K53" s="501">
        <f t="shared" si="17"/>
        <v>8</v>
      </c>
      <c r="L53" s="501">
        <f t="shared" si="17"/>
        <v>9</v>
      </c>
      <c r="M53" s="983">
        <f t="shared" si="17"/>
        <v>9</v>
      </c>
      <c r="N53" s="501">
        <f t="shared" si="17"/>
        <v>12</v>
      </c>
      <c r="O53" s="501">
        <f t="shared" si="17"/>
        <v>14</v>
      </c>
      <c r="P53" s="501">
        <f t="shared" si="17"/>
        <v>13</v>
      </c>
      <c r="Q53" s="501">
        <f t="shared" si="17"/>
        <v>13</v>
      </c>
      <c r="R53" s="501">
        <f t="shared" si="17"/>
        <v>9</v>
      </c>
      <c r="S53" s="367">
        <f t="shared" si="5"/>
        <v>11.142857142857142</v>
      </c>
    </row>
    <row r="54" spans="1:19" ht="18.5" hidden="1" x14ac:dyDescent="0.25">
      <c r="A54" s="904"/>
      <c r="B54" s="904"/>
      <c r="C54" s="912" t="s">
        <v>113</v>
      </c>
      <c r="D54" s="906"/>
      <c r="E54" s="501">
        <f>COUNT(E25:E27,E29:E32,E34:E35,E37,E39:E39,E41:E47,E50:E52)</f>
        <v>7</v>
      </c>
      <c r="F54" s="501">
        <f t="shared" ref="F54:R54" si="18">COUNT(F25:F27,F29:F32,F34:F35,F37,F39:F39,F41:F47,F50:F52)</f>
        <v>9</v>
      </c>
      <c r="G54" s="501">
        <f t="shared" si="18"/>
        <v>12</v>
      </c>
      <c r="H54" s="501">
        <f t="shared" si="18"/>
        <v>13</v>
      </c>
      <c r="I54" s="501">
        <f t="shared" si="18"/>
        <v>11</v>
      </c>
      <c r="J54" s="501">
        <f t="shared" si="18"/>
        <v>11</v>
      </c>
      <c r="K54" s="501">
        <f t="shared" si="18"/>
        <v>7</v>
      </c>
      <c r="L54" s="501">
        <f t="shared" si="18"/>
        <v>8</v>
      </c>
      <c r="M54" s="983">
        <f t="shared" si="18"/>
        <v>7</v>
      </c>
      <c r="N54" s="501">
        <f t="shared" si="18"/>
        <v>11</v>
      </c>
      <c r="O54" s="501">
        <f t="shared" si="18"/>
        <v>14</v>
      </c>
      <c r="P54" s="501">
        <f t="shared" si="18"/>
        <v>12</v>
      </c>
      <c r="Q54" s="501">
        <f t="shared" si="18"/>
        <v>11</v>
      </c>
      <c r="R54" s="501">
        <f t="shared" si="18"/>
        <v>8</v>
      </c>
      <c r="S54" s="367">
        <f t="shared" si="5"/>
        <v>10.071428571428571</v>
      </c>
    </row>
    <row r="55" spans="1:19" ht="18.5" hidden="1" x14ac:dyDescent="0.25">
      <c r="A55" s="904"/>
      <c r="B55" s="904"/>
      <c r="C55" s="912" t="s">
        <v>55</v>
      </c>
      <c r="D55" s="906"/>
      <c r="E55" s="501">
        <f>COUNT(E29:E32,E34:E35,E37,E39:E39,E41:E47,E50:E52)</f>
        <v>6</v>
      </c>
      <c r="F55" s="501">
        <f t="shared" ref="F55:R55" si="19">COUNT(F29:F32,F34:F35,F37,F39:F39,F41:F47,F50:F52)</f>
        <v>8</v>
      </c>
      <c r="G55" s="501">
        <f t="shared" si="19"/>
        <v>11</v>
      </c>
      <c r="H55" s="501">
        <f t="shared" si="19"/>
        <v>11</v>
      </c>
      <c r="I55" s="501">
        <f t="shared" si="19"/>
        <v>10</v>
      </c>
      <c r="J55" s="501">
        <f t="shared" si="19"/>
        <v>10</v>
      </c>
      <c r="K55" s="501">
        <f t="shared" si="19"/>
        <v>6</v>
      </c>
      <c r="L55" s="501">
        <f t="shared" si="19"/>
        <v>6</v>
      </c>
      <c r="M55" s="983">
        <f t="shared" si="19"/>
        <v>6</v>
      </c>
      <c r="N55" s="501">
        <f t="shared" si="19"/>
        <v>9</v>
      </c>
      <c r="O55" s="501">
        <f t="shared" si="19"/>
        <v>13</v>
      </c>
      <c r="P55" s="501">
        <f t="shared" si="19"/>
        <v>11</v>
      </c>
      <c r="Q55" s="501">
        <f t="shared" si="19"/>
        <v>10</v>
      </c>
      <c r="R55" s="501">
        <f t="shared" si="19"/>
        <v>7</v>
      </c>
      <c r="S55" s="367">
        <f t="shared" si="5"/>
        <v>8.8571428571428577</v>
      </c>
    </row>
    <row r="56" spans="1:19" ht="18.5" hidden="1" x14ac:dyDescent="0.25">
      <c r="A56" s="299" t="s">
        <v>299</v>
      </c>
      <c r="B56" s="299" t="s">
        <v>227</v>
      </c>
      <c r="C56" s="902"/>
      <c r="D56" s="901">
        <f t="shared" ref="D56" si="20">SUM(E56:K56,L56:R56)/2</f>
        <v>0</v>
      </c>
      <c r="E56" s="490"/>
      <c r="F56" s="491"/>
      <c r="G56" s="488"/>
      <c r="H56" s="491"/>
      <c r="I56" s="488"/>
      <c r="J56" s="488"/>
      <c r="K56" s="489"/>
      <c r="L56" s="489"/>
      <c r="M56" s="982"/>
      <c r="N56" s="488"/>
      <c r="O56" s="488"/>
      <c r="P56" s="488"/>
      <c r="Q56" s="488"/>
      <c r="R56" s="489"/>
      <c r="S56" s="367"/>
    </row>
    <row r="57" spans="1:19" ht="18.5" hidden="1" x14ac:dyDescent="0.25">
      <c r="A57" s="904"/>
      <c r="B57" s="904"/>
      <c r="C57" s="912" t="s">
        <v>105</v>
      </c>
      <c r="D57" s="906"/>
      <c r="E57" s="501">
        <f>COUNT(E35,E37,E39:E39,E41:E47,E50:E52,E56)</f>
        <v>5</v>
      </c>
      <c r="F57" s="501">
        <f t="shared" ref="F57:R57" si="21">COUNT(F35,F37,F39:F39,F41:F47,F50:F52,F56)</f>
        <v>6</v>
      </c>
      <c r="G57" s="501">
        <f t="shared" si="21"/>
        <v>7</v>
      </c>
      <c r="H57" s="501">
        <f t="shared" si="21"/>
        <v>6</v>
      </c>
      <c r="I57" s="501">
        <f t="shared" si="21"/>
        <v>6</v>
      </c>
      <c r="J57" s="501">
        <f t="shared" si="21"/>
        <v>6</v>
      </c>
      <c r="K57" s="501">
        <f t="shared" si="21"/>
        <v>4</v>
      </c>
      <c r="L57" s="501">
        <f t="shared" si="21"/>
        <v>4</v>
      </c>
      <c r="M57" s="983">
        <f t="shared" si="21"/>
        <v>5</v>
      </c>
      <c r="N57" s="501">
        <f t="shared" si="21"/>
        <v>6</v>
      </c>
      <c r="O57" s="501">
        <f t="shared" si="21"/>
        <v>9</v>
      </c>
      <c r="P57" s="501">
        <f t="shared" si="21"/>
        <v>7</v>
      </c>
      <c r="Q57" s="501">
        <f t="shared" si="21"/>
        <v>6</v>
      </c>
      <c r="R57" s="501">
        <f t="shared" si="21"/>
        <v>6</v>
      </c>
      <c r="S57" s="367">
        <f t="shared" si="5"/>
        <v>5.9285714285714288</v>
      </c>
    </row>
    <row r="58" spans="1:19" ht="18.5" hidden="1" x14ac:dyDescent="0.25">
      <c r="A58" s="904"/>
      <c r="B58" s="904"/>
      <c r="C58" s="912" t="s">
        <v>128</v>
      </c>
      <c r="D58" s="906"/>
      <c r="E58" s="501">
        <f>COUNT(E37,E39:E39,E41:E47,E50:E52,E56)</f>
        <v>4</v>
      </c>
      <c r="F58" s="501">
        <f t="shared" ref="F58:R58" si="22">COUNT(F37,F39:F39,F41:F47,F50:F52,F56)</f>
        <v>5</v>
      </c>
      <c r="G58" s="501">
        <f t="shared" si="22"/>
        <v>6</v>
      </c>
      <c r="H58" s="501">
        <f t="shared" si="22"/>
        <v>5</v>
      </c>
      <c r="I58" s="501">
        <f t="shared" si="22"/>
        <v>6</v>
      </c>
      <c r="J58" s="501">
        <f t="shared" si="22"/>
        <v>6</v>
      </c>
      <c r="K58" s="501">
        <f t="shared" si="22"/>
        <v>4</v>
      </c>
      <c r="L58" s="501">
        <f t="shared" si="22"/>
        <v>4</v>
      </c>
      <c r="M58" s="983">
        <f t="shared" si="22"/>
        <v>5</v>
      </c>
      <c r="N58" s="501">
        <f t="shared" si="22"/>
        <v>5</v>
      </c>
      <c r="O58" s="501">
        <f t="shared" si="22"/>
        <v>8</v>
      </c>
      <c r="P58" s="501">
        <f t="shared" si="22"/>
        <v>7</v>
      </c>
      <c r="Q58" s="501">
        <f t="shared" si="22"/>
        <v>6</v>
      </c>
      <c r="R58" s="501">
        <f t="shared" si="22"/>
        <v>5</v>
      </c>
      <c r="S58" s="367">
        <f t="shared" si="5"/>
        <v>5.4285714285714288</v>
      </c>
    </row>
    <row r="59" spans="1:19" ht="18.5" hidden="1" x14ac:dyDescent="0.25">
      <c r="A59" s="904"/>
      <c r="B59" s="904"/>
      <c r="C59" s="912" t="s">
        <v>161</v>
      </c>
      <c r="D59" s="906"/>
      <c r="E59" s="501">
        <f>COUNT(E39:E39,E41:E47,E50:E52,E56)</f>
        <v>3</v>
      </c>
      <c r="F59" s="501">
        <f t="shared" ref="F59:R59" si="23">COUNT(F39:F39,F41:F47,F50:F52,F56)</f>
        <v>5</v>
      </c>
      <c r="G59" s="501">
        <f t="shared" si="23"/>
        <v>6</v>
      </c>
      <c r="H59" s="501">
        <f t="shared" si="23"/>
        <v>5</v>
      </c>
      <c r="I59" s="501">
        <f t="shared" si="23"/>
        <v>6</v>
      </c>
      <c r="J59" s="501">
        <f t="shared" si="23"/>
        <v>6</v>
      </c>
      <c r="K59" s="501">
        <f t="shared" si="23"/>
        <v>4</v>
      </c>
      <c r="L59" s="501">
        <f t="shared" si="23"/>
        <v>4</v>
      </c>
      <c r="M59" s="983">
        <f t="shared" si="23"/>
        <v>4</v>
      </c>
      <c r="N59" s="501">
        <f t="shared" si="23"/>
        <v>5</v>
      </c>
      <c r="O59" s="501">
        <f t="shared" si="23"/>
        <v>8</v>
      </c>
      <c r="P59" s="501">
        <f t="shared" si="23"/>
        <v>7</v>
      </c>
      <c r="Q59" s="501">
        <f t="shared" si="23"/>
        <v>6</v>
      </c>
      <c r="R59" s="501">
        <f t="shared" si="23"/>
        <v>4</v>
      </c>
      <c r="S59" s="367">
        <f t="shared" si="5"/>
        <v>5.2142857142857144</v>
      </c>
    </row>
    <row r="60" spans="1:19" ht="18.5" hidden="1" x14ac:dyDescent="0.25">
      <c r="A60" s="904"/>
      <c r="B60" s="904"/>
      <c r="C60" s="912" t="s">
        <v>129</v>
      </c>
      <c r="D60" s="906"/>
      <c r="E60" s="501">
        <f>COUNT(E41:E47,E50:E52,E56)</f>
        <v>3</v>
      </c>
      <c r="F60" s="501">
        <f t="shared" ref="F60:R60" si="24">COUNT(F41:F47,F50:F52,F56)</f>
        <v>5</v>
      </c>
      <c r="G60" s="501">
        <f t="shared" si="24"/>
        <v>6</v>
      </c>
      <c r="H60" s="501">
        <f t="shared" si="24"/>
        <v>5</v>
      </c>
      <c r="I60" s="501">
        <f t="shared" si="24"/>
        <v>6</v>
      </c>
      <c r="J60" s="501">
        <f t="shared" si="24"/>
        <v>6</v>
      </c>
      <c r="K60" s="501">
        <f t="shared" si="24"/>
        <v>4</v>
      </c>
      <c r="L60" s="501">
        <f t="shared" si="24"/>
        <v>4</v>
      </c>
      <c r="M60" s="983">
        <f t="shared" si="24"/>
        <v>4</v>
      </c>
      <c r="N60" s="501">
        <f t="shared" si="24"/>
        <v>5</v>
      </c>
      <c r="O60" s="501">
        <f t="shared" si="24"/>
        <v>7</v>
      </c>
      <c r="P60" s="501">
        <f t="shared" si="24"/>
        <v>7</v>
      </c>
      <c r="Q60" s="501">
        <f t="shared" si="24"/>
        <v>5</v>
      </c>
      <c r="R60" s="501">
        <f t="shared" si="24"/>
        <v>3</v>
      </c>
      <c r="S60" s="367">
        <f t="shared" si="5"/>
        <v>5</v>
      </c>
    </row>
    <row r="61" spans="1:19" ht="23.5" hidden="1" customHeight="1" x14ac:dyDescent="0.25">
      <c r="A61" s="904"/>
      <c r="B61" s="904"/>
      <c r="C61" s="912" t="s">
        <v>186</v>
      </c>
      <c r="D61" s="906"/>
      <c r="E61" s="501">
        <f>COUNT(E42:E47,E50:E52,E56)</f>
        <v>3</v>
      </c>
      <c r="F61" s="501">
        <f t="shared" ref="F61:R61" si="25">COUNT(F42:F47,F50:F52,F56)</f>
        <v>5</v>
      </c>
      <c r="G61" s="501">
        <f t="shared" si="25"/>
        <v>5</v>
      </c>
      <c r="H61" s="501">
        <f t="shared" si="25"/>
        <v>4</v>
      </c>
      <c r="I61" s="501">
        <f t="shared" si="25"/>
        <v>5</v>
      </c>
      <c r="J61" s="501">
        <f t="shared" si="25"/>
        <v>6</v>
      </c>
      <c r="K61" s="501">
        <f t="shared" si="25"/>
        <v>4</v>
      </c>
      <c r="L61" s="501">
        <f t="shared" si="25"/>
        <v>4</v>
      </c>
      <c r="M61" s="983">
        <f t="shared" si="25"/>
        <v>4</v>
      </c>
      <c r="N61" s="501">
        <f t="shared" si="25"/>
        <v>4</v>
      </c>
      <c r="O61" s="501">
        <f t="shared" si="25"/>
        <v>6</v>
      </c>
      <c r="P61" s="501">
        <f t="shared" si="25"/>
        <v>6</v>
      </c>
      <c r="Q61" s="501">
        <f t="shared" si="25"/>
        <v>5</v>
      </c>
      <c r="R61" s="501">
        <f t="shared" si="25"/>
        <v>3</v>
      </c>
      <c r="S61" s="367">
        <f t="shared" si="5"/>
        <v>4.5714285714285712</v>
      </c>
    </row>
    <row r="62" spans="1:19" ht="23.5" customHeight="1" x14ac:dyDescent="0.25">
      <c r="A62" s="904"/>
      <c r="B62" s="904"/>
      <c r="C62" s="912" t="s">
        <v>130</v>
      </c>
      <c r="D62" s="906"/>
      <c r="E62" s="501">
        <f>COUNT(E43:E47,E50:E52,E56)</f>
        <v>2</v>
      </c>
      <c r="F62" s="501">
        <f t="shared" ref="F62:R62" si="26">COUNT(F43:F47,F50:F52,F56)</f>
        <v>4</v>
      </c>
      <c r="G62" s="501">
        <f t="shared" si="26"/>
        <v>4</v>
      </c>
      <c r="H62" s="501">
        <f t="shared" si="26"/>
        <v>4</v>
      </c>
      <c r="I62" s="501">
        <f t="shared" si="26"/>
        <v>4</v>
      </c>
      <c r="J62" s="501">
        <f t="shared" si="26"/>
        <v>5</v>
      </c>
      <c r="K62" s="501">
        <f t="shared" si="26"/>
        <v>4</v>
      </c>
      <c r="L62" s="501">
        <f t="shared" si="26"/>
        <v>4</v>
      </c>
      <c r="M62" s="983">
        <f t="shared" si="26"/>
        <v>4</v>
      </c>
      <c r="N62" s="501">
        <f t="shared" si="26"/>
        <v>3</v>
      </c>
      <c r="O62" s="501">
        <f>COUNT(O43:O47,O50:O52,O56)</f>
        <v>5</v>
      </c>
      <c r="P62" s="501">
        <f t="shared" si="26"/>
        <v>5</v>
      </c>
      <c r="Q62" s="501">
        <f t="shared" si="26"/>
        <v>5</v>
      </c>
      <c r="R62" s="501">
        <f t="shared" si="26"/>
        <v>2</v>
      </c>
      <c r="S62" s="367">
        <f t="shared" si="5"/>
        <v>3.9285714285714284</v>
      </c>
    </row>
    <row r="63" spans="1:19" ht="23.5" customHeight="1" thickBot="1" x14ac:dyDescent="0.3">
      <c r="A63" s="299" t="s">
        <v>102</v>
      </c>
      <c r="B63" s="299"/>
      <c r="C63" s="900"/>
      <c r="D63" s="901"/>
      <c r="E63" s="490"/>
      <c r="F63" s="491"/>
      <c r="G63" s="491"/>
      <c r="H63" s="491"/>
      <c r="I63" s="488"/>
      <c r="J63" s="488"/>
      <c r="K63" s="489"/>
      <c r="L63" s="489"/>
      <c r="M63" s="983"/>
      <c r="N63" s="488"/>
      <c r="O63" s="488"/>
      <c r="P63" s="488"/>
      <c r="Q63" s="488"/>
      <c r="R63" s="490"/>
    </row>
    <row r="64" spans="1:19" ht="23.5" customHeight="1" thickBot="1" x14ac:dyDescent="0.3">
      <c r="A64" s="913" t="s">
        <v>95</v>
      </c>
      <c r="B64" s="913" t="s">
        <v>101</v>
      </c>
      <c r="C64" s="914" t="s">
        <v>97</v>
      </c>
      <c r="D64" s="913">
        <f>SUM(E64:K64,L64:R64)/2</f>
        <v>15.25</v>
      </c>
      <c r="E64" s="529"/>
      <c r="F64" s="530">
        <v>7.5</v>
      </c>
      <c r="G64" s="530">
        <v>7.5</v>
      </c>
      <c r="H64" s="530">
        <v>4</v>
      </c>
      <c r="I64" s="527"/>
      <c r="J64" s="527"/>
      <c r="K64" s="529"/>
      <c r="L64" s="529"/>
      <c r="M64" s="985"/>
      <c r="N64" s="527">
        <v>7.5</v>
      </c>
      <c r="O64" s="527">
        <v>4</v>
      </c>
      <c r="P64" s="527"/>
      <c r="Q64" s="527"/>
      <c r="R64" s="531"/>
    </row>
    <row r="65" spans="1:18" ht="23.5" customHeight="1" thickBot="1" x14ac:dyDescent="0.3">
      <c r="A65" s="299" t="s">
        <v>96</v>
      </c>
      <c r="B65" s="299" t="s">
        <v>100</v>
      </c>
      <c r="C65" s="915" t="s">
        <v>99</v>
      </c>
      <c r="D65" s="913">
        <f t="shared" ref="D65:D66" si="27">SUM(E65:K65,L65:R65)/2</f>
        <v>33.25</v>
      </c>
      <c r="E65" s="533"/>
      <c r="F65" s="534">
        <v>9.5</v>
      </c>
      <c r="G65" s="486">
        <v>9.5</v>
      </c>
      <c r="H65" s="486">
        <v>9.5</v>
      </c>
      <c r="I65" s="486">
        <v>9.5</v>
      </c>
      <c r="J65" s="486"/>
      <c r="K65" s="533"/>
      <c r="L65" s="535"/>
      <c r="M65" s="986"/>
      <c r="N65" s="486">
        <v>9.5</v>
      </c>
      <c r="O65" s="486">
        <v>9.5</v>
      </c>
      <c r="P65" s="486">
        <v>9.5</v>
      </c>
      <c r="Q65" s="486"/>
      <c r="R65" s="537"/>
    </row>
    <row r="66" spans="1:18" ht="23.5" customHeight="1" thickBot="1" x14ac:dyDescent="0.3">
      <c r="A66" s="299" t="s">
        <v>96</v>
      </c>
      <c r="B66" s="299" t="s">
        <v>100</v>
      </c>
      <c r="C66" s="915" t="s">
        <v>137</v>
      </c>
      <c r="D66" s="913">
        <f t="shared" si="27"/>
        <v>33.25</v>
      </c>
      <c r="E66" s="533">
        <v>9.5</v>
      </c>
      <c r="F66" s="536">
        <v>9.5</v>
      </c>
      <c r="G66" s="486"/>
      <c r="H66" s="486"/>
      <c r="I66" s="486"/>
      <c r="J66" s="486">
        <v>9.5</v>
      </c>
      <c r="K66" s="533">
        <v>9.5</v>
      </c>
      <c r="L66" s="533">
        <v>9.5</v>
      </c>
      <c r="M66" s="986"/>
      <c r="N66" s="486"/>
      <c r="O66" s="486"/>
      <c r="P66" s="486"/>
      <c r="Q66" s="486">
        <v>9.5</v>
      </c>
      <c r="R66" s="537">
        <v>9.5</v>
      </c>
    </row>
    <row r="67" spans="1:18" ht="23.5" customHeight="1" x14ac:dyDescent="0.3">
      <c r="A67" s="299"/>
      <c r="B67" s="916" t="s">
        <v>155</v>
      </c>
      <c r="C67" s="917" t="s">
        <v>140</v>
      </c>
      <c r="D67" s="267"/>
      <c r="E67" s="489"/>
      <c r="F67" s="491"/>
      <c r="G67" s="491"/>
      <c r="H67" s="491"/>
      <c r="I67" s="488"/>
      <c r="J67" s="488"/>
      <c r="K67" s="489"/>
      <c r="L67" s="489"/>
      <c r="M67" s="488"/>
      <c r="N67" s="488"/>
      <c r="O67" s="488"/>
      <c r="P67" s="488"/>
      <c r="Q67" s="488"/>
      <c r="R67" s="490"/>
    </row>
    <row r="68" spans="1:18" ht="23.5" customHeight="1" x14ac:dyDescent="0.3">
      <c r="A68" s="299"/>
      <c r="B68" s="918" t="s">
        <v>154</v>
      </c>
      <c r="C68" s="919" t="s">
        <v>141</v>
      </c>
      <c r="D68" s="267"/>
      <c r="E68" s="489"/>
      <c r="F68" s="491"/>
      <c r="G68" s="491"/>
      <c r="H68" s="491"/>
      <c r="I68" s="488"/>
      <c r="J68" s="488"/>
      <c r="K68" s="489"/>
      <c r="L68" s="489"/>
      <c r="M68" s="488"/>
      <c r="N68" s="488"/>
      <c r="O68" s="488"/>
      <c r="P68" s="488"/>
      <c r="Q68" s="488"/>
      <c r="R68" s="490"/>
    </row>
    <row r="69" spans="1:18" ht="23.5" customHeight="1" x14ac:dyDescent="0.3">
      <c r="A69" s="315"/>
      <c r="B69" s="315"/>
      <c r="C69" s="315"/>
      <c r="D69" s="317"/>
      <c r="E69" s="318">
        <f t="shared" ref="E69:R69" si="28">SUM(E7:E13,E15:E18,E20:E23,E25:E27,E29:E32,E34:E35,E37,E39:E39,E41:E47,E50:E52,E56,E64:E68)</f>
        <v>89.5</v>
      </c>
      <c r="F69" s="318">
        <f t="shared" si="28"/>
        <v>168.5</v>
      </c>
      <c r="G69" s="318">
        <f t="shared" si="28"/>
        <v>167.5</v>
      </c>
      <c r="H69" s="318">
        <f t="shared" si="28"/>
        <v>161</v>
      </c>
      <c r="I69" s="318">
        <f t="shared" si="28"/>
        <v>166</v>
      </c>
      <c r="J69" s="318">
        <f t="shared" si="28"/>
        <v>174</v>
      </c>
      <c r="K69" s="318">
        <f t="shared" si="28"/>
        <v>97.5</v>
      </c>
      <c r="L69" s="318">
        <f t="shared" si="28"/>
        <v>97.5</v>
      </c>
      <c r="M69" s="318">
        <f t="shared" si="28"/>
        <v>103</v>
      </c>
      <c r="N69" s="318">
        <f t="shared" si="28"/>
        <v>159.5</v>
      </c>
      <c r="O69" s="318">
        <f t="shared" si="28"/>
        <v>184</v>
      </c>
      <c r="P69" s="318">
        <f t="shared" si="28"/>
        <v>166</v>
      </c>
      <c r="Q69" s="318">
        <f t="shared" si="28"/>
        <v>166</v>
      </c>
      <c r="R69" s="318">
        <f t="shared" si="28"/>
        <v>105.5</v>
      </c>
    </row>
    <row r="70" spans="1:18" ht="23.5" customHeight="1" x14ac:dyDescent="0.3">
      <c r="A70" s="319"/>
      <c r="B70" s="319"/>
      <c r="C70" s="319"/>
      <c r="D70" s="317"/>
      <c r="E70" s="351">
        <f>E69/8</f>
        <v>11.1875</v>
      </c>
      <c r="F70" s="351">
        <f t="shared" ref="F70:R70" si="29">F69/8</f>
        <v>21.0625</v>
      </c>
      <c r="G70" s="351">
        <f t="shared" si="29"/>
        <v>20.9375</v>
      </c>
      <c r="H70" s="351">
        <f t="shared" si="29"/>
        <v>20.125</v>
      </c>
      <c r="I70" s="351">
        <f t="shared" si="29"/>
        <v>20.75</v>
      </c>
      <c r="J70" s="351">
        <f t="shared" si="29"/>
        <v>21.75</v>
      </c>
      <c r="K70" s="351">
        <f t="shared" si="29"/>
        <v>12.1875</v>
      </c>
      <c r="L70" s="351">
        <f t="shared" si="29"/>
        <v>12.1875</v>
      </c>
      <c r="M70" s="351">
        <f t="shared" si="29"/>
        <v>12.875</v>
      </c>
      <c r="N70" s="351">
        <f t="shared" si="29"/>
        <v>19.9375</v>
      </c>
      <c r="O70" s="351">
        <f t="shared" si="29"/>
        <v>23</v>
      </c>
      <c r="P70" s="351">
        <f t="shared" si="29"/>
        <v>20.75</v>
      </c>
      <c r="Q70" s="351">
        <f t="shared" si="29"/>
        <v>20.75</v>
      </c>
      <c r="R70" s="351">
        <f t="shared" si="29"/>
        <v>13.1875</v>
      </c>
    </row>
    <row r="71" spans="1:18" ht="23.5" customHeight="1" x14ac:dyDescent="0.3">
      <c r="A71" s="320"/>
      <c r="B71" s="320"/>
      <c r="C71" s="320"/>
      <c r="D71" s="321" t="s">
        <v>212</v>
      </c>
      <c r="E71" s="322" t="s">
        <v>74</v>
      </c>
      <c r="F71" s="323" t="s">
        <v>203</v>
      </c>
      <c r="H71" s="321" t="s">
        <v>211</v>
      </c>
      <c r="I71" s="324"/>
      <c r="J71" s="325" t="s">
        <v>203</v>
      </c>
      <c r="L71" s="321" t="s">
        <v>213</v>
      </c>
      <c r="M71" s="322" t="s">
        <v>74</v>
      </c>
      <c r="N71" s="323" t="s">
        <v>203</v>
      </c>
      <c r="P71" s="321" t="s">
        <v>211</v>
      </c>
      <c r="Q71" s="324"/>
      <c r="R71" s="325" t="s">
        <v>203</v>
      </c>
    </row>
    <row r="72" spans="1:18" ht="23.5" customHeight="1" x14ac:dyDescent="0.3">
      <c r="A72" s="316"/>
      <c r="B72" s="316"/>
      <c r="C72" s="316"/>
      <c r="D72" s="326" t="s">
        <v>159</v>
      </c>
      <c r="E72" s="256">
        <v>27.15</v>
      </c>
      <c r="F72" s="327" t="str">
        <f>E72* 40 &amp; "hrs"</f>
        <v>1086hrs</v>
      </c>
      <c r="H72" s="328" t="s">
        <v>240</v>
      </c>
      <c r="I72" s="329">
        <v>25.93</v>
      </c>
      <c r="J72" s="330" t="s">
        <v>247</v>
      </c>
      <c r="L72" s="331" t="s">
        <v>159</v>
      </c>
      <c r="M72" s="332">
        <v>27.15</v>
      </c>
      <c r="N72" s="327" t="str">
        <f>M72* 40 &amp; "hrs"</f>
        <v>1086hrs</v>
      </c>
      <c r="P72" s="334" t="s">
        <v>240</v>
      </c>
      <c r="Q72" s="335">
        <v>25.93</v>
      </c>
      <c r="R72" s="336" t="s">
        <v>247</v>
      </c>
    </row>
    <row r="73" spans="1:18" ht="23.5" customHeight="1" x14ac:dyDescent="0.3">
      <c r="A73" s="316"/>
      <c r="B73" s="316"/>
      <c r="C73" s="316"/>
      <c r="D73" s="337" t="s">
        <v>204</v>
      </c>
      <c r="E73" s="338">
        <f>SUM(E69:K69)/40</f>
        <v>25.6</v>
      </c>
      <c r="F73" s="339" t="str">
        <f>E73* 40 &amp; "hrs"</f>
        <v>1024hrs</v>
      </c>
      <c r="H73" s="340" t="s">
        <v>74</v>
      </c>
      <c r="I73" s="341">
        <f>SUM(E69:K69)/40</f>
        <v>25.6</v>
      </c>
      <c r="J73" s="342" t="str">
        <f>I73*40 &amp; "hrs"</f>
        <v>1024hrs</v>
      </c>
      <c r="L73" s="343" t="s">
        <v>204</v>
      </c>
      <c r="M73" s="354">
        <f>SUM(L69:R69)/40</f>
        <v>24.537500000000001</v>
      </c>
      <c r="N73" s="339" t="str">
        <f>M73* 40 &amp; "hrs"</f>
        <v>981.5hrs</v>
      </c>
      <c r="P73" s="340" t="s">
        <v>74</v>
      </c>
      <c r="Q73" s="352">
        <f>SUM(L69:R69)/40</f>
        <v>24.537500000000001</v>
      </c>
      <c r="R73" s="353" t="str">
        <f>Q73*40 &amp; "hrs"</f>
        <v>981.5hrs</v>
      </c>
    </row>
    <row r="74" spans="1:18" ht="23.5" customHeight="1" x14ac:dyDescent="0.3">
      <c r="A74" s="257"/>
      <c r="B74" s="257"/>
      <c r="C74" s="257"/>
      <c r="D74" s="331" t="s">
        <v>188</v>
      </c>
      <c r="E74" s="332">
        <f>COUNTIFS(E7:K70, "T")*8/40</f>
        <v>1.2</v>
      </c>
      <c r="F74" s="333" t="str">
        <f>E74* 40 &amp; "hrs"</f>
        <v>48hrs</v>
      </c>
      <c r="H74" s="334" t="s">
        <v>241</v>
      </c>
      <c r="I74" s="332">
        <v>29.07</v>
      </c>
      <c r="J74" s="336" t="s">
        <v>251</v>
      </c>
      <c r="L74" s="348" t="s">
        <v>188</v>
      </c>
      <c r="M74" s="335">
        <f>COUNTIFS(L7:R70, "T")*8/40</f>
        <v>0.6</v>
      </c>
      <c r="N74" s="333" t="str">
        <f>M74* 40 &amp; "hrs"</f>
        <v>24hrs</v>
      </c>
      <c r="P74" s="334" t="s">
        <v>241</v>
      </c>
      <c r="Q74" s="335">
        <v>29.07</v>
      </c>
      <c r="R74" s="336" t="s">
        <v>251</v>
      </c>
    </row>
    <row r="77" spans="1:18" ht="23.5" customHeight="1" x14ac:dyDescent="0.25">
      <c r="D77" t="s">
        <v>280</v>
      </c>
      <c r="G77">
        <f>26.63*40</f>
        <v>1065.2</v>
      </c>
      <c r="H77" t="str">
        <f ca="1">_xlfn.FORMULATEXT(G77)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3">
    <cfRule type="cellIs" dxfId="381" priority="10" operator="lessThan">
      <formula>25.93</formula>
    </cfRule>
    <cfRule type="cellIs" dxfId="380" priority="11" operator="greaterThan">
      <formula>29.07</formula>
    </cfRule>
    <cfRule type="cellIs" dxfId="379" priority="12" operator="between">
      <formula>25.93</formula>
      <formula>29.07</formula>
    </cfRule>
  </conditionalFormatting>
  <conditionalFormatting sqref="J73">
    <cfRule type="cellIs" dxfId="378" priority="7" operator="lessThan">
      <formula>1037.2</formula>
    </cfRule>
    <cfRule type="cellIs" dxfId="377" priority="8" operator="greaterThan">
      <formula>1162.8</formula>
    </cfRule>
    <cfRule type="cellIs" dxfId="376" priority="9" operator="between">
      <formula>1037.2</formula>
      <formula>1162.8</formula>
    </cfRule>
  </conditionalFormatting>
  <conditionalFormatting sqref="Q73">
    <cfRule type="cellIs" dxfId="375" priority="4" operator="lessThan">
      <formula>25.93</formula>
    </cfRule>
    <cfRule type="cellIs" dxfId="374" priority="5" operator="greaterThan">
      <formula>29.07</formula>
    </cfRule>
    <cfRule type="cellIs" dxfId="373" priority="6" operator="between">
      <formula>25.93</formula>
      <formula>29.07</formula>
    </cfRule>
  </conditionalFormatting>
  <conditionalFormatting sqref="R73">
    <cfRule type="cellIs" dxfId="372" priority="1" operator="lessThan">
      <formula>1037.2</formula>
    </cfRule>
    <cfRule type="cellIs" dxfId="371" priority="2" operator="greaterThan">
      <formula>1162.8</formula>
    </cfRule>
    <cfRule type="cellIs" dxfId="370" priority="3" operator="between">
      <formula>1037.2</formula>
      <formula>1162.8</formula>
    </cfRule>
  </conditionalFormatting>
  <pageMargins left="0.7" right="0.7" top="0.75" bottom="0.75" header="0.3" footer="0.3"/>
  <pageSetup scale="44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0E7E-BB01-4246-AEF7-6D507365FB5B}">
  <sheetPr>
    <pageSetUpPr fitToPage="1"/>
  </sheetPr>
  <dimension ref="A1:S76"/>
  <sheetViews>
    <sheetView topLeftCell="A14" zoomScaleNormal="100" workbookViewId="0">
      <selection activeCell="A3" sqref="A3:R3"/>
    </sheetView>
  </sheetViews>
  <sheetFormatPr defaultRowHeight="24" customHeight="1" x14ac:dyDescent="0.25"/>
  <cols>
    <col min="1" max="1" width="12.54296875" bestFit="1" customWidth="1"/>
    <col min="2" max="2" width="26.54296875" bestFit="1" customWidth="1"/>
    <col min="3" max="3" width="21.54296875" bestFit="1" customWidth="1"/>
  </cols>
  <sheetData>
    <row r="1" spans="1:19" ht="24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9" ht="24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9" ht="24" customHeight="1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9" ht="24" customHeight="1" x14ac:dyDescent="0.3">
      <c r="A4" s="258"/>
      <c r="B4" s="258"/>
      <c r="C4" s="258"/>
      <c r="D4" s="25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</row>
    <row r="5" spans="1:19" ht="24" customHeight="1" x14ac:dyDescent="0.45">
      <c r="A5" s="658"/>
      <c r="B5" s="658"/>
      <c r="C5" s="658"/>
      <c r="D5" s="658"/>
      <c r="E5" s="481">
        <v>45417</v>
      </c>
      <c r="F5" s="481">
        <v>45418</v>
      </c>
      <c r="G5" s="481">
        <v>45419</v>
      </c>
      <c r="H5" s="481">
        <v>45420</v>
      </c>
      <c r="I5" s="481">
        <v>45421</v>
      </c>
      <c r="J5" s="481">
        <v>45422</v>
      </c>
      <c r="K5" s="481">
        <v>45423</v>
      </c>
      <c r="L5" s="481">
        <v>45424</v>
      </c>
      <c r="M5" s="481">
        <v>45425</v>
      </c>
      <c r="N5" s="481">
        <v>45426</v>
      </c>
      <c r="O5" s="481">
        <v>45427</v>
      </c>
      <c r="P5" s="481">
        <v>45428</v>
      </c>
      <c r="Q5" s="481">
        <v>45429</v>
      </c>
      <c r="R5" s="481">
        <v>45430</v>
      </c>
    </row>
    <row r="6" spans="1:19" ht="24" customHeight="1" x14ac:dyDescent="0.45">
      <c r="A6" s="482" t="s">
        <v>4</v>
      </c>
      <c r="B6" s="482" t="s">
        <v>5</v>
      </c>
      <c r="C6" s="482" t="s">
        <v>6</v>
      </c>
      <c r="D6" s="482" t="s">
        <v>7</v>
      </c>
      <c r="E6" s="483" t="s">
        <v>8</v>
      </c>
      <c r="F6" s="484" t="s">
        <v>9</v>
      </c>
      <c r="G6" s="484" t="s">
        <v>10</v>
      </c>
      <c r="H6" s="484" t="s">
        <v>11</v>
      </c>
      <c r="I6" s="484" t="s">
        <v>10</v>
      </c>
      <c r="J6" s="484" t="s">
        <v>264</v>
      </c>
      <c r="K6" s="483" t="s">
        <v>8</v>
      </c>
      <c r="L6" s="483" t="s">
        <v>8</v>
      </c>
      <c r="M6" s="484" t="s">
        <v>9</v>
      </c>
      <c r="N6" s="484" t="s">
        <v>10</v>
      </c>
      <c r="O6" s="484" t="s">
        <v>11</v>
      </c>
      <c r="P6" s="484" t="s">
        <v>10</v>
      </c>
      <c r="Q6" s="484" t="s">
        <v>12</v>
      </c>
      <c r="R6" s="485" t="s">
        <v>8</v>
      </c>
    </row>
    <row r="7" spans="1:19" ht="24" customHeight="1" x14ac:dyDescent="0.25">
      <c r="A7" s="486" t="s">
        <v>13</v>
      </c>
      <c r="B7" s="486" t="s">
        <v>116</v>
      </c>
      <c r="C7" s="487" t="s">
        <v>115</v>
      </c>
      <c r="D7" s="488">
        <f>SUM(E7:K7,L7:R7)/2</f>
        <v>35</v>
      </c>
      <c r="E7" s="489"/>
      <c r="F7" s="488">
        <v>7</v>
      </c>
      <c r="G7" s="488">
        <v>7</v>
      </c>
      <c r="H7" s="488">
        <v>7</v>
      </c>
      <c r="I7" s="488">
        <v>7</v>
      </c>
      <c r="J7" s="488">
        <v>7</v>
      </c>
      <c r="K7" s="489"/>
      <c r="L7" s="489"/>
      <c r="M7" s="488">
        <v>7</v>
      </c>
      <c r="N7" s="488">
        <v>7</v>
      </c>
      <c r="O7" s="488">
        <v>7</v>
      </c>
      <c r="P7" s="488">
        <v>7</v>
      </c>
      <c r="Q7" s="488">
        <v>7</v>
      </c>
      <c r="R7" s="490"/>
    </row>
    <row r="8" spans="1:19" ht="24" customHeight="1" x14ac:dyDescent="0.25">
      <c r="A8" s="486" t="s">
        <v>13</v>
      </c>
      <c r="B8" s="486" t="s">
        <v>90</v>
      </c>
      <c r="C8" s="487" t="s">
        <v>88</v>
      </c>
      <c r="D8" s="488">
        <f t="shared" ref="D8:D12" si="0">SUM(E8:K8,L8:R8)/2</f>
        <v>40</v>
      </c>
      <c r="E8" s="489"/>
      <c r="F8" s="488">
        <v>8</v>
      </c>
      <c r="G8" s="488">
        <v>8</v>
      </c>
      <c r="H8" s="491">
        <v>8</v>
      </c>
      <c r="I8" s="488">
        <v>8</v>
      </c>
      <c r="J8" s="488">
        <v>8</v>
      </c>
      <c r="K8" s="489"/>
      <c r="L8" s="489"/>
      <c r="M8" s="488">
        <v>8</v>
      </c>
      <c r="N8" s="488">
        <v>8</v>
      </c>
      <c r="O8" s="488">
        <v>8</v>
      </c>
      <c r="P8" s="488">
        <v>8</v>
      </c>
      <c r="Q8" s="488">
        <v>8</v>
      </c>
      <c r="R8" s="490"/>
    </row>
    <row r="9" spans="1:19" ht="24" customHeight="1" x14ac:dyDescent="0.25">
      <c r="A9" s="486" t="s">
        <v>13</v>
      </c>
      <c r="B9" s="486" t="s">
        <v>90</v>
      </c>
      <c r="C9" s="487" t="s">
        <v>89</v>
      </c>
      <c r="D9" s="488">
        <f t="shared" si="0"/>
        <v>40</v>
      </c>
      <c r="E9" s="489"/>
      <c r="F9" s="488">
        <v>8</v>
      </c>
      <c r="G9" s="488">
        <v>8</v>
      </c>
      <c r="H9" s="488">
        <v>8</v>
      </c>
      <c r="I9" s="488">
        <v>8</v>
      </c>
      <c r="J9" s="488">
        <v>8</v>
      </c>
      <c r="K9" s="489"/>
      <c r="L9" s="489"/>
      <c r="M9" s="488">
        <v>8</v>
      </c>
      <c r="N9" s="488">
        <v>8</v>
      </c>
      <c r="O9" s="488">
        <v>8</v>
      </c>
      <c r="P9" s="488">
        <v>8</v>
      </c>
      <c r="Q9" s="488">
        <v>8</v>
      </c>
      <c r="R9" s="490"/>
    </row>
    <row r="10" spans="1:19" ht="24" customHeight="1" x14ac:dyDescent="0.25">
      <c r="A10" s="486" t="s">
        <v>13</v>
      </c>
      <c r="B10" s="508" t="s">
        <v>90</v>
      </c>
      <c r="C10" s="978" t="s">
        <v>111</v>
      </c>
      <c r="D10" s="488">
        <f t="shared" si="0"/>
        <v>36</v>
      </c>
      <c r="E10" s="489">
        <v>8</v>
      </c>
      <c r="F10" s="488">
        <v>8</v>
      </c>
      <c r="G10" s="488">
        <v>8</v>
      </c>
      <c r="H10" s="488"/>
      <c r="I10" s="488">
        <v>8</v>
      </c>
      <c r="J10" s="488">
        <v>8</v>
      </c>
      <c r="K10" s="489"/>
      <c r="L10" s="494"/>
      <c r="M10" s="488">
        <v>8</v>
      </c>
      <c r="N10" s="488">
        <v>8</v>
      </c>
      <c r="O10" s="488">
        <v>8</v>
      </c>
      <c r="P10" s="492" t="s">
        <v>104</v>
      </c>
      <c r="Q10" s="488"/>
      <c r="R10" s="489">
        <v>8</v>
      </c>
    </row>
    <row r="11" spans="1:19" ht="24" customHeight="1" x14ac:dyDescent="0.25">
      <c r="A11" s="486" t="s">
        <v>13</v>
      </c>
      <c r="B11" s="486" t="s">
        <v>90</v>
      </c>
      <c r="C11" s="493" t="s">
        <v>133</v>
      </c>
      <c r="D11" s="488">
        <f t="shared" si="0"/>
        <v>40</v>
      </c>
      <c r="E11" s="489">
        <v>8</v>
      </c>
      <c r="F11" s="488">
        <v>8</v>
      </c>
      <c r="G11" s="488"/>
      <c r="H11" s="488">
        <v>8</v>
      </c>
      <c r="I11" s="488">
        <v>8</v>
      </c>
      <c r="J11" s="488">
        <v>8</v>
      </c>
      <c r="K11" s="489"/>
      <c r="L11" s="494"/>
      <c r="M11" s="488">
        <v>8</v>
      </c>
      <c r="N11" s="488">
        <v>8</v>
      </c>
      <c r="O11" s="488">
        <v>8</v>
      </c>
      <c r="P11" s="488"/>
      <c r="Q11" s="488">
        <v>8</v>
      </c>
      <c r="R11" s="490">
        <v>8</v>
      </c>
    </row>
    <row r="12" spans="1:19" ht="24" customHeight="1" x14ac:dyDescent="0.25">
      <c r="A12" s="486" t="s">
        <v>13</v>
      </c>
      <c r="B12" s="486" t="s">
        <v>90</v>
      </c>
      <c r="C12" s="495" t="s">
        <v>106</v>
      </c>
      <c r="D12" s="488">
        <f t="shared" si="0"/>
        <v>8</v>
      </c>
      <c r="E12" s="489"/>
      <c r="F12" s="496"/>
      <c r="G12" s="496"/>
      <c r="H12" s="496"/>
      <c r="I12" s="496"/>
      <c r="J12" s="496"/>
      <c r="K12" s="489">
        <v>8</v>
      </c>
      <c r="L12" s="494"/>
      <c r="M12" s="496"/>
      <c r="N12" s="496"/>
      <c r="O12" s="496"/>
      <c r="P12" s="496"/>
      <c r="Q12" s="496"/>
      <c r="R12" s="489">
        <v>8</v>
      </c>
    </row>
    <row r="13" spans="1:19" ht="24" customHeight="1" x14ac:dyDescent="0.25">
      <c r="A13" s="498"/>
      <c r="B13" s="498"/>
      <c r="C13" s="499" t="s">
        <v>122</v>
      </c>
      <c r="D13" s="500"/>
      <c r="E13" s="501">
        <f t="shared" ref="E13:R13" si="1">COUNT(E7:E12)</f>
        <v>2</v>
      </c>
      <c r="F13" s="501">
        <f t="shared" si="1"/>
        <v>5</v>
      </c>
      <c r="G13" s="501">
        <f t="shared" si="1"/>
        <v>4</v>
      </c>
      <c r="H13" s="501">
        <f t="shared" si="1"/>
        <v>4</v>
      </c>
      <c r="I13" s="501">
        <f t="shared" si="1"/>
        <v>5</v>
      </c>
      <c r="J13" s="501">
        <f t="shared" si="1"/>
        <v>5</v>
      </c>
      <c r="K13" s="501">
        <f t="shared" si="1"/>
        <v>1</v>
      </c>
      <c r="L13" s="501">
        <f t="shared" si="1"/>
        <v>0</v>
      </c>
      <c r="M13" s="501">
        <f t="shared" si="1"/>
        <v>5</v>
      </c>
      <c r="N13" s="501">
        <f t="shared" si="1"/>
        <v>5</v>
      </c>
      <c r="O13" s="501">
        <f t="shared" si="1"/>
        <v>5</v>
      </c>
      <c r="P13" s="501">
        <f t="shared" si="1"/>
        <v>3</v>
      </c>
      <c r="Q13" s="501">
        <f t="shared" si="1"/>
        <v>4</v>
      </c>
      <c r="R13" s="501">
        <f t="shared" si="1"/>
        <v>3</v>
      </c>
      <c r="S13" s="367">
        <f>AVERAGE(E13:R13)</f>
        <v>3.6428571428571428</v>
      </c>
    </row>
    <row r="14" spans="1:19" ht="24" customHeight="1" x14ac:dyDescent="0.25">
      <c r="A14" s="486" t="s">
        <v>13</v>
      </c>
      <c r="B14" s="486" t="s">
        <v>14</v>
      </c>
      <c r="C14" s="493" t="s">
        <v>202</v>
      </c>
      <c r="D14" s="488">
        <f t="shared" ref="D14:D16" si="2">SUM(E14:K14,L14:R14)/2</f>
        <v>36</v>
      </c>
      <c r="E14" s="494"/>
      <c r="F14" s="503">
        <v>8</v>
      </c>
      <c r="G14" s="503"/>
      <c r="H14" s="503">
        <v>8</v>
      </c>
      <c r="I14" s="503">
        <v>8</v>
      </c>
      <c r="J14" s="503">
        <v>8</v>
      </c>
      <c r="K14" s="494">
        <v>8</v>
      </c>
      <c r="L14" s="494">
        <v>8</v>
      </c>
      <c r="M14" s="488"/>
      <c r="N14" s="503">
        <v>8</v>
      </c>
      <c r="O14" s="503">
        <v>8</v>
      </c>
      <c r="P14" s="694" t="s">
        <v>104</v>
      </c>
      <c r="Q14" s="503">
        <v>8</v>
      </c>
      <c r="R14" s="504"/>
      <c r="S14" s="367"/>
    </row>
    <row r="15" spans="1:19" ht="24" customHeight="1" x14ac:dyDescent="0.25">
      <c r="A15" s="486" t="s">
        <v>13</v>
      </c>
      <c r="B15" s="486" t="s">
        <v>14</v>
      </c>
      <c r="C15" s="493" t="s">
        <v>98</v>
      </c>
      <c r="D15" s="488">
        <f t="shared" si="2"/>
        <v>32</v>
      </c>
      <c r="E15" s="489"/>
      <c r="F15" s="491">
        <v>8</v>
      </c>
      <c r="G15" s="488">
        <v>8</v>
      </c>
      <c r="H15" s="488">
        <v>8</v>
      </c>
      <c r="I15" s="488">
        <v>8</v>
      </c>
      <c r="J15" s="492" t="s">
        <v>104</v>
      </c>
      <c r="K15" s="489"/>
      <c r="L15" s="489"/>
      <c r="M15" s="694" t="s">
        <v>104</v>
      </c>
      <c r="N15" s="503">
        <v>8</v>
      </c>
      <c r="O15" s="488">
        <v>8</v>
      </c>
      <c r="P15" s="488">
        <v>8</v>
      </c>
      <c r="Q15" s="488">
        <v>8</v>
      </c>
      <c r="R15" s="490"/>
      <c r="S15" s="367"/>
    </row>
    <row r="16" spans="1:19" ht="24" customHeight="1" x14ac:dyDescent="0.25">
      <c r="A16" s="486" t="s">
        <v>13</v>
      </c>
      <c r="B16" s="486" t="s">
        <v>14</v>
      </c>
      <c r="C16" s="493" t="s">
        <v>142</v>
      </c>
      <c r="D16" s="488">
        <f t="shared" si="2"/>
        <v>40</v>
      </c>
      <c r="E16" s="489"/>
      <c r="F16" s="491">
        <v>8</v>
      </c>
      <c r="G16" s="488">
        <v>8</v>
      </c>
      <c r="H16" s="488"/>
      <c r="I16" s="488">
        <v>8</v>
      </c>
      <c r="J16" s="488">
        <v>8</v>
      </c>
      <c r="K16" s="494">
        <v>8</v>
      </c>
      <c r="L16" s="494">
        <v>8</v>
      </c>
      <c r="M16" s="488">
        <v>8</v>
      </c>
      <c r="N16" s="488"/>
      <c r="O16" s="488">
        <v>8</v>
      </c>
      <c r="P16" s="488">
        <v>8</v>
      </c>
      <c r="Q16" s="488">
        <v>8</v>
      </c>
      <c r="R16" s="490"/>
      <c r="S16" s="367"/>
    </row>
    <row r="17" spans="1:19" ht="24" hidden="1" customHeight="1" x14ac:dyDescent="0.25">
      <c r="A17" s="486" t="s">
        <v>138</v>
      </c>
      <c r="B17" s="486" t="s">
        <v>201</v>
      </c>
      <c r="C17" s="493" t="s">
        <v>107</v>
      </c>
      <c r="D17" s="488">
        <f>SUM(E17:K17,L17:R17)/2</f>
        <v>0</v>
      </c>
      <c r="E17" s="489" t="s">
        <v>138</v>
      </c>
      <c r="F17" s="488"/>
      <c r="G17" s="488" t="s">
        <v>138</v>
      </c>
      <c r="H17" s="488" t="s">
        <v>138</v>
      </c>
      <c r="I17" s="488"/>
      <c r="J17" s="488"/>
      <c r="K17" s="489"/>
      <c r="L17" s="494" t="s">
        <v>138</v>
      </c>
      <c r="M17" s="488" t="s">
        <v>138</v>
      </c>
      <c r="N17" s="488" t="s">
        <v>138</v>
      </c>
      <c r="O17" s="488"/>
      <c r="P17" s="488"/>
      <c r="Q17" s="488"/>
      <c r="R17" s="490" t="s">
        <v>138</v>
      </c>
      <c r="S17" s="367"/>
    </row>
    <row r="18" spans="1:19" ht="24" customHeight="1" x14ac:dyDescent="0.25">
      <c r="A18" s="498"/>
      <c r="B18" s="498"/>
      <c r="C18" s="499" t="s">
        <v>123</v>
      </c>
      <c r="D18" s="500"/>
      <c r="E18" s="501">
        <f t="shared" ref="E18:R18" si="3">COUNT(E7:E12,E14:E17)</f>
        <v>2</v>
      </c>
      <c r="F18" s="501">
        <f t="shared" si="3"/>
        <v>8</v>
      </c>
      <c r="G18" s="501">
        <f t="shared" si="3"/>
        <v>6</v>
      </c>
      <c r="H18" s="501">
        <f t="shared" si="3"/>
        <v>6</v>
      </c>
      <c r="I18" s="501">
        <f t="shared" si="3"/>
        <v>8</v>
      </c>
      <c r="J18" s="501">
        <f t="shared" si="3"/>
        <v>7</v>
      </c>
      <c r="K18" s="501">
        <f t="shared" si="3"/>
        <v>3</v>
      </c>
      <c r="L18" s="501">
        <f t="shared" si="3"/>
        <v>2</v>
      </c>
      <c r="M18" s="501">
        <f t="shared" si="3"/>
        <v>6</v>
      </c>
      <c r="N18" s="501">
        <f t="shared" si="3"/>
        <v>7</v>
      </c>
      <c r="O18" s="501">
        <f t="shared" si="3"/>
        <v>8</v>
      </c>
      <c r="P18" s="501">
        <f t="shared" si="3"/>
        <v>5</v>
      </c>
      <c r="Q18" s="501">
        <f t="shared" si="3"/>
        <v>7</v>
      </c>
      <c r="R18" s="501">
        <f t="shared" si="3"/>
        <v>3</v>
      </c>
      <c r="S18" s="367">
        <f>AVERAGE(E18:R18)</f>
        <v>5.5714285714285712</v>
      </c>
    </row>
    <row r="19" spans="1:19" ht="24" customHeight="1" x14ac:dyDescent="0.4">
      <c r="A19" s="486" t="s">
        <v>13</v>
      </c>
      <c r="B19" s="508" t="s">
        <v>26</v>
      </c>
      <c r="C19" s="978" t="s">
        <v>285</v>
      </c>
      <c r="D19" s="488">
        <f>SUM(E19:K19,L19:R19)/2</f>
        <v>40</v>
      </c>
      <c r="E19" s="489"/>
      <c r="F19" s="488">
        <v>8</v>
      </c>
      <c r="G19" s="488">
        <v>8</v>
      </c>
      <c r="H19" s="488"/>
      <c r="I19" s="488">
        <v>8</v>
      </c>
      <c r="J19" s="488">
        <v>8</v>
      </c>
      <c r="K19" s="494">
        <v>8</v>
      </c>
      <c r="L19" s="494">
        <v>8</v>
      </c>
      <c r="M19" s="503">
        <v>8</v>
      </c>
      <c r="N19" s="503">
        <v>8</v>
      </c>
      <c r="O19" s="507"/>
      <c r="P19" s="503">
        <v>8</v>
      </c>
      <c r="Q19" s="503">
        <v>8</v>
      </c>
      <c r="R19" s="490"/>
      <c r="S19" s="367"/>
    </row>
    <row r="20" spans="1:19" ht="24" customHeight="1" x14ac:dyDescent="0.25">
      <c r="A20" s="486" t="s">
        <v>13</v>
      </c>
      <c r="B20" s="486" t="s">
        <v>26</v>
      </c>
      <c r="C20" s="493" t="s">
        <v>274</v>
      </c>
      <c r="D20" s="488">
        <f>SUM(E20:K20,L20:R20)/2</f>
        <v>40</v>
      </c>
      <c r="E20" s="519">
        <v>8</v>
      </c>
      <c r="F20" s="488">
        <v>8</v>
      </c>
      <c r="G20" s="488">
        <v>8</v>
      </c>
      <c r="H20" s="488">
        <v>8</v>
      </c>
      <c r="I20" s="488"/>
      <c r="J20" s="488">
        <v>8</v>
      </c>
      <c r="K20" s="520"/>
      <c r="L20" s="519"/>
      <c r="M20" s="488">
        <v>8</v>
      </c>
      <c r="N20" s="488">
        <v>8</v>
      </c>
      <c r="O20" s="488">
        <v>8</v>
      </c>
      <c r="P20" s="488"/>
      <c r="Q20" s="488">
        <v>8</v>
      </c>
      <c r="R20" s="519">
        <v>8</v>
      </c>
      <c r="S20" s="367"/>
    </row>
    <row r="21" spans="1:19" ht="24" customHeight="1" x14ac:dyDescent="0.25">
      <c r="A21" s="486" t="s">
        <v>13</v>
      </c>
      <c r="B21" s="486" t="s">
        <v>26</v>
      </c>
      <c r="C21" s="493" t="s">
        <v>298</v>
      </c>
      <c r="D21" s="488">
        <f>SUM(E21:K21,L21:R21)/2</f>
        <v>8</v>
      </c>
      <c r="E21" s="496"/>
      <c r="F21" s="488"/>
      <c r="G21" s="496"/>
      <c r="H21" s="496"/>
      <c r="I21" s="488">
        <v>8</v>
      </c>
      <c r="J21" s="496"/>
      <c r="K21" s="520"/>
      <c r="L21" s="519"/>
      <c r="M21" s="496"/>
      <c r="N21" s="496"/>
      <c r="O21" s="496"/>
      <c r="P21" s="488">
        <v>8</v>
      </c>
      <c r="Q21" s="488"/>
      <c r="R21" s="496"/>
      <c r="S21" s="367"/>
    </row>
    <row r="22" spans="1:19" ht="24" customHeight="1" x14ac:dyDescent="0.25">
      <c r="A22" s="486" t="s">
        <v>13</v>
      </c>
      <c r="B22" s="486" t="s">
        <v>26</v>
      </c>
      <c r="C22" s="493" t="s">
        <v>278</v>
      </c>
      <c r="D22" s="488">
        <f>SUM(E22:K22,L22:R22)/2</f>
        <v>12</v>
      </c>
      <c r="E22" s="519"/>
      <c r="F22" s="488">
        <v>8</v>
      </c>
      <c r="G22" s="488"/>
      <c r="H22" s="488"/>
      <c r="I22" s="488"/>
      <c r="J22" s="488">
        <v>8</v>
      </c>
      <c r="K22" s="520"/>
      <c r="L22" s="519"/>
      <c r="M22" s="488">
        <v>8</v>
      </c>
      <c r="N22" s="488"/>
      <c r="O22" s="488"/>
      <c r="P22" s="488"/>
      <c r="Q22" s="492" t="s">
        <v>104</v>
      </c>
      <c r="R22" s="519"/>
      <c r="S22" s="367"/>
    </row>
    <row r="23" spans="1:19" ht="24" customHeight="1" x14ac:dyDescent="0.25">
      <c r="A23" s="498"/>
      <c r="B23" s="498"/>
      <c r="C23" s="499" t="s">
        <v>120</v>
      </c>
      <c r="D23" s="500"/>
      <c r="E23" s="501">
        <f t="shared" ref="E23:R23" si="4">COUNT(E7:E12,E14:E17,E19:E22)</f>
        <v>3</v>
      </c>
      <c r="F23" s="501">
        <f t="shared" si="4"/>
        <v>11</v>
      </c>
      <c r="G23" s="501">
        <f t="shared" si="4"/>
        <v>8</v>
      </c>
      <c r="H23" s="501">
        <f t="shared" si="4"/>
        <v>7</v>
      </c>
      <c r="I23" s="501">
        <f t="shared" si="4"/>
        <v>10</v>
      </c>
      <c r="J23" s="501">
        <f t="shared" si="4"/>
        <v>10</v>
      </c>
      <c r="K23" s="501">
        <f t="shared" si="4"/>
        <v>4</v>
      </c>
      <c r="L23" s="501">
        <f t="shared" si="4"/>
        <v>3</v>
      </c>
      <c r="M23" s="501">
        <f t="shared" si="4"/>
        <v>9</v>
      </c>
      <c r="N23" s="501">
        <f t="shared" si="4"/>
        <v>9</v>
      </c>
      <c r="O23" s="501">
        <f t="shared" si="4"/>
        <v>9</v>
      </c>
      <c r="P23" s="501">
        <f t="shared" si="4"/>
        <v>7</v>
      </c>
      <c r="Q23" s="501">
        <f t="shared" si="4"/>
        <v>9</v>
      </c>
      <c r="R23" s="501">
        <f t="shared" si="4"/>
        <v>4</v>
      </c>
      <c r="S23" s="367">
        <f t="shared" ref="S23:S61" si="5">AVERAGE(E23:R23)</f>
        <v>7.3571428571428568</v>
      </c>
    </row>
    <row r="24" spans="1:19" ht="24" customHeight="1" x14ac:dyDescent="0.25">
      <c r="A24" s="486" t="s">
        <v>13</v>
      </c>
      <c r="B24" s="486" t="s">
        <v>30</v>
      </c>
      <c r="C24" s="493" t="s">
        <v>278</v>
      </c>
      <c r="D24" s="488">
        <f>SUM(E24:K24,L24:R24)/2</f>
        <v>24</v>
      </c>
      <c r="E24" s="489"/>
      <c r="F24" s="496"/>
      <c r="G24" s="488">
        <v>8</v>
      </c>
      <c r="H24" s="488">
        <v>8</v>
      </c>
      <c r="I24" s="488"/>
      <c r="J24" s="496"/>
      <c r="K24" s="512">
        <v>8</v>
      </c>
      <c r="L24" s="512">
        <v>8</v>
      </c>
      <c r="M24" s="496"/>
      <c r="N24" s="488">
        <v>8</v>
      </c>
      <c r="O24" s="488">
        <v>8</v>
      </c>
      <c r="P24" s="503"/>
      <c r="Q24" s="496"/>
      <c r="R24" s="490"/>
      <c r="S24" s="367"/>
    </row>
    <row r="25" spans="1:19" ht="24" customHeight="1" x14ac:dyDescent="0.25">
      <c r="A25" s="486" t="s">
        <v>13</v>
      </c>
      <c r="B25" s="486" t="s">
        <v>30</v>
      </c>
      <c r="C25" s="493" t="s">
        <v>292</v>
      </c>
      <c r="D25" s="488">
        <f>SUM(E25:K25,L25:R25)/2</f>
        <v>32</v>
      </c>
      <c r="E25" s="845"/>
      <c r="F25" s="488">
        <v>8</v>
      </c>
      <c r="G25" s="488"/>
      <c r="H25" s="488">
        <v>8</v>
      </c>
      <c r="I25" s="488">
        <v>8</v>
      </c>
      <c r="J25" s="488">
        <v>8</v>
      </c>
      <c r="K25" s="512"/>
      <c r="L25" s="512"/>
      <c r="M25" s="488">
        <v>8</v>
      </c>
      <c r="N25" s="488">
        <v>8</v>
      </c>
      <c r="O25" s="488"/>
      <c r="P25" s="503">
        <v>8</v>
      </c>
      <c r="Q25" s="488">
        <v>8</v>
      </c>
      <c r="R25" s="845"/>
      <c r="S25" s="367"/>
    </row>
    <row r="26" spans="1:19" ht="24" customHeight="1" x14ac:dyDescent="0.25">
      <c r="A26" s="486" t="s">
        <v>13</v>
      </c>
      <c r="B26" s="486" t="s">
        <v>30</v>
      </c>
      <c r="C26" s="493" t="s">
        <v>290</v>
      </c>
      <c r="D26" s="488">
        <f t="shared" ref="D26" si="6">SUM(E26:K26,L26:R26)/2</f>
        <v>16</v>
      </c>
      <c r="E26" s="489">
        <v>8</v>
      </c>
      <c r="F26" s="488"/>
      <c r="G26" s="488"/>
      <c r="H26" s="488"/>
      <c r="I26" s="488"/>
      <c r="J26" s="488"/>
      <c r="K26" s="489">
        <v>8</v>
      </c>
      <c r="L26" s="489">
        <v>8</v>
      </c>
      <c r="M26" s="488"/>
      <c r="N26" s="488"/>
      <c r="O26" s="488"/>
      <c r="P26" s="488"/>
      <c r="Q26" s="488"/>
      <c r="R26" s="490">
        <v>8</v>
      </c>
      <c r="S26" s="367"/>
    </row>
    <row r="27" spans="1:19" ht="24" customHeight="1" x14ac:dyDescent="0.25">
      <c r="A27" s="498"/>
      <c r="B27" s="498"/>
      <c r="C27" s="499" t="s">
        <v>119</v>
      </c>
      <c r="D27" s="500"/>
      <c r="E27" s="501">
        <f t="shared" ref="E27:R27" si="7">COUNT(E7:E12,E14:E17,E19:E22,E24:E26)</f>
        <v>4</v>
      </c>
      <c r="F27" s="501">
        <f t="shared" si="7"/>
        <v>12</v>
      </c>
      <c r="G27" s="501">
        <f t="shared" si="7"/>
        <v>9</v>
      </c>
      <c r="H27" s="501">
        <f t="shared" si="7"/>
        <v>9</v>
      </c>
      <c r="I27" s="501">
        <f t="shared" si="7"/>
        <v>11</v>
      </c>
      <c r="J27" s="501">
        <f t="shared" si="7"/>
        <v>11</v>
      </c>
      <c r="K27" s="501">
        <f t="shared" si="7"/>
        <v>6</v>
      </c>
      <c r="L27" s="501">
        <f t="shared" si="7"/>
        <v>5</v>
      </c>
      <c r="M27" s="501">
        <f t="shared" si="7"/>
        <v>10</v>
      </c>
      <c r="N27" s="501">
        <f t="shared" si="7"/>
        <v>11</v>
      </c>
      <c r="O27" s="501">
        <f t="shared" si="7"/>
        <v>10</v>
      </c>
      <c r="P27" s="501">
        <f t="shared" si="7"/>
        <v>8</v>
      </c>
      <c r="Q27" s="501">
        <f t="shared" si="7"/>
        <v>10</v>
      </c>
      <c r="R27" s="501">
        <f t="shared" si="7"/>
        <v>5</v>
      </c>
      <c r="S27" s="367">
        <f t="shared" si="5"/>
        <v>8.6428571428571423</v>
      </c>
    </row>
    <row r="28" spans="1:19" ht="24" customHeight="1" x14ac:dyDescent="0.25">
      <c r="A28" s="486" t="s">
        <v>13</v>
      </c>
      <c r="B28" s="486" t="s">
        <v>91</v>
      </c>
      <c r="C28" s="493" t="s">
        <v>281</v>
      </c>
      <c r="D28" s="488">
        <f>SUM(E28:K28,L28:R28)/2</f>
        <v>40</v>
      </c>
      <c r="E28" s="489">
        <v>8</v>
      </c>
      <c r="F28" s="488"/>
      <c r="G28" s="488">
        <v>8</v>
      </c>
      <c r="H28" s="488">
        <v>8</v>
      </c>
      <c r="I28" s="488">
        <v>8</v>
      </c>
      <c r="J28" s="488">
        <v>8</v>
      </c>
      <c r="K28" s="517"/>
      <c r="L28" s="517"/>
      <c r="M28" s="488">
        <v>8</v>
      </c>
      <c r="N28" s="488">
        <v>8</v>
      </c>
      <c r="O28" s="488"/>
      <c r="P28" s="488">
        <v>8</v>
      </c>
      <c r="Q28" s="488">
        <v>8</v>
      </c>
      <c r="R28" s="490">
        <v>8</v>
      </c>
      <c r="S28" s="367"/>
    </row>
    <row r="29" spans="1:19" ht="24" customHeight="1" x14ac:dyDescent="0.25">
      <c r="A29" s="486" t="s">
        <v>13</v>
      </c>
      <c r="B29" s="486" t="s">
        <v>91</v>
      </c>
      <c r="C29" s="487" t="s">
        <v>92</v>
      </c>
      <c r="D29" s="488">
        <f t="shared" ref="D29:D30" si="8">SUM(E29:K29,L29:R29)/2</f>
        <v>32</v>
      </c>
      <c r="E29" s="489"/>
      <c r="F29" s="492" t="s">
        <v>104</v>
      </c>
      <c r="G29" s="492" t="s">
        <v>117</v>
      </c>
      <c r="H29" s="488">
        <v>8</v>
      </c>
      <c r="I29" s="488">
        <v>8</v>
      </c>
      <c r="J29" s="488">
        <v>8</v>
      </c>
      <c r="K29" s="489"/>
      <c r="L29" s="489"/>
      <c r="M29" s="488">
        <v>8</v>
      </c>
      <c r="N29" s="488">
        <v>8</v>
      </c>
      <c r="O29" s="488">
        <v>8</v>
      </c>
      <c r="P29" s="488">
        <v>8</v>
      </c>
      <c r="Q29" s="488">
        <v>8</v>
      </c>
      <c r="R29" s="490"/>
      <c r="S29" s="367"/>
    </row>
    <row r="30" spans="1:19" ht="24" customHeight="1" x14ac:dyDescent="0.25">
      <c r="A30" s="486" t="s">
        <v>13</v>
      </c>
      <c r="B30" s="486" t="s">
        <v>91</v>
      </c>
      <c r="C30" s="493" t="s">
        <v>298</v>
      </c>
      <c r="D30" s="488">
        <f t="shared" si="8"/>
        <v>24</v>
      </c>
      <c r="E30" s="845"/>
      <c r="F30" s="488"/>
      <c r="G30" s="488">
        <v>8</v>
      </c>
      <c r="H30" s="488">
        <v>8</v>
      </c>
      <c r="I30" s="496"/>
      <c r="J30" s="488">
        <v>8</v>
      </c>
      <c r="K30" s="519"/>
      <c r="L30" s="489"/>
      <c r="M30" s="488">
        <v>8</v>
      </c>
      <c r="N30" s="488">
        <v>8</v>
      </c>
      <c r="O30" s="488">
        <v>8</v>
      </c>
      <c r="P30" s="496"/>
      <c r="Q30" s="488"/>
      <c r="R30" s="845"/>
      <c r="S30" s="367"/>
    </row>
    <row r="31" spans="1:19" ht="24" customHeight="1" x14ac:dyDescent="0.25">
      <c r="A31" s="486" t="s">
        <v>13</v>
      </c>
      <c r="B31" s="486" t="s">
        <v>91</v>
      </c>
      <c r="C31" s="493" t="s">
        <v>277</v>
      </c>
      <c r="D31" s="488">
        <f>SUM(E31:K31,L31:R31)/2</f>
        <v>40</v>
      </c>
      <c r="E31" s="489"/>
      <c r="F31" s="488">
        <v>8</v>
      </c>
      <c r="G31" s="488">
        <v>8</v>
      </c>
      <c r="H31" s="488">
        <v>8</v>
      </c>
      <c r="I31" s="488">
        <v>8</v>
      </c>
      <c r="J31" s="488"/>
      <c r="K31" s="489">
        <v>8</v>
      </c>
      <c r="L31" s="489">
        <v>8</v>
      </c>
      <c r="M31" s="488">
        <v>8</v>
      </c>
      <c r="N31" s="488"/>
      <c r="O31" s="488">
        <v>8</v>
      </c>
      <c r="P31" s="488">
        <v>8</v>
      </c>
      <c r="Q31" s="488">
        <v>8</v>
      </c>
      <c r="R31" s="490"/>
      <c r="S31" s="367"/>
    </row>
    <row r="32" spans="1:19" ht="24" customHeight="1" x14ac:dyDescent="0.25">
      <c r="A32" s="498"/>
      <c r="B32" s="498"/>
      <c r="C32" s="499" t="s">
        <v>124</v>
      </c>
      <c r="D32" s="500"/>
      <c r="E32" s="501">
        <f t="shared" ref="E32:R32" si="9">COUNT(E7:E12,E14:E17,E19:E22,E24:E26,E28:E31)</f>
        <v>5</v>
      </c>
      <c r="F32" s="501">
        <f t="shared" si="9"/>
        <v>13</v>
      </c>
      <c r="G32" s="501">
        <f t="shared" si="9"/>
        <v>12</v>
      </c>
      <c r="H32" s="501">
        <f t="shared" si="9"/>
        <v>13</v>
      </c>
      <c r="I32" s="501">
        <f t="shared" si="9"/>
        <v>14</v>
      </c>
      <c r="J32" s="501">
        <f t="shared" si="9"/>
        <v>14</v>
      </c>
      <c r="K32" s="501">
        <f t="shared" si="9"/>
        <v>7</v>
      </c>
      <c r="L32" s="501">
        <f t="shared" si="9"/>
        <v>6</v>
      </c>
      <c r="M32" s="501">
        <f t="shared" si="9"/>
        <v>14</v>
      </c>
      <c r="N32" s="501">
        <f t="shared" si="9"/>
        <v>14</v>
      </c>
      <c r="O32" s="501">
        <f t="shared" si="9"/>
        <v>13</v>
      </c>
      <c r="P32" s="501">
        <f t="shared" si="9"/>
        <v>11</v>
      </c>
      <c r="Q32" s="501">
        <f t="shared" si="9"/>
        <v>13</v>
      </c>
      <c r="R32" s="501">
        <f t="shared" si="9"/>
        <v>6</v>
      </c>
      <c r="S32" s="367">
        <f t="shared" si="5"/>
        <v>11.071428571428571</v>
      </c>
    </row>
    <row r="33" spans="1:19" ht="24" customHeight="1" x14ac:dyDescent="0.25">
      <c r="A33" s="486" t="s">
        <v>13</v>
      </c>
      <c r="B33" s="486" t="s">
        <v>288</v>
      </c>
      <c r="C33" s="493" t="s">
        <v>276</v>
      </c>
      <c r="D33" s="488">
        <f>SUM(E33:K33,L33:R33)/2</f>
        <v>19</v>
      </c>
      <c r="E33" s="519"/>
      <c r="F33" s="488"/>
      <c r="G33" s="488"/>
      <c r="H33" s="488">
        <v>5</v>
      </c>
      <c r="I33" s="488">
        <v>7</v>
      </c>
      <c r="J33" s="488">
        <v>7</v>
      </c>
      <c r="K33" s="492" t="s">
        <v>104</v>
      </c>
      <c r="L33" s="492" t="s">
        <v>104</v>
      </c>
      <c r="M33" s="488"/>
      <c r="N33" s="488"/>
      <c r="O33" s="488">
        <v>5</v>
      </c>
      <c r="P33" s="488">
        <v>7</v>
      </c>
      <c r="Q33" s="488">
        <v>7</v>
      </c>
      <c r="R33" s="519"/>
      <c r="S33" s="367"/>
    </row>
    <row r="34" spans="1:19" ht="24" customHeight="1" x14ac:dyDescent="0.25">
      <c r="A34" s="486" t="s">
        <v>13</v>
      </c>
      <c r="B34" s="486" t="s">
        <v>34</v>
      </c>
      <c r="C34" s="521" t="s">
        <v>192</v>
      </c>
      <c r="D34" s="488">
        <f>SUM(E34:K34,L34:R34)/2</f>
        <v>40</v>
      </c>
      <c r="E34" s="489">
        <v>8</v>
      </c>
      <c r="F34" s="503">
        <v>8</v>
      </c>
      <c r="G34" s="503">
        <v>8</v>
      </c>
      <c r="H34" s="488">
        <v>8</v>
      </c>
      <c r="I34" s="488"/>
      <c r="J34" s="488">
        <v>8</v>
      </c>
      <c r="K34" s="489"/>
      <c r="L34" s="489"/>
      <c r="M34" s="503">
        <v>8</v>
      </c>
      <c r="N34" s="503">
        <v>8</v>
      </c>
      <c r="O34" s="488">
        <v>8</v>
      </c>
      <c r="P34" s="488"/>
      <c r="Q34" s="488">
        <v>8</v>
      </c>
      <c r="R34" s="490">
        <v>8</v>
      </c>
      <c r="S34" s="367"/>
    </row>
    <row r="35" spans="1:19" ht="24" customHeight="1" x14ac:dyDescent="0.25">
      <c r="A35" s="498"/>
      <c r="B35" s="498"/>
      <c r="C35" s="499" t="s">
        <v>121</v>
      </c>
      <c r="D35" s="500"/>
      <c r="E35" s="501">
        <f t="shared" ref="E35:R35" si="10">COUNT(E7:E12,E14:E17,E19:E22,E24:E26,E28:E31,E33:E34)</f>
        <v>6</v>
      </c>
      <c r="F35" s="501">
        <f t="shared" si="10"/>
        <v>14</v>
      </c>
      <c r="G35" s="501">
        <f t="shared" si="10"/>
        <v>13</v>
      </c>
      <c r="H35" s="501">
        <f t="shared" si="10"/>
        <v>15</v>
      </c>
      <c r="I35" s="501">
        <f t="shared" si="10"/>
        <v>15</v>
      </c>
      <c r="J35" s="501">
        <f t="shared" si="10"/>
        <v>16</v>
      </c>
      <c r="K35" s="501">
        <f t="shared" si="10"/>
        <v>7</v>
      </c>
      <c r="L35" s="501">
        <f t="shared" si="10"/>
        <v>6</v>
      </c>
      <c r="M35" s="501">
        <f t="shared" si="10"/>
        <v>15</v>
      </c>
      <c r="N35" s="501">
        <f t="shared" si="10"/>
        <v>15</v>
      </c>
      <c r="O35" s="501">
        <f t="shared" si="10"/>
        <v>15</v>
      </c>
      <c r="P35" s="501">
        <f t="shared" si="10"/>
        <v>12</v>
      </c>
      <c r="Q35" s="501">
        <f t="shared" si="10"/>
        <v>15</v>
      </c>
      <c r="R35" s="501">
        <f t="shared" si="10"/>
        <v>7</v>
      </c>
      <c r="S35" s="367">
        <f t="shared" si="5"/>
        <v>12.214285714285714</v>
      </c>
    </row>
    <row r="36" spans="1:19" ht="24" customHeight="1" x14ac:dyDescent="0.25">
      <c r="A36" s="486" t="s">
        <v>13</v>
      </c>
      <c r="B36" s="486" t="s">
        <v>162</v>
      </c>
      <c r="C36" s="493" t="s">
        <v>292</v>
      </c>
      <c r="D36" s="488">
        <f>SUM(E36:K36,L36:R36)/2</f>
        <v>8</v>
      </c>
      <c r="E36" s="489">
        <v>8</v>
      </c>
      <c r="F36" s="516"/>
      <c r="G36" s="522"/>
      <c r="H36" s="516"/>
      <c r="I36" s="516"/>
      <c r="J36" s="516"/>
      <c r="K36" s="494"/>
      <c r="L36" s="494"/>
      <c r="M36" s="516"/>
      <c r="N36" s="523"/>
      <c r="O36" s="523"/>
      <c r="P36" s="523"/>
      <c r="Q36" s="516"/>
      <c r="R36" s="490">
        <v>8</v>
      </c>
      <c r="S36" s="367"/>
    </row>
    <row r="37" spans="1:19" ht="24" customHeight="1" x14ac:dyDescent="0.25">
      <c r="A37" s="498"/>
      <c r="B37" s="498"/>
      <c r="C37" s="499" t="s">
        <v>139</v>
      </c>
      <c r="D37" s="500"/>
      <c r="E37" s="501">
        <f t="shared" ref="E37:R37" si="11">COUNT(E7:E12,E14:E17,E19:E22,E24:E26,E28:E31,E33:E34,E36)</f>
        <v>7</v>
      </c>
      <c r="F37" s="501">
        <f t="shared" si="11"/>
        <v>14</v>
      </c>
      <c r="G37" s="501">
        <f t="shared" si="11"/>
        <v>13</v>
      </c>
      <c r="H37" s="501">
        <f t="shared" si="11"/>
        <v>15</v>
      </c>
      <c r="I37" s="501">
        <f t="shared" si="11"/>
        <v>15</v>
      </c>
      <c r="J37" s="501">
        <f t="shared" si="11"/>
        <v>16</v>
      </c>
      <c r="K37" s="501">
        <f t="shared" si="11"/>
        <v>7</v>
      </c>
      <c r="L37" s="501">
        <f t="shared" si="11"/>
        <v>6</v>
      </c>
      <c r="M37" s="501">
        <f t="shared" si="11"/>
        <v>15</v>
      </c>
      <c r="N37" s="501">
        <f t="shared" si="11"/>
        <v>15</v>
      </c>
      <c r="O37" s="501">
        <f t="shared" si="11"/>
        <v>15</v>
      </c>
      <c r="P37" s="501">
        <f t="shared" si="11"/>
        <v>12</v>
      </c>
      <c r="Q37" s="501">
        <f t="shared" si="11"/>
        <v>15</v>
      </c>
      <c r="R37" s="501">
        <f t="shared" si="11"/>
        <v>8</v>
      </c>
      <c r="S37" s="367">
        <f t="shared" si="5"/>
        <v>12.357142857142858</v>
      </c>
    </row>
    <row r="38" spans="1:19" ht="24" customHeight="1" x14ac:dyDescent="0.25">
      <c r="A38" s="515" t="s">
        <v>296</v>
      </c>
      <c r="B38" s="515" t="s">
        <v>103</v>
      </c>
      <c r="C38" s="979" t="s">
        <v>297</v>
      </c>
      <c r="D38" s="488">
        <f>SUM(E38:K38,L38:R38)/2</f>
        <v>0</v>
      </c>
      <c r="E38" s="489"/>
      <c r="F38" s="488"/>
      <c r="G38" s="488"/>
      <c r="H38" s="488"/>
      <c r="I38" s="488"/>
      <c r="J38" s="488"/>
      <c r="K38" s="489"/>
      <c r="L38" s="489"/>
      <c r="M38" s="488"/>
      <c r="N38" s="488"/>
      <c r="O38" s="488"/>
      <c r="P38" s="488"/>
      <c r="Q38" s="488"/>
      <c r="R38" s="490"/>
      <c r="S38" s="367"/>
    </row>
    <row r="39" spans="1:19" ht="24" customHeight="1" x14ac:dyDescent="0.25">
      <c r="A39" s="498"/>
      <c r="B39" s="498"/>
      <c r="C39" s="499" t="s">
        <v>125</v>
      </c>
      <c r="D39" s="500"/>
      <c r="E39" s="501">
        <f t="shared" ref="E39:R39" si="12">COUNT(E7:E12,E14:E16,E19:E22,E24:E26,E28:E31,E33:E34,E36,E38:E38)</f>
        <v>7</v>
      </c>
      <c r="F39" s="501">
        <f t="shared" si="12"/>
        <v>14</v>
      </c>
      <c r="G39" s="501">
        <f t="shared" si="12"/>
        <v>13</v>
      </c>
      <c r="H39" s="501">
        <f t="shared" si="12"/>
        <v>15</v>
      </c>
      <c r="I39" s="501">
        <f t="shared" si="12"/>
        <v>15</v>
      </c>
      <c r="J39" s="501">
        <f t="shared" si="12"/>
        <v>16</v>
      </c>
      <c r="K39" s="501">
        <f t="shared" si="12"/>
        <v>7</v>
      </c>
      <c r="L39" s="501">
        <f t="shared" si="12"/>
        <v>6</v>
      </c>
      <c r="M39" s="501">
        <f t="shared" si="12"/>
        <v>15</v>
      </c>
      <c r="N39" s="501">
        <f t="shared" si="12"/>
        <v>15</v>
      </c>
      <c r="O39" s="501">
        <f t="shared" si="12"/>
        <v>15</v>
      </c>
      <c r="P39" s="501">
        <f t="shared" si="12"/>
        <v>12</v>
      </c>
      <c r="Q39" s="501">
        <f t="shared" si="12"/>
        <v>15</v>
      </c>
      <c r="R39" s="501">
        <f t="shared" si="12"/>
        <v>8</v>
      </c>
      <c r="S39" s="367">
        <f t="shared" si="5"/>
        <v>12.357142857142858</v>
      </c>
    </row>
    <row r="40" spans="1:19" ht="24" customHeight="1" x14ac:dyDescent="0.25">
      <c r="A40" s="486" t="s">
        <v>13</v>
      </c>
      <c r="B40" s="486" t="s">
        <v>93</v>
      </c>
      <c r="C40" s="493" t="s">
        <v>291</v>
      </c>
      <c r="D40" s="488">
        <f>SUM(E40:K40,L40:R40)/2</f>
        <v>24</v>
      </c>
      <c r="E40" s="519"/>
      <c r="F40" s="488"/>
      <c r="G40" s="488">
        <v>8</v>
      </c>
      <c r="H40" s="488">
        <v>8</v>
      </c>
      <c r="I40" s="488">
        <v>8</v>
      </c>
      <c r="J40" s="488"/>
      <c r="K40" s="519"/>
      <c r="L40" s="519"/>
      <c r="M40" s="488"/>
      <c r="N40" s="488">
        <v>8</v>
      </c>
      <c r="O40" s="488">
        <v>8</v>
      </c>
      <c r="P40" s="488">
        <v>8</v>
      </c>
      <c r="Q40" s="488"/>
      <c r="R40" s="512"/>
      <c r="S40" s="367"/>
    </row>
    <row r="41" spans="1:19" ht="24" customHeight="1" x14ac:dyDescent="0.25">
      <c r="A41" s="486" t="s">
        <v>13</v>
      </c>
      <c r="B41" s="486" t="s">
        <v>93</v>
      </c>
      <c r="C41" s="493" t="s">
        <v>282</v>
      </c>
      <c r="D41" s="488">
        <f>SUM(E41:K41,L41:R41)/2</f>
        <v>40</v>
      </c>
      <c r="E41" s="490">
        <v>8</v>
      </c>
      <c r="F41" s="488">
        <v>8</v>
      </c>
      <c r="G41" s="488">
        <v>8</v>
      </c>
      <c r="H41" s="488"/>
      <c r="I41" s="488">
        <v>8</v>
      </c>
      <c r="J41" s="488">
        <v>8</v>
      </c>
      <c r="K41" s="519"/>
      <c r="L41" s="519"/>
      <c r="M41" s="488">
        <v>8</v>
      </c>
      <c r="N41" s="488">
        <v>8</v>
      </c>
      <c r="O41" s="488">
        <v>8</v>
      </c>
      <c r="P41" s="488">
        <v>8</v>
      </c>
      <c r="Q41" s="488"/>
      <c r="R41" s="519">
        <v>8</v>
      </c>
      <c r="S41" s="367"/>
    </row>
    <row r="42" spans="1:19" ht="24" customHeight="1" x14ac:dyDescent="0.25">
      <c r="A42" s="486" t="s">
        <v>13</v>
      </c>
      <c r="B42" s="486" t="s">
        <v>94</v>
      </c>
      <c r="C42" s="493" t="s">
        <v>286</v>
      </c>
      <c r="D42" s="488">
        <f>SUM(E42:K42,L42:R42)/2</f>
        <v>24</v>
      </c>
      <c r="E42" s="489"/>
      <c r="F42" s="488"/>
      <c r="G42" s="516"/>
      <c r="H42" s="488">
        <v>8</v>
      </c>
      <c r="I42" s="488">
        <v>8</v>
      </c>
      <c r="J42" s="488"/>
      <c r="K42" s="489">
        <v>8</v>
      </c>
      <c r="L42" s="489">
        <v>8</v>
      </c>
      <c r="M42" s="488"/>
      <c r="N42" s="488"/>
      <c r="O42" s="488">
        <v>8</v>
      </c>
      <c r="P42" s="488">
        <v>8</v>
      </c>
      <c r="Q42" s="488"/>
      <c r="R42" s="490"/>
      <c r="S42" s="367"/>
    </row>
    <row r="43" spans="1:19" ht="24" customHeight="1" x14ac:dyDescent="0.25">
      <c r="A43" s="486" t="s">
        <v>13</v>
      </c>
      <c r="B43" s="486" t="s">
        <v>94</v>
      </c>
      <c r="C43" s="521" t="s">
        <v>235</v>
      </c>
      <c r="D43" s="488">
        <f t="shared" ref="D43:D46" si="13">SUM(E43:K43,L43:R43)/2</f>
        <v>40</v>
      </c>
      <c r="E43" s="494"/>
      <c r="F43" s="503">
        <v>8</v>
      </c>
      <c r="G43" s="503">
        <v>8</v>
      </c>
      <c r="H43" s="488"/>
      <c r="I43" s="503">
        <v>8</v>
      </c>
      <c r="J43" s="503">
        <v>8</v>
      </c>
      <c r="K43" s="489">
        <v>8</v>
      </c>
      <c r="L43" s="489">
        <v>8</v>
      </c>
      <c r="M43" s="488">
        <v>8</v>
      </c>
      <c r="N43" s="503"/>
      <c r="O43" s="503">
        <v>8</v>
      </c>
      <c r="P43" s="503">
        <v>8</v>
      </c>
      <c r="Q43" s="503">
        <v>8</v>
      </c>
      <c r="R43" s="504"/>
      <c r="S43" s="367"/>
    </row>
    <row r="44" spans="1:19" ht="24" customHeight="1" x14ac:dyDescent="0.45">
      <c r="A44" s="486" t="s">
        <v>13</v>
      </c>
      <c r="B44" s="486" t="s">
        <v>94</v>
      </c>
      <c r="C44" s="493" t="s">
        <v>293</v>
      </c>
      <c r="D44" s="488">
        <f t="shared" si="13"/>
        <v>40</v>
      </c>
      <c r="E44" s="489"/>
      <c r="F44" s="488">
        <v>8</v>
      </c>
      <c r="G44" s="488">
        <v>8</v>
      </c>
      <c r="H44" s="542">
        <v>8</v>
      </c>
      <c r="I44" s="488"/>
      <c r="J44" s="488">
        <v>8</v>
      </c>
      <c r="K44" s="489">
        <v>8</v>
      </c>
      <c r="L44" s="489">
        <v>8</v>
      </c>
      <c r="M44" s="488">
        <v>8</v>
      </c>
      <c r="N44" s="488">
        <v>8</v>
      </c>
      <c r="O44" s="488"/>
      <c r="P44" s="488">
        <v>8</v>
      </c>
      <c r="Q44" s="488">
        <v>8</v>
      </c>
      <c r="R44" s="490"/>
      <c r="S44" s="367"/>
    </row>
    <row r="45" spans="1:19" ht="24" customHeight="1" x14ac:dyDescent="0.25">
      <c r="A45" s="486" t="s">
        <v>13</v>
      </c>
      <c r="B45" s="486" t="s">
        <v>94</v>
      </c>
      <c r="C45" s="493" t="s">
        <v>298</v>
      </c>
      <c r="D45" s="488">
        <f t="shared" si="13"/>
        <v>8</v>
      </c>
      <c r="E45" s="489">
        <v>8</v>
      </c>
      <c r="F45" s="488"/>
      <c r="G45" s="496"/>
      <c r="H45" s="496"/>
      <c r="I45" s="496"/>
      <c r="J45" s="496"/>
      <c r="K45" s="489"/>
      <c r="L45" s="489"/>
      <c r="M45" s="488"/>
      <c r="N45" s="496"/>
      <c r="O45" s="488"/>
      <c r="P45" s="496"/>
      <c r="Q45" s="496"/>
      <c r="R45" s="490">
        <v>8</v>
      </c>
      <c r="S45" s="367"/>
    </row>
    <row r="46" spans="1:19" ht="24" customHeight="1" x14ac:dyDescent="0.25">
      <c r="A46" s="486" t="s">
        <v>13</v>
      </c>
      <c r="B46" s="486" t="s">
        <v>94</v>
      </c>
      <c r="C46" s="493" t="s">
        <v>221</v>
      </c>
      <c r="D46" s="488">
        <f t="shared" si="13"/>
        <v>40</v>
      </c>
      <c r="E46" s="489">
        <v>8</v>
      </c>
      <c r="F46" s="488">
        <v>8</v>
      </c>
      <c r="G46" s="488">
        <v>8</v>
      </c>
      <c r="H46" s="488">
        <v>8</v>
      </c>
      <c r="I46" s="488"/>
      <c r="J46" s="488">
        <v>8</v>
      </c>
      <c r="K46" s="489"/>
      <c r="L46" s="489"/>
      <c r="M46" s="503">
        <v>8</v>
      </c>
      <c r="N46" s="488">
        <v>8</v>
      </c>
      <c r="O46" s="488">
        <v>8</v>
      </c>
      <c r="P46" s="488"/>
      <c r="Q46" s="488">
        <v>8</v>
      </c>
      <c r="R46" s="490">
        <v>8</v>
      </c>
      <c r="S46" s="367"/>
    </row>
    <row r="47" spans="1:19" ht="24" hidden="1" customHeight="1" x14ac:dyDescent="0.25">
      <c r="A47" s="498"/>
      <c r="B47" s="498"/>
      <c r="C47" s="499" t="s">
        <v>126</v>
      </c>
      <c r="D47" s="500"/>
      <c r="E47" s="501">
        <f t="shared" ref="E47:R47" si="14">COUNT(E8:E12,E14:E17,E19:E22,E24:E26,E28:E31,E33:E34,E36,E38:E38,E40:E41)</f>
        <v>8</v>
      </c>
      <c r="F47" s="501">
        <f t="shared" si="14"/>
        <v>14</v>
      </c>
      <c r="G47" s="501">
        <f t="shared" si="14"/>
        <v>14</v>
      </c>
      <c r="H47" s="501">
        <f t="shared" si="14"/>
        <v>15</v>
      </c>
      <c r="I47" s="501">
        <f t="shared" si="14"/>
        <v>16</v>
      </c>
      <c r="J47" s="501">
        <f t="shared" si="14"/>
        <v>16</v>
      </c>
      <c r="K47" s="501">
        <f t="shared" si="14"/>
        <v>7</v>
      </c>
      <c r="L47" s="501">
        <f t="shared" si="14"/>
        <v>6</v>
      </c>
      <c r="M47" s="501">
        <f t="shared" si="14"/>
        <v>15</v>
      </c>
      <c r="N47" s="501">
        <f t="shared" si="14"/>
        <v>16</v>
      </c>
      <c r="O47" s="501">
        <f t="shared" si="14"/>
        <v>16</v>
      </c>
      <c r="P47" s="501">
        <f t="shared" si="14"/>
        <v>13</v>
      </c>
      <c r="Q47" s="501">
        <f t="shared" si="14"/>
        <v>14</v>
      </c>
      <c r="R47" s="501">
        <f t="shared" si="14"/>
        <v>9</v>
      </c>
      <c r="S47" s="367">
        <f t="shared" si="5"/>
        <v>12.785714285714286</v>
      </c>
    </row>
    <row r="48" spans="1:19" ht="24" customHeight="1" x14ac:dyDescent="0.25">
      <c r="A48" s="498"/>
      <c r="B48" s="498"/>
      <c r="C48" s="499" t="s">
        <v>127</v>
      </c>
      <c r="D48" s="500"/>
      <c r="E48" s="501">
        <f t="shared" ref="E48:R48" si="15">COUNT(E14:E17,E19:E22,E24:E26,E28:E31,E33:E34,E36,E38:E38,E40:E46)</f>
        <v>8</v>
      </c>
      <c r="F48" s="501">
        <f>COUNT(F14:F17,F19:F22,F24:F26,F28:F31,F33:F34,F36,F38:F38,F40:F46)</f>
        <v>13</v>
      </c>
      <c r="G48" s="501">
        <f t="shared" si="15"/>
        <v>14</v>
      </c>
      <c r="H48" s="501">
        <f t="shared" si="15"/>
        <v>15</v>
      </c>
      <c r="I48" s="501">
        <f t="shared" si="15"/>
        <v>14</v>
      </c>
      <c r="J48" s="501">
        <f t="shared" si="15"/>
        <v>15</v>
      </c>
      <c r="K48" s="501">
        <f t="shared" si="15"/>
        <v>9</v>
      </c>
      <c r="L48" s="501">
        <f t="shared" si="15"/>
        <v>9</v>
      </c>
      <c r="M48" s="501">
        <f t="shared" si="15"/>
        <v>14</v>
      </c>
      <c r="N48" s="501">
        <f t="shared" si="15"/>
        <v>14</v>
      </c>
      <c r="O48" s="501">
        <f t="shared" si="15"/>
        <v>15</v>
      </c>
      <c r="P48" s="501">
        <f t="shared" si="15"/>
        <v>14</v>
      </c>
      <c r="Q48" s="501">
        <f t="shared" si="15"/>
        <v>14</v>
      </c>
      <c r="R48" s="501">
        <f t="shared" si="15"/>
        <v>8</v>
      </c>
      <c r="S48" s="367">
        <f t="shared" si="5"/>
        <v>12.571428571428571</v>
      </c>
    </row>
    <row r="49" spans="1:19" ht="24" hidden="1" customHeight="1" x14ac:dyDescent="0.25">
      <c r="A49" s="486" t="s">
        <v>138</v>
      </c>
      <c r="B49" s="486" t="s">
        <v>216</v>
      </c>
      <c r="C49" s="493" t="s">
        <v>135</v>
      </c>
      <c r="D49" s="488">
        <f t="shared" ref="D49:D50" si="16">SUM(E49:K49,L49:R49)/2</f>
        <v>0</v>
      </c>
      <c r="E49" s="490"/>
      <c r="F49" s="488"/>
      <c r="G49" s="488"/>
      <c r="H49" s="488" t="s">
        <v>138</v>
      </c>
      <c r="I49" s="488" t="s">
        <v>138</v>
      </c>
      <c r="J49" s="488" t="s">
        <v>138</v>
      </c>
      <c r="K49" s="519" t="s">
        <v>138</v>
      </c>
      <c r="L49" s="519" t="s">
        <v>138</v>
      </c>
      <c r="M49" s="488"/>
      <c r="N49" s="488"/>
      <c r="O49" s="488" t="s">
        <v>138</v>
      </c>
      <c r="P49" s="488" t="s">
        <v>138</v>
      </c>
      <c r="Q49" s="488" t="s">
        <v>138</v>
      </c>
      <c r="R49" s="490"/>
      <c r="S49" s="367"/>
    </row>
    <row r="50" spans="1:19" ht="24" customHeight="1" x14ac:dyDescent="0.25">
      <c r="A50" s="486" t="s">
        <v>78</v>
      </c>
      <c r="B50" s="486" t="s">
        <v>216</v>
      </c>
      <c r="C50" s="493" t="s">
        <v>109</v>
      </c>
      <c r="D50" s="488">
        <f t="shared" si="16"/>
        <v>0</v>
      </c>
      <c r="E50" s="490"/>
      <c r="F50" s="491"/>
      <c r="G50" s="488"/>
      <c r="H50" s="491"/>
      <c r="I50" s="488"/>
      <c r="J50" s="488"/>
      <c r="K50" s="490"/>
      <c r="L50" s="489"/>
      <c r="M50" s="488"/>
      <c r="N50" s="488"/>
      <c r="O50" s="488"/>
      <c r="P50" s="488"/>
      <c r="Q50" s="488"/>
      <c r="R50" s="490"/>
      <c r="S50" s="367"/>
    </row>
    <row r="51" spans="1:19" ht="24" customHeight="1" x14ac:dyDescent="0.25">
      <c r="A51" s="486" t="s">
        <v>13</v>
      </c>
      <c r="B51" s="486" t="s">
        <v>110</v>
      </c>
      <c r="C51" s="487" t="s">
        <v>106</v>
      </c>
      <c r="D51" s="488">
        <f>SUM(E51:K51,L51:R51)/2</f>
        <v>27</v>
      </c>
      <c r="E51" s="490"/>
      <c r="F51" s="509" t="s">
        <v>104</v>
      </c>
      <c r="G51" s="488">
        <v>6</v>
      </c>
      <c r="H51" s="491">
        <v>6</v>
      </c>
      <c r="I51" s="488">
        <v>6</v>
      </c>
      <c r="J51" s="488">
        <v>6</v>
      </c>
      <c r="K51" s="497"/>
      <c r="L51" s="489"/>
      <c r="M51" s="488">
        <v>6</v>
      </c>
      <c r="N51" s="488">
        <v>6</v>
      </c>
      <c r="O51" s="488">
        <v>6</v>
      </c>
      <c r="P51" s="488">
        <v>6</v>
      </c>
      <c r="Q51" s="488">
        <v>6</v>
      </c>
      <c r="R51" s="497"/>
      <c r="S51" s="367"/>
    </row>
    <row r="52" spans="1:19" ht="24" hidden="1" customHeight="1" x14ac:dyDescent="0.25">
      <c r="A52" s="498"/>
      <c r="B52" s="498"/>
      <c r="C52" s="896" t="s">
        <v>51</v>
      </c>
      <c r="D52" s="500"/>
      <c r="E52" s="501">
        <f t="shared" ref="E52:R52" si="17">COUNT(E19:E22,E24:E26,E28:E31,E33:E34,E36,E38,E40:E46,E49:E50)</f>
        <v>8</v>
      </c>
      <c r="F52" s="501">
        <f t="shared" si="17"/>
        <v>10</v>
      </c>
      <c r="G52" s="501">
        <f t="shared" si="17"/>
        <v>12</v>
      </c>
      <c r="H52" s="501">
        <f t="shared" si="17"/>
        <v>13</v>
      </c>
      <c r="I52" s="501">
        <f t="shared" si="17"/>
        <v>11</v>
      </c>
      <c r="J52" s="501">
        <f t="shared" si="17"/>
        <v>13</v>
      </c>
      <c r="K52" s="501">
        <f t="shared" si="17"/>
        <v>7</v>
      </c>
      <c r="L52" s="501">
        <f t="shared" si="17"/>
        <v>7</v>
      </c>
      <c r="M52" s="501">
        <f t="shared" si="17"/>
        <v>13</v>
      </c>
      <c r="N52" s="501">
        <f t="shared" si="17"/>
        <v>12</v>
      </c>
      <c r="O52" s="501">
        <f t="shared" si="17"/>
        <v>12</v>
      </c>
      <c r="P52" s="501">
        <f t="shared" si="17"/>
        <v>12</v>
      </c>
      <c r="Q52" s="501">
        <f t="shared" si="17"/>
        <v>11</v>
      </c>
      <c r="R52" s="501">
        <f t="shared" si="17"/>
        <v>8</v>
      </c>
      <c r="S52" s="367">
        <f t="shared" si="5"/>
        <v>10.642857142857142</v>
      </c>
    </row>
    <row r="53" spans="1:19" ht="24" hidden="1" customHeight="1" x14ac:dyDescent="0.25">
      <c r="A53" s="498"/>
      <c r="B53" s="498"/>
      <c r="C53" s="526" t="s">
        <v>113</v>
      </c>
      <c r="D53" s="500"/>
      <c r="E53" s="501">
        <f>COUNT(E24:E26,E28:E31,E34,E36,E38:E38,E40:E46,E49:E51)</f>
        <v>7</v>
      </c>
      <c r="F53" s="501">
        <f t="shared" ref="F53:R53" si="18">COUNT(F24:F26,F28:F31,F34,F36,F38:F38,F40:F46,F49:F51)</f>
        <v>7</v>
      </c>
      <c r="G53" s="501">
        <f t="shared" si="18"/>
        <v>11</v>
      </c>
      <c r="H53" s="501">
        <f t="shared" si="18"/>
        <v>12</v>
      </c>
      <c r="I53" s="501">
        <f>COUNT(I24:I26,I28:I31,I33:I34,I36,I38:I38,I40:I46,I49:I51)</f>
        <v>10</v>
      </c>
      <c r="J53" s="501">
        <f>COUNT(J24:J26,J28:J31,J33:J34,J36,J38:J38,J40:J46,J49:J51)</f>
        <v>11</v>
      </c>
      <c r="K53" s="501">
        <f t="shared" si="18"/>
        <v>6</v>
      </c>
      <c r="L53" s="501">
        <f t="shared" si="18"/>
        <v>6</v>
      </c>
      <c r="M53" s="501">
        <f t="shared" si="18"/>
        <v>11</v>
      </c>
      <c r="N53" s="501">
        <f t="shared" si="18"/>
        <v>11</v>
      </c>
      <c r="O53" s="501">
        <f t="shared" si="18"/>
        <v>11</v>
      </c>
      <c r="P53" s="501">
        <f>COUNT(P24:P26,P28:P31,P33:P34,P36,P38:P38,P40:P46,P49:P51)</f>
        <v>11</v>
      </c>
      <c r="Q53" s="501">
        <f t="shared" si="18"/>
        <v>9</v>
      </c>
      <c r="R53" s="501">
        <f t="shared" si="18"/>
        <v>7</v>
      </c>
      <c r="S53" s="367">
        <f t="shared" si="5"/>
        <v>9.2857142857142865</v>
      </c>
    </row>
    <row r="54" spans="1:19" ht="24" customHeight="1" x14ac:dyDescent="0.25">
      <c r="A54" s="498"/>
      <c r="B54" s="498"/>
      <c r="C54" s="526" t="s">
        <v>55</v>
      </c>
      <c r="D54" s="500"/>
      <c r="E54" s="501">
        <f>COUNT(E28:E31,E34,E36,E38:E38,E40:E46,E49:E51)</f>
        <v>6</v>
      </c>
      <c r="F54" s="501">
        <f t="shared" ref="F54:R54" si="19">COUNT(F28:F31,F34,F36,F38:F38,F40:F46,F49:F51)</f>
        <v>6</v>
      </c>
      <c r="G54" s="501">
        <f t="shared" si="19"/>
        <v>10</v>
      </c>
      <c r="H54" s="501">
        <f t="shared" si="19"/>
        <v>10</v>
      </c>
      <c r="I54" s="501">
        <f>COUNT(I28:I31,I33:I34,I36,I38:I38,I40:I46,I49:I51)</f>
        <v>9</v>
      </c>
      <c r="J54" s="501">
        <f>COUNT(J28:J31,J33:J34,J36,J38:J38,J40:J46,J49:J51)</f>
        <v>10</v>
      </c>
      <c r="K54" s="501">
        <f t="shared" si="19"/>
        <v>4</v>
      </c>
      <c r="L54" s="501">
        <f t="shared" si="19"/>
        <v>4</v>
      </c>
      <c r="M54" s="501">
        <f t="shared" si="19"/>
        <v>10</v>
      </c>
      <c r="N54" s="501">
        <f t="shared" si="19"/>
        <v>9</v>
      </c>
      <c r="O54" s="501">
        <f t="shared" si="19"/>
        <v>10</v>
      </c>
      <c r="P54" s="501">
        <f>COUNT(P28:P31,P33:P34,P36,P38:P38,P40:P46,P49:P51)</f>
        <v>10</v>
      </c>
      <c r="Q54" s="501">
        <f>COUNT(Q28:Q31,Q33:Q34,Q36,Q38:Q38,Q40:Q46,Q49:Q51)</f>
        <v>9</v>
      </c>
      <c r="R54" s="501">
        <f t="shared" si="19"/>
        <v>6</v>
      </c>
      <c r="S54" s="367">
        <f t="shared" si="5"/>
        <v>8.0714285714285712</v>
      </c>
    </row>
    <row r="55" spans="1:19" ht="24" hidden="1" customHeight="1" x14ac:dyDescent="0.25">
      <c r="A55" s="486" t="s">
        <v>299</v>
      </c>
      <c r="B55" s="486" t="s">
        <v>227</v>
      </c>
      <c r="C55" s="493"/>
      <c r="D55" s="488">
        <f t="shared" ref="D55" si="20">SUM(E55:K55,L55:R55)/2</f>
        <v>0</v>
      </c>
      <c r="E55" s="490"/>
      <c r="F55" s="491"/>
      <c r="G55" s="488"/>
      <c r="H55" s="491"/>
      <c r="I55" s="488"/>
      <c r="J55" s="488"/>
      <c r="K55" s="489"/>
      <c r="L55" s="489"/>
      <c r="M55" s="488"/>
      <c r="N55" s="488"/>
      <c r="O55" s="488"/>
      <c r="P55" s="488"/>
      <c r="Q55" s="488"/>
      <c r="R55" s="489"/>
      <c r="S55" s="367"/>
    </row>
    <row r="56" spans="1:19" ht="24" hidden="1" customHeight="1" x14ac:dyDescent="0.25">
      <c r="A56" s="498"/>
      <c r="B56" s="498"/>
      <c r="C56" s="526" t="s">
        <v>105</v>
      </c>
      <c r="D56" s="500"/>
      <c r="E56" s="501">
        <f>COUNT(E34,E36,E38:E38,E40:E46,E49:E51,E55)</f>
        <v>5</v>
      </c>
      <c r="F56" s="501">
        <f t="shared" ref="F56:R56" si="21">COUNT(F34,F36,F38:F38,F40:F46,F49:F51,F55)</f>
        <v>5</v>
      </c>
      <c r="G56" s="501">
        <f t="shared" si="21"/>
        <v>7</v>
      </c>
      <c r="H56" s="501">
        <f t="shared" si="21"/>
        <v>6</v>
      </c>
      <c r="I56" s="501">
        <f t="shared" si="21"/>
        <v>5</v>
      </c>
      <c r="J56" s="501">
        <f t="shared" si="21"/>
        <v>6</v>
      </c>
      <c r="K56" s="501">
        <f t="shared" si="21"/>
        <v>3</v>
      </c>
      <c r="L56" s="501">
        <f t="shared" si="21"/>
        <v>3</v>
      </c>
      <c r="M56" s="501">
        <f t="shared" si="21"/>
        <v>6</v>
      </c>
      <c r="N56" s="501">
        <f t="shared" si="21"/>
        <v>6</v>
      </c>
      <c r="O56" s="501">
        <f t="shared" si="21"/>
        <v>7</v>
      </c>
      <c r="P56" s="501">
        <f t="shared" si="21"/>
        <v>6</v>
      </c>
      <c r="Q56" s="501">
        <f t="shared" si="21"/>
        <v>5</v>
      </c>
      <c r="R56" s="501">
        <f t="shared" si="21"/>
        <v>5</v>
      </c>
      <c r="S56" s="367">
        <f t="shared" si="5"/>
        <v>5.3571428571428568</v>
      </c>
    </row>
    <row r="57" spans="1:19" ht="24" hidden="1" customHeight="1" x14ac:dyDescent="0.25">
      <c r="A57" s="498"/>
      <c r="B57" s="498"/>
      <c r="C57" s="526" t="s">
        <v>128</v>
      </c>
      <c r="D57" s="500"/>
      <c r="E57" s="501">
        <f>COUNT(E36,E38:E38,E40:E46,E49:E51,E55)</f>
        <v>4</v>
      </c>
      <c r="F57" s="501">
        <f t="shared" ref="F57:R57" si="22">COUNT(F36,F38:F38,F40:F46,F49:F51,F55)</f>
        <v>4</v>
      </c>
      <c r="G57" s="501">
        <f t="shared" si="22"/>
        <v>6</v>
      </c>
      <c r="H57" s="501">
        <f t="shared" si="22"/>
        <v>5</v>
      </c>
      <c r="I57" s="501">
        <f t="shared" si="22"/>
        <v>5</v>
      </c>
      <c r="J57" s="501">
        <f t="shared" si="22"/>
        <v>5</v>
      </c>
      <c r="K57" s="501">
        <f t="shared" si="22"/>
        <v>3</v>
      </c>
      <c r="L57" s="501">
        <f t="shared" si="22"/>
        <v>3</v>
      </c>
      <c r="M57" s="501">
        <f t="shared" si="22"/>
        <v>5</v>
      </c>
      <c r="N57" s="501">
        <f t="shared" si="22"/>
        <v>5</v>
      </c>
      <c r="O57" s="501">
        <f t="shared" si="22"/>
        <v>6</v>
      </c>
      <c r="P57" s="501">
        <f t="shared" si="22"/>
        <v>6</v>
      </c>
      <c r="Q57" s="501">
        <f t="shared" si="22"/>
        <v>4</v>
      </c>
      <c r="R57" s="501">
        <f t="shared" si="22"/>
        <v>4</v>
      </c>
      <c r="S57" s="367">
        <f t="shared" si="5"/>
        <v>4.6428571428571432</v>
      </c>
    </row>
    <row r="58" spans="1:19" ht="24" hidden="1" customHeight="1" x14ac:dyDescent="0.25">
      <c r="A58" s="498"/>
      <c r="B58" s="498"/>
      <c r="C58" s="526" t="s">
        <v>161</v>
      </c>
      <c r="D58" s="500"/>
      <c r="E58" s="501">
        <f>COUNT(E38:E38,E40:E46,E49:E51,E55)</f>
        <v>3</v>
      </c>
      <c r="F58" s="501">
        <f t="shared" ref="F58:R58" si="23">COUNT(F38:F38,F40:F46,F49:F51,F55)</f>
        <v>4</v>
      </c>
      <c r="G58" s="501">
        <f t="shared" si="23"/>
        <v>6</v>
      </c>
      <c r="H58" s="501">
        <f t="shared" si="23"/>
        <v>5</v>
      </c>
      <c r="I58" s="501">
        <f t="shared" si="23"/>
        <v>5</v>
      </c>
      <c r="J58" s="501">
        <f t="shared" si="23"/>
        <v>5</v>
      </c>
      <c r="K58" s="501">
        <f t="shared" si="23"/>
        <v>3</v>
      </c>
      <c r="L58" s="501">
        <f t="shared" si="23"/>
        <v>3</v>
      </c>
      <c r="M58" s="501">
        <f t="shared" si="23"/>
        <v>5</v>
      </c>
      <c r="N58" s="501">
        <f t="shared" si="23"/>
        <v>5</v>
      </c>
      <c r="O58" s="501">
        <f t="shared" si="23"/>
        <v>6</v>
      </c>
      <c r="P58" s="501">
        <f t="shared" si="23"/>
        <v>6</v>
      </c>
      <c r="Q58" s="501">
        <f t="shared" si="23"/>
        <v>4</v>
      </c>
      <c r="R58" s="501">
        <f t="shared" si="23"/>
        <v>3</v>
      </c>
      <c r="S58" s="367">
        <f t="shared" si="5"/>
        <v>4.5</v>
      </c>
    </row>
    <row r="59" spans="1:19" ht="24" hidden="1" customHeight="1" x14ac:dyDescent="0.25">
      <c r="A59" s="498"/>
      <c r="B59" s="498"/>
      <c r="C59" s="526" t="s">
        <v>129</v>
      </c>
      <c r="D59" s="500"/>
      <c r="E59" s="501">
        <f>COUNT(E40:E46,E49:E51,E55)</f>
        <v>3</v>
      </c>
      <c r="F59" s="501">
        <f t="shared" ref="F59:R59" si="24">COUNT(F40:F46,F49:F51,F55)</f>
        <v>4</v>
      </c>
      <c r="G59" s="501">
        <f t="shared" si="24"/>
        <v>6</v>
      </c>
      <c r="H59" s="501">
        <f t="shared" si="24"/>
        <v>5</v>
      </c>
      <c r="I59" s="501">
        <f t="shared" si="24"/>
        <v>5</v>
      </c>
      <c r="J59" s="501">
        <f t="shared" si="24"/>
        <v>5</v>
      </c>
      <c r="K59" s="501">
        <f t="shared" si="24"/>
        <v>3</v>
      </c>
      <c r="L59" s="501">
        <f t="shared" si="24"/>
        <v>3</v>
      </c>
      <c r="M59" s="501">
        <f t="shared" si="24"/>
        <v>5</v>
      </c>
      <c r="N59" s="501">
        <f t="shared" si="24"/>
        <v>5</v>
      </c>
      <c r="O59" s="501">
        <f t="shared" si="24"/>
        <v>6</v>
      </c>
      <c r="P59" s="501">
        <f t="shared" si="24"/>
        <v>6</v>
      </c>
      <c r="Q59" s="501">
        <f t="shared" si="24"/>
        <v>4</v>
      </c>
      <c r="R59" s="501">
        <f t="shared" si="24"/>
        <v>3</v>
      </c>
      <c r="S59" s="367">
        <f t="shared" si="5"/>
        <v>4.5</v>
      </c>
    </row>
    <row r="60" spans="1:19" ht="24" hidden="1" customHeight="1" x14ac:dyDescent="0.25">
      <c r="A60" s="498"/>
      <c r="B60" s="498"/>
      <c r="C60" s="526" t="s">
        <v>186</v>
      </c>
      <c r="D60" s="500"/>
      <c r="E60" s="501">
        <f>COUNT(E41:E46,E49:E51,E55)</f>
        <v>3</v>
      </c>
      <c r="F60" s="501">
        <f t="shared" ref="F60:R60" si="25">COUNT(F41:F46,F49:F51,F55)</f>
        <v>4</v>
      </c>
      <c r="G60" s="501">
        <f t="shared" si="25"/>
        <v>5</v>
      </c>
      <c r="H60" s="501">
        <f t="shared" si="25"/>
        <v>4</v>
      </c>
      <c r="I60" s="501">
        <f t="shared" si="25"/>
        <v>4</v>
      </c>
      <c r="J60" s="501">
        <f t="shared" si="25"/>
        <v>5</v>
      </c>
      <c r="K60" s="501">
        <f t="shared" si="25"/>
        <v>3</v>
      </c>
      <c r="L60" s="501">
        <f t="shared" si="25"/>
        <v>3</v>
      </c>
      <c r="M60" s="501">
        <f t="shared" si="25"/>
        <v>5</v>
      </c>
      <c r="N60" s="501">
        <f t="shared" si="25"/>
        <v>4</v>
      </c>
      <c r="O60" s="501">
        <f t="shared" si="25"/>
        <v>5</v>
      </c>
      <c r="P60" s="501">
        <f t="shared" si="25"/>
        <v>5</v>
      </c>
      <c r="Q60" s="501">
        <f t="shared" si="25"/>
        <v>4</v>
      </c>
      <c r="R60" s="501">
        <f t="shared" si="25"/>
        <v>3</v>
      </c>
      <c r="S60" s="367">
        <f t="shared" si="5"/>
        <v>4.0714285714285712</v>
      </c>
    </row>
    <row r="61" spans="1:19" ht="24" customHeight="1" x14ac:dyDescent="0.25">
      <c r="A61" s="498"/>
      <c r="B61" s="498"/>
      <c r="C61" s="526" t="s">
        <v>130</v>
      </c>
      <c r="D61" s="500"/>
      <c r="E61" s="501">
        <f>COUNT(E42:E46,E49:E51,E55)</f>
        <v>2</v>
      </c>
      <c r="F61" s="501">
        <f t="shared" ref="F61:R61" si="26">COUNT(F42:F46,F49:F51,F55)</f>
        <v>3</v>
      </c>
      <c r="G61" s="501">
        <f t="shared" si="26"/>
        <v>4</v>
      </c>
      <c r="H61" s="501">
        <f t="shared" si="26"/>
        <v>4</v>
      </c>
      <c r="I61" s="501">
        <f t="shared" si="26"/>
        <v>3</v>
      </c>
      <c r="J61" s="501">
        <f t="shared" si="26"/>
        <v>4</v>
      </c>
      <c r="K61" s="501">
        <f t="shared" si="26"/>
        <v>3</v>
      </c>
      <c r="L61" s="501">
        <f t="shared" si="26"/>
        <v>3</v>
      </c>
      <c r="M61" s="501">
        <f t="shared" si="26"/>
        <v>4</v>
      </c>
      <c r="N61" s="501">
        <f t="shared" si="26"/>
        <v>3</v>
      </c>
      <c r="O61" s="501">
        <f t="shared" si="26"/>
        <v>4</v>
      </c>
      <c r="P61" s="501">
        <f t="shared" si="26"/>
        <v>4</v>
      </c>
      <c r="Q61" s="501">
        <f t="shared" si="26"/>
        <v>4</v>
      </c>
      <c r="R61" s="501">
        <f t="shared" si="26"/>
        <v>2</v>
      </c>
      <c r="S61" s="367">
        <f t="shared" si="5"/>
        <v>3.3571428571428572</v>
      </c>
    </row>
    <row r="62" spans="1:19" ht="24" customHeight="1" thickBot="1" x14ac:dyDescent="0.3">
      <c r="A62" s="486" t="s">
        <v>102</v>
      </c>
      <c r="B62" s="486"/>
      <c r="C62" s="487"/>
      <c r="D62" s="488"/>
      <c r="E62" s="490"/>
      <c r="F62" s="491"/>
      <c r="G62" s="491"/>
      <c r="H62" s="491"/>
      <c r="I62" s="488"/>
      <c r="J62" s="488"/>
      <c r="K62" s="489"/>
      <c r="L62" s="489"/>
      <c r="M62" s="491"/>
      <c r="N62" s="488"/>
      <c r="O62" s="488"/>
      <c r="P62" s="488"/>
      <c r="Q62" s="488"/>
      <c r="R62" s="490"/>
    </row>
    <row r="63" spans="1:19" ht="24" customHeight="1" thickBot="1" x14ac:dyDescent="0.3">
      <c r="A63" s="527" t="s">
        <v>95</v>
      </c>
      <c r="B63" s="527" t="s">
        <v>101</v>
      </c>
      <c r="C63" s="528" t="s">
        <v>97</v>
      </c>
      <c r="D63" s="527">
        <f>SUM(E63:K63,L63:R63)/2</f>
        <v>19</v>
      </c>
      <c r="E63" s="529"/>
      <c r="F63" s="530">
        <v>7.5</v>
      </c>
      <c r="G63" s="530">
        <v>7.5</v>
      </c>
      <c r="H63" s="530">
        <v>4</v>
      </c>
      <c r="I63" s="527"/>
      <c r="J63" s="527"/>
      <c r="K63" s="529"/>
      <c r="L63" s="529"/>
      <c r="M63" s="530">
        <v>7.5</v>
      </c>
      <c r="N63" s="527">
        <v>7.5</v>
      </c>
      <c r="O63" s="527">
        <v>4</v>
      </c>
      <c r="P63" s="527"/>
      <c r="Q63" s="527"/>
      <c r="R63" s="531"/>
    </row>
    <row r="64" spans="1:19" ht="24" customHeight="1" thickBot="1" x14ac:dyDescent="0.3">
      <c r="A64" s="486" t="s">
        <v>96</v>
      </c>
      <c r="B64" s="486" t="s">
        <v>100</v>
      </c>
      <c r="C64" s="532" t="s">
        <v>99</v>
      </c>
      <c r="D64" s="527">
        <f t="shared" ref="D64:D65" si="27">SUM(E64:K64,L64:R64)/2</f>
        <v>38</v>
      </c>
      <c r="E64" s="533"/>
      <c r="F64" s="534">
        <v>9.5</v>
      </c>
      <c r="G64" s="486">
        <v>9.5</v>
      </c>
      <c r="H64" s="486">
        <v>9.5</v>
      </c>
      <c r="I64" s="486">
        <v>9.5</v>
      </c>
      <c r="J64" s="486"/>
      <c r="K64" s="533"/>
      <c r="L64" s="535"/>
      <c r="M64" s="536">
        <v>9.5</v>
      </c>
      <c r="N64" s="486">
        <v>9.5</v>
      </c>
      <c r="O64" s="486">
        <v>9.5</v>
      </c>
      <c r="P64" s="486">
        <v>9.5</v>
      </c>
      <c r="Q64" s="486"/>
      <c r="R64" s="537"/>
    </row>
    <row r="65" spans="1:18" ht="24" customHeight="1" thickBot="1" x14ac:dyDescent="0.3">
      <c r="A65" s="486" t="s">
        <v>96</v>
      </c>
      <c r="B65" s="486" t="s">
        <v>100</v>
      </c>
      <c r="C65" s="532" t="s">
        <v>137</v>
      </c>
      <c r="D65" s="527">
        <f t="shared" si="27"/>
        <v>38</v>
      </c>
      <c r="E65" s="533">
        <v>9.5</v>
      </c>
      <c r="F65" s="536">
        <v>9.5</v>
      </c>
      <c r="G65" s="486"/>
      <c r="H65" s="486"/>
      <c r="I65" s="486"/>
      <c r="J65" s="486">
        <v>9.5</v>
      </c>
      <c r="K65" s="533">
        <v>9.5</v>
      </c>
      <c r="L65" s="533">
        <v>9.5</v>
      </c>
      <c r="M65" s="534">
        <v>9.5</v>
      </c>
      <c r="N65" s="486"/>
      <c r="O65" s="486"/>
      <c r="P65" s="486"/>
      <c r="Q65" s="486">
        <v>9.5</v>
      </c>
      <c r="R65" s="537">
        <v>9.5</v>
      </c>
    </row>
    <row r="66" spans="1:18" ht="24" customHeight="1" x14ac:dyDescent="0.45">
      <c r="A66" s="486"/>
      <c r="B66" s="538" t="s">
        <v>155</v>
      </c>
      <c r="C66" s="539" t="s">
        <v>140</v>
      </c>
      <c r="D66" s="488"/>
      <c r="E66" s="489"/>
      <c r="F66" s="491"/>
      <c r="G66" s="491"/>
      <c r="H66" s="491"/>
      <c r="I66" s="488"/>
      <c r="J66" s="488"/>
      <c r="K66" s="489"/>
      <c r="L66" s="489"/>
      <c r="M66" s="488"/>
      <c r="N66" s="488"/>
      <c r="O66" s="488"/>
      <c r="P66" s="488"/>
      <c r="Q66" s="488"/>
      <c r="R66" s="490"/>
    </row>
    <row r="67" spans="1:18" ht="24" customHeight="1" x14ac:dyDescent="0.45">
      <c r="A67" s="486"/>
      <c r="B67" s="540" t="s">
        <v>154</v>
      </c>
      <c r="C67" s="541" t="s">
        <v>141</v>
      </c>
      <c r="D67" s="488"/>
      <c r="E67" s="489"/>
      <c r="F67" s="491"/>
      <c r="G67" s="491"/>
      <c r="H67" s="491"/>
      <c r="I67" s="488"/>
      <c r="J67" s="488"/>
      <c r="K67" s="489"/>
      <c r="L67" s="489"/>
      <c r="M67" s="488"/>
      <c r="N67" s="488"/>
      <c r="O67" s="488"/>
      <c r="P67" s="488"/>
      <c r="Q67" s="488"/>
      <c r="R67" s="490"/>
    </row>
    <row r="68" spans="1:18" ht="24" customHeight="1" x14ac:dyDescent="0.3">
      <c r="A68" s="920"/>
      <c r="B68" s="920"/>
      <c r="C68" s="920"/>
      <c r="D68" s="317"/>
      <c r="E68" s="968">
        <f t="shared" ref="E68:R68" si="28">SUM(E7:E12,E14:E17,E19:E22,E24:E26,E28:E31,E33:E34,E36,E38:E38,E40:E46,E49:E51,E55,E63:E67)</f>
        <v>89.5</v>
      </c>
      <c r="F68" s="968">
        <f t="shared" si="28"/>
        <v>169.5</v>
      </c>
      <c r="G68" s="968">
        <f t="shared" si="28"/>
        <v>166</v>
      </c>
      <c r="H68" s="968">
        <f t="shared" si="28"/>
        <v>167.5</v>
      </c>
      <c r="I68" s="968">
        <f t="shared" si="28"/>
        <v>165.5</v>
      </c>
      <c r="J68" s="968">
        <f t="shared" si="28"/>
        <v>173.5</v>
      </c>
      <c r="K68" s="968">
        <f t="shared" si="28"/>
        <v>89.5</v>
      </c>
      <c r="L68" s="968">
        <f t="shared" si="28"/>
        <v>81.5</v>
      </c>
      <c r="M68" s="968">
        <f t="shared" si="28"/>
        <v>183.5</v>
      </c>
      <c r="N68" s="968">
        <f t="shared" si="28"/>
        <v>174</v>
      </c>
      <c r="O68" s="968">
        <f t="shared" si="28"/>
        <v>175.5</v>
      </c>
      <c r="P68" s="968">
        <f t="shared" si="28"/>
        <v>149.5</v>
      </c>
      <c r="Q68" s="968">
        <f t="shared" si="28"/>
        <v>157.5</v>
      </c>
      <c r="R68" s="968">
        <f t="shared" si="28"/>
        <v>97.5</v>
      </c>
    </row>
    <row r="69" spans="1:18" ht="24" customHeight="1" x14ac:dyDescent="0.3">
      <c r="A69" s="921"/>
      <c r="B69" s="921"/>
      <c r="C69" s="921"/>
      <c r="D69" s="317"/>
      <c r="E69" s="969">
        <f>E68/8</f>
        <v>11.1875</v>
      </c>
      <c r="F69" s="969">
        <f t="shared" ref="F69:R69" si="29">F68/8</f>
        <v>21.1875</v>
      </c>
      <c r="G69" s="969">
        <f t="shared" si="29"/>
        <v>20.75</v>
      </c>
      <c r="H69" s="969">
        <f t="shared" si="29"/>
        <v>20.9375</v>
      </c>
      <c r="I69" s="969">
        <f t="shared" si="29"/>
        <v>20.6875</v>
      </c>
      <c r="J69" s="969">
        <f t="shared" si="29"/>
        <v>21.6875</v>
      </c>
      <c r="K69" s="969">
        <f t="shared" si="29"/>
        <v>11.1875</v>
      </c>
      <c r="L69" s="969">
        <f t="shared" si="29"/>
        <v>10.1875</v>
      </c>
      <c r="M69" s="969">
        <f t="shared" si="29"/>
        <v>22.9375</v>
      </c>
      <c r="N69" s="969">
        <f t="shared" si="29"/>
        <v>21.75</v>
      </c>
      <c r="O69" s="969">
        <f t="shared" si="29"/>
        <v>21.9375</v>
      </c>
      <c r="P69" s="969">
        <f t="shared" si="29"/>
        <v>18.6875</v>
      </c>
      <c r="Q69" s="969">
        <f t="shared" si="29"/>
        <v>19.6875</v>
      </c>
      <c r="R69" s="969">
        <f t="shared" si="29"/>
        <v>12.1875</v>
      </c>
    </row>
    <row r="70" spans="1:18" ht="24" customHeight="1" x14ac:dyDescent="0.3">
      <c r="A70" s="922"/>
      <c r="B70" s="922"/>
      <c r="C70" s="922"/>
      <c r="D70" s="321" t="s">
        <v>212</v>
      </c>
      <c r="E70" s="322" t="s">
        <v>74</v>
      </c>
      <c r="F70" s="323" t="s">
        <v>203</v>
      </c>
      <c r="G70" s="897"/>
      <c r="H70" s="321" t="s">
        <v>211</v>
      </c>
      <c r="I70" s="970"/>
      <c r="J70" s="325" t="s">
        <v>203</v>
      </c>
      <c r="K70" s="897"/>
      <c r="L70" s="321" t="s">
        <v>213</v>
      </c>
      <c r="M70" s="322" t="s">
        <v>74</v>
      </c>
      <c r="N70" s="323" t="s">
        <v>203</v>
      </c>
      <c r="O70" s="897"/>
      <c r="P70" s="321" t="s">
        <v>211</v>
      </c>
      <c r="Q70" s="970"/>
      <c r="R70" s="325" t="s">
        <v>203</v>
      </c>
    </row>
    <row r="71" spans="1:18" ht="24" customHeight="1" x14ac:dyDescent="0.3">
      <c r="A71" s="316"/>
      <c r="B71" s="316"/>
      <c r="C71" s="316"/>
      <c r="D71" s="326" t="s">
        <v>159</v>
      </c>
      <c r="E71" s="256">
        <v>27.15</v>
      </c>
      <c r="F71" s="347" t="str">
        <f>E71* 40 &amp; "hrs"</f>
        <v>1086hrs</v>
      </c>
      <c r="G71" s="897"/>
      <c r="H71" s="328" t="s">
        <v>240</v>
      </c>
      <c r="I71" s="329">
        <v>25.93</v>
      </c>
      <c r="J71" s="971" t="s">
        <v>247</v>
      </c>
      <c r="K71" s="897"/>
      <c r="L71" s="331" t="s">
        <v>159</v>
      </c>
      <c r="M71" s="332">
        <v>27.15</v>
      </c>
      <c r="N71" s="347" t="str">
        <f>M71* 40 &amp; "hrs"</f>
        <v>1086hrs</v>
      </c>
      <c r="O71" s="897"/>
      <c r="P71" s="334" t="s">
        <v>240</v>
      </c>
      <c r="Q71" s="335">
        <v>25.93</v>
      </c>
      <c r="R71" s="972" t="s">
        <v>247</v>
      </c>
    </row>
    <row r="72" spans="1:18" ht="24" customHeight="1" x14ac:dyDescent="0.3">
      <c r="A72" s="316"/>
      <c r="B72" s="316"/>
      <c r="C72" s="316"/>
      <c r="D72" s="337" t="s">
        <v>204</v>
      </c>
      <c r="E72" s="338">
        <f>SUM(E68:K68)/40</f>
        <v>25.524999999999999</v>
      </c>
      <c r="F72" s="973" t="str">
        <f>E72* 40 &amp; "hrs"</f>
        <v>1021hrs</v>
      </c>
      <c r="G72" s="897"/>
      <c r="H72" s="340" t="s">
        <v>74</v>
      </c>
      <c r="I72" s="341">
        <f>SUM(E68:K68)/40</f>
        <v>25.524999999999999</v>
      </c>
      <c r="J72" s="342" t="str">
        <f>I72*40 &amp; "hrs"</f>
        <v>1021hrs</v>
      </c>
      <c r="K72" s="897"/>
      <c r="L72" s="343" t="s">
        <v>204</v>
      </c>
      <c r="M72" s="354">
        <f>SUM(L68:R68)/40</f>
        <v>25.475000000000001</v>
      </c>
      <c r="N72" s="973" t="str">
        <f>M72* 40 &amp; "hrs"</f>
        <v>1019hrs</v>
      </c>
      <c r="O72" s="897"/>
      <c r="P72" s="340" t="s">
        <v>74</v>
      </c>
      <c r="Q72" s="352">
        <f>SUM(L68:R68)/40</f>
        <v>25.475000000000001</v>
      </c>
      <c r="R72" s="353" t="str">
        <f>Q72*40 &amp; "hrs"</f>
        <v>1019hrs</v>
      </c>
    </row>
    <row r="73" spans="1:18" ht="24" customHeight="1" x14ac:dyDescent="0.3">
      <c r="A73" s="316"/>
      <c r="B73" s="316"/>
      <c r="C73" s="316"/>
      <c r="D73" s="331" t="s">
        <v>188</v>
      </c>
      <c r="E73" s="332">
        <f>COUNTIFS(E7:K69, "T")*8/40</f>
        <v>0</v>
      </c>
      <c r="F73" s="974" t="str">
        <f>E73* 40 &amp; "hrs"</f>
        <v>0hrs</v>
      </c>
      <c r="G73" s="897"/>
      <c r="H73" s="334" t="s">
        <v>241</v>
      </c>
      <c r="I73" s="332">
        <v>29.07</v>
      </c>
      <c r="J73" s="972" t="s">
        <v>251</v>
      </c>
      <c r="K73" s="897"/>
      <c r="L73" s="348" t="s">
        <v>188</v>
      </c>
      <c r="M73" s="335">
        <f>COUNTIFS(L7:R69, "T")*8/40</f>
        <v>0</v>
      </c>
      <c r="N73" s="974" t="str">
        <f>M73* 40 &amp; "hrs"</f>
        <v>0hrs</v>
      </c>
      <c r="O73" s="897"/>
      <c r="P73" s="334" t="s">
        <v>241</v>
      </c>
      <c r="Q73" s="335">
        <v>29.07</v>
      </c>
      <c r="R73" s="972" t="s">
        <v>251</v>
      </c>
    </row>
    <row r="76" spans="1:18" ht="24" customHeight="1" x14ac:dyDescent="0.25">
      <c r="D76" t="s">
        <v>280</v>
      </c>
      <c r="G76">
        <f>26.63*40</f>
        <v>1065.2</v>
      </c>
      <c r="H76" t="str">
        <f ca="1">_xlfn.FORMULATEXT(G76)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2">
    <cfRule type="cellIs" dxfId="369" priority="10" operator="lessThan">
      <formula>25.93</formula>
    </cfRule>
    <cfRule type="cellIs" dxfId="368" priority="11" operator="greaterThan">
      <formula>29.07</formula>
    </cfRule>
    <cfRule type="cellIs" dxfId="367" priority="12" operator="between">
      <formula>25.93</formula>
      <formula>29.07</formula>
    </cfRule>
  </conditionalFormatting>
  <conditionalFormatting sqref="J72">
    <cfRule type="cellIs" dxfId="366" priority="7" operator="lessThan">
      <formula>1037.2</formula>
    </cfRule>
    <cfRule type="cellIs" dxfId="365" priority="8" operator="greaterThan">
      <formula>1162.8</formula>
    </cfRule>
    <cfRule type="cellIs" dxfId="364" priority="9" operator="between">
      <formula>1037.2</formula>
      <formula>1162.8</formula>
    </cfRule>
  </conditionalFormatting>
  <conditionalFormatting sqref="Q72">
    <cfRule type="cellIs" dxfId="363" priority="4" operator="lessThan">
      <formula>25.93</formula>
    </cfRule>
    <cfRule type="cellIs" dxfId="362" priority="5" operator="greaterThan">
      <formula>29.07</formula>
    </cfRule>
    <cfRule type="cellIs" dxfId="361" priority="6" operator="between">
      <formula>25.93</formula>
      <formula>29.07</formula>
    </cfRule>
  </conditionalFormatting>
  <conditionalFormatting sqref="R72">
    <cfRule type="cellIs" dxfId="360" priority="1" operator="lessThan">
      <formula>1037.2</formula>
    </cfRule>
    <cfRule type="cellIs" dxfId="359" priority="2" operator="greaterThan">
      <formula>1162.8</formula>
    </cfRule>
    <cfRule type="cellIs" dxfId="358" priority="3" operator="between">
      <formula>1037.2</formula>
      <formula>1162.8</formula>
    </cfRule>
  </conditionalFormatting>
  <pageMargins left="0.7" right="0.7" top="0.75" bottom="0.75" header="0.3" footer="0.3"/>
  <pageSetup scale="44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D234-0042-4A02-BF77-3E40989DF59C}">
  <sheetPr>
    <pageSetUpPr fitToPage="1"/>
  </sheetPr>
  <dimension ref="A1:S78"/>
  <sheetViews>
    <sheetView topLeftCell="B47" workbookViewId="0">
      <selection activeCell="Q65" sqref="Q65"/>
    </sheetView>
  </sheetViews>
  <sheetFormatPr defaultRowHeight="21.65" customHeight="1" x14ac:dyDescent="0.25"/>
  <cols>
    <col min="2" max="2" width="19.1796875" bestFit="1" customWidth="1"/>
    <col min="3" max="3" width="23.1796875" bestFit="1" customWidth="1"/>
  </cols>
  <sheetData>
    <row r="1" spans="1:19" ht="21.65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9" ht="21.65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9" ht="21.65" customHeight="1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9" ht="21.65" customHeight="1" x14ac:dyDescent="0.45">
      <c r="A4" s="898"/>
      <c r="B4" s="898"/>
      <c r="C4" s="898"/>
      <c r="D4" s="898"/>
      <c r="E4" s="2601" t="s">
        <v>2</v>
      </c>
      <c r="F4" s="2602"/>
      <c r="G4" s="2602"/>
      <c r="H4" s="2602"/>
      <c r="I4" s="2602"/>
      <c r="J4" s="2602"/>
      <c r="K4" s="2603"/>
      <c r="L4" s="2601" t="s">
        <v>3</v>
      </c>
      <c r="M4" s="2602"/>
      <c r="N4" s="2602"/>
      <c r="O4" s="2602"/>
      <c r="P4" s="2602"/>
      <c r="Q4" s="2602"/>
      <c r="R4" s="2602"/>
    </row>
    <row r="5" spans="1:19" ht="21.65" customHeight="1" x14ac:dyDescent="0.45">
      <c r="A5" s="899"/>
      <c r="B5" s="899"/>
      <c r="C5" s="899"/>
      <c r="D5" s="899"/>
      <c r="E5" s="481">
        <v>45403</v>
      </c>
      <c r="F5" s="481">
        <v>45404</v>
      </c>
      <c r="G5" s="481">
        <v>45405</v>
      </c>
      <c r="H5" s="481">
        <v>45406</v>
      </c>
      <c r="I5" s="481">
        <v>45407</v>
      </c>
      <c r="J5" s="481">
        <v>45408</v>
      </c>
      <c r="K5" s="481">
        <v>45409</v>
      </c>
      <c r="L5" s="481">
        <v>45410</v>
      </c>
      <c r="M5" s="481">
        <v>45411</v>
      </c>
      <c r="N5" s="481">
        <v>45412</v>
      </c>
      <c r="O5" s="481">
        <v>45413</v>
      </c>
      <c r="P5" s="481">
        <v>45414</v>
      </c>
      <c r="Q5" s="481">
        <v>45415</v>
      </c>
      <c r="R5" s="481">
        <v>45416</v>
      </c>
    </row>
    <row r="6" spans="1:19" ht="21.65" customHeight="1" x14ac:dyDescent="0.45">
      <c r="A6" s="260" t="s">
        <v>4</v>
      </c>
      <c r="B6" s="260" t="s">
        <v>5</v>
      </c>
      <c r="C6" s="260" t="s">
        <v>6</v>
      </c>
      <c r="D6" s="260" t="s">
        <v>7</v>
      </c>
      <c r="E6" s="483" t="s">
        <v>8</v>
      </c>
      <c r="F6" s="484" t="s">
        <v>9</v>
      </c>
      <c r="G6" s="484" t="s">
        <v>10</v>
      </c>
      <c r="H6" s="484" t="s">
        <v>11</v>
      </c>
      <c r="I6" s="484" t="s">
        <v>10</v>
      </c>
      <c r="J6" s="484" t="s">
        <v>264</v>
      </c>
      <c r="K6" s="483" t="s">
        <v>8</v>
      </c>
      <c r="L6" s="483" t="s">
        <v>8</v>
      </c>
      <c r="M6" s="484" t="s">
        <v>9</v>
      </c>
      <c r="N6" s="484" t="s">
        <v>10</v>
      </c>
      <c r="O6" s="484" t="s">
        <v>11</v>
      </c>
      <c r="P6" s="484" t="s">
        <v>10</v>
      </c>
      <c r="Q6" s="484" t="s">
        <v>12</v>
      </c>
      <c r="R6" s="485" t="s">
        <v>8</v>
      </c>
    </row>
    <row r="7" spans="1:19" ht="21.65" customHeight="1" x14ac:dyDescent="0.25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489"/>
      <c r="F7" s="488">
        <v>7</v>
      </c>
      <c r="G7" s="488">
        <v>7</v>
      </c>
      <c r="H7" s="488">
        <v>7</v>
      </c>
      <c r="I7" s="488">
        <v>7</v>
      </c>
      <c r="J7" s="488">
        <v>7</v>
      </c>
      <c r="K7" s="489"/>
      <c r="L7" s="489"/>
      <c r="M7" s="488">
        <v>7</v>
      </c>
      <c r="N7" s="488">
        <v>7</v>
      </c>
      <c r="O7" s="488">
        <v>7</v>
      </c>
      <c r="P7" s="488">
        <v>7</v>
      </c>
      <c r="Q7" s="488">
        <v>7</v>
      </c>
      <c r="R7" s="490"/>
    </row>
    <row r="8" spans="1:19" ht="21.65" customHeight="1" x14ac:dyDescent="0.25">
      <c r="A8" s="299" t="s">
        <v>13</v>
      </c>
      <c r="B8" s="299" t="s">
        <v>90</v>
      </c>
      <c r="C8" s="900" t="s">
        <v>88</v>
      </c>
      <c r="D8" s="901">
        <f t="shared" ref="D8:D13" si="0">SUM(E8:K8,L8:R8)/2</f>
        <v>40</v>
      </c>
      <c r="E8" s="489"/>
      <c r="F8" s="488">
        <v>8</v>
      </c>
      <c r="G8" s="488">
        <v>8</v>
      </c>
      <c r="H8" s="491">
        <v>8</v>
      </c>
      <c r="I8" s="488">
        <v>8</v>
      </c>
      <c r="J8" s="488">
        <v>8</v>
      </c>
      <c r="K8" s="489"/>
      <c r="L8" s="489"/>
      <c r="M8" s="488">
        <v>8</v>
      </c>
      <c r="N8" s="488">
        <v>8</v>
      </c>
      <c r="O8" s="488">
        <v>8</v>
      </c>
      <c r="P8" s="488">
        <v>8</v>
      </c>
      <c r="Q8" s="488">
        <v>8</v>
      </c>
      <c r="R8" s="490"/>
    </row>
    <row r="9" spans="1:19" ht="21.65" customHeight="1" x14ac:dyDescent="0.25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489"/>
      <c r="F9" s="488">
        <v>8</v>
      </c>
      <c r="G9" s="488">
        <v>8</v>
      </c>
      <c r="H9" s="488">
        <v>8</v>
      </c>
      <c r="I9" s="488">
        <v>8</v>
      </c>
      <c r="J9" s="488">
        <v>8</v>
      </c>
      <c r="K9" s="489"/>
      <c r="L9" s="489"/>
      <c r="M9" s="488">
        <v>8</v>
      </c>
      <c r="N9" s="488">
        <v>8</v>
      </c>
      <c r="O9" s="488">
        <v>8</v>
      </c>
      <c r="P9" s="488">
        <v>8</v>
      </c>
      <c r="Q9" s="488">
        <v>8</v>
      </c>
      <c r="R9" s="490"/>
    </row>
    <row r="10" spans="1:19" ht="21.65" customHeight="1" x14ac:dyDescent="0.25">
      <c r="A10" s="299" t="s">
        <v>13</v>
      </c>
      <c r="B10" s="299" t="s">
        <v>90</v>
      </c>
      <c r="C10" s="902" t="s">
        <v>118</v>
      </c>
      <c r="D10" s="901">
        <f t="shared" si="0"/>
        <v>20</v>
      </c>
      <c r="E10" s="489"/>
      <c r="F10" s="488">
        <v>8</v>
      </c>
      <c r="G10" s="488">
        <v>8</v>
      </c>
      <c r="H10" s="488"/>
      <c r="I10" s="488">
        <v>8</v>
      </c>
      <c r="J10" s="488">
        <v>8</v>
      </c>
      <c r="K10" s="489"/>
      <c r="L10" s="494"/>
      <c r="M10" s="488">
        <v>8</v>
      </c>
      <c r="N10" s="492" t="s">
        <v>219</v>
      </c>
      <c r="O10" s="488"/>
      <c r="P10" s="488"/>
      <c r="Q10" s="488"/>
      <c r="R10" s="489"/>
    </row>
    <row r="11" spans="1:19" ht="21.65" customHeight="1" x14ac:dyDescent="0.25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489">
        <v>8</v>
      </c>
      <c r="F11" s="488">
        <v>8</v>
      </c>
      <c r="G11" s="488"/>
      <c r="H11" s="488">
        <v>8</v>
      </c>
      <c r="I11" s="488">
        <v>8</v>
      </c>
      <c r="J11" s="488">
        <v>8</v>
      </c>
      <c r="K11" s="489"/>
      <c r="L11" s="494"/>
      <c r="M11" s="488">
        <v>8</v>
      </c>
      <c r="N11" s="488">
        <v>8</v>
      </c>
      <c r="O11" s="488">
        <v>8</v>
      </c>
      <c r="P11" s="488"/>
      <c r="Q11" s="488">
        <v>8</v>
      </c>
      <c r="R11" s="490">
        <v>8</v>
      </c>
    </row>
    <row r="12" spans="1:19" ht="21.65" customHeight="1" x14ac:dyDescent="0.25">
      <c r="A12" s="299" t="s">
        <v>13</v>
      </c>
      <c r="B12" s="299" t="s">
        <v>90</v>
      </c>
      <c r="C12" s="903" t="s">
        <v>106</v>
      </c>
      <c r="D12" s="901">
        <f t="shared" si="0"/>
        <v>4</v>
      </c>
      <c r="E12" s="489"/>
      <c r="F12" s="496"/>
      <c r="G12" s="496"/>
      <c r="H12" s="496"/>
      <c r="I12" s="496"/>
      <c r="J12" s="496"/>
      <c r="K12" s="489">
        <v>8</v>
      </c>
      <c r="L12" s="494"/>
      <c r="M12" s="496"/>
      <c r="N12" s="496"/>
      <c r="O12" s="496"/>
      <c r="P12" s="496"/>
      <c r="Q12" s="496"/>
      <c r="R12" s="509" t="s">
        <v>104</v>
      </c>
    </row>
    <row r="13" spans="1:19" ht="21.65" customHeight="1" x14ac:dyDescent="0.25">
      <c r="A13" s="299" t="s">
        <v>13</v>
      </c>
      <c r="B13" s="299" t="s">
        <v>228</v>
      </c>
      <c r="C13" s="903" t="s">
        <v>112</v>
      </c>
      <c r="D13" s="901">
        <f t="shared" si="0"/>
        <v>12</v>
      </c>
      <c r="E13" s="489">
        <v>6</v>
      </c>
      <c r="F13" s="491"/>
      <c r="G13" s="497"/>
      <c r="H13" s="488"/>
      <c r="I13" s="496"/>
      <c r="J13" s="488"/>
      <c r="K13" s="489">
        <v>6</v>
      </c>
      <c r="L13" s="494">
        <v>6</v>
      </c>
      <c r="M13" s="488"/>
      <c r="N13" s="497"/>
      <c r="O13" s="488"/>
      <c r="P13" s="497"/>
      <c r="Q13" s="488"/>
      <c r="R13" s="494">
        <v>6</v>
      </c>
    </row>
    <row r="14" spans="1:19" ht="21.65" customHeight="1" x14ac:dyDescent="0.25">
      <c r="A14" s="904"/>
      <c r="B14" s="904"/>
      <c r="C14" s="905" t="s">
        <v>122</v>
      </c>
      <c r="D14" s="906"/>
      <c r="E14" s="501">
        <f>COUNT(E7:E13)</f>
        <v>2</v>
      </c>
      <c r="F14" s="501">
        <f t="shared" ref="F14:R14" si="1">COUNT(F7:F13)</f>
        <v>5</v>
      </c>
      <c r="G14" s="501">
        <f t="shared" si="1"/>
        <v>4</v>
      </c>
      <c r="H14" s="501">
        <f t="shared" si="1"/>
        <v>4</v>
      </c>
      <c r="I14" s="501">
        <f t="shared" si="1"/>
        <v>5</v>
      </c>
      <c r="J14" s="501">
        <f t="shared" si="1"/>
        <v>5</v>
      </c>
      <c r="K14" s="501">
        <f t="shared" si="1"/>
        <v>2</v>
      </c>
      <c r="L14" s="501">
        <f t="shared" si="1"/>
        <v>1</v>
      </c>
      <c r="M14" s="501">
        <f t="shared" si="1"/>
        <v>5</v>
      </c>
      <c r="N14" s="501">
        <f t="shared" si="1"/>
        <v>4</v>
      </c>
      <c r="O14" s="501">
        <f t="shared" si="1"/>
        <v>4</v>
      </c>
      <c r="P14" s="501">
        <f t="shared" si="1"/>
        <v>3</v>
      </c>
      <c r="Q14" s="501">
        <f t="shared" si="1"/>
        <v>4</v>
      </c>
      <c r="R14" s="501">
        <f t="shared" si="1"/>
        <v>2</v>
      </c>
      <c r="S14" s="367">
        <f>AVERAGE(E14:R14)</f>
        <v>3.5714285714285716</v>
      </c>
    </row>
    <row r="15" spans="1:19" ht="21.65" customHeight="1" x14ac:dyDescent="0.25">
      <c r="A15" s="299" t="s">
        <v>13</v>
      </c>
      <c r="B15" s="299" t="s">
        <v>14</v>
      </c>
      <c r="C15" s="902" t="s">
        <v>202</v>
      </c>
      <c r="D15" s="901">
        <f t="shared" ref="D15:D17" si="2">SUM(E15:K15,L15:R15)/2</f>
        <v>40</v>
      </c>
      <c r="E15" s="494"/>
      <c r="F15" s="503">
        <v>8</v>
      </c>
      <c r="G15" s="503"/>
      <c r="H15" s="503">
        <v>8</v>
      </c>
      <c r="I15" s="503">
        <v>8</v>
      </c>
      <c r="J15" s="503">
        <v>8</v>
      </c>
      <c r="K15" s="494">
        <v>8</v>
      </c>
      <c r="L15" s="494">
        <v>8</v>
      </c>
      <c r="M15" s="488"/>
      <c r="N15" s="503">
        <v>8</v>
      </c>
      <c r="O15" s="503">
        <v>8</v>
      </c>
      <c r="P15" s="503">
        <v>8</v>
      </c>
      <c r="Q15" s="503">
        <v>8</v>
      </c>
      <c r="R15" s="504"/>
      <c r="S15" s="367"/>
    </row>
    <row r="16" spans="1:19" ht="21.65" customHeight="1" x14ac:dyDescent="0.25">
      <c r="A16" s="299" t="s">
        <v>13</v>
      </c>
      <c r="B16" s="299" t="s">
        <v>14</v>
      </c>
      <c r="C16" s="902" t="s">
        <v>98</v>
      </c>
      <c r="D16" s="901">
        <f t="shared" si="2"/>
        <v>40</v>
      </c>
      <c r="E16" s="489"/>
      <c r="F16" s="491">
        <v>8</v>
      </c>
      <c r="G16" s="488">
        <v>8</v>
      </c>
      <c r="H16" s="488">
        <v>8</v>
      </c>
      <c r="I16" s="488">
        <v>8</v>
      </c>
      <c r="J16" s="488">
        <v>8</v>
      </c>
      <c r="K16" s="489"/>
      <c r="L16" s="489"/>
      <c r="M16" s="503">
        <v>8</v>
      </c>
      <c r="N16" s="503">
        <v>8</v>
      </c>
      <c r="O16" s="488">
        <v>8</v>
      </c>
      <c r="P16" s="488">
        <v>8</v>
      </c>
      <c r="Q16" s="488">
        <v>8</v>
      </c>
      <c r="R16" s="490"/>
      <c r="S16" s="367"/>
    </row>
    <row r="17" spans="1:19" ht="21.65" customHeight="1" x14ac:dyDescent="0.25">
      <c r="A17" s="299" t="s">
        <v>13</v>
      </c>
      <c r="B17" s="299" t="s">
        <v>14</v>
      </c>
      <c r="C17" s="902" t="s">
        <v>142</v>
      </c>
      <c r="D17" s="901">
        <f t="shared" si="2"/>
        <v>40</v>
      </c>
      <c r="E17" s="489"/>
      <c r="F17" s="491">
        <v>8</v>
      </c>
      <c r="G17" s="488">
        <v>8</v>
      </c>
      <c r="H17" s="488"/>
      <c r="I17" s="488">
        <v>8</v>
      </c>
      <c r="J17" s="488">
        <v>8</v>
      </c>
      <c r="K17" s="494">
        <v>8</v>
      </c>
      <c r="L17" s="494">
        <v>8</v>
      </c>
      <c r="M17" s="488">
        <v>8</v>
      </c>
      <c r="N17" s="488"/>
      <c r="O17" s="488">
        <v>8</v>
      </c>
      <c r="P17" s="488">
        <v>8</v>
      </c>
      <c r="Q17" s="488">
        <v>8</v>
      </c>
      <c r="R17" s="490"/>
      <c r="S17" s="367"/>
    </row>
    <row r="18" spans="1:19" ht="21.65" hidden="1" customHeight="1" x14ac:dyDescent="0.25">
      <c r="A18" s="964" t="s">
        <v>138</v>
      </c>
      <c r="B18" s="964" t="s">
        <v>201</v>
      </c>
      <c r="C18" s="965" t="s">
        <v>107</v>
      </c>
      <c r="D18" s="901">
        <f>SUM(E18:K18,L18:R18)/2</f>
        <v>0</v>
      </c>
      <c r="E18" s="489"/>
      <c r="F18" s="488"/>
      <c r="G18" s="488"/>
      <c r="H18" s="488"/>
      <c r="I18" s="488"/>
      <c r="J18" s="488"/>
      <c r="K18" s="489"/>
      <c r="L18" s="494"/>
      <c r="M18" s="488"/>
      <c r="N18" s="488"/>
      <c r="O18" s="488"/>
      <c r="P18" s="488"/>
      <c r="Q18" s="488"/>
      <c r="R18" s="490"/>
      <c r="S18" s="367"/>
    </row>
    <row r="19" spans="1:19" ht="21.65" customHeight="1" x14ac:dyDescent="0.25">
      <c r="A19" s="904"/>
      <c r="B19" s="904"/>
      <c r="C19" s="905" t="s">
        <v>123</v>
      </c>
      <c r="D19" s="906"/>
      <c r="E19" s="501">
        <f>COUNT(E7:E13,E15:E18)</f>
        <v>2</v>
      </c>
      <c r="F19" s="501">
        <f t="shared" ref="F19:R19" si="3">COUNT(F7:F13,F15:F18)</f>
        <v>8</v>
      </c>
      <c r="G19" s="501">
        <f t="shared" si="3"/>
        <v>6</v>
      </c>
      <c r="H19" s="501">
        <f t="shared" si="3"/>
        <v>6</v>
      </c>
      <c r="I19" s="501">
        <f t="shared" si="3"/>
        <v>8</v>
      </c>
      <c r="J19" s="501">
        <f t="shared" si="3"/>
        <v>8</v>
      </c>
      <c r="K19" s="501">
        <f t="shared" si="3"/>
        <v>4</v>
      </c>
      <c r="L19" s="501">
        <f t="shared" si="3"/>
        <v>3</v>
      </c>
      <c r="M19" s="501">
        <f t="shared" si="3"/>
        <v>7</v>
      </c>
      <c r="N19" s="501">
        <f t="shared" si="3"/>
        <v>6</v>
      </c>
      <c r="O19" s="501">
        <f t="shared" si="3"/>
        <v>7</v>
      </c>
      <c r="P19" s="501">
        <f t="shared" si="3"/>
        <v>6</v>
      </c>
      <c r="Q19" s="501">
        <f t="shared" si="3"/>
        <v>7</v>
      </c>
      <c r="R19" s="501">
        <f t="shared" si="3"/>
        <v>2</v>
      </c>
      <c r="S19" s="367">
        <f t="shared" ref="S19:S63" si="4">AVERAGE(E19:R19)</f>
        <v>5.7142857142857144</v>
      </c>
    </row>
    <row r="20" spans="1:19" ht="21.65" customHeight="1" x14ac:dyDescent="0.4">
      <c r="A20" s="299" t="s">
        <v>13</v>
      </c>
      <c r="B20" s="299" t="s">
        <v>26</v>
      </c>
      <c r="C20" s="902" t="s">
        <v>111</v>
      </c>
      <c r="D20" s="901">
        <f>SUM(E20:K20,L20:R20)/2</f>
        <v>40</v>
      </c>
      <c r="E20" s="489"/>
      <c r="F20" s="488">
        <v>8</v>
      </c>
      <c r="G20" s="488">
        <v>8</v>
      </c>
      <c r="H20" s="488"/>
      <c r="I20" s="488">
        <v>8</v>
      </c>
      <c r="J20" s="488">
        <v>8</v>
      </c>
      <c r="K20" s="494">
        <v>8</v>
      </c>
      <c r="L20" s="494">
        <v>8</v>
      </c>
      <c r="M20" s="503">
        <v>8</v>
      </c>
      <c r="N20" s="503">
        <v>8</v>
      </c>
      <c r="O20" s="507"/>
      <c r="P20" s="503">
        <v>8</v>
      </c>
      <c r="Q20" s="503">
        <v>8</v>
      </c>
      <c r="R20" s="490"/>
      <c r="S20" s="367"/>
    </row>
    <row r="21" spans="1:19" ht="21.65" customHeight="1" x14ac:dyDescent="0.25">
      <c r="A21" s="299" t="s">
        <v>13</v>
      </c>
      <c r="B21" s="299" t="s">
        <v>26</v>
      </c>
      <c r="C21" s="902" t="s">
        <v>274</v>
      </c>
      <c r="D21" s="901">
        <f>SUM(E21:K21,L21:R21)/2</f>
        <v>40</v>
      </c>
      <c r="E21" s="519">
        <v>8</v>
      </c>
      <c r="F21" s="488">
        <v>8</v>
      </c>
      <c r="G21" s="488">
        <v>8</v>
      </c>
      <c r="H21" s="488">
        <v>8</v>
      </c>
      <c r="I21" s="488"/>
      <c r="J21" s="488">
        <v>8</v>
      </c>
      <c r="K21" s="520"/>
      <c r="L21" s="519"/>
      <c r="M21" s="488">
        <v>8</v>
      </c>
      <c r="N21" s="488">
        <v>8</v>
      </c>
      <c r="O21" s="488">
        <v>8</v>
      </c>
      <c r="P21" s="488"/>
      <c r="Q21" s="488">
        <v>8</v>
      </c>
      <c r="R21" s="519">
        <v>8</v>
      </c>
      <c r="S21" s="367"/>
    </row>
    <row r="22" spans="1:19" ht="21.65" customHeight="1" x14ac:dyDescent="0.25">
      <c r="A22" s="299" t="s">
        <v>13</v>
      </c>
      <c r="B22" s="299" t="s">
        <v>26</v>
      </c>
      <c r="C22" s="902" t="s">
        <v>285</v>
      </c>
      <c r="D22" s="901">
        <f>SUM(E22:K22,L22:R22)/2</f>
        <v>12</v>
      </c>
      <c r="E22" s="496"/>
      <c r="F22" s="488"/>
      <c r="G22" s="496"/>
      <c r="H22" s="488"/>
      <c r="I22" s="488">
        <v>8</v>
      </c>
      <c r="J22" s="496"/>
      <c r="K22" s="519"/>
      <c r="L22" s="519"/>
      <c r="M22" s="488"/>
      <c r="N22" s="496"/>
      <c r="O22" s="488">
        <v>8</v>
      </c>
      <c r="P22" s="488">
        <v>8</v>
      </c>
      <c r="Q22" s="496"/>
      <c r="R22" s="496"/>
      <c r="S22" s="367"/>
    </row>
    <row r="23" spans="1:19" ht="21.65" customHeight="1" x14ac:dyDescent="0.25">
      <c r="A23" s="299" t="s">
        <v>13</v>
      </c>
      <c r="B23" s="299" t="s">
        <v>26</v>
      </c>
      <c r="C23" s="902" t="s">
        <v>278</v>
      </c>
      <c r="D23" s="901">
        <f>SUM(E23:K23,L23:R23)/2</f>
        <v>12</v>
      </c>
      <c r="E23" s="519"/>
      <c r="F23" s="488">
        <v>8</v>
      </c>
      <c r="G23" s="488"/>
      <c r="H23" s="488"/>
      <c r="I23" s="488"/>
      <c r="J23" s="488">
        <v>8</v>
      </c>
      <c r="K23" s="520"/>
      <c r="L23" s="519"/>
      <c r="M23" s="488">
        <v>8</v>
      </c>
      <c r="N23" s="488"/>
      <c r="O23" s="488"/>
      <c r="P23" s="488"/>
      <c r="Q23" s="492" t="s">
        <v>104</v>
      </c>
      <c r="R23" s="519"/>
      <c r="S23" s="367"/>
    </row>
    <row r="24" spans="1:19" ht="21.65" customHeight="1" x14ac:dyDescent="0.25">
      <c r="A24" s="904"/>
      <c r="B24" s="904"/>
      <c r="C24" s="905" t="s">
        <v>120</v>
      </c>
      <c r="D24" s="906"/>
      <c r="E24" s="501">
        <f>COUNT(E7:E13,E15:E18,E20:E23)</f>
        <v>3</v>
      </c>
      <c r="F24" s="501">
        <f>COUNT(F7:F13,F15:F18,F20:F23)</f>
        <v>11</v>
      </c>
      <c r="G24" s="501">
        <f t="shared" ref="G24:R24" si="5">COUNT(G7:G13,G15:G18,G20:G23)</f>
        <v>8</v>
      </c>
      <c r="H24" s="501">
        <f t="shared" si="5"/>
        <v>7</v>
      </c>
      <c r="I24" s="501">
        <f t="shared" si="5"/>
        <v>10</v>
      </c>
      <c r="J24" s="501">
        <f t="shared" si="5"/>
        <v>11</v>
      </c>
      <c r="K24" s="501">
        <f t="shared" si="5"/>
        <v>5</v>
      </c>
      <c r="L24" s="501">
        <f t="shared" si="5"/>
        <v>4</v>
      </c>
      <c r="M24" s="501">
        <f t="shared" si="5"/>
        <v>10</v>
      </c>
      <c r="N24" s="501">
        <f t="shared" si="5"/>
        <v>8</v>
      </c>
      <c r="O24" s="501">
        <f t="shared" si="5"/>
        <v>9</v>
      </c>
      <c r="P24" s="501">
        <f>COUNT(P7:P13,P15:P18,P20:P23)</f>
        <v>8</v>
      </c>
      <c r="Q24" s="501">
        <f t="shared" si="5"/>
        <v>9</v>
      </c>
      <c r="R24" s="501">
        <f t="shared" si="5"/>
        <v>3</v>
      </c>
      <c r="S24" s="367">
        <f t="shared" si="4"/>
        <v>7.5714285714285712</v>
      </c>
    </row>
    <row r="25" spans="1:19" ht="21.65" customHeight="1" x14ac:dyDescent="0.25">
      <c r="A25" s="299" t="s">
        <v>13</v>
      </c>
      <c r="B25" s="299" t="s">
        <v>30</v>
      </c>
      <c r="C25" s="902" t="s">
        <v>278</v>
      </c>
      <c r="D25" s="901">
        <f>SUM(E25:K25,L25:R25)/2</f>
        <v>24</v>
      </c>
      <c r="E25" s="489"/>
      <c r="F25" s="496"/>
      <c r="G25" s="488">
        <v>8</v>
      </c>
      <c r="H25" s="488">
        <v>8</v>
      </c>
      <c r="I25" s="488"/>
      <c r="J25" s="496"/>
      <c r="K25" s="512">
        <v>8</v>
      </c>
      <c r="L25" s="512">
        <v>8</v>
      </c>
      <c r="M25" s="496"/>
      <c r="N25" s="488">
        <v>8</v>
      </c>
      <c r="O25" s="488">
        <v>8</v>
      </c>
      <c r="P25" s="503"/>
      <c r="Q25" s="496"/>
      <c r="R25" s="490"/>
      <c r="S25" s="367"/>
    </row>
    <row r="26" spans="1:19" ht="21.65" customHeight="1" x14ac:dyDescent="0.25">
      <c r="A26" s="299" t="s">
        <v>13</v>
      </c>
      <c r="B26" s="299" t="s">
        <v>30</v>
      </c>
      <c r="C26" s="902" t="s">
        <v>292</v>
      </c>
      <c r="D26" s="901">
        <f>SUM(E26:K26,L26:R26)/2</f>
        <v>32</v>
      </c>
      <c r="E26" s="845"/>
      <c r="F26" s="488">
        <v>8</v>
      </c>
      <c r="G26" s="488"/>
      <c r="H26" s="488">
        <v>8</v>
      </c>
      <c r="I26" s="488">
        <v>8</v>
      </c>
      <c r="J26" s="488">
        <v>8</v>
      </c>
      <c r="K26" s="512"/>
      <c r="L26" s="512"/>
      <c r="M26" s="488">
        <v>8</v>
      </c>
      <c r="N26" s="488">
        <v>8</v>
      </c>
      <c r="O26" s="488"/>
      <c r="P26" s="503">
        <v>8</v>
      </c>
      <c r="Q26" s="488">
        <v>8</v>
      </c>
      <c r="R26" s="845"/>
      <c r="S26" s="367"/>
    </row>
    <row r="27" spans="1:19" ht="21.65" customHeight="1" x14ac:dyDescent="0.25">
      <c r="A27" s="299" t="s">
        <v>13</v>
      </c>
      <c r="B27" s="299" t="s">
        <v>30</v>
      </c>
      <c r="C27" s="902" t="s">
        <v>290</v>
      </c>
      <c r="D27" s="901">
        <f t="shared" ref="D27" si="6">SUM(E27:K27,L27:R27)/2</f>
        <v>16</v>
      </c>
      <c r="E27" s="489">
        <v>8</v>
      </c>
      <c r="F27" s="488"/>
      <c r="G27" s="488"/>
      <c r="H27" s="488"/>
      <c r="I27" s="488"/>
      <c r="J27" s="488"/>
      <c r="K27" s="489">
        <v>8</v>
      </c>
      <c r="L27" s="489">
        <v>8</v>
      </c>
      <c r="M27" s="488"/>
      <c r="N27" s="488"/>
      <c r="O27" s="488"/>
      <c r="P27" s="488"/>
      <c r="Q27" s="488"/>
      <c r="R27" s="490">
        <v>8</v>
      </c>
      <c r="S27" s="367"/>
    </row>
    <row r="28" spans="1:19" ht="21.65" customHeight="1" x14ac:dyDescent="0.25">
      <c r="A28" s="904"/>
      <c r="B28" s="904"/>
      <c r="C28" s="905" t="s">
        <v>119</v>
      </c>
      <c r="D28" s="906"/>
      <c r="E28" s="501">
        <f>COUNT(E7:E13,E15:E18,E20:E23,E25:E27)</f>
        <v>4</v>
      </c>
      <c r="F28" s="501">
        <f>COUNT(F7:F13,F15:F18,F20:F23,F25:F27)</f>
        <v>12</v>
      </c>
      <c r="G28" s="501">
        <f t="shared" ref="G28:R28" si="7">COUNT(G7:G13,G15:G18,G20:G23,G25:G27)</f>
        <v>9</v>
      </c>
      <c r="H28" s="501">
        <f t="shared" si="7"/>
        <v>9</v>
      </c>
      <c r="I28" s="501">
        <f t="shared" si="7"/>
        <v>11</v>
      </c>
      <c r="J28" s="501">
        <f t="shared" si="7"/>
        <v>12</v>
      </c>
      <c r="K28" s="501">
        <f t="shared" si="7"/>
        <v>7</v>
      </c>
      <c r="L28" s="501">
        <f t="shared" si="7"/>
        <v>6</v>
      </c>
      <c r="M28" s="501">
        <f t="shared" si="7"/>
        <v>11</v>
      </c>
      <c r="N28" s="501">
        <f t="shared" si="7"/>
        <v>10</v>
      </c>
      <c r="O28" s="501">
        <f t="shared" si="7"/>
        <v>10</v>
      </c>
      <c r="P28" s="501">
        <f t="shared" si="7"/>
        <v>9</v>
      </c>
      <c r="Q28" s="501">
        <f t="shared" si="7"/>
        <v>10</v>
      </c>
      <c r="R28" s="501">
        <f t="shared" si="7"/>
        <v>4</v>
      </c>
      <c r="S28" s="367">
        <f t="shared" si="4"/>
        <v>8.8571428571428577</v>
      </c>
    </row>
    <row r="29" spans="1:19" ht="21.65" customHeight="1" x14ac:dyDescent="0.25">
      <c r="A29" s="299" t="s">
        <v>13</v>
      </c>
      <c r="B29" s="299" t="s">
        <v>91</v>
      </c>
      <c r="C29" s="902" t="s">
        <v>281</v>
      </c>
      <c r="D29" s="901">
        <f>SUM(E29:K29,L29:R29)/2</f>
        <v>40</v>
      </c>
      <c r="E29" s="489">
        <v>8</v>
      </c>
      <c r="F29" s="488"/>
      <c r="G29" s="488">
        <v>8</v>
      </c>
      <c r="H29" s="488">
        <v>8</v>
      </c>
      <c r="I29" s="488">
        <v>8</v>
      </c>
      <c r="J29" s="488">
        <v>8</v>
      </c>
      <c r="K29" s="517"/>
      <c r="L29" s="517"/>
      <c r="M29" s="488">
        <v>8</v>
      </c>
      <c r="N29" s="488">
        <v>8</v>
      </c>
      <c r="O29" s="488"/>
      <c r="P29" s="488">
        <v>8</v>
      </c>
      <c r="Q29" s="488">
        <v>8</v>
      </c>
      <c r="R29" s="490">
        <v>8</v>
      </c>
      <c r="S29" s="367"/>
    </row>
    <row r="30" spans="1:19" ht="21.65" customHeight="1" x14ac:dyDescent="0.25">
      <c r="A30" s="299" t="s">
        <v>13</v>
      </c>
      <c r="B30" s="299" t="s">
        <v>91</v>
      </c>
      <c r="C30" s="900" t="s">
        <v>92</v>
      </c>
      <c r="D30" s="901">
        <f t="shared" ref="D30:D31" si="8">SUM(E30:K30,L30:R30)/2</f>
        <v>28</v>
      </c>
      <c r="E30" s="489"/>
      <c r="F30" s="488">
        <v>8</v>
      </c>
      <c r="G30" s="488">
        <v>8</v>
      </c>
      <c r="H30" s="488">
        <v>8</v>
      </c>
      <c r="I30" s="488">
        <v>8</v>
      </c>
      <c r="J30" s="488">
        <v>8</v>
      </c>
      <c r="K30" s="489"/>
      <c r="L30" s="489"/>
      <c r="M30" s="488">
        <v>8</v>
      </c>
      <c r="N30" s="488">
        <v>8</v>
      </c>
      <c r="O30" s="492" t="s">
        <v>104</v>
      </c>
      <c r="P30" s="492" t="s">
        <v>104</v>
      </c>
      <c r="Q30" s="492" t="s">
        <v>104</v>
      </c>
      <c r="R30" s="490"/>
      <c r="S30" s="367"/>
    </row>
    <row r="31" spans="1:19" ht="21.65" customHeight="1" x14ac:dyDescent="0.25">
      <c r="A31" s="299" t="s">
        <v>13</v>
      </c>
      <c r="B31" s="299" t="s">
        <v>91</v>
      </c>
      <c r="C31" s="902" t="s">
        <v>285</v>
      </c>
      <c r="D31" s="901">
        <f t="shared" si="8"/>
        <v>20</v>
      </c>
      <c r="E31" s="845"/>
      <c r="F31" s="488"/>
      <c r="G31" s="488">
        <v>8</v>
      </c>
      <c r="H31" s="488"/>
      <c r="I31" s="496"/>
      <c r="J31" s="488">
        <v>8</v>
      </c>
      <c r="K31" s="519">
        <v>8</v>
      </c>
      <c r="L31" s="489"/>
      <c r="M31" s="488"/>
      <c r="N31" s="488">
        <v>8</v>
      </c>
      <c r="O31" s="488"/>
      <c r="P31" s="496"/>
      <c r="Q31" s="488">
        <v>8</v>
      </c>
      <c r="R31" s="845"/>
      <c r="S31" s="367"/>
    </row>
    <row r="32" spans="1:19" ht="21.65" customHeight="1" x14ac:dyDescent="0.25">
      <c r="A32" s="299" t="s">
        <v>13</v>
      </c>
      <c r="B32" s="299" t="s">
        <v>91</v>
      </c>
      <c r="C32" s="902" t="s">
        <v>277</v>
      </c>
      <c r="D32" s="901">
        <f>SUM(E32:K32,L32:R32)/2</f>
        <v>40</v>
      </c>
      <c r="E32" s="489"/>
      <c r="F32" s="488">
        <v>8</v>
      </c>
      <c r="G32" s="488">
        <v>8</v>
      </c>
      <c r="H32" s="488">
        <v>8</v>
      </c>
      <c r="I32" s="488">
        <v>8</v>
      </c>
      <c r="J32" s="488"/>
      <c r="K32" s="489">
        <v>8</v>
      </c>
      <c r="L32" s="489">
        <v>8</v>
      </c>
      <c r="M32" s="488">
        <v>8</v>
      </c>
      <c r="N32" s="488"/>
      <c r="O32" s="488">
        <v>8</v>
      </c>
      <c r="P32" s="488">
        <v>8</v>
      </c>
      <c r="Q32" s="488">
        <v>8</v>
      </c>
      <c r="R32" s="490"/>
      <c r="S32" s="367"/>
    </row>
    <row r="33" spans="1:19" ht="21.65" customHeight="1" x14ac:dyDescent="0.25">
      <c r="A33" s="904"/>
      <c r="B33" s="904"/>
      <c r="C33" s="905" t="s">
        <v>124</v>
      </c>
      <c r="D33" s="906"/>
      <c r="E33" s="501">
        <f>COUNT(E7:E13,E15:E18,E20:E23,E25:E27,E29:E32)</f>
        <v>5</v>
      </c>
      <c r="F33" s="501">
        <f t="shared" ref="F33:R33" si="9">COUNT(F7:F13,F15:F18,F20:F23,F25:F27,F29:F32)</f>
        <v>14</v>
      </c>
      <c r="G33" s="501">
        <f t="shared" si="9"/>
        <v>13</v>
      </c>
      <c r="H33" s="501">
        <f t="shared" si="9"/>
        <v>12</v>
      </c>
      <c r="I33" s="501">
        <f t="shared" si="9"/>
        <v>14</v>
      </c>
      <c r="J33" s="501">
        <f t="shared" si="9"/>
        <v>15</v>
      </c>
      <c r="K33" s="501">
        <f t="shared" si="9"/>
        <v>9</v>
      </c>
      <c r="L33" s="501">
        <f t="shared" si="9"/>
        <v>7</v>
      </c>
      <c r="M33" s="501">
        <f t="shared" si="9"/>
        <v>14</v>
      </c>
      <c r="N33" s="501">
        <f t="shared" si="9"/>
        <v>13</v>
      </c>
      <c r="O33" s="501">
        <f t="shared" si="9"/>
        <v>11</v>
      </c>
      <c r="P33" s="501">
        <f t="shared" si="9"/>
        <v>11</v>
      </c>
      <c r="Q33" s="501">
        <f t="shared" si="9"/>
        <v>13</v>
      </c>
      <c r="R33" s="501">
        <f t="shared" si="9"/>
        <v>5</v>
      </c>
      <c r="S33" s="367">
        <f t="shared" si="4"/>
        <v>11.142857142857142</v>
      </c>
    </row>
    <row r="34" spans="1:19" ht="21.65" customHeight="1" x14ac:dyDescent="0.25">
      <c r="A34" s="299" t="s">
        <v>13</v>
      </c>
      <c r="B34" s="299" t="s">
        <v>288</v>
      </c>
      <c r="C34" s="902" t="s">
        <v>276</v>
      </c>
      <c r="D34" s="901">
        <f>SUM(E34:K34,L34:R34)/2</f>
        <v>23</v>
      </c>
      <c r="E34" s="519"/>
      <c r="F34" s="488"/>
      <c r="G34" s="488"/>
      <c r="H34" s="488">
        <v>5</v>
      </c>
      <c r="I34" s="488">
        <v>5</v>
      </c>
      <c r="J34" s="488">
        <v>5</v>
      </c>
      <c r="K34" s="519">
        <v>8</v>
      </c>
      <c r="L34" s="519">
        <v>8</v>
      </c>
      <c r="M34" s="488"/>
      <c r="N34" s="488"/>
      <c r="O34" s="488">
        <v>5</v>
      </c>
      <c r="P34" s="488">
        <v>5</v>
      </c>
      <c r="Q34" s="488">
        <v>5</v>
      </c>
      <c r="R34" s="519"/>
      <c r="S34" s="367"/>
    </row>
    <row r="35" spans="1:19" ht="21.65" customHeight="1" x14ac:dyDescent="0.25">
      <c r="A35" s="299" t="s">
        <v>13</v>
      </c>
      <c r="B35" s="299" t="s">
        <v>34</v>
      </c>
      <c r="C35" s="910" t="s">
        <v>192</v>
      </c>
      <c r="D35" s="901">
        <f>SUM(E35:K35,L35:R35)/2</f>
        <v>40</v>
      </c>
      <c r="E35" s="489">
        <v>8</v>
      </c>
      <c r="F35" s="503">
        <v>8</v>
      </c>
      <c r="G35" s="503">
        <v>8</v>
      </c>
      <c r="H35" s="488">
        <v>8</v>
      </c>
      <c r="I35" s="488"/>
      <c r="J35" s="488">
        <v>8</v>
      </c>
      <c r="K35" s="489"/>
      <c r="L35" s="489"/>
      <c r="M35" s="503">
        <v>8</v>
      </c>
      <c r="N35" s="503">
        <v>8</v>
      </c>
      <c r="O35" s="488">
        <v>8</v>
      </c>
      <c r="P35" s="488"/>
      <c r="Q35" s="488">
        <v>8</v>
      </c>
      <c r="R35" s="490">
        <v>8</v>
      </c>
      <c r="S35" s="367"/>
    </row>
    <row r="36" spans="1:19" ht="21.65" customHeight="1" x14ac:dyDescent="0.25">
      <c r="A36" s="904"/>
      <c r="B36" s="904"/>
      <c r="C36" s="905" t="s">
        <v>121</v>
      </c>
      <c r="D36" s="906"/>
      <c r="E36" s="501">
        <f t="shared" ref="E36:R36" si="10">COUNT(E7:E13,E15:E18,E20:E23,E25:E27,E29:E32,E34:E35)</f>
        <v>6</v>
      </c>
      <c r="F36" s="501">
        <f t="shared" si="10"/>
        <v>15</v>
      </c>
      <c r="G36" s="501">
        <f t="shared" si="10"/>
        <v>14</v>
      </c>
      <c r="H36" s="501">
        <f t="shared" si="10"/>
        <v>14</v>
      </c>
      <c r="I36" s="501">
        <f t="shared" si="10"/>
        <v>15</v>
      </c>
      <c r="J36" s="501">
        <f t="shared" si="10"/>
        <v>17</v>
      </c>
      <c r="K36" s="501">
        <f t="shared" si="10"/>
        <v>10</v>
      </c>
      <c r="L36" s="501">
        <f t="shared" si="10"/>
        <v>8</v>
      </c>
      <c r="M36" s="501">
        <f t="shared" si="10"/>
        <v>15</v>
      </c>
      <c r="N36" s="501">
        <f t="shared" si="10"/>
        <v>14</v>
      </c>
      <c r="O36" s="501">
        <f t="shared" si="10"/>
        <v>13</v>
      </c>
      <c r="P36" s="501">
        <f t="shared" si="10"/>
        <v>12</v>
      </c>
      <c r="Q36" s="501">
        <f t="shared" si="10"/>
        <v>15</v>
      </c>
      <c r="R36" s="501">
        <f t="shared" si="10"/>
        <v>6</v>
      </c>
      <c r="S36" s="367">
        <f t="shared" si="4"/>
        <v>12.428571428571429</v>
      </c>
    </row>
    <row r="37" spans="1:19" ht="21.65" customHeight="1" x14ac:dyDescent="0.25">
      <c r="A37" s="299" t="s">
        <v>13</v>
      </c>
      <c r="B37" s="299" t="s">
        <v>162</v>
      </c>
      <c r="C37" s="902" t="s">
        <v>292</v>
      </c>
      <c r="D37" s="901">
        <f>SUM(E37:K37,L37:R37)/2</f>
        <v>8</v>
      </c>
      <c r="E37" s="489">
        <v>8</v>
      </c>
      <c r="F37" s="516"/>
      <c r="G37" s="522"/>
      <c r="H37" s="516"/>
      <c r="I37" s="516"/>
      <c r="J37" s="516"/>
      <c r="K37" s="494"/>
      <c r="L37" s="494"/>
      <c r="M37" s="516"/>
      <c r="N37" s="523"/>
      <c r="O37" s="523"/>
      <c r="P37" s="523"/>
      <c r="Q37" s="516"/>
      <c r="R37" s="490">
        <v>8</v>
      </c>
      <c r="S37" s="367"/>
    </row>
    <row r="38" spans="1:19" ht="21.65" customHeight="1" x14ac:dyDescent="0.25">
      <c r="A38" s="904"/>
      <c r="B38" s="904"/>
      <c r="C38" s="905" t="s">
        <v>139</v>
      </c>
      <c r="D38" s="906"/>
      <c r="E38" s="501">
        <f>COUNT(E7:E12,E15:E18,E20:E23,E25:E27,E29:E32,E34:E35,E37)</f>
        <v>6</v>
      </c>
      <c r="F38" s="501">
        <f t="shared" ref="F38:R38" si="11">COUNT(F7:F12,F15:F18,F20:F23,F25:F27,F29:F32,F34:F35,F37)</f>
        <v>15</v>
      </c>
      <c r="G38" s="501">
        <f t="shared" si="11"/>
        <v>14</v>
      </c>
      <c r="H38" s="501">
        <f t="shared" si="11"/>
        <v>14</v>
      </c>
      <c r="I38" s="501">
        <f t="shared" si="11"/>
        <v>15</v>
      </c>
      <c r="J38" s="501">
        <f t="shared" si="11"/>
        <v>17</v>
      </c>
      <c r="K38" s="501">
        <f t="shared" si="11"/>
        <v>9</v>
      </c>
      <c r="L38" s="501">
        <f t="shared" si="11"/>
        <v>7</v>
      </c>
      <c r="M38" s="501">
        <f t="shared" si="11"/>
        <v>15</v>
      </c>
      <c r="N38" s="501">
        <f t="shared" si="11"/>
        <v>14</v>
      </c>
      <c r="O38" s="501">
        <f t="shared" si="11"/>
        <v>13</v>
      </c>
      <c r="P38" s="501">
        <f t="shared" si="11"/>
        <v>12</v>
      </c>
      <c r="Q38" s="501">
        <f t="shared" si="11"/>
        <v>15</v>
      </c>
      <c r="R38" s="501">
        <f t="shared" si="11"/>
        <v>6</v>
      </c>
      <c r="S38" s="367">
        <f t="shared" si="4"/>
        <v>12.285714285714286</v>
      </c>
    </row>
    <row r="39" spans="1:19" ht="21.65" customHeight="1" x14ac:dyDescent="0.25">
      <c r="A39" s="299" t="s">
        <v>13</v>
      </c>
      <c r="B39" s="299" t="s">
        <v>103</v>
      </c>
      <c r="C39" s="902" t="s">
        <v>254</v>
      </c>
      <c r="D39" s="901">
        <f>SUM(E39:K39,L39:R39)/2</f>
        <v>40</v>
      </c>
      <c r="E39" s="489">
        <v>8</v>
      </c>
      <c r="F39" s="488">
        <v>8</v>
      </c>
      <c r="G39" s="488"/>
      <c r="H39" s="488">
        <v>8</v>
      </c>
      <c r="I39" s="488">
        <v>8</v>
      </c>
      <c r="J39" s="488">
        <v>8</v>
      </c>
      <c r="K39" s="489"/>
      <c r="L39" s="489"/>
      <c r="M39" s="488">
        <v>8</v>
      </c>
      <c r="N39" s="488">
        <v>8</v>
      </c>
      <c r="O39" s="488"/>
      <c r="P39" s="488">
        <v>8</v>
      </c>
      <c r="Q39" s="488">
        <v>8</v>
      </c>
      <c r="R39" s="490">
        <v>8</v>
      </c>
      <c r="S39" s="367"/>
    </row>
    <row r="40" spans="1:19" ht="21.65" customHeight="1" x14ac:dyDescent="0.25">
      <c r="A40" s="904"/>
      <c r="B40" s="904"/>
      <c r="C40" s="905" t="s">
        <v>125</v>
      </c>
      <c r="D40" s="906"/>
      <c r="E40" s="501">
        <f>COUNT(E7:E12,E15:E17,E20:E23,E25:E27,E29:E32,E34:E35,E37,E39:E39)</f>
        <v>7</v>
      </c>
      <c r="F40" s="501">
        <f t="shared" ref="F40:R40" si="12">COUNT(F7:F12,F15:F17,F20:F23,F25:F27,F29:F32,F34:F35,F37,F39:F39)</f>
        <v>16</v>
      </c>
      <c r="G40" s="501">
        <f t="shared" si="12"/>
        <v>14</v>
      </c>
      <c r="H40" s="501">
        <f t="shared" si="12"/>
        <v>15</v>
      </c>
      <c r="I40" s="501">
        <f t="shared" si="12"/>
        <v>16</v>
      </c>
      <c r="J40" s="501">
        <f t="shared" si="12"/>
        <v>18</v>
      </c>
      <c r="K40" s="501">
        <f t="shared" si="12"/>
        <v>9</v>
      </c>
      <c r="L40" s="501">
        <f t="shared" si="12"/>
        <v>7</v>
      </c>
      <c r="M40" s="501">
        <f t="shared" si="12"/>
        <v>16</v>
      </c>
      <c r="N40" s="501">
        <f t="shared" si="12"/>
        <v>15</v>
      </c>
      <c r="O40" s="501">
        <f t="shared" si="12"/>
        <v>13</v>
      </c>
      <c r="P40" s="501">
        <f t="shared" si="12"/>
        <v>13</v>
      </c>
      <c r="Q40" s="501">
        <f t="shared" si="12"/>
        <v>16</v>
      </c>
      <c r="R40" s="501">
        <f t="shared" si="12"/>
        <v>7</v>
      </c>
      <c r="S40" s="367">
        <f t="shared" si="4"/>
        <v>13</v>
      </c>
    </row>
    <row r="41" spans="1:19" ht="21.65" customHeight="1" x14ac:dyDescent="0.25">
      <c r="A41" s="299" t="s">
        <v>13</v>
      </c>
      <c r="B41" s="299" t="s">
        <v>93</v>
      </c>
      <c r="C41" s="902" t="s">
        <v>291</v>
      </c>
      <c r="D41" s="901">
        <f>SUM(E41:K41,L41:R41)/2</f>
        <v>12</v>
      </c>
      <c r="E41" s="519"/>
      <c r="F41" s="488"/>
      <c r="G41" s="488">
        <v>8</v>
      </c>
      <c r="H41" s="488">
        <v>8</v>
      </c>
      <c r="I41" s="488">
        <v>8</v>
      </c>
      <c r="J41" s="488"/>
      <c r="K41" s="519"/>
      <c r="L41" s="519"/>
      <c r="M41" s="488"/>
      <c r="N41" s="496"/>
      <c r="O41" s="496"/>
      <c r="P41" s="496"/>
      <c r="Q41" s="488"/>
      <c r="R41" s="512"/>
      <c r="S41" s="367"/>
    </row>
    <row r="42" spans="1:19" ht="21.65" customHeight="1" x14ac:dyDescent="0.25">
      <c r="A42" s="299" t="s">
        <v>13</v>
      </c>
      <c r="B42" s="299" t="s">
        <v>93</v>
      </c>
      <c r="C42" s="902" t="s">
        <v>282</v>
      </c>
      <c r="D42" s="901">
        <f>SUM(E42:K42,L42:R42)/2</f>
        <v>40</v>
      </c>
      <c r="E42" s="490">
        <v>8</v>
      </c>
      <c r="F42" s="488">
        <v>8</v>
      </c>
      <c r="G42" s="488">
        <v>8</v>
      </c>
      <c r="H42" s="488"/>
      <c r="I42" s="488">
        <v>8</v>
      </c>
      <c r="J42" s="488">
        <v>8</v>
      </c>
      <c r="K42" s="519"/>
      <c r="L42" s="519"/>
      <c r="M42" s="488">
        <v>8</v>
      </c>
      <c r="N42" s="488">
        <v>8</v>
      </c>
      <c r="O42" s="488">
        <v>8</v>
      </c>
      <c r="P42" s="492"/>
      <c r="Q42" s="492">
        <v>8</v>
      </c>
      <c r="R42" s="519">
        <v>8</v>
      </c>
      <c r="S42" s="367"/>
    </row>
    <row r="43" spans="1:19" ht="21.65" customHeight="1" x14ac:dyDescent="0.25">
      <c r="A43" s="299" t="s">
        <v>13</v>
      </c>
      <c r="B43" s="299" t="s">
        <v>94</v>
      </c>
      <c r="C43" s="902" t="s">
        <v>286</v>
      </c>
      <c r="D43" s="901">
        <f>SUM(E43:K43,L43:R43)/2</f>
        <v>24</v>
      </c>
      <c r="E43" s="489"/>
      <c r="F43" s="488"/>
      <c r="G43" s="516"/>
      <c r="H43" s="488">
        <v>8</v>
      </c>
      <c r="I43" s="488">
        <v>8</v>
      </c>
      <c r="J43" s="488"/>
      <c r="K43" s="489">
        <v>8</v>
      </c>
      <c r="L43" s="489">
        <v>8</v>
      </c>
      <c r="M43" s="488"/>
      <c r="N43" s="488"/>
      <c r="O43" s="488">
        <v>8</v>
      </c>
      <c r="P43" s="488">
        <v>8</v>
      </c>
      <c r="Q43" s="488"/>
      <c r="R43" s="490"/>
      <c r="S43" s="367"/>
    </row>
    <row r="44" spans="1:19" ht="21.65" customHeight="1" x14ac:dyDescent="0.25">
      <c r="A44" s="299" t="s">
        <v>13</v>
      </c>
      <c r="B44" s="299" t="s">
        <v>94</v>
      </c>
      <c r="C44" s="910" t="s">
        <v>235</v>
      </c>
      <c r="D44" s="901">
        <f t="shared" ref="D44:D47" si="13">SUM(E44:K44,L44:R44)/2</f>
        <v>40</v>
      </c>
      <c r="E44" s="494"/>
      <c r="F44" s="503">
        <v>8</v>
      </c>
      <c r="G44" s="503">
        <v>8</v>
      </c>
      <c r="H44" s="488"/>
      <c r="I44" s="503">
        <v>8</v>
      </c>
      <c r="J44" s="503">
        <v>8</v>
      </c>
      <c r="K44" s="489">
        <v>8</v>
      </c>
      <c r="L44" s="489">
        <v>8</v>
      </c>
      <c r="M44" s="488">
        <v>8</v>
      </c>
      <c r="N44" s="503"/>
      <c r="O44" s="503">
        <v>8</v>
      </c>
      <c r="P44" s="503">
        <v>8</v>
      </c>
      <c r="Q44" s="503">
        <v>8</v>
      </c>
      <c r="R44" s="504"/>
      <c r="S44" s="367"/>
    </row>
    <row r="45" spans="1:19" ht="21.65" customHeight="1" x14ac:dyDescent="0.25">
      <c r="A45" s="908" t="s">
        <v>256</v>
      </c>
      <c r="B45" s="908" t="s">
        <v>94</v>
      </c>
      <c r="C45" s="909" t="s">
        <v>293</v>
      </c>
      <c r="D45" s="901">
        <f t="shared" si="13"/>
        <v>24</v>
      </c>
      <c r="E45" s="489"/>
      <c r="F45" s="516" t="s">
        <v>10</v>
      </c>
      <c r="G45" s="516" t="s">
        <v>10</v>
      </c>
      <c r="H45" s="975" t="s">
        <v>10</v>
      </c>
      <c r="I45" s="488"/>
      <c r="J45" s="924" t="s">
        <v>273</v>
      </c>
      <c r="K45" s="489">
        <v>8</v>
      </c>
      <c r="L45" s="489">
        <v>8</v>
      </c>
      <c r="M45" s="488">
        <v>8</v>
      </c>
      <c r="N45" s="488">
        <v>8</v>
      </c>
      <c r="O45" s="488"/>
      <c r="P45" s="488">
        <v>8</v>
      </c>
      <c r="Q45" s="488">
        <v>8</v>
      </c>
      <c r="R45" s="490"/>
      <c r="S45" s="367"/>
    </row>
    <row r="46" spans="1:19" ht="21.65" customHeight="1" x14ac:dyDescent="0.25">
      <c r="A46" s="299" t="s">
        <v>13</v>
      </c>
      <c r="B46" s="299" t="s">
        <v>94</v>
      </c>
      <c r="C46" s="902" t="s">
        <v>285</v>
      </c>
      <c r="D46" s="901">
        <f t="shared" si="13"/>
        <v>8</v>
      </c>
      <c r="E46" s="489">
        <v>8</v>
      </c>
      <c r="F46" s="488"/>
      <c r="G46" s="496"/>
      <c r="H46" s="488"/>
      <c r="I46" s="496"/>
      <c r="J46" s="496"/>
      <c r="K46" s="489"/>
      <c r="L46" s="489"/>
      <c r="M46" s="488"/>
      <c r="N46" s="496"/>
      <c r="O46" s="488"/>
      <c r="P46" s="496"/>
      <c r="Q46" s="496"/>
      <c r="R46" s="490">
        <v>8</v>
      </c>
      <c r="S46" s="367"/>
    </row>
    <row r="47" spans="1:19" ht="21.65" customHeight="1" x14ac:dyDescent="0.25">
      <c r="A47" s="299" t="s">
        <v>13</v>
      </c>
      <c r="B47" s="299" t="s">
        <v>94</v>
      </c>
      <c r="C47" s="902" t="s">
        <v>221</v>
      </c>
      <c r="D47" s="901">
        <f t="shared" si="13"/>
        <v>40</v>
      </c>
      <c r="E47" s="489">
        <v>8</v>
      </c>
      <c r="F47" s="488">
        <v>8</v>
      </c>
      <c r="G47" s="488">
        <v>8</v>
      </c>
      <c r="H47" s="488">
        <v>8</v>
      </c>
      <c r="I47" s="488"/>
      <c r="J47" s="488">
        <v>8</v>
      </c>
      <c r="K47" s="489"/>
      <c r="L47" s="489"/>
      <c r="M47" s="503">
        <v>8</v>
      </c>
      <c r="N47" s="488">
        <v>8</v>
      </c>
      <c r="O47" s="488">
        <v>8</v>
      </c>
      <c r="P47" s="488"/>
      <c r="Q47" s="488">
        <v>8</v>
      </c>
      <c r="R47" s="490">
        <v>8</v>
      </c>
      <c r="S47" s="367"/>
    </row>
    <row r="48" spans="1:19" ht="21.65" hidden="1" customHeight="1" x14ac:dyDescent="0.25">
      <c r="A48" s="904"/>
      <c r="B48" s="904"/>
      <c r="C48" s="905" t="s">
        <v>126</v>
      </c>
      <c r="D48" s="906"/>
      <c r="E48" s="501">
        <f>COUNT(E8:E12,E15:E18,E20:E23,E25:E27,E29:E32,E34:E35,E37,E39:E39,E41:E42)</f>
        <v>8</v>
      </c>
      <c r="F48" s="501">
        <f t="shared" ref="F48:R48" si="14">COUNT(F8:F12,F15:F18,F20:F23,F25:F27,F29:F32,F34:F35,F37,F39:F39,F41:F42)</f>
        <v>16</v>
      </c>
      <c r="G48" s="501">
        <f t="shared" si="14"/>
        <v>15</v>
      </c>
      <c r="H48" s="501">
        <f t="shared" si="14"/>
        <v>15</v>
      </c>
      <c r="I48" s="501">
        <f t="shared" si="14"/>
        <v>17</v>
      </c>
      <c r="J48" s="501">
        <f t="shared" si="14"/>
        <v>18</v>
      </c>
      <c r="K48" s="501">
        <f t="shared" si="14"/>
        <v>9</v>
      </c>
      <c r="L48" s="501">
        <f t="shared" si="14"/>
        <v>7</v>
      </c>
      <c r="M48" s="501">
        <f t="shared" si="14"/>
        <v>16</v>
      </c>
      <c r="N48" s="501">
        <f t="shared" si="14"/>
        <v>15</v>
      </c>
      <c r="O48" s="501">
        <f t="shared" si="14"/>
        <v>13</v>
      </c>
      <c r="P48" s="501">
        <f t="shared" si="14"/>
        <v>12</v>
      </c>
      <c r="Q48" s="501">
        <f t="shared" si="14"/>
        <v>16</v>
      </c>
      <c r="R48" s="501">
        <f t="shared" si="14"/>
        <v>8</v>
      </c>
      <c r="S48" s="367">
        <f t="shared" si="4"/>
        <v>13.214285714285714</v>
      </c>
    </row>
    <row r="49" spans="1:19" ht="21.65" customHeight="1" x14ac:dyDescent="0.25">
      <c r="A49" s="904"/>
      <c r="B49" s="904"/>
      <c r="C49" s="905" t="s">
        <v>127</v>
      </c>
      <c r="D49" s="906"/>
      <c r="E49" s="501">
        <f>COUNT(E15:E18,E20:E23,E25:E27,E29:E32,E34:E35,E37,E39:E39,E41:E47)</f>
        <v>9</v>
      </c>
      <c r="F49" s="501">
        <f t="shared" ref="F49:R49" si="15">COUNT(F15:F18,F20:F23,F25:F27,F29:F32,F34:F35,F37,F39:F39,F41:F47)</f>
        <v>14</v>
      </c>
      <c r="G49" s="501">
        <f>COUNT(G15:G18,G20:G23,G25:G27,G29:G32,G34:G35,G37,G39:G39,G41:G47)</f>
        <v>14</v>
      </c>
      <c r="H49" s="501">
        <f t="shared" si="15"/>
        <v>14</v>
      </c>
      <c r="I49" s="501">
        <f t="shared" si="15"/>
        <v>15</v>
      </c>
      <c r="J49" s="501">
        <f t="shared" si="15"/>
        <v>16</v>
      </c>
      <c r="K49" s="501">
        <f t="shared" si="15"/>
        <v>11</v>
      </c>
      <c r="L49" s="501">
        <f t="shared" si="15"/>
        <v>10</v>
      </c>
      <c r="M49" s="501">
        <f t="shared" si="15"/>
        <v>15</v>
      </c>
      <c r="N49" s="501">
        <f t="shared" si="15"/>
        <v>14</v>
      </c>
      <c r="O49" s="501">
        <f t="shared" si="15"/>
        <v>13</v>
      </c>
      <c r="P49" s="501">
        <f t="shared" si="15"/>
        <v>13</v>
      </c>
      <c r="Q49" s="501">
        <f t="shared" si="15"/>
        <v>16</v>
      </c>
      <c r="R49" s="501">
        <f t="shared" si="15"/>
        <v>9</v>
      </c>
      <c r="S49" s="367">
        <f t="shared" si="4"/>
        <v>13.071428571428571</v>
      </c>
    </row>
    <row r="50" spans="1:19" ht="21.65" hidden="1" customHeight="1" x14ac:dyDescent="0.25">
      <c r="A50" s="964" t="s">
        <v>138</v>
      </c>
      <c r="B50" s="964" t="s">
        <v>216</v>
      </c>
      <c r="C50" s="965" t="s">
        <v>135</v>
      </c>
      <c r="D50" s="901">
        <f t="shared" ref="D50:D51" si="16">SUM(E50:K50,L50:R50)/2</f>
        <v>0</v>
      </c>
      <c r="E50" s="490"/>
      <c r="F50" s="488"/>
      <c r="G50" s="488"/>
      <c r="H50" s="488"/>
      <c r="I50" s="488"/>
      <c r="J50" s="488"/>
      <c r="K50" s="519"/>
      <c r="L50" s="519"/>
      <c r="M50" s="488"/>
      <c r="N50" s="488"/>
      <c r="O50" s="488"/>
      <c r="P50" s="488"/>
      <c r="Q50" s="488"/>
      <c r="R50" s="490"/>
      <c r="S50" s="367"/>
    </row>
    <row r="51" spans="1:19" ht="21.65" customHeight="1" x14ac:dyDescent="0.25">
      <c r="A51" s="299" t="s">
        <v>78</v>
      </c>
      <c r="B51" s="299" t="s">
        <v>216</v>
      </c>
      <c r="C51" s="902" t="s">
        <v>109</v>
      </c>
      <c r="D51" s="901">
        <f t="shared" si="16"/>
        <v>0</v>
      </c>
      <c r="E51" s="490"/>
      <c r="F51" s="491"/>
      <c r="G51" s="488"/>
      <c r="H51" s="491"/>
      <c r="I51" s="488"/>
      <c r="J51" s="488"/>
      <c r="K51" s="490"/>
      <c r="L51" s="489"/>
      <c r="M51" s="488"/>
      <c r="N51" s="488"/>
      <c r="O51" s="488"/>
      <c r="P51" s="488"/>
      <c r="Q51" s="488"/>
      <c r="R51" s="490"/>
      <c r="S51" s="367"/>
    </row>
    <row r="52" spans="1:19" ht="21.65" customHeight="1" x14ac:dyDescent="0.25">
      <c r="A52" s="299" t="s">
        <v>13</v>
      </c>
      <c r="B52" s="299" t="s">
        <v>110</v>
      </c>
      <c r="C52" s="900" t="s">
        <v>106</v>
      </c>
      <c r="D52" s="901">
        <f>SUM(E52:K52,L52:R52)/2</f>
        <v>15</v>
      </c>
      <c r="E52" s="490"/>
      <c r="F52" s="491">
        <v>6</v>
      </c>
      <c r="G52" s="488">
        <v>6</v>
      </c>
      <c r="H52" s="491">
        <v>6</v>
      </c>
      <c r="I52" s="488">
        <v>6</v>
      </c>
      <c r="J52" s="488">
        <v>6</v>
      </c>
      <c r="K52" s="497"/>
      <c r="L52" s="489"/>
      <c r="M52" s="492" t="s">
        <v>104</v>
      </c>
      <c r="N52" s="492" t="s">
        <v>104</v>
      </c>
      <c r="O52" s="492" t="s">
        <v>104</v>
      </c>
      <c r="P52" s="492" t="s">
        <v>104</v>
      </c>
      <c r="Q52" s="492" t="s">
        <v>104</v>
      </c>
      <c r="R52" s="497"/>
      <c r="S52" s="367"/>
    </row>
    <row r="53" spans="1:19" ht="21.65" hidden="1" customHeight="1" x14ac:dyDescent="0.25">
      <c r="A53" s="904"/>
      <c r="B53" s="904"/>
      <c r="C53" s="911" t="s">
        <v>51</v>
      </c>
      <c r="D53" s="906"/>
      <c r="E53" s="501">
        <f>COUNT(E20:E23,E25:E27,E29:E32,E34:E35,E37,E39,E41:E47,E50:E51)</f>
        <v>9</v>
      </c>
      <c r="F53" s="501">
        <f t="shared" ref="F53:R53" si="17">COUNT(F20:F23,F25:F27,F29:F32,F34:F35,F37,F39,F41:F47,F50:F51)</f>
        <v>11</v>
      </c>
      <c r="G53" s="501">
        <f t="shared" si="17"/>
        <v>12</v>
      </c>
      <c r="H53" s="501">
        <f t="shared" si="17"/>
        <v>12</v>
      </c>
      <c r="I53" s="501">
        <f t="shared" si="17"/>
        <v>12</v>
      </c>
      <c r="J53" s="501">
        <f t="shared" si="17"/>
        <v>13</v>
      </c>
      <c r="K53" s="501">
        <f t="shared" si="17"/>
        <v>9</v>
      </c>
      <c r="L53" s="501">
        <f t="shared" si="17"/>
        <v>8</v>
      </c>
      <c r="M53" s="501">
        <f t="shared" si="17"/>
        <v>13</v>
      </c>
      <c r="N53" s="501">
        <f t="shared" si="17"/>
        <v>12</v>
      </c>
      <c r="O53" s="501">
        <f t="shared" si="17"/>
        <v>10</v>
      </c>
      <c r="P53" s="501">
        <f t="shared" si="17"/>
        <v>10</v>
      </c>
      <c r="Q53" s="501">
        <f t="shared" si="17"/>
        <v>13</v>
      </c>
      <c r="R53" s="501">
        <f t="shared" si="17"/>
        <v>9</v>
      </c>
      <c r="S53" s="367">
        <f t="shared" si="4"/>
        <v>10.928571428571429</v>
      </c>
    </row>
    <row r="54" spans="1:19" ht="21.65" hidden="1" customHeight="1" x14ac:dyDescent="0.25">
      <c r="A54" s="904"/>
      <c r="B54" s="904"/>
      <c r="C54" s="912" t="s">
        <v>113</v>
      </c>
      <c r="D54" s="906"/>
      <c r="E54" s="501">
        <f>COUNT(E25:E27,E29:E32,E35,E37,E39:E39,E41:E47,E50:E52)</f>
        <v>8</v>
      </c>
      <c r="F54" s="501">
        <f t="shared" ref="F54:R54" si="18">COUNT(F25:F27,F29:F32,F35,F37,F39:F39,F41:F47,F50:F52)</f>
        <v>9</v>
      </c>
      <c r="G54" s="501">
        <f t="shared" si="18"/>
        <v>11</v>
      </c>
      <c r="H54" s="501">
        <f t="shared" si="18"/>
        <v>11</v>
      </c>
      <c r="I54" s="501">
        <f t="shared" si="18"/>
        <v>10</v>
      </c>
      <c r="J54" s="501">
        <f t="shared" si="18"/>
        <v>10</v>
      </c>
      <c r="K54" s="501">
        <f t="shared" si="18"/>
        <v>7</v>
      </c>
      <c r="L54" s="501">
        <f t="shared" si="18"/>
        <v>6</v>
      </c>
      <c r="M54" s="501">
        <f t="shared" si="18"/>
        <v>10</v>
      </c>
      <c r="N54" s="501">
        <f t="shared" si="18"/>
        <v>10</v>
      </c>
      <c r="O54" s="501">
        <f t="shared" si="18"/>
        <v>7</v>
      </c>
      <c r="P54" s="501">
        <f t="shared" si="18"/>
        <v>7</v>
      </c>
      <c r="Q54" s="501">
        <f t="shared" si="18"/>
        <v>10</v>
      </c>
      <c r="R54" s="501">
        <f t="shared" si="18"/>
        <v>8</v>
      </c>
      <c r="S54" s="367">
        <f t="shared" si="4"/>
        <v>8.8571428571428577</v>
      </c>
    </row>
    <row r="55" spans="1:19" ht="21.65" customHeight="1" x14ac:dyDescent="0.25">
      <c r="A55" s="904"/>
      <c r="B55" s="904"/>
      <c r="C55" s="912" t="s">
        <v>55</v>
      </c>
      <c r="D55" s="906"/>
      <c r="E55" s="501">
        <f>COUNT(E29:E32,E35,E37,E39:E39,E41:E47,E50:E52)</f>
        <v>7</v>
      </c>
      <c r="F55" s="501">
        <f t="shared" ref="F55:R55" si="19">COUNT(F29:F32,F35,F37,F39:F39,F41:F47,F50:F52)</f>
        <v>8</v>
      </c>
      <c r="G55" s="501">
        <f t="shared" si="19"/>
        <v>10</v>
      </c>
      <c r="H55" s="501">
        <f t="shared" si="19"/>
        <v>9</v>
      </c>
      <c r="I55" s="501">
        <f t="shared" si="19"/>
        <v>9</v>
      </c>
      <c r="J55" s="501">
        <f t="shared" si="19"/>
        <v>9</v>
      </c>
      <c r="K55" s="501">
        <f t="shared" si="19"/>
        <v>5</v>
      </c>
      <c r="L55" s="501">
        <f t="shared" si="19"/>
        <v>4</v>
      </c>
      <c r="M55" s="501">
        <f t="shared" si="19"/>
        <v>9</v>
      </c>
      <c r="N55" s="501">
        <f t="shared" si="19"/>
        <v>8</v>
      </c>
      <c r="O55" s="501">
        <f t="shared" si="19"/>
        <v>6</v>
      </c>
      <c r="P55" s="501">
        <f t="shared" si="19"/>
        <v>6</v>
      </c>
      <c r="Q55" s="501">
        <f t="shared" si="19"/>
        <v>9</v>
      </c>
      <c r="R55" s="501">
        <f t="shared" si="19"/>
        <v>7</v>
      </c>
      <c r="S55" s="367">
        <f t="shared" si="4"/>
        <v>7.5714285714285712</v>
      </c>
    </row>
    <row r="56" spans="1:19" ht="21.65" customHeight="1" x14ac:dyDescent="0.25">
      <c r="A56" s="966" t="s">
        <v>13</v>
      </c>
      <c r="B56" s="966" t="s">
        <v>295</v>
      </c>
      <c r="C56" s="967" t="s">
        <v>291</v>
      </c>
      <c r="D56" s="901">
        <f t="shared" ref="D56:D57" si="20">SUM(E56:K56,L56:R56)/2</f>
        <v>7.5</v>
      </c>
      <c r="E56" s="490"/>
      <c r="F56" s="488"/>
      <c r="G56" s="488"/>
      <c r="H56" s="488"/>
      <c r="I56" s="488"/>
      <c r="J56" s="488"/>
      <c r="K56" s="489"/>
      <c r="L56" s="489"/>
      <c r="M56" s="488"/>
      <c r="N56" s="492">
        <v>5</v>
      </c>
      <c r="O56" s="492">
        <v>5</v>
      </c>
      <c r="P56" s="492">
        <v>5</v>
      </c>
      <c r="Q56" s="488"/>
      <c r="R56" s="489"/>
      <c r="S56" s="478"/>
    </row>
    <row r="57" spans="1:19" ht="21.65" customHeight="1" x14ac:dyDescent="0.25">
      <c r="A57" s="299" t="s">
        <v>13</v>
      </c>
      <c r="B57" s="299" t="s">
        <v>227</v>
      </c>
      <c r="C57" s="902" t="s">
        <v>112</v>
      </c>
      <c r="D57" s="901">
        <f t="shared" si="20"/>
        <v>10</v>
      </c>
      <c r="E57" s="490"/>
      <c r="F57" s="491"/>
      <c r="G57" s="488">
        <v>5</v>
      </c>
      <c r="H57" s="491"/>
      <c r="I57" s="488">
        <v>5</v>
      </c>
      <c r="J57" s="488"/>
      <c r="K57" s="489"/>
      <c r="L57" s="489"/>
      <c r="M57" s="488"/>
      <c r="N57" s="488">
        <v>5</v>
      </c>
      <c r="O57" s="488"/>
      <c r="P57" s="488">
        <v>5</v>
      </c>
      <c r="Q57" s="488"/>
      <c r="R57" s="489"/>
      <c r="S57" s="367"/>
    </row>
    <row r="58" spans="1:19" ht="21.65" hidden="1" customHeight="1" x14ac:dyDescent="0.25">
      <c r="A58" s="904"/>
      <c r="B58" s="904"/>
      <c r="C58" s="912" t="s">
        <v>105</v>
      </c>
      <c r="D58" s="906"/>
      <c r="E58" s="501">
        <f>COUNT(E35,E37,E39:E39,E41:E47,E50:E52,E56:E57)</f>
        <v>6</v>
      </c>
      <c r="F58" s="501">
        <f t="shared" ref="F58:R58" si="21">COUNT(F35,F37,F39:F39,F41:F47,F50:F52,F56:F57)</f>
        <v>6</v>
      </c>
      <c r="G58" s="501">
        <f t="shared" si="21"/>
        <v>7</v>
      </c>
      <c r="H58" s="501">
        <f t="shared" si="21"/>
        <v>6</v>
      </c>
      <c r="I58" s="501">
        <f t="shared" si="21"/>
        <v>7</v>
      </c>
      <c r="J58" s="501">
        <f t="shared" si="21"/>
        <v>6</v>
      </c>
      <c r="K58" s="501">
        <f t="shared" si="21"/>
        <v>3</v>
      </c>
      <c r="L58" s="501">
        <f t="shared" si="21"/>
        <v>3</v>
      </c>
      <c r="M58" s="501">
        <f t="shared" si="21"/>
        <v>6</v>
      </c>
      <c r="N58" s="501">
        <f t="shared" si="21"/>
        <v>7</v>
      </c>
      <c r="O58" s="501">
        <f t="shared" si="21"/>
        <v>6</v>
      </c>
      <c r="P58" s="501">
        <f t="shared" si="21"/>
        <v>6</v>
      </c>
      <c r="Q58" s="501">
        <f t="shared" si="21"/>
        <v>6</v>
      </c>
      <c r="R58" s="501">
        <f t="shared" si="21"/>
        <v>6</v>
      </c>
      <c r="S58" s="367">
        <f t="shared" si="4"/>
        <v>5.7857142857142856</v>
      </c>
    </row>
    <row r="59" spans="1:19" ht="21.65" customHeight="1" x14ac:dyDescent="0.25">
      <c r="A59" s="904"/>
      <c r="B59" s="904"/>
      <c r="C59" s="912" t="s">
        <v>128</v>
      </c>
      <c r="D59" s="906"/>
      <c r="E59" s="501">
        <f>COUNT(E37,E39:E39,E41:E47,E50:E52,E56:E57)</f>
        <v>5</v>
      </c>
      <c r="F59" s="501">
        <f t="shared" ref="F59:R59" si="22">COUNT(F37,F39:F39,F41:F47,F50:F52,F56:F57)</f>
        <v>5</v>
      </c>
      <c r="G59" s="501">
        <f t="shared" si="22"/>
        <v>6</v>
      </c>
      <c r="H59" s="501">
        <f t="shared" si="22"/>
        <v>5</v>
      </c>
      <c r="I59" s="501">
        <f t="shared" si="22"/>
        <v>7</v>
      </c>
      <c r="J59" s="501">
        <f t="shared" si="22"/>
        <v>5</v>
      </c>
      <c r="K59" s="501">
        <f t="shared" si="22"/>
        <v>3</v>
      </c>
      <c r="L59" s="501">
        <f t="shared" si="22"/>
        <v>3</v>
      </c>
      <c r="M59" s="501">
        <f t="shared" si="22"/>
        <v>5</v>
      </c>
      <c r="N59" s="501">
        <f t="shared" si="22"/>
        <v>6</v>
      </c>
      <c r="O59" s="501">
        <f t="shared" si="22"/>
        <v>5</v>
      </c>
      <c r="P59" s="501">
        <f t="shared" si="22"/>
        <v>6</v>
      </c>
      <c r="Q59" s="501">
        <f>COUNT(Q37,Q39:Q39,Q41:Q47,Q50:Q52,Q56:Q57)</f>
        <v>5</v>
      </c>
      <c r="R59" s="501">
        <f t="shared" si="22"/>
        <v>5</v>
      </c>
      <c r="S59" s="367">
        <f t="shared" si="4"/>
        <v>5.0714285714285712</v>
      </c>
    </row>
    <row r="60" spans="1:19" ht="21.65" hidden="1" customHeight="1" x14ac:dyDescent="0.25">
      <c r="A60" s="904"/>
      <c r="B60" s="904"/>
      <c r="C60" s="912" t="s">
        <v>161</v>
      </c>
      <c r="D60" s="906"/>
      <c r="E60" s="501">
        <f>COUNT(E39:E39,E41:E47,E50:E52,E56:E57)</f>
        <v>4</v>
      </c>
      <c r="F60" s="501">
        <f t="shared" ref="F60:R60" si="23">COUNT(F39:F39,F41:F47,F50:F52,F56:F57)</f>
        <v>5</v>
      </c>
      <c r="G60" s="501">
        <f t="shared" si="23"/>
        <v>6</v>
      </c>
      <c r="H60" s="501">
        <f t="shared" si="23"/>
        <v>5</v>
      </c>
      <c r="I60" s="501">
        <f t="shared" si="23"/>
        <v>7</v>
      </c>
      <c r="J60" s="501">
        <f t="shared" si="23"/>
        <v>5</v>
      </c>
      <c r="K60" s="501">
        <f t="shared" si="23"/>
        <v>3</v>
      </c>
      <c r="L60" s="501">
        <f t="shared" si="23"/>
        <v>3</v>
      </c>
      <c r="M60" s="501">
        <f t="shared" si="23"/>
        <v>5</v>
      </c>
      <c r="N60" s="501">
        <f t="shared" si="23"/>
        <v>6</v>
      </c>
      <c r="O60" s="501">
        <f t="shared" si="23"/>
        <v>5</v>
      </c>
      <c r="P60" s="501">
        <f t="shared" si="23"/>
        <v>6</v>
      </c>
      <c r="Q60" s="501">
        <f t="shared" si="23"/>
        <v>5</v>
      </c>
      <c r="R60" s="501">
        <f t="shared" si="23"/>
        <v>4</v>
      </c>
      <c r="S60" s="367">
        <f t="shared" si="4"/>
        <v>4.9285714285714288</v>
      </c>
    </row>
    <row r="61" spans="1:19" ht="21.65" hidden="1" customHeight="1" x14ac:dyDescent="0.25">
      <c r="A61" s="904"/>
      <c r="B61" s="904"/>
      <c r="C61" s="912" t="s">
        <v>129</v>
      </c>
      <c r="D61" s="906"/>
      <c r="E61" s="501">
        <f>COUNT(E41:E47,E50:E52,E56:E57)</f>
        <v>3</v>
      </c>
      <c r="F61" s="501">
        <f t="shared" ref="F61:R61" si="24">COUNT(F41:F47,F50:F52,F56:F57)</f>
        <v>4</v>
      </c>
      <c r="G61" s="501">
        <f t="shared" si="24"/>
        <v>6</v>
      </c>
      <c r="H61" s="501">
        <f t="shared" si="24"/>
        <v>4</v>
      </c>
      <c r="I61" s="501">
        <f t="shared" si="24"/>
        <v>6</v>
      </c>
      <c r="J61" s="501">
        <f t="shared" si="24"/>
        <v>4</v>
      </c>
      <c r="K61" s="501">
        <f t="shared" si="24"/>
        <v>3</v>
      </c>
      <c r="L61" s="501">
        <f t="shared" si="24"/>
        <v>3</v>
      </c>
      <c r="M61" s="501">
        <f t="shared" si="24"/>
        <v>4</v>
      </c>
      <c r="N61" s="501">
        <f t="shared" si="24"/>
        <v>5</v>
      </c>
      <c r="O61" s="501">
        <f t="shared" si="24"/>
        <v>5</v>
      </c>
      <c r="P61" s="501">
        <f t="shared" si="24"/>
        <v>5</v>
      </c>
      <c r="Q61" s="501">
        <f t="shared" si="24"/>
        <v>4</v>
      </c>
      <c r="R61" s="501">
        <f t="shared" si="24"/>
        <v>3</v>
      </c>
      <c r="S61" s="367">
        <f t="shared" si="4"/>
        <v>4.2142857142857144</v>
      </c>
    </row>
    <row r="62" spans="1:19" ht="21.65" hidden="1" customHeight="1" x14ac:dyDescent="0.25">
      <c r="A62" s="904"/>
      <c r="B62" s="904"/>
      <c r="C62" s="912" t="s">
        <v>186</v>
      </c>
      <c r="D62" s="906"/>
      <c r="E62" s="501">
        <f>COUNT(E42:E47,E50:E52,E57)</f>
        <v>3</v>
      </c>
      <c r="F62" s="501">
        <f t="shared" ref="F62:R62" si="25">COUNT(F42:F47,F50:F52,F57)</f>
        <v>4</v>
      </c>
      <c r="G62" s="501">
        <f t="shared" si="25"/>
        <v>5</v>
      </c>
      <c r="H62" s="501">
        <f t="shared" si="25"/>
        <v>3</v>
      </c>
      <c r="I62" s="501">
        <f t="shared" si="25"/>
        <v>5</v>
      </c>
      <c r="J62" s="501">
        <f t="shared" si="25"/>
        <v>4</v>
      </c>
      <c r="K62" s="501">
        <f t="shared" si="25"/>
        <v>3</v>
      </c>
      <c r="L62" s="501">
        <f t="shared" si="25"/>
        <v>3</v>
      </c>
      <c r="M62" s="501">
        <f t="shared" si="25"/>
        <v>4</v>
      </c>
      <c r="N62" s="501">
        <f t="shared" si="25"/>
        <v>4</v>
      </c>
      <c r="O62" s="501">
        <f t="shared" si="25"/>
        <v>4</v>
      </c>
      <c r="P62" s="501">
        <f t="shared" si="25"/>
        <v>4</v>
      </c>
      <c r="Q62" s="501">
        <f t="shared" si="25"/>
        <v>4</v>
      </c>
      <c r="R62" s="501">
        <f t="shared" si="25"/>
        <v>3</v>
      </c>
      <c r="S62" s="367">
        <f t="shared" si="4"/>
        <v>3.7857142857142856</v>
      </c>
    </row>
    <row r="63" spans="1:19" ht="21.65" customHeight="1" x14ac:dyDescent="0.25">
      <c r="A63" s="904"/>
      <c r="B63" s="904"/>
      <c r="C63" s="912" t="s">
        <v>130</v>
      </c>
      <c r="D63" s="906"/>
      <c r="E63" s="501">
        <f>COUNT(E43:E47,E50:E52,E56:E57)</f>
        <v>2</v>
      </c>
      <c r="F63" s="501">
        <f t="shared" ref="F63:R63" si="26">COUNT(F43:F47,F50:F52,F56:F57)</f>
        <v>3</v>
      </c>
      <c r="G63" s="501">
        <f t="shared" si="26"/>
        <v>4</v>
      </c>
      <c r="H63" s="501">
        <f t="shared" si="26"/>
        <v>3</v>
      </c>
      <c r="I63" s="501">
        <f t="shared" si="26"/>
        <v>4</v>
      </c>
      <c r="J63" s="501">
        <f t="shared" si="26"/>
        <v>3</v>
      </c>
      <c r="K63" s="501">
        <f t="shared" si="26"/>
        <v>3</v>
      </c>
      <c r="L63" s="501">
        <f t="shared" si="26"/>
        <v>3</v>
      </c>
      <c r="M63" s="501">
        <f t="shared" si="26"/>
        <v>3</v>
      </c>
      <c r="N63" s="501">
        <f t="shared" si="26"/>
        <v>4</v>
      </c>
      <c r="O63" s="501">
        <f t="shared" si="26"/>
        <v>4</v>
      </c>
      <c r="P63" s="501">
        <f t="shared" si="26"/>
        <v>5</v>
      </c>
      <c r="Q63" s="501">
        <f t="shared" si="26"/>
        <v>3</v>
      </c>
      <c r="R63" s="501">
        <f t="shared" si="26"/>
        <v>2</v>
      </c>
      <c r="S63" s="367">
        <f t="shared" si="4"/>
        <v>3.2857142857142856</v>
      </c>
    </row>
    <row r="64" spans="1:19" ht="21.65" customHeight="1" thickBot="1" x14ac:dyDescent="0.3">
      <c r="A64" s="299" t="s">
        <v>102</v>
      </c>
      <c r="B64" s="299"/>
      <c r="C64" s="900"/>
      <c r="D64" s="901"/>
      <c r="E64" s="490"/>
      <c r="F64" s="491"/>
      <c r="G64" s="491"/>
      <c r="H64" s="491"/>
      <c r="I64" s="488"/>
      <c r="J64" s="488"/>
      <c r="K64" s="489"/>
      <c r="L64" s="489"/>
      <c r="M64" s="491"/>
      <c r="N64" s="488"/>
      <c r="O64" s="488"/>
      <c r="P64" s="488"/>
      <c r="Q64" s="488"/>
      <c r="R64" s="490"/>
    </row>
    <row r="65" spans="1:18" ht="21.65" customHeight="1" thickBot="1" x14ac:dyDescent="0.3">
      <c r="A65" s="913" t="s">
        <v>95</v>
      </c>
      <c r="B65" s="913" t="s">
        <v>101</v>
      </c>
      <c r="C65" s="914" t="s">
        <v>97</v>
      </c>
      <c r="D65" s="913">
        <f>SUM(E65:K65,L65:R65)/2</f>
        <v>19</v>
      </c>
      <c r="E65" s="529"/>
      <c r="F65" s="530">
        <v>7.5</v>
      </c>
      <c r="G65" s="530">
        <v>7.5</v>
      </c>
      <c r="H65" s="530">
        <v>4</v>
      </c>
      <c r="I65" s="527"/>
      <c r="J65" s="527"/>
      <c r="K65" s="529"/>
      <c r="L65" s="529"/>
      <c r="M65" s="530">
        <v>7.5</v>
      </c>
      <c r="N65" s="527">
        <v>7.5</v>
      </c>
      <c r="O65" s="527">
        <v>4</v>
      </c>
      <c r="P65" s="527"/>
      <c r="Q65" s="527"/>
      <c r="R65" s="531"/>
    </row>
    <row r="66" spans="1:18" ht="21.65" customHeight="1" thickBot="1" x14ac:dyDescent="0.3">
      <c r="A66" s="299" t="s">
        <v>96</v>
      </c>
      <c r="B66" s="299" t="s">
        <v>100</v>
      </c>
      <c r="C66" s="915" t="s">
        <v>99</v>
      </c>
      <c r="D66" s="913">
        <f t="shared" ref="D66:D67" si="27">SUM(E66:K66,L66:R66)/2</f>
        <v>38</v>
      </c>
      <c r="E66" s="533"/>
      <c r="F66" s="534">
        <v>9.5</v>
      </c>
      <c r="G66" s="486">
        <v>9.5</v>
      </c>
      <c r="H66" s="486">
        <v>9.5</v>
      </c>
      <c r="I66" s="486">
        <v>9.5</v>
      </c>
      <c r="J66" s="486"/>
      <c r="K66" s="533"/>
      <c r="L66" s="535"/>
      <c r="M66" s="536">
        <v>9.5</v>
      </c>
      <c r="N66" s="486">
        <v>9.5</v>
      </c>
      <c r="O66" s="486">
        <v>9.5</v>
      </c>
      <c r="P66" s="486">
        <v>9.5</v>
      </c>
      <c r="Q66" s="486"/>
      <c r="R66" s="537"/>
    </row>
    <row r="67" spans="1:18" ht="21.65" customHeight="1" thickBot="1" x14ac:dyDescent="0.3">
      <c r="A67" s="299" t="s">
        <v>96</v>
      </c>
      <c r="B67" s="299" t="s">
        <v>100</v>
      </c>
      <c r="C67" s="915" t="s">
        <v>137</v>
      </c>
      <c r="D67" s="913">
        <f t="shared" si="27"/>
        <v>38</v>
      </c>
      <c r="E67" s="533">
        <v>9.5</v>
      </c>
      <c r="F67" s="536">
        <v>9.5</v>
      </c>
      <c r="G67" s="486"/>
      <c r="H67" s="486"/>
      <c r="I67" s="486"/>
      <c r="J67" s="486">
        <v>9.5</v>
      </c>
      <c r="K67" s="533">
        <v>9.5</v>
      </c>
      <c r="L67" s="533">
        <v>9.5</v>
      </c>
      <c r="M67" s="534">
        <v>9.5</v>
      </c>
      <c r="N67" s="486"/>
      <c r="O67" s="486"/>
      <c r="P67" s="486"/>
      <c r="Q67" s="486">
        <v>9.5</v>
      </c>
      <c r="R67" s="537">
        <v>9.5</v>
      </c>
    </row>
    <row r="68" spans="1:18" ht="21.65" customHeight="1" x14ac:dyDescent="0.3">
      <c r="A68" s="299"/>
      <c r="B68" s="916" t="s">
        <v>155</v>
      </c>
      <c r="C68" s="917" t="s">
        <v>140</v>
      </c>
      <c r="D68" s="901"/>
      <c r="E68" s="961"/>
      <c r="F68" s="963"/>
      <c r="G68" s="963"/>
      <c r="H68" s="963"/>
      <c r="I68" s="901"/>
      <c r="J68" s="901"/>
      <c r="K68" s="961"/>
      <c r="L68" s="961"/>
      <c r="M68" s="901"/>
      <c r="N68" s="901"/>
      <c r="O68" s="901"/>
      <c r="P68" s="901"/>
      <c r="Q68" s="901"/>
      <c r="R68" s="962"/>
    </row>
    <row r="69" spans="1:18" ht="21.65" customHeight="1" x14ac:dyDescent="0.3">
      <c r="A69" s="299"/>
      <c r="B69" s="918" t="s">
        <v>154</v>
      </c>
      <c r="C69" s="919" t="s">
        <v>141</v>
      </c>
      <c r="D69" s="901"/>
      <c r="E69" s="961"/>
      <c r="F69" s="963"/>
      <c r="G69" s="963"/>
      <c r="H69" s="963"/>
      <c r="I69" s="901"/>
      <c r="J69" s="901"/>
      <c r="K69" s="961"/>
      <c r="L69" s="961"/>
      <c r="M69" s="901"/>
      <c r="N69" s="901"/>
      <c r="O69" s="901"/>
      <c r="P69" s="901"/>
      <c r="Q69" s="901"/>
      <c r="R69" s="962"/>
    </row>
    <row r="70" spans="1:18" ht="21.65" customHeight="1" x14ac:dyDescent="0.3">
      <c r="A70" s="920"/>
      <c r="B70" s="920"/>
      <c r="C70" s="920"/>
      <c r="D70" s="317"/>
      <c r="E70" s="968">
        <f>SUM(E7:E13,E15:E18,E20:E23,E25:E27,E29:E32,E34:E35,E37,E39:E39,E41:E47,E50:E52,E57,E65:E69)</f>
        <v>95.5</v>
      </c>
      <c r="F70" s="968">
        <f t="shared" ref="F70:R70" si="28">SUM(F7:F13,F15:F18,F20:F23,F25:F27,F29:F32,F34:F35,F37,F39:F39,F41:F47,F50:F52,F57,F65:F69)</f>
        <v>183.5</v>
      </c>
      <c r="G70" s="968">
        <f t="shared" si="28"/>
        <v>171</v>
      </c>
      <c r="H70" s="968">
        <f t="shared" si="28"/>
        <v>159.5</v>
      </c>
      <c r="I70" s="968">
        <f t="shared" si="28"/>
        <v>176.5</v>
      </c>
      <c r="J70" s="968">
        <f t="shared" si="28"/>
        <v>179.5</v>
      </c>
      <c r="K70" s="968">
        <f t="shared" si="28"/>
        <v>111.5</v>
      </c>
      <c r="L70" s="968">
        <f t="shared" si="28"/>
        <v>95.5</v>
      </c>
      <c r="M70" s="968">
        <f t="shared" si="28"/>
        <v>185.5</v>
      </c>
      <c r="N70" s="968">
        <f t="shared" si="28"/>
        <v>165</v>
      </c>
      <c r="O70" s="968">
        <f t="shared" si="28"/>
        <v>145.5</v>
      </c>
      <c r="P70" s="968">
        <f t="shared" si="28"/>
        <v>138.5</v>
      </c>
      <c r="Q70" s="968">
        <f t="shared" si="28"/>
        <v>165.5</v>
      </c>
      <c r="R70" s="968">
        <f t="shared" si="28"/>
        <v>95.5</v>
      </c>
    </row>
    <row r="71" spans="1:18" ht="21.65" customHeight="1" x14ac:dyDescent="0.3">
      <c r="A71" s="921"/>
      <c r="B71" s="921"/>
      <c r="C71" s="921"/>
      <c r="D71" s="317"/>
      <c r="E71" s="969">
        <f>E70/8</f>
        <v>11.9375</v>
      </c>
      <c r="F71" s="969">
        <f t="shared" ref="F71:R71" si="29">F70/8</f>
        <v>22.9375</v>
      </c>
      <c r="G71" s="969">
        <f t="shared" si="29"/>
        <v>21.375</v>
      </c>
      <c r="H71" s="969">
        <f t="shared" si="29"/>
        <v>19.9375</v>
      </c>
      <c r="I71" s="969">
        <f t="shared" si="29"/>
        <v>22.0625</v>
      </c>
      <c r="J71" s="969">
        <f t="shared" si="29"/>
        <v>22.4375</v>
      </c>
      <c r="K71" s="969">
        <f t="shared" si="29"/>
        <v>13.9375</v>
      </c>
      <c r="L71" s="969">
        <f t="shared" si="29"/>
        <v>11.9375</v>
      </c>
      <c r="M71" s="969">
        <f t="shared" si="29"/>
        <v>23.1875</v>
      </c>
      <c r="N71" s="969">
        <f t="shared" si="29"/>
        <v>20.625</v>
      </c>
      <c r="O71" s="969">
        <f t="shared" si="29"/>
        <v>18.1875</v>
      </c>
      <c r="P71" s="969">
        <f t="shared" si="29"/>
        <v>17.3125</v>
      </c>
      <c r="Q71" s="969">
        <f t="shared" si="29"/>
        <v>20.6875</v>
      </c>
      <c r="R71" s="969">
        <f t="shared" si="29"/>
        <v>11.9375</v>
      </c>
    </row>
    <row r="72" spans="1:18" ht="21.65" customHeight="1" x14ac:dyDescent="0.3">
      <c r="A72" s="922"/>
      <c r="B72" s="922"/>
      <c r="C72" s="922"/>
      <c r="D72" s="321" t="s">
        <v>212</v>
      </c>
      <c r="E72" s="322" t="s">
        <v>74</v>
      </c>
      <c r="F72" s="323" t="s">
        <v>203</v>
      </c>
      <c r="G72" s="897"/>
      <c r="H72" s="321" t="s">
        <v>211</v>
      </c>
      <c r="I72" s="970"/>
      <c r="J72" s="325" t="s">
        <v>203</v>
      </c>
      <c r="K72" s="897"/>
      <c r="L72" s="321" t="s">
        <v>213</v>
      </c>
      <c r="M72" s="322" t="s">
        <v>74</v>
      </c>
      <c r="N72" s="323" t="s">
        <v>203</v>
      </c>
      <c r="O72" s="897"/>
      <c r="P72" s="321" t="s">
        <v>211</v>
      </c>
      <c r="Q72" s="970"/>
      <c r="R72" s="325" t="s">
        <v>203</v>
      </c>
    </row>
    <row r="73" spans="1:18" ht="21.65" customHeight="1" x14ac:dyDescent="0.3">
      <c r="A73" s="316"/>
      <c r="B73" s="316"/>
      <c r="C73" s="316"/>
      <c r="D73" s="326" t="s">
        <v>159</v>
      </c>
      <c r="E73" s="256">
        <v>27.15</v>
      </c>
      <c r="F73" s="347" t="str">
        <f>E73* 40 &amp; "hrs"</f>
        <v>1086hrs</v>
      </c>
      <c r="G73" s="897"/>
      <c r="H73" s="328" t="s">
        <v>240</v>
      </c>
      <c r="I73" s="329">
        <v>25.93</v>
      </c>
      <c r="J73" s="971" t="s">
        <v>247</v>
      </c>
      <c r="K73" s="897"/>
      <c r="L73" s="331" t="s">
        <v>159</v>
      </c>
      <c r="M73" s="332">
        <v>27.15</v>
      </c>
      <c r="N73" s="347" t="str">
        <f>M73* 40 &amp; "hrs"</f>
        <v>1086hrs</v>
      </c>
      <c r="O73" s="897"/>
      <c r="P73" s="334" t="s">
        <v>240</v>
      </c>
      <c r="Q73" s="335">
        <v>25.93</v>
      </c>
      <c r="R73" s="972" t="s">
        <v>247</v>
      </c>
    </row>
    <row r="74" spans="1:18" ht="21.65" customHeight="1" x14ac:dyDescent="0.3">
      <c r="A74" s="316"/>
      <c r="B74" s="316"/>
      <c r="C74" s="316"/>
      <c r="D74" s="337" t="s">
        <v>204</v>
      </c>
      <c r="E74" s="338">
        <f>SUM(E70:K70)/40</f>
        <v>26.925000000000001</v>
      </c>
      <c r="F74" s="973" t="str">
        <f>E74* 40 &amp; "hrs"</f>
        <v>1077hrs</v>
      </c>
      <c r="G74" s="897"/>
      <c r="H74" s="340" t="s">
        <v>74</v>
      </c>
      <c r="I74" s="341">
        <f>SUM(E70:K70)/40</f>
        <v>26.925000000000001</v>
      </c>
      <c r="J74" s="342" t="str">
        <f>I74*40 &amp; "hrs"</f>
        <v>1077hrs</v>
      </c>
      <c r="K74" s="897"/>
      <c r="L74" s="343" t="s">
        <v>204</v>
      </c>
      <c r="M74" s="354">
        <f>SUM(L70:R70)/40</f>
        <v>24.774999999999999</v>
      </c>
      <c r="N74" s="973" t="str">
        <f>M74* 40 &amp; "hrs"</f>
        <v>991hrs</v>
      </c>
      <c r="O74" s="897"/>
      <c r="P74" s="340" t="s">
        <v>74</v>
      </c>
      <c r="Q74" s="352">
        <f>SUM(L70:R70)/40</f>
        <v>24.774999999999999</v>
      </c>
      <c r="R74" s="353" t="str">
        <f>Q74*40 &amp; "hrs"</f>
        <v>991hrs</v>
      </c>
    </row>
    <row r="75" spans="1:18" ht="21.65" customHeight="1" x14ac:dyDescent="0.3">
      <c r="A75" s="316"/>
      <c r="B75" s="316"/>
      <c r="C75" s="316"/>
      <c r="D75" s="331" t="s">
        <v>188</v>
      </c>
      <c r="E75" s="332">
        <f>COUNTIFS(E7:K71, "T")*8/40</f>
        <v>0.6</v>
      </c>
      <c r="F75" s="974" t="str">
        <f>E75* 40 &amp; "hrs"</f>
        <v>24hrs</v>
      </c>
      <c r="G75" s="897"/>
      <c r="H75" s="334" t="s">
        <v>241</v>
      </c>
      <c r="I75" s="332">
        <v>29.07</v>
      </c>
      <c r="J75" s="972" t="s">
        <v>251</v>
      </c>
      <c r="K75" s="897"/>
      <c r="L75" s="348" t="s">
        <v>188</v>
      </c>
      <c r="M75" s="335">
        <f>COUNTIFS(L7:R71, "T")*8/40</f>
        <v>0</v>
      </c>
      <c r="N75" s="974" t="str">
        <f>M75* 40 &amp; "hrs"</f>
        <v>0hrs</v>
      </c>
      <c r="O75" s="897"/>
      <c r="P75" s="334" t="s">
        <v>241</v>
      </c>
      <c r="Q75" s="335">
        <v>29.07</v>
      </c>
      <c r="R75" s="972" t="s">
        <v>251</v>
      </c>
    </row>
    <row r="78" spans="1:18" ht="21.65" customHeight="1" x14ac:dyDescent="0.25">
      <c r="D78" t="s">
        <v>280</v>
      </c>
      <c r="G78">
        <f>26.63*40</f>
        <v>1065.2</v>
      </c>
      <c r="H78" t="str">
        <f ca="1">_xlfn.FORMULATEXT(G78)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4">
    <cfRule type="cellIs" dxfId="357" priority="10" operator="lessThan">
      <formula>25.93</formula>
    </cfRule>
    <cfRule type="cellIs" dxfId="356" priority="11" operator="greaterThan">
      <formula>29.07</formula>
    </cfRule>
    <cfRule type="cellIs" dxfId="355" priority="12" operator="between">
      <formula>25.93</formula>
      <formula>29.07</formula>
    </cfRule>
  </conditionalFormatting>
  <conditionalFormatting sqref="J74">
    <cfRule type="cellIs" dxfId="354" priority="7" operator="lessThan">
      <formula>1037.2</formula>
    </cfRule>
    <cfRule type="cellIs" dxfId="353" priority="8" operator="greaterThan">
      <formula>1162.8</formula>
    </cfRule>
    <cfRule type="cellIs" dxfId="352" priority="9" operator="between">
      <formula>1037.2</formula>
      <formula>1162.8</formula>
    </cfRule>
  </conditionalFormatting>
  <conditionalFormatting sqref="Q74">
    <cfRule type="cellIs" dxfId="351" priority="4" operator="lessThan">
      <formula>25.93</formula>
    </cfRule>
    <cfRule type="cellIs" dxfId="350" priority="5" operator="greaterThan">
      <formula>29.07</formula>
    </cfRule>
    <cfRule type="cellIs" dxfId="349" priority="6" operator="between">
      <formula>25.93</formula>
      <formula>29.07</formula>
    </cfRule>
  </conditionalFormatting>
  <conditionalFormatting sqref="R74">
    <cfRule type="cellIs" dxfId="348" priority="1" operator="lessThan">
      <formula>1037.2</formula>
    </cfRule>
    <cfRule type="cellIs" dxfId="347" priority="2" operator="greaterThan">
      <formula>1162.8</formula>
    </cfRule>
    <cfRule type="cellIs" dxfId="346" priority="3" operator="between">
      <formula>1037.2</formula>
      <formula>1162.8</formula>
    </cfRule>
  </conditionalFormatting>
  <pageMargins left="0.7" right="0.7" top="0.75" bottom="0.75" header="0.3" footer="0.3"/>
  <pageSetup scale="46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61DA-D417-46EC-9A7E-A317FE5E816E}">
  <sheetPr>
    <pageSetUpPr fitToPage="1"/>
  </sheetPr>
  <dimension ref="A1:S77"/>
  <sheetViews>
    <sheetView topLeftCell="B26" workbookViewId="0">
      <selection activeCell="T70" sqref="T70"/>
    </sheetView>
  </sheetViews>
  <sheetFormatPr defaultColWidth="8.1796875" defaultRowHeight="20.5" customHeight="1" x14ac:dyDescent="0.25"/>
  <cols>
    <col min="1" max="1" width="11.81640625" customWidth="1"/>
    <col min="2" max="2" width="25.7265625" customWidth="1"/>
    <col min="3" max="3" width="21.26953125" customWidth="1"/>
    <col min="4" max="4" width="8.1796875" customWidth="1"/>
    <col min="5" max="5" width="8" customWidth="1"/>
    <col min="6" max="6" width="7.453125" customWidth="1"/>
    <col min="7" max="7" width="7.1796875" customWidth="1"/>
    <col min="8" max="8" width="6.54296875" customWidth="1"/>
    <col min="9" max="9" width="6.1796875" customWidth="1"/>
    <col min="10" max="10" width="6.54296875" customWidth="1"/>
    <col min="11" max="11" width="7.26953125" customWidth="1"/>
    <col min="12" max="12" width="7.1796875" customWidth="1"/>
    <col min="13" max="13" width="6.453125" customWidth="1"/>
    <col min="14" max="14" width="6.81640625" bestFit="1" customWidth="1"/>
    <col min="15" max="15" width="6.1796875" customWidth="1"/>
    <col min="16" max="17" width="6.453125" customWidth="1"/>
    <col min="18" max="18" width="7.1796875" customWidth="1"/>
    <col min="19" max="19" width="10.81640625" bestFit="1" customWidth="1"/>
  </cols>
  <sheetData>
    <row r="1" spans="1:19" ht="20.5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9" ht="20.5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9" ht="20.5" customHeight="1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9" ht="20.5" customHeight="1" x14ac:dyDescent="0.35">
      <c r="A4" s="875"/>
      <c r="B4" s="875"/>
      <c r="C4" s="875"/>
      <c r="D4" s="875"/>
      <c r="E4" s="2685" t="s">
        <v>2</v>
      </c>
      <c r="F4" s="2686"/>
      <c r="G4" s="2686"/>
      <c r="H4" s="2686"/>
      <c r="I4" s="2686"/>
      <c r="J4" s="2686"/>
      <c r="K4" s="2687"/>
      <c r="L4" s="2685" t="s">
        <v>3</v>
      </c>
      <c r="M4" s="2686"/>
      <c r="N4" s="2686"/>
      <c r="O4" s="2686"/>
      <c r="P4" s="2686"/>
      <c r="Q4" s="2686"/>
      <c r="R4" s="2686"/>
    </row>
    <row r="5" spans="1:19" ht="20.5" customHeight="1" x14ac:dyDescent="0.35">
      <c r="A5" s="876"/>
      <c r="B5" s="876"/>
      <c r="C5" s="876"/>
      <c r="D5" s="876"/>
      <c r="E5" s="926">
        <v>45389</v>
      </c>
      <c r="F5" s="926">
        <v>45390</v>
      </c>
      <c r="G5" s="926">
        <v>45391</v>
      </c>
      <c r="H5" s="926">
        <v>45392</v>
      </c>
      <c r="I5" s="926">
        <v>45393</v>
      </c>
      <c r="J5" s="926">
        <v>45394</v>
      </c>
      <c r="K5" s="926">
        <v>45395</v>
      </c>
      <c r="L5" s="926">
        <v>45396</v>
      </c>
      <c r="M5" s="926">
        <v>45397</v>
      </c>
      <c r="N5" s="926">
        <v>45398</v>
      </c>
      <c r="O5" s="926">
        <v>45399</v>
      </c>
      <c r="P5" s="926">
        <v>45400</v>
      </c>
      <c r="Q5" s="926">
        <v>45401</v>
      </c>
      <c r="R5" s="926">
        <v>45402</v>
      </c>
    </row>
    <row r="6" spans="1:19" ht="20.5" customHeight="1" x14ac:dyDescent="0.35">
      <c r="A6" s="877" t="s">
        <v>4</v>
      </c>
      <c r="B6" s="877" t="s">
        <v>5</v>
      </c>
      <c r="C6" s="877" t="s">
        <v>6</v>
      </c>
      <c r="D6" s="877" t="s">
        <v>7</v>
      </c>
      <c r="E6" s="927" t="s">
        <v>8</v>
      </c>
      <c r="F6" s="928" t="s">
        <v>9</v>
      </c>
      <c r="G6" s="928" t="s">
        <v>10</v>
      </c>
      <c r="H6" s="928" t="s">
        <v>11</v>
      </c>
      <c r="I6" s="928" t="s">
        <v>10</v>
      </c>
      <c r="J6" s="928" t="s">
        <v>264</v>
      </c>
      <c r="K6" s="927" t="s">
        <v>8</v>
      </c>
      <c r="L6" s="927" t="s">
        <v>8</v>
      </c>
      <c r="M6" s="928" t="s">
        <v>9</v>
      </c>
      <c r="N6" s="928" t="s">
        <v>10</v>
      </c>
      <c r="O6" s="928" t="s">
        <v>11</v>
      </c>
      <c r="P6" s="928" t="s">
        <v>10</v>
      </c>
      <c r="Q6" s="928" t="s">
        <v>12</v>
      </c>
      <c r="R6" s="929" t="s">
        <v>8</v>
      </c>
    </row>
    <row r="7" spans="1:19" ht="20.5" customHeight="1" x14ac:dyDescent="0.25">
      <c r="A7" s="878" t="s">
        <v>13</v>
      </c>
      <c r="B7" s="878" t="s">
        <v>116</v>
      </c>
      <c r="C7" s="879" t="s">
        <v>115</v>
      </c>
      <c r="D7" s="930">
        <f>SUM(E7:K7,L7:R7)/2</f>
        <v>35</v>
      </c>
      <c r="E7" s="931"/>
      <c r="F7" s="930">
        <v>7</v>
      </c>
      <c r="G7" s="930">
        <v>7</v>
      </c>
      <c r="H7" s="930">
        <v>7</v>
      </c>
      <c r="I7" s="930">
        <v>7</v>
      </c>
      <c r="J7" s="930">
        <v>7</v>
      </c>
      <c r="K7" s="931"/>
      <c r="L7" s="931"/>
      <c r="M7" s="930">
        <v>7</v>
      </c>
      <c r="N7" s="930">
        <v>7</v>
      </c>
      <c r="O7" s="930">
        <v>7</v>
      </c>
      <c r="P7" s="930">
        <v>7</v>
      </c>
      <c r="Q7" s="930">
        <v>7</v>
      </c>
      <c r="R7" s="932"/>
    </row>
    <row r="8" spans="1:19" ht="20.5" customHeight="1" x14ac:dyDescent="0.25">
      <c r="A8" s="878" t="s">
        <v>13</v>
      </c>
      <c r="B8" s="878" t="s">
        <v>90</v>
      </c>
      <c r="C8" s="879" t="s">
        <v>88</v>
      </c>
      <c r="D8" s="930">
        <f t="shared" ref="D8:D13" si="0">SUM(E8:K8,L8:R8)/2</f>
        <v>40</v>
      </c>
      <c r="E8" s="931"/>
      <c r="F8" s="930">
        <v>8</v>
      </c>
      <c r="G8" s="930">
        <v>8</v>
      </c>
      <c r="H8" s="933">
        <v>8</v>
      </c>
      <c r="I8" s="930">
        <v>8</v>
      </c>
      <c r="J8" s="930">
        <v>8</v>
      </c>
      <c r="K8" s="931"/>
      <c r="L8" s="931"/>
      <c r="M8" s="930">
        <v>8</v>
      </c>
      <c r="N8" s="930">
        <v>8</v>
      </c>
      <c r="O8" s="930">
        <v>8</v>
      </c>
      <c r="P8" s="930">
        <v>8</v>
      </c>
      <c r="Q8" s="930">
        <v>8</v>
      </c>
      <c r="R8" s="932"/>
    </row>
    <row r="9" spans="1:19" ht="20.5" customHeight="1" x14ac:dyDescent="0.25">
      <c r="A9" s="878" t="s">
        <v>13</v>
      </c>
      <c r="B9" s="878" t="s">
        <v>90</v>
      </c>
      <c r="C9" s="879" t="s">
        <v>89</v>
      </c>
      <c r="D9" s="930">
        <f t="shared" si="0"/>
        <v>40</v>
      </c>
      <c r="E9" s="931"/>
      <c r="F9" s="930">
        <v>8</v>
      </c>
      <c r="G9" s="930">
        <v>8</v>
      </c>
      <c r="H9" s="930">
        <v>8</v>
      </c>
      <c r="I9" s="930">
        <v>8</v>
      </c>
      <c r="J9" s="930">
        <v>8</v>
      </c>
      <c r="K9" s="931"/>
      <c r="L9" s="931"/>
      <c r="M9" s="930">
        <v>8</v>
      </c>
      <c r="N9" s="930">
        <v>8</v>
      </c>
      <c r="O9" s="930">
        <v>8</v>
      </c>
      <c r="P9" s="930">
        <v>8</v>
      </c>
      <c r="Q9" s="930">
        <v>8</v>
      </c>
      <c r="R9" s="932"/>
    </row>
    <row r="10" spans="1:19" ht="20.5" customHeight="1" x14ac:dyDescent="0.25">
      <c r="A10" s="878" t="s">
        <v>13</v>
      </c>
      <c r="B10" s="878" t="s">
        <v>90</v>
      </c>
      <c r="C10" s="880" t="s">
        <v>118</v>
      </c>
      <c r="D10" s="930">
        <f t="shared" si="0"/>
        <v>24</v>
      </c>
      <c r="E10" s="931">
        <v>8</v>
      </c>
      <c r="F10" s="930">
        <v>8</v>
      </c>
      <c r="G10" s="930">
        <v>8</v>
      </c>
      <c r="H10" s="930"/>
      <c r="I10" s="930">
        <v>8</v>
      </c>
      <c r="J10" s="934" t="s">
        <v>104</v>
      </c>
      <c r="K10" s="931"/>
      <c r="L10" s="935"/>
      <c r="M10" s="934" t="s">
        <v>104</v>
      </c>
      <c r="N10" s="934" t="s">
        <v>104</v>
      </c>
      <c r="O10" s="934" t="s">
        <v>104</v>
      </c>
      <c r="P10" s="930">
        <v>8</v>
      </c>
      <c r="Q10" s="930"/>
      <c r="R10" s="931">
        <v>8</v>
      </c>
    </row>
    <row r="11" spans="1:19" ht="20.5" customHeight="1" x14ac:dyDescent="0.25">
      <c r="A11" s="878" t="s">
        <v>13</v>
      </c>
      <c r="B11" s="878" t="s">
        <v>90</v>
      </c>
      <c r="C11" s="880" t="s">
        <v>133</v>
      </c>
      <c r="D11" s="930">
        <f t="shared" si="0"/>
        <v>40</v>
      </c>
      <c r="E11" s="931">
        <v>8</v>
      </c>
      <c r="F11" s="930">
        <v>8</v>
      </c>
      <c r="G11" s="930"/>
      <c r="H11" s="930">
        <v>8</v>
      </c>
      <c r="I11" s="930">
        <v>8</v>
      </c>
      <c r="J11" s="930">
        <v>8</v>
      </c>
      <c r="K11" s="931"/>
      <c r="L11" s="935"/>
      <c r="M11" s="930">
        <v>8</v>
      </c>
      <c r="N11" s="930">
        <v>8</v>
      </c>
      <c r="O11" s="930">
        <v>8</v>
      </c>
      <c r="P11" s="930"/>
      <c r="Q11" s="930">
        <v>8</v>
      </c>
      <c r="R11" s="932">
        <v>8</v>
      </c>
    </row>
    <row r="12" spans="1:19" ht="20.5" customHeight="1" x14ac:dyDescent="0.25">
      <c r="A12" s="878" t="s">
        <v>13</v>
      </c>
      <c r="B12" s="878" t="s">
        <v>90</v>
      </c>
      <c r="C12" s="881" t="s">
        <v>106</v>
      </c>
      <c r="D12" s="930">
        <f t="shared" si="0"/>
        <v>8</v>
      </c>
      <c r="E12" s="931"/>
      <c r="F12" s="936"/>
      <c r="G12" s="936"/>
      <c r="H12" s="936"/>
      <c r="I12" s="936"/>
      <c r="J12" s="936"/>
      <c r="K12" s="931">
        <v>8</v>
      </c>
      <c r="L12" s="935"/>
      <c r="M12" s="936"/>
      <c r="N12" s="936"/>
      <c r="O12" s="936"/>
      <c r="P12" s="936"/>
      <c r="Q12" s="936"/>
      <c r="R12" s="931">
        <v>8</v>
      </c>
    </row>
    <row r="13" spans="1:19" ht="20.5" customHeight="1" x14ac:dyDescent="0.25">
      <c r="A13" s="878" t="s">
        <v>13</v>
      </c>
      <c r="B13" s="878" t="s">
        <v>228</v>
      </c>
      <c r="C13" s="881" t="s">
        <v>112</v>
      </c>
      <c r="D13" s="930">
        <f t="shared" si="0"/>
        <v>12</v>
      </c>
      <c r="E13" s="931">
        <v>6</v>
      </c>
      <c r="F13" s="933"/>
      <c r="G13" s="937"/>
      <c r="H13" s="930"/>
      <c r="I13" s="936"/>
      <c r="J13" s="930"/>
      <c r="K13" s="931">
        <v>6</v>
      </c>
      <c r="L13" s="935">
        <v>6</v>
      </c>
      <c r="M13" s="930"/>
      <c r="N13" s="937"/>
      <c r="O13" s="930"/>
      <c r="P13" s="937"/>
      <c r="Q13" s="930"/>
      <c r="R13" s="935">
        <v>6</v>
      </c>
    </row>
    <row r="14" spans="1:19" ht="20.5" customHeight="1" x14ac:dyDescent="0.25">
      <c r="A14" s="882"/>
      <c r="B14" s="882"/>
      <c r="C14" s="883" t="s">
        <v>122</v>
      </c>
      <c r="D14" s="938"/>
      <c r="E14" s="939">
        <f>COUNT(E7:E13)</f>
        <v>3</v>
      </c>
      <c r="F14" s="939">
        <f t="shared" ref="F14:R14" si="1">COUNT(F7:F13)</f>
        <v>5</v>
      </c>
      <c r="G14" s="939">
        <f t="shared" si="1"/>
        <v>4</v>
      </c>
      <c r="H14" s="939">
        <f t="shared" si="1"/>
        <v>4</v>
      </c>
      <c r="I14" s="939">
        <f t="shared" si="1"/>
        <v>5</v>
      </c>
      <c r="J14" s="939">
        <f t="shared" si="1"/>
        <v>4</v>
      </c>
      <c r="K14" s="939">
        <f t="shared" si="1"/>
        <v>2</v>
      </c>
      <c r="L14" s="939">
        <f t="shared" si="1"/>
        <v>1</v>
      </c>
      <c r="M14" s="939">
        <f t="shared" si="1"/>
        <v>4</v>
      </c>
      <c r="N14" s="939">
        <f t="shared" si="1"/>
        <v>4</v>
      </c>
      <c r="O14" s="939">
        <f t="shared" si="1"/>
        <v>4</v>
      </c>
      <c r="P14" s="939">
        <f t="shared" si="1"/>
        <v>4</v>
      </c>
      <c r="Q14" s="939">
        <f t="shared" si="1"/>
        <v>4</v>
      </c>
      <c r="R14" s="939">
        <f t="shared" si="1"/>
        <v>4</v>
      </c>
      <c r="S14" s="367">
        <f>AVERAGE(E14:R14)</f>
        <v>3.7142857142857144</v>
      </c>
    </row>
    <row r="15" spans="1:19" ht="20.5" customHeight="1" x14ac:dyDescent="0.25">
      <c r="A15" s="878" t="s">
        <v>13</v>
      </c>
      <c r="B15" s="878" t="s">
        <v>14</v>
      </c>
      <c r="C15" s="880" t="s">
        <v>202</v>
      </c>
      <c r="D15" s="930">
        <f t="shared" ref="D15:D17" si="2">SUM(E15:K15,L15:R15)/2</f>
        <v>40</v>
      </c>
      <c r="E15" s="935"/>
      <c r="F15" s="940">
        <v>8</v>
      </c>
      <c r="G15" s="940"/>
      <c r="H15" s="940">
        <v>8</v>
      </c>
      <c r="I15" s="940">
        <v>8</v>
      </c>
      <c r="J15" s="940">
        <v>8</v>
      </c>
      <c r="K15" s="935">
        <v>8</v>
      </c>
      <c r="L15" s="935">
        <v>8</v>
      </c>
      <c r="M15" s="930"/>
      <c r="N15" s="940">
        <v>8</v>
      </c>
      <c r="O15" s="940">
        <v>8</v>
      </c>
      <c r="P15" s="940">
        <v>8</v>
      </c>
      <c r="Q15" s="940">
        <v>8</v>
      </c>
      <c r="R15" s="941"/>
      <c r="S15" s="367"/>
    </row>
    <row r="16" spans="1:19" ht="20.5" customHeight="1" x14ac:dyDescent="0.25">
      <c r="A16" s="878" t="s">
        <v>13</v>
      </c>
      <c r="B16" s="878" t="s">
        <v>14</v>
      </c>
      <c r="C16" s="880" t="s">
        <v>98</v>
      </c>
      <c r="D16" s="930">
        <f t="shared" si="2"/>
        <v>40</v>
      </c>
      <c r="E16" s="931"/>
      <c r="F16" s="933">
        <v>8</v>
      </c>
      <c r="G16" s="930">
        <v>8</v>
      </c>
      <c r="H16" s="930">
        <v>8</v>
      </c>
      <c r="I16" s="930">
        <v>8</v>
      </c>
      <c r="J16" s="930">
        <v>8</v>
      </c>
      <c r="K16" s="931"/>
      <c r="L16" s="931"/>
      <c r="M16" s="940">
        <v>8</v>
      </c>
      <c r="N16" s="940">
        <v>8</v>
      </c>
      <c r="O16" s="930">
        <v>8</v>
      </c>
      <c r="P16" s="930">
        <v>8</v>
      </c>
      <c r="Q16" s="930">
        <v>8</v>
      </c>
      <c r="R16" s="932"/>
      <c r="S16" s="367"/>
    </row>
    <row r="17" spans="1:19" ht="20.5" customHeight="1" x14ac:dyDescent="0.25">
      <c r="A17" s="878" t="s">
        <v>13</v>
      </c>
      <c r="B17" s="878" t="s">
        <v>14</v>
      </c>
      <c r="C17" s="880" t="s">
        <v>142</v>
      </c>
      <c r="D17" s="930">
        <f t="shared" si="2"/>
        <v>40</v>
      </c>
      <c r="E17" s="931"/>
      <c r="F17" s="933">
        <v>8</v>
      </c>
      <c r="G17" s="930">
        <v>8</v>
      </c>
      <c r="H17" s="930"/>
      <c r="I17" s="930">
        <v>8</v>
      </c>
      <c r="J17" s="930">
        <v>8</v>
      </c>
      <c r="K17" s="935">
        <v>8</v>
      </c>
      <c r="L17" s="935">
        <v>8</v>
      </c>
      <c r="M17" s="930">
        <v>8</v>
      </c>
      <c r="N17" s="930"/>
      <c r="O17" s="930">
        <v>8</v>
      </c>
      <c r="P17" s="930">
        <v>8</v>
      </c>
      <c r="Q17" s="930">
        <v>8</v>
      </c>
      <c r="R17" s="932"/>
      <c r="S17" s="367"/>
    </row>
    <row r="18" spans="1:19" ht="20.5" hidden="1" customHeight="1" x14ac:dyDescent="0.25">
      <c r="A18" s="878" t="s">
        <v>138</v>
      </c>
      <c r="B18" s="878" t="s">
        <v>138</v>
      </c>
      <c r="C18" s="880" t="s">
        <v>107</v>
      </c>
      <c r="D18" s="930">
        <f>SUM(E18:K18,L18:R18)/2</f>
        <v>0</v>
      </c>
      <c r="E18" s="931"/>
      <c r="F18" s="930"/>
      <c r="G18" s="930"/>
      <c r="H18" s="930"/>
      <c r="I18" s="930"/>
      <c r="J18" s="930"/>
      <c r="K18" s="931"/>
      <c r="L18" s="935"/>
      <c r="M18" s="930"/>
      <c r="N18" s="930"/>
      <c r="O18" s="930"/>
      <c r="P18" s="930"/>
      <c r="Q18" s="930"/>
      <c r="R18" s="932"/>
      <c r="S18" s="367"/>
    </row>
    <row r="19" spans="1:19" ht="20.5" customHeight="1" x14ac:dyDescent="0.25">
      <c r="A19" s="882"/>
      <c r="B19" s="882"/>
      <c r="C19" s="883" t="s">
        <v>123</v>
      </c>
      <c r="D19" s="938"/>
      <c r="E19" s="939">
        <f>COUNT(E7:E13,E15:E18)</f>
        <v>3</v>
      </c>
      <c r="F19" s="939">
        <f t="shared" ref="F19:R19" si="3">COUNT(F7:F13,F15:F18)</f>
        <v>8</v>
      </c>
      <c r="G19" s="939">
        <f t="shared" si="3"/>
        <v>6</v>
      </c>
      <c r="H19" s="939">
        <f t="shared" si="3"/>
        <v>6</v>
      </c>
      <c r="I19" s="939">
        <f t="shared" si="3"/>
        <v>8</v>
      </c>
      <c r="J19" s="939">
        <f t="shared" si="3"/>
        <v>7</v>
      </c>
      <c r="K19" s="939">
        <f t="shared" si="3"/>
        <v>4</v>
      </c>
      <c r="L19" s="939">
        <f t="shared" si="3"/>
        <v>3</v>
      </c>
      <c r="M19" s="939">
        <f t="shared" si="3"/>
        <v>6</v>
      </c>
      <c r="N19" s="939">
        <f t="shared" si="3"/>
        <v>6</v>
      </c>
      <c r="O19" s="939">
        <f t="shared" si="3"/>
        <v>7</v>
      </c>
      <c r="P19" s="939">
        <f t="shared" si="3"/>
        <v>7</v>
      </c>
      <c r="Q19" s="939">
        <f t="shared" si="3"/>
        <v>7</v>
      </c>
      <c r="R19" s="939">
        <f t="shared" si="3"/>
        <v>4</v>
      </c>
      <c r="S19" s="367">
        <f t="shared" ref="S19:S62" si="4">AVERAGE(E19:R19)</f>
        <v>5.8571428571428568</v>
      </c>
    </row>
    <row r="20" spans="1:19" ht="20.5" customHeight="1" x14ac:dyDescent="0.35">
      <c r="A20" s="878" t="s">
        <v>13</v>
      </c>
      <c r="B20" s="878" t="s">
        <v>26</v>
      </c>
      <c r="C20" s="880" t="s">
        <v>111</v>
      </c>
      <c r="D20" s="930">
        <f>SUM(E20:K20,L20:R20)/2</f>
        <v>40</v>
      </c>
      <c r="E20" s="931"/>
      <c r="F20" s="930">
        <v>8</v>
      </c>
      <c r="G20" s="930">
        <v>8</v>
      </c>
      <c r="H20" s="930"/>
      <c r="I20" s="930">
        <v>8</v>
      </c>
      <c r="J20" s="930">
        <v>8</v>
      </c>
      <c r="K20" s="935">
        <v>8</v>
      </c>
      <c r="L20" s="935">
        <v>8</v>
      </c>
      <c r="M20" s="940">
        <v>8</v>
      </c>
      <c r="N20" s="940">
        <v>8</v>
      </c>
      <c r="O20" s="733"/>
      <c r="P20" s="940">
        <v>8</v>
      </c>
      <c r="Q20" s="940">
        <v>8</v>
      </c>
      <c r="R20" s="932"/>
      <c r="S20" s="367"/>
    </row>
    <row r="21" spans="1:19" ht="20.5" customHeight="1" x14ac:dyDescent="0.25">
      <c r="A21" s="878" t="s">
        <v>13</v>
      </c>
      <c r="B21" s="878" t="s">
        <v>26</v>
      </c>
      <c r="C21" s="880" t="s">
        <v>274</v>
      </c>
      <c r="D21" s="930">
        <f>SUM(E21:K21,L21:R21)/2</f>
        <v>40</v>
      </c>
      <c r="E21" s="942">
        <v>8</v>
      </c>
      <c r="F21" s="930">
        <v>8</v>
      </c>
      <c r="G21" s="930">
        <v>8</v>
      </c>
      <c r="H21" s="930">
        <v>8</v>
      </c>
      <c r="I21" s="930"/>
      <c r="J21" s="930">
        <v>8</v>
      </c>
      <c r="K21" s="943"/>
      <c r="L21" s="942"/>
      <c r="M21" s="930">
        <v>8</v>
      </c>
      <c r="N21" s="930">
        <v>8</v>
      </c>
      <c r="O21" s="930">
        <v>8</v>
      </c>
      <c r="P21" s="930"/>
      <c r="Q21" s="930">
        <v>8</v>
      </c>
      <c r="R21" s="942">
        <v>8</v>
      </c>
      <c r="S21" s="367"/>
    </row>
    <row r="22" spans="1:19" ht="20.5" customHeight="1" x14ac:dyDescent="0.25">
      <c r="A22" s="878" t="s">
        <v>13</v>
      </c>
      <c r="B22" s="878" t="s">
        <v>26</v>
      </c>
      <c r="C22" s="880" t="s">
        <v>285</v>
      </c>
      <c r="D22" s="930">
        <f>SUM(E22:K22,L22:R22)/2</f>
        <v>12</v>
      </c>
      <c r="E22" s="936"/>
      <c r="F22" s="930"/>
      <c r="G22" s="936"/>
      <c r="H22" s="930"/>
      <c r="I22" s="930">
        <v>8</v>
      </c>
      <c r="J22" s="936"/>
      <c r="K22" s="942"/>
      <c r="L22" s="942"/>
      <c r="M22" s="930"/>
      <c r="N22" s="936"/>
      <c r="O22" s="930">
        <v>8</v>
      </c>
      <c r="P22" s="930">
        <v>8</v>
      </c>
      <c r="Q22" s="936"/>
      <c r="R22" s="936"/>
      <c r="S22" s="367"/>
    </row>
    <row r="23" spans="1:19" ht="20.5" customHeight="1" x14ac:dyDescent="0.25">
      <c r="A23" s="878" t="s">
        <v>13</v>
      </c>
      <c r="B23" s="878" t="s">
        <v>26</v>
      </c>
      <c r="C23" s="880" t="s">
        <v>278</v>
      </c>
      <c r="D23" s="930">
        <f>SUM(E23:K23,L23:R23)/2</f>
        <v>16</v>
      </c>
      <c r="E23" s="942"/>
      <c r="F23" s="930">
        <v>8</v>
      </c>
      <c r="G23" s="930"/>
      <c r="H23" s="930"/>
      <c r="I23" s="930"/>
      <c r="J23" s="930">
        <v>8</v>
      </c>
      <c r="K23" s="943"/>
      <c r="L23" s="942"/>
      <c r="M23" s="930">
        <v>8</v>
      </c>
      <c r="N23" s="930"/>
      <c r="O23" s="930"/>
      <c r="P23" s="930"/>
      <c r="Q23" s="930">
        <v>8</v>
      </c>
      <c r="R23" s="942"/>
      <c r="S23" s="367"/>
    </row>
    <row r="24" spans="1:19" ht="20.5" customHeight="1" x14ac:dyDescent="0.25">
      <c r="A24" s="882"/>
      <c r="B24" s="882"/>
      <c r="C24" s="883" t="s">
        <v>120</v>
      </c>
      <c r="D24" s="938"/>
      <c r="E24" s="939">
        <f>COUNT(E7:E13,E15:E18,E20:E23)</f>
        <v>4</v>
      </c>
      <c r="F24" s="939">
        <f>COUNT(F7:F13,F15:F18,F20:F23)</f>
        <v>11</v>
      </c>
      <c r="G24" s="939">
        <f t="shared" ref="G24:R24" si="5">COUNT(G7:G13,G15:G18,G20:G23)</f>
        <v>8</v>
      </c>
      <c r="H24" s="939">
        <f t="shared" si="5"/>
        <v>7</v>
      </c>
      <c r="I24" s="939">
        <f t="shared" si="5"/>
        <v>10</v>
      </c>
      <c r="J24" s="939">
        <f t="shared" si="5"/>
        <v>10</v>
      </c>
      <c r="K24" s="939">
        <f t="shared" si="5"/>
        <v>5</v>
      </c>
      <c r="L24" s="939">
        <f t="shared" si="5"/>
        <v>4</v>
      </c>
      <c r="M24" s="939">
        <f t="shared" si="5"/>
        <v>9</v>
      </c>
      <c r="N24" s="939">
        <f t="shared" si="5"/>
        <v>8</v>
      </c>
      <c r="O24" s="939">
        <f t="shared" si="5"/>
        <v>9</v>
      </c>
      <c r="P24" s="939">
        <f>COUNT(P7:P13,P15:P18,P20:P23)</f>
        <v>9</v>
      </c>
      <c r="Q24" s="939">
        <f t="shared" si="5"/>
        <v>10</v>
      </c>
      <c r="R24" s="939">
        <f t="shared" si="5"/>
        <v>5</v>
      </c>
      <c r="S24" s="367">
        <f t="shared" si="4"/>
        <v>7.7857142857142856</v>
      </c>
    </row>
    <row r="25" spans="1:19" ht="20.5" customHeight="1" x14ac:dyDescent="0.25">
      <c r="A25" s="878" t="s">
        <v>13</v>
      </c>
      <c r="B25" s="878" t="s">
        <v>30</v>
      </c>
      <c r="C25" s="880" t="s">
        <v>278</v>
      </c>
      <c r="D25" s="930">
        <f>SUM(E25:K25,L25:R25)/2</f>
        <v>24</v>
      </c>
      <c r="E25" s="931"/>
      <c r="F25" s="936"/>
      <c r="G25" s="930">
        <v>8</v>
      </c>
      <c r="H25" s="930">
        <v>8</v>
      </c>
      <c r="I25" s="930"/>
      <c r="J25" s="936"/>
      <c r="K25" s="944">
        <v>8</v>
      </c>
      <c r="L25" s="944">
        <v>8</v>
      </c>
      <c r="M25" s="936"/>
      <c r="N25" s="930">
        <v>8</v>
      </c>
      <c r="O25" s="930">
        <v>8</v>
      </c>
      <c r="P25" s="940"/>
      <c r="Q25" s="936"/>
      <c r="R25" s="932"/>
      <c r="S25" s="367"/>
    </row>
    <row r="26" spans="1:19" ht="20.5" customHeight="1" x14ac:dyDescent="0.25">
      <c r="A26" s="878" t="s">
        <v>13</v>
      </c>
      <c r="B26" s="878" t="s">
        <v>30</v>
      </c>
      <c r="C26" s="880" t="s">
        <v>292</v>
      </c>
      <c r="D26" s="930">
        <f>SUM(E26:K26,L26:R26)/2</f>
        <v>32</v>
      </c>
      <c r="E26" s="945"/>
      <c r="F26" s="930">
        <v>8</v>
      </c>
      <c r="G26" s="930"/>
      <c r="H26" s="930">
        <v>8</v>
      </c>
      <c r="I26" s="930">
        <v>8</v>
      </c>
      <c r="J26" s="930">
        <v>8</v>
      </c>
      <c r="K26" s="944"/>
      <c r="L26" s="944"/>
      <c r="M26" s="930">
        <v>8</v>
      </c>
      <c r="N26" s="930">
        <v>8</v>
      </c>
      <c r="O26" s="930"/>
      <c r="P26" s="940">
        <v>8</v>
      </c>
      <c r="Q26" s="930">
        <v>8</v>
      </c>
      <c r="R26" s="945"/>
      <c r="S26" s="367"/>
    </row>
    <row r="27" spans="1:19" ht="20.5" customHeight="1" x14ac:dyDescent="0.25">
      <c r="A27" s="878" t="s">
        <v>13</v>
      </c>
      <c r="B27" s="878" t="s">
        <v>30</v>
      </c>
      <c r="C27" s="880" t="s">
        <v>290</v>
      </c>
      <c r="D27" s="930">
        <f t="shared" ref="D27" si="6">SUM(E27:K27,L27:R27)/2</f>
        <v>16</v>
      </c>
      <c r="E27" s="931">
        <v>8</v>
      </c>
      <c r="F27" s="930"/>
      <c r="G27" s="930"/>
      <c r="H27" s="930"/>
      <c r="I27" s="930"/>
      <c r="J27" s="930"/>
      <c r="K27" s="931">
        <v>8</v>
      </c>
      <c r="L27" s="931">
        <v>8</v>
      </c>
      <c r="M27" s="930"/>
      <c r="N27" s="930"/>
      <c r="O27" s="930"/>
      <c r="P27" s="930"/>
      <c r="Q27" s="930"/>
      <c r="R27" s="932">
        <v>8</v>
      </c>
      <c r="S27" s="367"/>
    </row>
    <row r="28" spans="1:19" ht="20.5" customHeight="1" x14ac:dyDescent="0.25">
      <c r="A28" s="882"/>
      <c r="B28" s="882"/>
      <c r="C28" s="883" t="s">
        <v>119</v>
      </c>
      <c r="D28" s="938"/>
      <c r="E28" s="939">
        <f>COUNT(E7:E13,E15:E18,E20:E23,E25:E27)</f>
        <v>5</v>
      </c>
      <c r="F28" s="939">
        <f>COUNT(F7:F13,F15:F18,F20:F23,F25:F27)</f>
        <v>12</v>
      </c>
      <c r="G28" s="939">
        <f t="shared" ref="G28:R28" si="7">COUNT(G7:G13,G15:G18,G20:G23,G25:G27)</f>
        <v>9</v>
      </c>
      <c r="H28" s="939">
        <f t="shared" si="7"/>
        <v>9</v>
      </c>
      <c r="I28" s="939">
        <f t="shared" si="7"/>
        <v>11</v>
      </c>
      <c r="J28" s="939">
        <f t="shared" si="7"/>
        <v>11</v>
      </c>
      <c r="K28" s="939">
        <f t="shared" si="7"/>
        <v>7</v>
      </c>
      <c r="L28" s="939">
        <f t="shared" si="7"/>
        <v>6</v>
      </c>
      <c r="M28" s="939">
        <f t="shared" si="7"/>
        <v>10</v>
      </c>
      <c r="N28" s="939">
        <f t="shared" si="7"/>
        <v>10</v>
      </c>
      <c r="O28" s="939">
        <f t="shared" si="7"/>
        <v>10</v>
      </c>
      <c r="P28" s="939">
        <f t="shared" si="7"/>
        <v>10</v>
      </c>
      <c r="Q28" s="939">
        <f t="shared" si="7"/>
        <v>11</v>
      </c>
      <c r="R28" s="939">
        <f t="shared" si="7"/>
        <v>6</v>
      </c>
      <c r="S28" s="367">
        <f t="shared" si="4"/>
        <v>9.0714285714285712</v>
      </c>
    </row>
    <row r="29" spans="1:19" ht="20.5" customHeight="1" x14ac:dyDescent="0.25">
      <c r="A29" s="878" t="s">
        <v>13</v>
      </c>
      <c r="B29" s="878" t="s">
        <v>91</v>
      </c>
      <c r="C29" s="880" t="s">
        <v>281</v>
      </c>
      <c r="D29" s="930">
        <f>SUM(E29:K29,L29:R29)/2</f>
        <v>40</v>
      </c>
      <c r="E29" s="931">
        <v>8</v>
      </c>
      <c r="F29" s="930"/>
      <c r="G29" s="930">
        <v>8</v>
      </c>
      <c r="H29" s="930">
        <v>8</v>
      </c>
      <c r="I29" s="930">
        <v>8</v>
      </c>
      <c r="J29" s="930">
        <v>8</v>
      </c>
      <c r="K29" s="946"/>
      <c r="L29" s="946"/>
      <c r="M29" s="930">
        <v>8</v>
      </c>
      <c r="N29" s="930">
        <v>8</v>
      </c>
      <c r="O29" s="930"/>
      <c r="P29" s="930">
        <v>8</v>
      </c>
      <c r="Q29" s="930">
        <v>8</v>
      </c>
      <c r="R29" s="932">
        <v>8</v>
      </c>
      <c r="S29" s="367"/>
    </row>
    <row r="30" spans="1:19" ht="20.5" customHeight="1" x14ac:dyDescent="0.25">
      <c r="A30" s="878" t="s">
        <v>13</v>
      </c>
      <c r="B30" s="878" t="s">
        <v>91</v>
      </c>
      <c r="C30" s="879" t="s">
        <v>92</v>
      </c>
      <c r="D30" s="930">
        <f t="shared" ref="D30:D31" si="8">SUM(E30:K30,L30:R30)/2</f>
        <v>40</v>
      </c>
      <c r="E30" s="931"/>
      <c r="F30" s="930">
        <v>8</v>
      </c>
      <c r="G30" s="930">
        <v>8</v>
      </c>
      <c r="H30" s="930">
        <v>8</v>
      </c>
      <c r="I30" s="930">
        <v>8</v>
      </c>
      <c r="J30" s="930">
        <v>8</v>
      </c>
      <c r="K30" s="931"/>
      <c r="L30" s="931"/>
      <c r="M30" s="930">
        <v>8</v>
      </c>
      <c r="N30" s="930">
        <v>8</v>
      </c>
      <c r="O30" s="930">
        <v>8</v>
      </c>
      <c r="P30" s="930">
        <v>8</v>
      </c>
      <c r="Q30" s="930">
        <v>8</v>
      </c>
      <c r="R30" s="932"/>
      <c r="S30" s="367"/>
    </row>
    <row r="31" spans="1:19" ht="20.5" customHeight="1" x14ac:dyDescent="0.25">
      <c r="A31" s="878" t="s">
        <v>13</v>
      </c>
      <c r="B31" s="878" t="s">
        <v>91</v>
      </c>
      <c r="C31" s="880" t="s">
        <v>285</v>
      </c>
      <c r="D31" s="930">
        <f t="shared" si="8"/>
        <v>20</v>
      </c>
      <c r="E31" s="945"/>
      <c r="F31" s="930"/>
      <c r="G31" s="930">
        <v>8</v>
      </c>
      <c r="H31" s="930"/>
      <c r="I31" s="936"/>
      <c r="J31" s="930">
        <v>8</v>
      </c>
      <c r="K31" s="942">
        <v>8</v>
      </c>
      <c r="L31" s="931"/>
      <c r="M31" s="930"/>
      <c r="N31" s="930">
        <v>8</v>
      </c>
      <c r="O31" s="930"/>
      <c r="P31" s="936"/>
      <c r="Q31" s="930">
        <v>8</v>
      </c>
      <c r="R31" s="945"/>
      <c r="S31" s="367"/>
    </row>
    <row r="32" spans="1:19" ht="20.5" customHeight="1" x14ac:dyDescent="0.25">
      <c r="A32" s="878" t="s">
        <v>13</v>
      </c>
      <c r="B32" s="878" t="s">
        <v>91</v>
      </c>
      <c r="C32" s="880" t="s">
        <v>277</v>
      </c>
      <c r="D32" s="930">
        <f>SUM(E32:K32,L32:R32)/2</f>
        <v>40</v>
      </c>
      <c r="E32" s="931"/>
      <c r="F32" s="930">
        <v>8</v>
      </c>
      <c r="G32" s="930">
        <v>8</v>
      </c>
      <c r="H32" s="930">
        <v>8</v>
      </c>
      <c r="I32" s="930">
        <v>8</v>
      </c>
      <c r="J32" s="930"/>
      <c r="K32" s="931">
        <v>8</v>
      </c>
      <c r="L32" s="931">
        <v>8</v>
      </c>
      <c r="M32" s="930">
        <v>8</v>
      </c>
      <c r="N32" s="930"/>
      <c r="O32" s="930">
        <v>8</v>
      </c>
      <c r="P32" s="930">
        <v>8</v>
      </c>
      <c r="Q32" s="930">
        <v>8</v>
      </c>
      <c r="R32" s="932"/>
      <c r="S32" s="367"/>
    </row>
    <row r="33" spans="1:19" ht="20.5" customHeight="1" x14ac:dyDescent="0.25">
      <c r="A33" s="882"/>
      <c r="B33" s="882"/>
      <c r="C33" s="883" t="s">
        <v>124</v>
      </c>
      <c r="D33" s="938"/>
      <c r="E33" s="939">
        <f>COUNT(E7:E13,E15:E18,E20:E23,E25:E27,E29:E32)</f>
        <v>6</v>
      </c>
      <c r="F33" s="939">
        <f t="shared" ref="F33:R33" si="9">COUNT(F7:F13,F15:F18,F20:F23,F25:F27,F29:F32)</f>
        <v>14</v>
      </c>
      <c r="G33" s="939">
        <f t="shared" si="9"/>
        <v>13</v>
      </c>
      <c r="H33" s="939">
        <f t="shared" si="9"/>
        <v>12</v>
      </c>
      <c r="I33" s="939">
        <f t="shared" si="9"/>
        <v>14</v>
      </c>
      <c r="J33" s="939">
        <f t="shared" si="9"/>
        <v>14</v>
      </c>
      <c r="K33" s="939">
        <f t="shared" si="9"/>
        <v>9</v>
      </c>
      <c r="L33" s="939">
        <f t="shared" si="9"/>
        <v>7</v>
      </c>
      <c r="M33" s="939">
        <f t="shared" si="9"/>
        <v>13</v>
      </c>
      <c r="N33" s="939">
        <f t="shared" si="9"/>
        <v>13</v>
      </c>
      <c r="O33" s="939">
        <f t="shared" si="9"/>
        <v>12</v>
      </c>
      <c r="P33" s="939">
        <f t="shared" si="9"/>
        <v>13</v>
      </c>
      <c r="Q33" s="939">
        <f t="shared" si="9"/>
        <v>15</v>
      </c>
      <c r="R33" s="939">
        <f t="shared" si="9"/>
        <v>7</v>
      </c>
      <c r="S33" s="367">
        <f t="shared" si="4"/>
        <v>11.571428571428571</v>
      </c>
    </row>
    <row r="34" spans="1:19" ht="20.5" customHeight="1" x14ac:dyDescent="0.25">
      <c r="A34" s="878" t="s">
        <v>13</v>
      </c>
      <c r="B34" s="878" t="s">
        <v>288</v>
      </c>
      <c r="C34" s="880" t="s">
        <v>276</v>
      </c>
      <c r="D34" s="930">
        <f>SUM(E34:K34,L34:R34)/2</f>
        <v>23</v>
      </c>
      <c r="E34" s="942"/>
      <c r="F34" s="930"/>
      <c r="G34" s="930"/>
      <c r="H34" s="930">
        <v>5</v>
      </c>
      <c r="I34" s="930">
        <v>5</v>
      </c>
      <c r="J34" s="930">
        <v>5</v>
      </c>
      <c r="K34" s="942">
        <v>8</v>
      </c>
      <c r="L34" s="942">
        <v>8</v>
      </c>
      <c r="M34" s="930"/>
      <c r="N34" s="930"/>
      <c r="O34" s="930">
        <v>5</v>
      </c>
      <c r="P34" s="930">
        <v>5</v>
      </c>
      <c r="Q34" s="930">
        <v>5</v>
      </c>
      <c r="R34" s="942"/>
      <c r="S34" s="367"/>
    </row>
    <row r="35" spans="1:19" ht="20.5" customHeight="1" x14ac:dyDescent="0.25">
      <c r="A35" s="878" t="s">
        <v>13</v>
      </c>
      <c r="B35" s="878" t="s">
        <v>34</v>
      </c>
      <c r="C35" s="884" t="s">
        <v>192</v>
      </c>
      <c r="D35" s="930">
        <f>SUM(E35:K35,L35:R35)/2</f>
        <v>20</v>
      </c>
      <c r="E35" s="931">
        <v>8</v>
      </c>
      <c r="F35" s="947" t="s">
        <v>104</v>
      </c>
      <c r="G35" s="947" t="s">
        <v>104</v>
      </c>
      <c r="H35" s="934" t="s">
        <v>104</v>
      </c>
      <c r="I35" s="930"/>
      <c r="J35" s="930"/>
      <c r="K35" s="931"/>
      <c r="L35" s="931"/>
      <c r="M35" s="940">
        <v>8</v>
      </c>
      <c r="N35" s="940">
        <v>8</v>
      </c>
      <c r="O35" s="930">
        <v>8</v>
      </c>
      <c r="P35" s="930"/>
      <c r="Q35" s="930"/>
      <c r="R35" s="932">
        <v>8</v>
      </c>
      <c r="S35" s="367"/>
    </row>
    <row r="36" spans="1:19" ht="20.5" customHeight="1" x14ac:dyDescent="0.25">
      <c r="A36" s="882"/>
      <c r="B36" s="882"/>
      <c r="C36" s="883" t="s">
        <v>121</v>
      </c>
      <c r="D36" s="938"/>
      <c r="E36" s="939">
        <f t="shared" ref="E36:R36" si="10">COUNT(E7:E13,E15:E18,E20:E23,E25:E27,E29:E32,E34:E35)</f>
        <v>7</v>
      </c>
      <c r="F36" s="939">
        <f t="shared" si="10"/>
        <v>14</v>
      </c>
      <c r="G36" s="939">
        <f t="shared" si="10"/>
        <v>13</v>
      </c>
      <c r="H36" s="939">
        <f t="shared" si="10"/>
        <v>13</v>
      </c>
      <c r="I36" s="939">
        <f t="shared" si="10"/>
        <v>15</v>
      </c>
      <c r="J36" s="939">
        <f t="shared" si="10"/>
        <v>15</v>
      </c>
      <c r="K36" s="939">
        <f t="shared" si="10"/>
        <v>10</v>
      </c>
      <c r="L36" s="939">
        <f t="shared" si="10"/>
        <v>8</v>
      </c>
      <c r="M36" s="939">
        <f t="shared" si="10"/>
        <v>14</v>
      </c>
      <c r="N36" s="939">
        <f t="shared" si="10"/>
        <v>14</v>
      </c>
      <c r="O36" s="939">
        <f t="shared" si="10"/>
        <v>14</v>
      </c>
      <c r="P36" s="939">
        <f t="shared" si="10"/>
        <v>14</v>
      </c>
      <c r="Q36" s="939">
        <f t="shared" si="10"/>
        <v>16</v>
      </c>
      <c r="R36" s="939">
        <f t="shared" si="10"/>
        <v>8</v>
      </c>
      <c r="S36" s="367">
        <f t="shared" si="4"/>
        <v>12.5</v>
      </c>
    </row>
    <row r="37" spans="1:19" ht="20.5" customHeight="1" x14ac:dyDescent="0.25">
      <c r="A37" s="878" t="s">
        <v>13</v>
      </c>
      <c r="B37" s="878" t="s">
        <v>162</v>
      </c>
      <c r="C37" s="880" t="s">
        <v>292</v>
      </c>
      <c r="D37" s="930">
        <f>SUM(E37:K37,L37:R37)/2</f>
        <v>8</v>
      </c>
      <c r="E37" s="931">
        <v>8</v>
      </c>
      <c r="F37" s="886"/>
      <c r="G37" s="948"/>
      <c r="H37" s="886"/>
      <c r="I37" s="886"/>
      <c r="J37" s="886"/>
      <c r="K37" s="935"/>
      <c r="L37" s="935"/>
      <c r="M37" s="886"/>
      <c r="N37" s="949"/>
      <c r="O37" s="949"/>
      <c r="P37" s="949"/>
      <c r="Q37" s="886"/>
      <c r="R37" s="932">
        <v>8</v>
      </c>
      <c r="S37" s="367"/>
    </row>
    <row r="38" spans="1:19" ht="20.5" customHeight="1" x14ac:dyDescent="0.25">
      <c r="A38" s="882"/>
      <c r="B38" s="882"/>
      <c r="C38" s="883" t="s">
        <v>139</v>
      </c>
      <c r="D38" s="938"/>
      <c r="E38" s="939">
        <f>COUNT(E7:E12,E15:E18,E20:E23,E25:E27,E29:E32,E34:E35,E37)</f>
        <v>7</v>
      </c>
      <c r="F38" s="939">
        <f t="shared" ref="F38:R38" si="11">COUNT(F7:F12,F15:F18,F20:F23,F25:F27,F29:F32,F34:F35,F37)</f>
        <v>14</v>
      </c>
      <c r="G38" s="939">
        <f t="shared" si="11"/>
        <v>13</v>
      </c>
      <c r="H38" s="939">
        <f t="shared" si="11"/>
        <v>13</v>
      </c>
      <c r="I38" s="939">
        <f t="shared" si="11"/>
        <v>15</v>
      </c>
      <c r="J38" s="939">
        <f t="shared" si="11"/>
        <v>15</v>
      </c>
      <c r="K38" s="939">
        <f t="shared" si="11"/>
        <v>9</v>
      </c>
      <c r="L38" s="939">
        <f t="shared" si="11"/>
        <v>7</v>
      </c>
      <c r="M38" s="939">
        <f t="shared" si="11"/>
        <v>14</v>
      </c>
      <c r="N38" s="939">
        <f t="shared" si="11"/>
        <v>14</v>
      </c>
      <c r="O38" s="939">
        <f t="shared" si="11"/>
        <v>14</v>
      </c>
      <c r="P38" s="939">
        <f t="shared" si="11"/>
        <v>14</v>
      </c>
      <c r="Q38" s="939">
        <f t="shared" si="11"/>
        <v>16</v>
      </c>
      <c r="R38" s="939">
        <f t="shared" si="11"/>
        <v>8</v>
      </c>
      <c r="S38" s="367">
        <f t="shared" si="4"/>
        <v>12.357142857142858</v>
      </c>
    </row>
    <row r="39" spans="1:19" ht="20.5" customHeight="1" x14ac:dyDescent="0.25">
      <c r="A39" s="878" t="s">
        <v>13</v>
      </c>
      <c r="B39" s="878" t="s">
        <v>103</v>
      </c>
      <c r="C39" s="880" t="s">
        <v>254</v>
      </c>
      <c r="D39" s="930">
        <f>SUM(E39:K39,L39:R39)/2</f>
        <v>40</v>
      </c>
      <c r="E39" s="931">
        <v>8</v>
      </c>
      <c r="F39" s="930">
        <v>8</v>
      </c>
      <c r="G39" s="930"/>
      <c r="H39" s="930">
        <v>8</v>
      </c>
      <c r="I39" s="930">
        <v>8</v>
      </c>
      <c r="J39" s="930">
        <v>8</v>
      </c>
      <c r="K39" s="931"/>
      <c r="L39" s="931"/>
      <c r="M39" s="930">
        <v>8</v>
      </c>
      <c r="N39" s="930">
        <v>8</v>
      </c>
      <c r="O39" s="930"/>
      <c r="P39" s="930">
        <v>8</v>
      </c>
      <c r="Q39" s="930">
        <v>8</v>
      </c>
      <c r="R39" s="932">
        <v>8</v>
      </c>
      <c r="S39" s="367"/>
    </row>
    <row r="40" spans="1:19" ht="20.5" customHeight="1" x14ac:dyDescent="0.25">
      <c r="A40" s="882"/>
      <c r="B40" s="882"/>
      <c r="C40" s="883" t="s">
        <v>125</v>
      </c>
      <c r="D40" s="938"/>
      <c r="E40" s="939">
        <f>COUNT(E7:E12,E15:E17,E20:E23,E25:E27,E29:E32,E34:E35,E37,E39:E39)</f>
        <v>8</v>
      </c>
      <c r="F40" s="939">
        <f t="shared" ref="F40:R40" si="12">COUNT(F7:F12,F15:F17,F20:F23,F25:F27,F29:F32,F34:F35,F37,F39:F39)</f>
        <v>15</v>
      </c>
      <c r="G40" s="939">
        <f t="shared" si="12"/>
        <v>13</v>
      </c>
      <c r="H40" s="939">
        <f t="shared" si="12"/>
        <v>14</v>
      </c>
      <c r="I40" s="939">
        <f t="shared" si="12"/>
        <v>16</v>
      </c>
      <c r="J40" s="939">
        <f t="shared" si="12"/>
        <v>16</v>
      </c>
      <c r="K40" s="939">
        <f t="shared" si="12"/>
        <v>9</v>
      </c>
      <c r="L40" s="939">
        <f t="shared" si="12"/>
        <v>7</v>
      </c>
      <c r="M40" s="939">
        <f t="shared" si="12"/>
        <v>15</v>
      </c>
      <c r="N40" s="939">
        <f t="shared" si="12"/>
        <v>15</v>
      </c>
      <c r="O40" s="939">
        <f t="shared" si="12"/>
        <v>14</v>
      </c>
      <c r="P40" s="939">
        <f t="shared" si="12"/>
        <v>15</v>
      </c>
      <c r="Q40" s="939">
        <f t="shared" si="12"/>
        <v>17</v>
      </c>
      <c r="R40" s="939">
        <f t="shared" si="12"/>
        <v>9</v>
      </c>
      <c r="S40" s="367">
        <f t="shared" si="4"/>
        <v>13.071428571428571</v>
      </c>
    </row>
    <row r="41" spans="1:19" ht="20.5" customHeight="1" x14ac:dyDescent="0.25">
      <c r="A41" s="878" t="s">
        <v>13</v>
      </c>
      <c r="B41" s="878" t="s">
        <v>93</v>
      </c>
      <c r="C41" s="880" t="s">
        <v>291</v>
      </c>
      <c r="D41" s="930">
        <f>SUM(E41:K41,L41:R41)/2</f>
        <v>24</v>
      </c>
      <c r="E41" s="942"/>
      <c r="F41" s="930"/>
      <c r="G41" s="930">
        <v>8</v>
      </c>
      <c r="H41" s="930">
        <v>8</v>
      </c>
      <c r="I41" s="930">
        <v>8</v>
      </c>
      <c r="J41" s="930"/>
      <c r="K41" s="942"/>
      <c r="L41" s="942"/>
      <c r="M41" s="930"/>
      <c r="N41" s="930">
        <v>8</v>
      </c>
      <c r="O41" s="930">
        <v>8</v>
      </c>
      <c r="P41" s="930">
        <v>8</v>
      </c>
      <c r="Q41" s="930"/>
      <c r="R41" s="944"/>
      <c r="S41" s="367"/>
    </row>
    <row r="42" spans="1:19" ht="20.5" customHeight="1" x14ac:dyDescent="0.25">
      <c r="A42" s="878" t="s">
        <v>13</v>
      </c>
      <c r="B42" s="878" t="s">
        <v>93</v>
      </c>
      <c r="C42" s="880" t="s">
        <v>282</v>
      </c>
      <c r="D42" s="930">
        <f>SUM(E42:K42,L42:R42)/2</f>
        <v>40</v>
      </c>
      <c r="E42" s="932">
        <v>8</v>
      </c>
      <c r="F42" s="930">
        <v>8</v>
      </c>
      <c r="G42" s="930">
        <v>8</v>
      </c>
      <c r="H42" s="930"/>
      <c r="I42" s="930">
        <v>8</v>
      </c>
      <c r="J42" s="930">
        <v>8</v>
      </c>
      <c r="K42" s="942"/>
      <c r="L42" s="942"/>
      <c r="M42" s="930">
        <v>8</v>
      </c>
      <c r="N42" s="930">
        <v>8</v>
      </c>
      <c r="O42" s="930">
        <v>8</v>
      </c>
      <c r="P42" s="930">
        <v>8</v>
      </c>
      <c r="Q42" s="930"/>
      <c r="R42" s="942">
        <v>8</v>
      </c>
      <c r="S42" s="367"/>
    </row>
    <row r="43" spans="1:19" ht="20.5" customHeight="1" x14ac:dyDescent="0.25">
      <c r="A43" s="878" t="s">
        <v>13</v>
      </c>
      <c r="B43" s="878" t="s">
        <v>94</v>
      </c>
      <c r="C43" s="880" t="s">
        <v>286</v>
      </c>
      <c r="D43" s="930">
        <f>SUM(E43:K43,L43:R43)/2</f>
        <v>24</v>
      </c>
      <c r="E43" s="931"/>
      <c r="F43" s="930"/>
      <c r="G43" s="886"/>
      <c r="H43" s="930">
        <v>8</v>
      </c>
      <c r="I43" s="930">
        <v>8</v>
      </c>
      <c r="J43" s="930"/>
      <c r="K43" s="931">
        <v>8</v>
      </c>
      <c r="L43" s="931">
        <v>8</v>
      </c>
      <c r="M43" s="930"/>
      <c r="N43" s="930"/>
      <c r="O43" s="930">
        <v>8</v>
      </c>
      <c r="P43" s="930">
        <v>8</v>
      </c>
      <c r="Q43" s="930"/>
      <c r="R43" s="932"/>
      <c r="S43" s="367"/>
    </row>
    <row r="44" spans="1:19" ht="20.5" customHeight="1" x14ac:dyDescent="0.25">
      <c r="A44" s="878" t="s">
        <v>13</v>
      </c>
      <c r="B44" s="878" t="s">
        <v>94</v>
      </c>
      <c r="C44" s="884" t="s">
        <v>235</v>
      </c>
      <c r="D44" s="930">
        <f t="shared" ref="D44:D47" si="13">SUM(E44:K44,L44:R44)/2</f>
        <v>40</v>
      </c>
      <c r="E44" s="935"/>
      <c r="F44" s="940">
        <v>8</v>
      </c>
      <c r="G44" s="940">
        <v>8</v>
      </c>
      <c r="H44" s="930"/>
      <c r="I44" s="940">
        <v>8</v>
      </c>
      <c r="J44" s="940">
        <v>8</v>
      </c>
      <c r="K44" s="931">
        <v>8</v>
      </c>
      <c r="L44" s="931">
        <v>8</v>
      </c>
      <c r="M44" s="930">
        <v>8</v>
      </c>
      <c r="N44" s="940"/>
      <c r="O44" s="940">
        <v>8</v>
      </c>
      <c r="P44" s="940">
        <v>8</v>
      </c>
      <c r="Q44" s="940">
        <v>8</v>
      </c>
      <c r="R44" s="941"/>
      <c r="S44" s="367"/>
    </row>
    <row r="45" spans="1:19" ht="20.5" customHeight="1" x14ac:dyDescent="0.35">
      <c r="A45" s="885" t="s">
        <v>294</v>
      </c>
      <c r="B45" s="885" t="s">
        <v>94</v>
      </c>
      <c r="C45" s="950" t="s">
        <v>293</v>
      </c>
      <c r="D45" s="930">
        <f t="shared" si="13"/>
        <v>0</v>
      </c>
      <c r="E45" s="931"/>
      <c r="F45" s="930"/>
      <c r="G45" s="930"/>
      <c r="H45" s="716"/>
      <c r="I45" s="930"/>
      <c r="J45" s="930"/>
      <c r="K45" s="931"/>
      <c r="L45" s="931"/>
      <c r="M45" s="930"/>
      <c r="N45" s="930"/>
      <c r="O45" s="930"/>
      <c r="P45" s="930"/>
      <c r="Q45" s="930"/>
      <c r="R45" s="932"/>
      <c r="S45" s="367"/>
    </row>
    <row r="46" spans="1:19" ht="20.5" customHeight="1" x14ac:dyDescent="0.25">
      <c r="A46" s="878" t="s">
        <v>13</v>
      </c>
      <c r="B46" s="878" t="s">
        <v>94</v>
      </c>
      <c r="C46" s="880" t="s">
        <v>285</v>
      </c>
      <c r="D46" s="930">
        <f t="shared" si="13"/>
        <v>8</v>
      </c>
      <c r="E46" s="931">
        <v>8</v>
      </c>
      <c r="F46" s="930"/>
      <c r="G46" s="936"/>
      <c r="H46" s="930"/>
      <c r="I46" s="936"/>
      <c r="J46" s="936"/>
      <c r="K46" s="931"/>
      <c r="L46" s="931"/>
      <c r="M46" s="930"/>
      <c r="N46" s="936"/>
      <c r="O46" s="930"/>
      <c r="P46" s="936"/>
      <c r="Q46" s="936"/>
      <c r="R46" s="932">
        <v>8</v>
      </c>
      <c r="S46" s="367"/>
    </row>
    <row r="47" spans="1:19" ht="20.5" customHeight="1" x14ac:dyDescent="0.25">
      <c r="A47" s="878" t="s">
        <v>13</v>
      </c>
      <c r="B47" s="878" t="s">
        <v>94</v>
      </c>
      <c r="C47" s="880" t="s">
        <v>221</v>
      </c>
      <c r="D47" s="930">
        <f t="shared" si="13"/>
        <v>40</v>
      </c>
      <c r="E47" s="931">
        <v>8</v>
      </c>
      <c r="F47" s="930">
        <v>8</v>
      </c>
      <c r="G47" s="930">
        <v>8</v>
      </c>
      <c r="H47" s="930">
        <v>8</v>
      </c>
      <c r="I47" s="930"/>
      <c r="J47" s="930">
        <v>8</v>
      </c>
      <c r="K47" s="931"/>
      <c r="L47" s="931"/>
      <c r="M47" s="940">
        <v>8</v>
      </c>
      <c r="N47" s="930">
        <v>8</v>
      </c>
      <c r="O47" s="930">
        <v>8</v>
      </c>
      <c r="P47" s="930"/>
      <c r="Q47" s="930">
        <v>8</v>
      </c>
      <c r="R47" s="932">
        <v>8</v>
      </c>
      <c r="S47" s="367"/>
    </row>
    <row r="48" spans="1:19" ht="20.5" hidden="1" customHeight="1" x14ac:dyDescent="0.25">
      <c r="A48" s="882"/>
      <c r="B48" s="882"/>
      <c r="C48" s="883" t="s">
        <v>126</v>
      </c>
      <c r="D48" s="938"/>
      <c r="E48" s="939">
        <f>COUNT(E8:E12,E15:E18,E20:E23,E25:E27,E29:E32,E34:E35,E37,E39:E39,E41:E42)</f>
        <v>9</v>
      </c>
      <c r="F48" s="939">
        <f t="shared" ref="F48:R48" si="14">COUNT(F8:F12,F15:F18,F20:F23,F25:F27,F29:F32,F34:F35,F37,F39:F39,F41:F42)</f>
        <v>15</v>
      </c>
      <c r="G48" s="939">
        <f t="shared" si="14"/>
        <v>14</v>
      </c>
      <c r="H48" s="939">
        <f t="shared" si="14"/>
        <v>14</v>
      </c>
      <c r="I48" s="939">
        <f t="shared" si="14"/>
        <v>17</v>
      </c>
      <c r="J48" s="939">
        <f t="shared" si="14"/>
        <v>16</v>
      </c>
      <c r="K48" s="939">
        <f t="shared" si="14"/>
        <v>9</v>
      </c>
      <c r="L48" s="939">
        <f t="shared" si="14"/>
        <v>7</v>
      </c>
      <c r="M48" s="939">
        <f t="shared" si="14"/>
        <v>15</v>
      </c>
      <c r="N48" s="939">
        <f t="shared" si="14"/>
        <v>16</v>
      </c>
      <c r="O48" s="939">
        <f t="shared" si="14"/>
        <v>15</v>
      </c>
      <c r="P48" s="939">
        <f t="shared" si="14"/>
        <v>16</v>
      </c>
      <c r="Q48" s="939">
        <f t="shared" si="14"/>
        <v>16</v>
      </c>
      <c r="R48" s="939">
        <f t="shared" si="14"/>
        <v>10</v>
      </c>
      <c r="S48" s="367">
        <f t="shared" si="4"/>
        <v>13.5</v>
      </c>
    </row>
    <row r="49" spans="1:19" ht="20.5" customHeight="1" x14ac:dyDescent="0.25">
      <c r="A49" s="882"/>
      <c r="B49" s="882"/>
      <c r="C49" s="883" t="s">
        <v>127</v>
      </c>
      <c r="D49" s="938"/>
      <c r="E49" s="939">
        <f>COUNT(E15:E18,E20:E23,E25:E27,E29:E32,E34:E35,E37,E39:E39,E41:E47)</f>
        <v>9</v>
      </c>
      <c r="F49" s="939">
        <f t="shared" ref="F49:R49" si="15">COUNT(F15:F18,F20:F23,F25:F27,F29:F32,F34:F35,F37,F39:F39,F41:F47)</f>
        <v>13</v>
      </c>
      <c r="G49" s="939">
        <f>COUNT(G15:G18,G20:G23,G25:G27,G29:G32,G34:G35,G37,G39:G39,G41:G47)</f>
        <v>13</v>
      </c>
      <c r="H49" s="939">
        <f t="shared" si="15"/>
        <v>13</v>
      </c>
      <c r="I49" s="939">
        <f t="shared" si="15"/>
        <v>15</v>
      </c>
      <c r="J49" s="939">
        <f t="shared" si="15"/>
        <v>15</v>
      </c>
      <c r="K49" s="939">
        <f t="shared" si="15"/>
        <v>10</v>
      </c>
      <c r="L49" s="939">
        <f t="shared" si="15"/>
        <v>9</v>
      </c>
      <c r="M49" s="939">
        <f t="shared" si="15"/>
        <v>14</v>
      </c>
      <c r="N49" s="939">
        <f t="shared" si="15"/>
        <v>14</v>
      </c>
      <c r="O49" s="939">
        <f t="shared" si="15"/>
        <v>15</v>
      </c>
      <c r="P49" s="939">
        <f t="shared" si="15"/>
        <v>15</v>
      </c>
      <c r="Q49" s="939">
        <f t="shared" si="15"/>
        <v>15</v>
      </c>
      <c r="R49" s="939">
        <f t="shared" si="15"/>
        <v>9</v>
      </c>
      <c r="S49" s="367">
        <f t="shared" si="4"/>
        <v>12.785714285714286</v>
      </c>
    </row>
    <row r="50" spans="1:19" ht="20.5" customHeight="1" x14ac:dyDescent="0.25">
      <c r="A50" s="878" t="s">
        <v>13</v>
      </c>
      <c r="B50" s="878" t="s">
        <v>216</v>
      </c>
      <c r="C50" s="880" t="s">
        <v>135</v>
      </c>
      <c r="D50" s="930">
        <f t="shared" ref="D50:D51" si="16">SUM(E50:K50,L50:R50)/2</f>
        <v>29</v>
      </c>
      <c r="E50" s="932"/>
      <c r="F50" s="930"/>
      <c r="G50" s="930"/>
      <c r="H50" s="930">
        <v>7</v>
      </c>
      <c r="I50" s="930">
        <v>7</v>
      </c>
      <c r="J50" s="930">
        <v>7</v>
      </c>
      <c r="K50" s="942">
        <v>8</v>
      </c>
      <c r="L50" s="942">
        <v>8</v>
      </c>
      <c r="M50" s="930"/>
      <c r="N50" s="930"/>
      <c r="O50" s="930">
        <v>7</v>
      </c>
      <c r="P50" s="930">
        <v>7</v>
      </c>
      <c r="Q50" s="930">
        <v>7</v>
      </c>
      <c r="R50" s="932"/>
      <c r="S50" s="367"/>
    </row>
    <row r="51" spans="1:19" ht="20.5" customHeight="1" x14ac:dyDescent="0.25">
      <c r="A51" s="878" t="s">
        <v>78</v>
      </c>
      <c r="B51" s="878" t="s">
        <v>216</v>
      </c>
      <c r="C51" s="880" t="s">
        <v>109</v>
      </c>
      <c r="D51" s="930">
        <f t="shared" si="16"/>
        <v>0</v>
      </c>
      <c r="E51" s="932"/>
      <c r="F51" s="933"/>
      <c r="G51" s="930"/>
      <c r="H51" s="933"/>
      <c r="I51" s="930"/>
      <c r="J51" s="930"/>
      <c r="K51" s="932"/>
      <c r="L51" s="931"/>
      <c r="M51" s="930"/>
      <c r="N51" s="930"/>
      <c r="O51" s="930"/>
      <c r="P51" s="930"/>
      <c r="Q51" s="930"/>
      <c r="R51" s="932"/>
      <c r="S51" s="367"/>
    </row>
    <row r="52" spans="1:19" ht="20.5" customHeight="1" x14ac:dyDescent="0.25">
      <c r="A52" s="878" t="s">
        <v>13</v>
      </c>
      <c r="B52" s="878" t="s">
        <v>110</v>
      </c>
      <c r="C52" s="879" t="s">
        <v>106</v>
      </c>
      <c r="D52" s="930">
        <f>SUM(E52:K52,L52:R52)/2</f>
        <v>30</v>
      </c>
      <c r="E52" s="932"/>
      <c r="F52" s="933">
        <v>6</v>
      </c>
      <c r="G52" s="930">
        <v>6</v>
      </c>
      <c r="H52" s="933">
        <v>6</v>
      </c>
      <c r="I52" s="930">
        <v>6</v>
      </c>
      <c r="J52" s="930">
        <v>6</v>
      </c>
      <c r="K52" s="937"/>
      <c r="L52" s="931"/>
      <c r="M52" s="930">
        <v>6</v>
      </c>
      <c r="N52" s="930">
        <v>6</v>
      </c>
      <c r="O52" s="930">
        <v>6</v>
      </c>
      <c r="P52" s="930">
        <v>6</v>
      </c>
      <c r="Q52" s="930">
        <v>6</v>
      </c>
      <c r="R52" s="937"/>
      <c r="S52" s="367"/>
    </row>
    <row r="53" spans="1:19" ht="20.5" hidden="1" customHeight="1" x14ac:dyDescent="0.25">
      <c r="A53" s="882"/>
      <c r="B53" s="882"/>
      <c r="C53" s="887" t="s">
        <v>51</v>
      </c>
      <c r="D53" s="938"/>
      <c r="E53" s="939">
        <f>COUNT(E20:E23,E25:E27,E29:E32,E34:E35,E37,E39,E41:E47,E50:E51)</f>
        <v>9</v>
      </c>
      <c r="F53" s="939">
        <f t="shared" ref="F53:R53" si="17">COUNT(F20:F23,F25:F27,F29:F32,F34:F35,F37,F39,F41:F47,F50:F51)</f>
        <v>10</v>
      </c>
      <c r="G53" s="939">
        <f t="shared" si="17"/>
        <v>11</v>
      </c>
      <c r="H53" s="939">
        <f t="shared" si="17"/>
        <v>12</v>
      </c>
      <c r="I53" s="939">
        <f t="shared" si="17"/>
        <v>13</v>
      </c>
      <c r="J53" s="939">
        <f t="shared" si="17"/>
        <v>13</v>
      </c>
      <c r="K53" s="939">
        <f t="shared" si="17"/>
        <v>9</v>
      </c>
      <c r="L53" s="939">
        <f t="shared" si="17"/>
        <v>8</v>
      </c>
      <c r="M53" s="939">
        <f t="shared" si="17"/>
        <v>12</v>
      </c>
      <c r="N53" s="939">
        <f t="shared" si="17"/>
        <v>12</v>
      </c>
      <c r="O53" s="939">
        <f t="shared" si="17"/>
        <v>13</v>
      </c>
      <c r="P53" s="939">
        <f t="shared" si="17"/>
        <v>13</v>
      </c>
      <c r="Q53" s="939">
        <f t="shared" si="17"/>
        <v>13</v>
      </c>
      <c r="R53" s="939">
        <f t="shared" si="17"/>
        <v>9</v>
      </c>
      <c r="S53" s="367">
        <f t="shared" si="4"/>
        <v>11.214285714285714</v>
      </c>
    </row>
    <row r="54" spans="1:19" ht="20.5" hidden="1" customHeight="1" x14ac:dyDescent="0.25">
      <c r="A54" s="882"/>
      <c r="B54" s="882"/>
      <c r="C54" s="888" t="s">
        <v>113</v>
      </c>
      <c r="D54" s="938"/>
      <c r="E54" s="939">
        <f>COUNT(E25:E27,E29:E32,E35,E37,E39:E39,E41:E47,E50:E52)</f>
        <v>8</v>
      </c>
      <c r="F54" s="939">
        <f t="shared" ref="F54:R54" si="18">COUNT(F25:F27,F29:F32,F35,F37,F39:F39,F41:F47,F50:F52)</f>
        <v>8</v>
      </c>
      <c r="G54" s="939">
        <f t="shared" si="18"/>
        <v>10</v>
      </c>
      <c r="H54" s="939">
        <f t="shared" si="18"/>
        <v>11</v>
      </c>
      <c r="I54" s="939">
        <f t="shared" si="18"/>
        <v>11</v>
      </c>
      <c r="J54" s="939">
        <f t="shared" si="18"/>
        <v>10</v>
      </c>
      <c r="K54" s="939">
        <f t="shared" si="18"/>
        <v>7</v>
      </c>
      <c r="L54" s="939">
        <f t="shared" si="18"/>
        <v>6</v>
      </c>
      <c r="M54" s="939">
        <f t="shared" si="18"/>
        <v>10</v>
      </c>
      <c r="N54" s="939">
        <f t="shared" si="18"/>
        <v>11</v>
      </c>
      <c r="O54" s="939">
        <f t="shared" si="18"/>
        <v>11</v>
      </c>
      <c r="P54" s="939">
        <f t="shared" si="18"/>
        <v>11</v>
      </c>
      <c r="Q54" s="939">
        <f t="shared" si="18"/>
        <v>10</v>
      </c>
      <c r="R54" s="939">
        <f t="shared" si="18"/>
        <v>8</v>
      </c>
      <c r="S54" s="367">
        <f t="shared" si="4"/>
        <v>9.4285714285714288</v>
      </c>
    </row>
    <row r="55" spans="1:19" ht="20.5" customHeight="1" x14ac:dyDescent="0.25">
      <c r="A55" s="882"/>
      <c r="B55" s="882"/>
      <c r="C55" s="888" t="s">
        <v>55</v>
      </c>
      <c r="D55" s="938"/>
      <c r="E55" s="939">
        <f>COUNT(E29:E32,E35,E37,E39:E39,E41:E47,E50:E52)</f>
        <v>7</v>
      </c>
      <c r="F55" s="939">
        <f t="shared" ref="F55:R55" si="19">COUNT(F29:F32,F35,F37,F39:F39,F41:F47,F50:F52)</f>
        <v>7</v>
      </c>
      <c r="G55" s="939">
        <f t="shared" si="19"/>
        <v>9</v>
      </c>
      <c r="H55" s="939">
        <f t="shared" si="19"/>
        <v>9</v>
      </c>
      <c r="I55" s="939">
        <f t="shared" si="19"/>
        <v>10</v>
      </c>
      <c r="J55" s="939">
        <f t="shared" si="19"/>
        <v>9</v>
      </c>
      <c r="K55" s="939">
        <f t="shared" si="19"/>
        <v>5</v>
      </c>
      <c r="L55" s="939">
        <f t="shared" si="19"/>
        <v>4</v>
      </c>
      <c r="M55" s="939">
        <f t="shared" si="19"/>
        <v>9</v>
      </c>
      <c r="N55" s="939">
        <f t="shared" si="19"/>
        <v>9</v>
      </c>
      <c r="O55" s="939">
        <f t="shared" si="19"/>
        <v>10</v>
      </c>
      <c r="P55" s="939">
        <f t="shared" si="19"/>
        <v>10</v>
      </c>
      <c r="Q55" s="939">
        <f t="shared" si="19"/>
        <v>9</v>
      </c>
      <c r="R55" s="939">
        <f t="shared" si="19"/>
        <v>7</v>
      </c>
      <c r="S55" s="367">
        <f t="shared" si="4"/>
        <v>8.1428571428571423</v>
      </c>
    </row>
    <row r="56" spans="1:19" ht="20.5" customHeight="1" x14ac:dyDescent="0.25">
      <c r="A56" s="878" t="s">
        <v>13</v>
      </c>
      <c r="B56" s="878" t="s">
        <v>227</v>
      </c>
      <c r="C56" s="880" t="s">
        <v>112</v>
      </c>
      <c r="D56" s="930">
        <f t="shared" ref="D56" si="20">SUM(E56:K56,L56:R56)/2</f>
        <v>10</v>
      </c>
      <c r="E56" s="932"/>
      <c r="F56" s="933"/>
      <c r="G56" s="930">
        <v>5</v>
      </c>
      <c r="H56" s="933"/>
      <c r="I56" s="930">
        <v>5</v>
      </c>
      <c r="J56" s="930"/>
      <c r="K56" s="931"/>
      <c r="L56" s="931"/>
      <c r="M56" s="930"/>
      <c r="N56" s="930">
        <v>5</v>
      </c>
      <c r="O56" s="930"/>
      <c r="P56" s="930">
        <v>5</v>
      </c>
      <c r="Q56" s="930"/>
      <c r="R56" s="931"/>
      <c r="S56" s="367"/>
    </row>
    <row r="57" spans="1:19" ht="20.5" hidden="1" customHeight="1" x14ac:dyDescent="0.25">
      <c r="A57" s="882"/>
      <c r="B57" s="882"/>
      <c r="C57" s="888" t="s">
        <v>105</v>
      </c>
      <c r="D57" s="938"/>
      <c r="E57" s="939">
        <f>COUNT(E35,E37,E39:E39,E41:E47,E50:E52,E56)</f>
        <v>6</v>
      </c>
      <c r="F57" s="939">
        <f t="shared" ref="F57:R57" si="21">COUNT(F35,F37,F39:F39,F41:F47,F50:F52,F56)</f>
        <v>5</v>
      </c>
      <c r="G57" s="939">
        <f t="shared" si="21"/>
        <v>6</v>
      </c>
      <c r="H57" s="939">
        <f t="shared" si="21"/>
        <v>6</v>
      </c>
      <c r="I57" s="939">
        <f t="shared" si="21"/>
        <v>8</v>
      </c>
      <c r="J57" s="939">
        <f t="shared" si="21"/>
        <v>6</v>
      </c>
      <c r="K57" s="939">
        <f t="shared" si="21"/>
        <v>3</v>
      </c>
      <c r="L57" s="939">
        <f t="shared" si="21"/>
        <v>3</v>
      </c>
      <c r="M57" s="939">
        <f t="shared" si="21"/>
        <v>6</v>
      </c>
      <c r="N57" s="939">
        <f t="shared" si="21"/>
        <v>7</v>
      </c>
      <c r="O57" s="939">
        <f t="shared" si="21"/>
        <v>8</v>
      </c>
      <c r="P57" s="939">
        <f t="shared" si="21"/>
        <v>8</v>
      </c>
      <c r="Q57" s="939">
        <f t="shared" si="21"/>
        <v>5</v>
      </c>
      <c r="R57" s="939">
        <f t="shared" si="21"/>
        <v>6</v>
      </c>
      <c r="S57" s="367">
        <f t="shared" si="4"/>
        <v>5.9285714285714288</v>
      </c>
    </row>
    <row r="58" spans="1:19" ht="20.5" hidden="1" customHeight="1" x14ac:dyDescent="0.25">
      <c r="A58" s="882"/>
      <c r="B58" s="882"/>
      <c r="C58" s="888" t="s">
        <v>128</v>
      </c>
      <c r="D58" s="938"/>
      <c r="E58" s="939">
        <f>COUNT(E37,E39:E39,E41:E47,E50:E52,E56)</f>
        <v>5</v>
      </c>
      <c r="F58" s="939">
        <f t="shared" ref="F58:R58" si="22">COUNT(F37,F39:F39,F41:F47,F50:F52,F56)</f>
        <v>5</v>
      </c>
      <c r="G58" s="939">
        <f t="shared" si="22"/>
        <v>6</v>
      </c>
      <c r="H58" s="939">
        <f t="shared" si="22"/>
        <v>6</v>
      </c>
      <c r="I58" s="939">
        <f t="shared" si="22"/>
        <v>8</v>
      </c>
      <c r="J58" s="939">
        <f t="shared" si="22"/>
        <v>6</v>
      </c>
      <c r="K58" s="939">
        <f t="shared" si="22"/>
        <v>3</v>
      </c>
      <c r="L58" s="939">
        <f t="shared" si="22"/>
        <v>3</v>
      </c>
      <c r="M58" s="939">
        <f t="shared" si="22"/>
        <v>5</v>
      </c>
      <c r="N58" s="939">
        <f t="shared" si="22"/>
        <v>6</v>
      </c>
      <c r="O58" s="939">
        <f t="shared" si="22"/>
        <v>7</v>
      </c>
      <c r="P58" s="939">
        <f t="shared" si="22"/>
        <v>8</v>
      </c>
      <c r="Q58" s="939">
        <f t="shared" si="22"/>
        <v>5</v>
      </c>
      <c r="R58" s="939">
        <f t="shared" si="22"/>
        <v>5</v>
      </c>
      <c r="S58" s="367">
        <f t="shared" si="4"/>
        <v>5.5714285714285712</v>
      </c>
    </row>
    <row r="59" spans="1:19" ht="20.5" hidden="1" customHeight="1" x14ac:dyDescent="0.25">
      <c r="A59" s="882"/>
      <c r="B59" s="882"/>
      <c r="C59" s="888" t="s">
        <v>161</v>
      </c>
      <c r="D59" s="938"/>
      <c r="E59" s="939">
        <f>COUNT(E39:E39,E41:E47,E50:E52,E56)</f>
        <v>4</v>
      </c>
      <c r="F59" s="939">
        <f t="shared" ref="F59:R59" si="23">COUNT(F39:F39,F41:F47,F50:F52,F56)</f>
        <v>5</v>
      </c>
      <c r="G59" s="939">
        <f t="shared" si="23"/>
        <v>6</v>
      </c>
      <c r="H59" s="939">
        <f t="shared" si="23"/>
        <v>6</v>
      </c>
      <c r="I59" s="939">
        <f t="shared" si="23"/>
        <v>8</v>
      </c>
      <c r="J59" s="939">
        <f t="shared" si="23"/>
        <v>6</v>
      </c>
      <c r="K59" s="939">
        <f t="shared" si="23"/>
        <v>3</v>
      </c>
      <c r="L59" s="939">
        <f t="shared" si="23"/>
        <v>3</v>
      </c>
      <c r="M59" s="939">
        <f t="shared" si="23"/>
        <v>5</v>
      </c>
      <c r="N59" s="939">
        <f t="shared" si="23"/>
        <v>6</v>
      </c>
      <c r="O59" s="939">
        <f t="shared" si="23"/>
        <v>7</v>
      </c>
      <c r="P59" s="939">
        <f t="shared" si="23"/>
        <v>8</v>
      </c>
      <c r="Q59" s="939">
        <f t="shared" si="23"/>
        <v>5</v>
      </c>
      <c r="R59" s="939">
        <f t="shared" si="23"/>
        <v>4</v>
      </c>
      <c r="S59" s="367">
        <f t="shared" si="4"/>
        <v>5.4285714285714288</v>
      </c>
    </row>
    <row r="60" spans="1:19" ht="20.5" hidden="1" customHeight="1" x14ac:dyDescent="0.25">
      <c r="A60" s="882"/>
      <c r="B60" s="882"/>
      <c r="C60" s="888" t="s">
        <v>129</v>
      </c>
      <c r="D60" s="938"/>
      <c r="E60" s="939">
        <f>COUNT(E41:E47,E50:E52,E56)</f>
        <v>3</v>
      </c>
      <c r="F60" s="939">
        <f t="shared" ref="F60:R60" si="24">COUNT(F41:F47,F50:F52,F56)</f>
        <v>4</v>
      </c>
      <c r="G60" s="939">
        <f t="shared" si="24"/>
        <v>6</v>
      </c>
      <c r="H60" s="939">
        <f t="shared" si="24"/>
        <v>5</v>
      </c>
      <c r="I60" s="939">
        <f t="shared" si="24"/>
        <v>7</v>
      </c>
      <c r="J60" s="939">
        <f t="shared" si="24"/>
        <v>5</v>
      </c>
      <c r="K60" s="939">
        <f t="shared" si="24"/>
        <v>3</v>
      </c>
      <c r="L60" s="939">
        <f t="shared" si="24"/>
        <v>3</v>
      </c>
      <c r="M60" s="939">
        <f t="shared" si="24"/>
        <v>4</v>
      </c>
      <c r="N60" s="939">
        <f t="shared" si="24"/>
        <v>5</v>
      </c>
      <c r="O60" s="939">
        <f t="shared" si="24"/>
        <v>7</v>
      </c>
      <c r="P60" s="939">
        <f t="shared" si="24"/>
        <v>7</v>
      </c>
      <c r="Q60" s="939">
        <f t="shared" si="24"/>
        <v>4</v>
      </c>
      <c r="R60" s="939">
        <f t="shared" si="24"/>
        <v>3</v>
      </c>
      <c r="S60" s="367">
        <f t="shared" si="4"/>
        <v>4.7142857142857144</v>
      </c>
    </row>
    <row r="61" spans="1:19" ht="20.5" hidden="1" customHeight="1" x14ac:dyDescent="0.25">
      <c r="A61" s="882"/>
      <c r="B61" s="882"/>
      <c r="C61" s="888" t="s">
        <v>186</v>
      </c>
      <c r="D61" s="938"/>
      <c r="E61" s="939">
        <f>COUNT(E42:E47,E50:E52,E56)</f>
        <v>3</v>
      </c>
      <c r="F61" s="939">
        <f t="shared" ref="F61:R61" si="25">COUNT(F42:F47,F50:F52,F56)</f>
        <v>4</v>
      </c>
      <c r="G61" s="939">
        <f t="shared" si="25"/>
        <v>5</v>
      </c>
      <c r="H61" s="939">
        <f t="shared" si="25"/>
        <v>4</v>
      </c>
      <c r="I61" s="939">
        <f t="shared" si="25"/>
        <v>6</v>
      </c>
      <c r="J61" s="939">
        <f t="shared" si="25"/>
        <v>5</v>
      </c>
      <c r="K61" s="939">
        <f t="shared" si="25"/>
        <v>3</v>
      </c>
      <c r="L61" s="939">
        <f t="shared" si="25"/>
        <v>3</v>
      </c>
      <c r="M61" s="939">
        <f t="shared" si="25"/>
        <v>4</v>
      </c>
      <c r="N61" s="939">
        <f t="shared" si="25"/>
        <v>4</v>
      </c>
      <c r="O61" s="939">
        <f t="shared" si="25"/>
        <v>6</v>
      </c>
      <c r="P61" s="939">
        <f t="shared" si="25"/>
        <v>6</v>
      </c>
      <c r="Q61" s="939">
        <f t="shared" si="25"/>
        <v>4</v>
      </c>
      <c r="R61" s="939">
        <f t="shared" si="25"/>
        <v>3</v>
      </c>
      <c r="S61" s="367">
        <f t="shared" si="4"/>
        <v>4.2857142857142856</v>
      </c>
    </row>
    <row r="62" spans="1:19" ht="20.5" customHeight="1" x14ac:dyDescent="0.25">
      <c r="A62" s="882"/>
      <c r="B62" s="882"/>
      <c r="C62" s="888" t="s">
        <v>130</v>
      </c>
      <c r="D62" s="938"/>
      <c r="E62" s="939">
        <f>COUNT(E43:E47,E50:E52,E56)</f>
        <v>2</v>
      </c>
      <c r="F62" s="939">
        <f t="shared" ref="F62:R62" si="26">COUNT(F43:F47,F50:F52,F56)</f>
        <v>3</v>
      </c>
      <c r="G62" s="939">
        <f t="shared" si="26"/>
        <v>4</v>
      </c>
      <c r="H62" s="939">
        <f t="shared" si="26"/>
        <v>4</v>
      </c>
      <c r="I62" s="939">
        <f t="shared" si="26"/>
        <v>5</v>
      </c>
      <c r="J62" s="939">
        <f t="shared" si="26"/>
        <v>4</v>
      </c>
      <c r="K62" s="939">
        <f t="shared" si="26"/>
        <v>3</v>
      </c>
      <c r="L62" s="939">
        <f t="shared" si="26"/>
        <v>3</v>
      </c>
      <c r="M62" s="939">
        <f t="shared" si="26"/>
        <v>3</v>
      </c>
      <c r="N62" s="939">
        <f t="shared" si="26"/>
        <v>3</v>
      </c>
      <c r="O62" s="939">
        <f t="shared" si="26"/>
        <v>5</v>
      </c>
      <c r="P62" s="939">
        <f t="shared" si="26"/>
        <v>5</v>
      </c>
      <c r="Q62" s="939">
        <f t="shared" si="26"/>
        <v>4</v>
      </c>
      <c r="R62" s="939">
        <f t="shared" si="26"/>
        <v>2</v>
      </c>
      <c r="S62" s="367">
        <f t="shared" si="4"/>
        <v>3.5714285714285716</v>
      </c>
    </row>
    <row r="63" spans="1:19" ht="20.5" customHeight="1" thickBot="1" x14ac:dyDescent="0.3">
      <c r="A63" s="878" t="s">
        <v>102</v>
      </c>
      <c r="B63" s="878"/>
      <c r="C63" s="879"/>
      <c r="D63" s="930"/>
      <c r="E63" s="932"/>
      <c r="F63" s="933"/>
      <c r="G63" s="933"/>
      <c r="H63" s="933"/>
      <c r="I63" s="930"/>
      <c r="J63" s="930"/>
      <c r="K63" s="931"/>
      <c r="L63" s="931"/>
      <c r="M63" s="933"/>
      <c r="N63" s="930"/>
      <c r="O63" s="930"/>
      <c r="P63" s="930"/>
      <c r="Q63" s="930"/>
      <c r="R63" s="932"/>
    </row>
    <row r="64" spans="1:19" ht="20.5" customHeight="1" thickBot="1" x14ac:dyDescent="0.3">
      <c r="A64" s="889" t="s">
        <v>95</v>
      </c>
      <c r="B64" s="889" t="s">
        <v>101</v>
      </c>
      <c r="C64" s="890" t="s">
        <v>97</v>
      </c>
      <c r="D64" s="889">
        <f>SUM(E64:K64,L64:R64)/2</f>
        <v>19</v>
      </c>
      <c r="E64" s="951"/>
      <c r="F64" s="952">
        <v>7.5</v>
      </c>
      <c r="G64" s="952">
        <v>7.5</v>
      </c>
      <c r="H64" s="952">
        <v>4</v>
      </c>
      <c r="I64" s="889"/>
      <c r="J64" s="889"/>
      <c r="K64" s="951"/>
      <c r="L64" s="951"/>
      <c r="M64" s="952">
        <v>7.5</v>
      </c>
      <c r="N64" s="889">
        <v>7.5</v>
      </c>
      <c r="O64" s="889">
        <v>4</v>
      </c>
      <c r="P64" s="889"/>
      <c r="Q64" s="889"/>
      <c r="R64" s="953"/>
    </row>
    <row r="65" spans="1:18" ht="20.5" customHeight="1" thickBot="1" x14ac:dyDescent="0.3">
      <c r="A65" s="878" t="s">
        <v>96</v>
      </c>
      <c r="B65" s="878" t="s">
        <v>100</v>
      </c>
      <c r="C65" s="891" t="s">
        <v>99</v>
      </c>
      <c r="D65" s="889">
        <f t="shared" ref="D65:D66" si="27">SUM(E65:K65,L65:R65)/2</f>
        <v>38</v>
      </c>
      <c r="E65" s="954"/>
      <c r="F65" s="955">
        <v>9.5</v>
      </c>
      <c r="G65" s="878">
        <v>9.5</v>
      </c>
      <c r="H65" s="878">
        <v>9.5</v>
      </c>
      <c r="I65" s="878">
        <v>9.5</v>
      </c>
      <c r="J65" s="878"/>
      <c r="K65" s="954"/>
      <c r="L65" s="956"/>
      <c r="M65" s="957">
        <v>9.5</v>
      </c>
      <c r="N65" s="878">
        <v>9.5</v>
      </c>
      <c r="O65" s="878">
        <v>9.5</v>
      </c>
      <c r="P65" s="878">
        <v>9.5</v>
      </c>
      <c r="Q65" s="878"/>
      <c r="R65" s="958"/>
    </row>
    <row r="66" spans="1:18" ht="20.5" customHeight="1" thickBot="1" x14ac:dyDescent="0.3">
      <c r="A66" s="878" t="s">
        <v>96</v>
      </c>
      <c r="B66" s="878" t="s">
        <v>100</v>
      </c>
      <c r="C66" s="891" t="s">
        <v>137</v>
      </c>
      <c r="D66" s="889">
        <f t="shared" si="27"/>
        <v>38</v>
      </c>
      <c r="E66" s="954">
        <v>9.5</v>
      </c>
      <c r="F66" s="957">
        <v>9.5</v>
      </c>
      <c r="G66" s="878"/>
      <c r="H66" s="878"/>
      <c r="I66" s="878"/>
      <c r="J66" s="878">
        <v>9.5</v>
      </c>
      <c r="K66" s="954">
        <v>9.5</v>
      </c>
      <c r="L66" s="954">
        <v>9.5</v>
      </c>
      <c r="M66" s="955">
        <v>9.5</v>
      </c>
      <c r="N66" s="878"/>
      <c r="O66" s="878"/>
      <c r="P66" s="878"/>
      <c r="Q66" s="878">
        <v>9.5</v>
      </c>
      <c r="R66" s="958">
        <v>9.5</v>
      </c>
    </row>
    <row r="67" spans="1:18" ht="20.5" customHeight="1" x14ac:dyDescent="0.35">
      <c r="A67" s="878"/>
      <c r="B67" s="892" t="s">
        <v>155</v>
      </c>
      <c r="C67" s="893" t="s">
        <v>140</v>
      </c>
      <c r="D67" s="930"/>
      <c r="E67" s="931"/>
      <c r="F67" s="933"/>
      <c r="G67" s="933"/>
      <c r="H67" s="933"/>
      <c r="I67" s="930"/>
      <c r="J67" s="930"/>
      <c r="K67" s="931"/>
      <c r="L67" s="931"/>
      <c r="M67" s="930"/>
      <c r="N67" s="930"/>
      <c r="O67" s="930"/>
      <c r="P67" s="930"/>
      <c r="Q67" s="930"/>
      <c r="R67" s="932"/>
    </row>
    <row r="68" spans="1:18" ht="20.5" customHeight="1" x14ac:dyDescent="0.35">
      <c r="A68" s="878"/>
      <c r="B68" s="894" t="s">
        <v>154</v>
      </c>
      <c r="C68" s="895" t="s">
        <v>141</v>
      </c>
      <c r="D68" s="930"/>
      <c r="E68" s="931"/>
      <c r="F68" s="933"/>
      <c r="G68" s="933"/>
      <c r="H68" s="933"/>
      <c r="I68" s="930"/>
      <c r="J68" s="930"/>
      <c r="K68" s="931"/>
      <c r="L68" s="931"/>
      <c r="M68" s="930"/>
      <c r="N68" s="930"/>
      <c r="O68" s="930"/>
      <c r="P68" s="930"/>
      <c r="Q68" s="930"/>
      <c r="R68" s="932"/>
    </row>
    <row r="69" spans="1:18" ht="20.5" customHeight="1" x14ac:dyDescent="0.3">
      <c r="A69" s="315"/>
      <c r="B69" s="315"/>
      <c r="C69" s="315"/>
      <c r="D69" s="317"/>
      <c r="E69" s="318">
        <f>SUM(E7:E13,E15:E18,E20:E23,E25:E27,E29:E32,E34:E35,E37,E39:E39,E41:E47,E50:E52,E56,E64:E68)</f>
        <v>103.5</v>
      </c>
      <c r="F69" s="318">
        <f t="shared" ref="F69:R69" si="28">SUM(F7:F13,F15:F18,F20:F23,F25:F27,F29:F32,F34:F35,F37,F39:F39,F41:F47,F50:F52,F56,F64:F68)</f>
        <v>175.5</v>
      </c>
      <c r="G69" s="318">
        <f t="shared" si="28"/>
        <v>163</v>
      </c>
      <c r="H69" s="318">
        <f t="shared" si="28"/>
        <v>158.5</v>
      </c>
      <c r="I69" s="318">
        <f t="shared" si="28"/>
        <v>183.5</v>
      </c>
      <c r="J69" s="318">
        <f t="shared" si="28"/>
        <v>170.5</v>
      </c>
      <c r="K69" s="318">
        <f t="shared" si="28"/>
        <v>111.5</v>
      </c>
      <c r="L69" s="318">
        <f t="shared" si="28"/>
        <v>95.5</v>
      </c>
      <c r="M69" s="318">
        <f t="shared" si="28"/>
        <v>175.5</v>
      </c>
      <c r="N69" s="318">
        <f t="shared" si="28"/>
        <v>171</v>
      </c>
      <c r="O69" s="318">
        <f t="shared" si="28"/>
        <v>174.5</v>
      </c>
      <c r="P69" s="318">
        <f t="shared" si="28"/>
        <v>175.5</v>
      </c>
      <c r="Q69" s="318">
        <f t="shared" si="28"/>
        <v>170.5</v>
      </c>
      <c r="R69" s="318">
        <f t="shared" si="28"/>
        <v>111.5</v>
      </c>
    </row>
    <row r="70" spans="1:18" ht="20.5" customHeight="1" x14ac:dyDescent="0.3">
      <c r="A70" s="319"/>
      <c r="B70" s="319"/>
      <c r="C70" s="319"/>
      <c r="D70" s="317"/>
      <c r="E70" s="351">
        <f>E69/8</f>
        <v>12.9375</v>
      </c>
      <c r="F70" s="351">
        <f t="shared" ref="F70:R70" si="29">F69/8</f>
        <v>21.9375</v>
      </c>
      <c r="G70" s="351">
        <f t="shared" si="29"/>
        <v>20.375</v>
      </c>
      <c r="H70" s="351">
        <f t="shared" si="29"/>
        <v>19.8125</v>
      </c>
      <c r="I70" s="351">
        <f t="shared" si="29"/>
        <v>22.9375</v>
      </c>
      <c r="J70" s="351">
        <f t="shared" si="29"/>
        <v>21.3125</v>
      </c>
      <c r="K70" s="351">
        <f t="shared" si="29"/>
        <v>13.9375</v>
      </c>
      <c r="L70" s="351">
        <f t="shared" si="29"/>
        <v>11.9375</v>
      </c>
      <c r="M70" s="351">
        <f t="shared" si="29"/>
        <v>21.9375</v>
      </c>
      <c r="N70" s="351">
        <f t="shared" si="29"/>
        <v>21.375</v>
      </c>
      <c r="O70" s="351">
        <f t="shared" si="29"/>
        <v>21.8125</v>
      </c>
      <c r="P70" s="351">
        <f t="shared" si="29"/>
        <v>21.9375</v>
      </c>
      <c r="Q70" s="351">
        <f t="shared" si="29"/>
        <v>21.3125</v>
      </c>
      <c r="R70" s="351">
        <f t="shared" si="29"/>
        <v>13.9375</v>
      </c>
    </row>
    <row r="71" spans="1:18" ht="20.5" customHeight="1" x14ac:dyDescent="0.3">
      <c r="A71" s="320"/>
      <c r="B71" s="320"/>
      <c r="C71" s="320"/>
      <c r="D71" s="321" t="s">
        <v>212</v>
      </c>
      <c r="E71" s="322" t="s">
        <v>74</v>
      </c>
      <c r="F71" s="323" t="s">
        <v>203</v>
      </c>
      <c r="H71" s="321" t="s">
        <v>211</v>
      </c>
      <c r="I71" s="324"/>
      <c r="J71" s="325" t="s">
        <v>203</v>
      </c>
      <c r="L71" s="321" t="s">
        <v>213</v>
      </c>
      <c r="M71" s="322" t="s">
        <v>74</v>
      </c>
      <c r="N71" s="323" t="s">
        <v>203</v>
      </c>
      <c r="P71" s="321" t="s">
        <v>211</v>
      </c>
      <c r="Q71" s="324"/>
      <c r="R71" s="325" t="s">
        <v>203</v>
      </c>
    </row>
    <row r="72" spans="1:18" ht="20.5" customHeight="1" x14ac:dyDescent="0.3">
      <c r="A72" s="316"/>
      <c r="B72" s="316"/>
      <c r="C72" s="316"/>
      <c r="D72" s="326" t="s">
        <v>159</v>
      </c>
      <c r="E72" s="256">
        <v>27.15</v>
      </c>
      <c r="F72" s="327" t="str">
        <f>E72* 40 &amp; "hrs"</f>
        <v>1086hrs</v>
      </c>
      <c r="H72" s="328" t="s">
        <v>240</v>
      </c>
      <c r="I72" s="329">
        <v>25.93</v>
      </c>
      <c r="J72" s="330" t="s">
        <v>247</v>
      </c>
      <c r="L72" s="331" t="s">
        <v>159</v>
      </c>
      <c r="M72" s="332">
        <v>27.15</v>
      </c>
      <c r="N72" s="327" t="str">
        <f>M72* 40 &amp; "hrs"</f>
        <v>1086hrs</v>
      </c>
      <c r="P72" s="334" t="s">
        <v>240</v>
      </c>
      <c r="Q72" s="335">
        <v>25.93</v>
      </c>
      <c r="R72" s="336" t="s">
        <v>247</v>
      </c>
    </row>
    <row r="73" spans="1:18" ht="20.5" customHeight="1" x14ac:dyDescent="0.3">
      <c r="A73" s="316"/>
      <c r="B73" s="316"/>
      <c r="C73" s="316"/>
      <c r="D73" s="337" t="s">
        <v>204</v>
      </c>
      <c r="E73" s="338">
        <f>SUM(E69:K69)/40</f>
        <v>26.65</v>
      </c>
      <c r="F73" s="339" t="str">
        <f>E73* 40 &amp; "hrs"</f>
        <v>1066hrs</v>
      </c>
      <c r="H73" s="340" t="s">
        <v>74</v>
      </c>
      <c r="I73" s="341">
        <f>SUM(E69:K69)/40</f>
        <v>26.65</v>
      </c>
      <c r="J73" s="342" t="str">
        <f>I73*40 &amp; "hrs"</f>
        <v>1066hrs</v>
      </c>
      <c r="L73" s="343" t="s">
        <v>204</v>
      </c>
      <c r="M73" s="354">
        <f>SUM(L69:R69)/40</f>
        <v>26.85</v>
      </c>
      <c r="N73" s="339" t="str">
        <f>M73* 40 &amp; "hrs"</f>
        <v>1074hrs</v>
      </c>
      <c r="P73" s="340" t="s">
        <v>74</v>
      </c>
      <c r="Q73" s="352">
        <f>SUM(L69:R69)/40</f>
        <v>26.85</v>
      </c>
      <c r="R73" s="353" t="str">
        <f>Q73*40 &amp; "hrs"</f>
        <v>1074hrs</v>
      </c>
    </row>
    <row r="74" spans="1:18" ht="20.5" customHeight="1" x14ac:dyDescent="0.3">
      <c r="A74" s="257"/>
      <c r="B74" s="257"/>
      <c r="C74" s="257"/>
      <c r="D74" s="331" t="s">
        <v>188</v>
      </c>
      <c r="E74" s="332">
        <f>COUNTIFS(E7:K70, "T")*8/40</f>
        <v>0</v>
      </c>
      <c r="F74" s="333" t="str">
        <f>E74* 40 &amp; "hrs"</f>
        <v>0hrs</v>
      </c>
      <c r="H74" s="334" t="s">
        <v>241</v>
      </c>
      <c r="I74" s="332">
        <v>29.07</v>
      </c>
      <c r="J74" s="336" t="s">
        <v>251</v>
      </c>
      <c r="L74" s="348" t="s">
        <v>188</v>
      </c>
      <c r="M74" s="335">
        <f>COUNTIFS(L7:R70, "T")*8/40</f>
        <v>0</v>
      </c>
      <c r="N74" s="333" t="str">
        <f>M74* 40 &amp; "hrs"</f>
        <v>0hrs</v>
      </c>
      <c r="P74" s="334" t="s">
        <v>241</v>
      </c>
      <c r="Q74" s="335">
        <v>29.07</v>
      </c>
      <c r="R74" s="336" t="s">
        <v>251</v>
      </c>
    </row>
    <row r="77" spans="1:18" ht="20.5" customHeight="1" x14ac:dyDescent="0.25">
      <c r="D77" t="s">
        <v>280</v>
      </c>
      <c r="G77">
        <f>26.63*40</f>
        <v>1065.2</v>
      </c>
      <c r="H77" t="str">
        <f ca="1">_xlfn.FORMULATEXT(G77)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3">
    <cfRule type="cellIs" dxfId="345" priority="10" operator="lessThan">
      <formula>25.93</formula>
    </cfRule>
    <cfRule type="cellIs" dxfId="344" priority="11" operator="greaterThan">
      <formula>29.07</formula>
    </cfRule>
    <cfRule type="cellIs" dxfId="343" priority="12" operator="between">
      <formula>25.93</formula>
      <formula>29.07</formula>
    </cfRule>
  </conditionalFormatting>
  <conditionalFormatting sqref="J73">
    <cfRule type="cellIs" dxfId="342" priority="7" operator="lessThan">
      <formula>1037.2</formula>
    </cfRule>
    <cfRule type="cellIs" dxfId="341" priority="8" operator="greaterThan">
      <formula>1162.8</formula>
    </cfRule>
    <cfRule type="cellIs" dxfId="340" priority="9" operator="between">
      <formula>1037.2</formula>
      <formula>1162.8</formula>
    </cfRule>
  </conditionalFormatting>
  <conditionalFormatting sqref="Q73">
    <cfRule type="cellIs" dxfId="339" priority="4" operator="lessThan">
      <formula>25.93</formula>
    </cfRule>
    <cfRule type="cellIs" dxfId="338" priority="5" operator="greaterThan">
      <formula>29.07</formula>
    </cfRule>
    <cfRule type="cellIs" dxfId="337" priority="6" operator="between">
      <formula>25.93</formula>
      <formula>29.07</formula>
    </cfRule>
  </conditionalFormatting>
  <conditionalFormatting sqref="R73">
    <cfRule type="cellIs" dxfId="336" priority="1" operator="lessThan">
      <formula>1037.2</formula>
    </cfRule>
    <cfRule type="cellIs" dxfId="335" priority="2" operator="greaterThan">
      <formula>1162.8</formula>
    </cfRule>
    <cfRule type="cellIs" dxfId="334" priority="3" operator="between">
      <formula>1037.2</formula>
      <formula>1162.8</formula>
    </cfRule>
  </conditionalFormatting>
  <pageMargins left="0.7" right="0.7" top="0.75" bottom="0.75" header="0.3" footer="0.3"/>
  <pageSetup scale="50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8D28-3434-464E-A793-559FEEEAC753}">
  <sheetPr>
    <pageSetUpPr fitToPage="1"/>
  </sheetPr>
  <dimension ref="A1:S77"/>
  <sheetViews>
    <sheetView topLeftCell="D56" workbookViewId="0">
      <selection activeCell="M68" sqref="M68"/>
    </sheetView>
  </sheetViews>
  <sheetFormatPr defaultColWidth="8.7265625" defaultRowHeight="22" customHeight="1" x14ac:dyDescent="0.4"/>
  <cols>
    <col min="1" max="1" width="8.7265625" style="897"/>
    <col min="2" max="2" width="19.1796875" style="897" bestFit="1" customWidth="1"/>
    <col min="3" max="3" width="23.1796875" style="897" bestFit="1" customWidth="1"/>
    <col min="4" max="4" width="8.7265625" style="897"/>
    <col min="5" max="18" width="8.7265625" style="507"/>
    <col min="19" max="16384" width="8.7265625" style="897"/>
  </cols>
  <sheetData>
    <row r="1" spans="1:19" ht="22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9" ht="22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9" ht="22" customHeight="1" x14ac:dyDescent="0.3">
      <c r="A3" s="2612"/>
      <c r="B3" s="2612"/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  <c r="N3" s="2612"/>
      <c r="O3" s="2612"/>
      <c r="P3" s="2612"/>
      <c r="Q3" s="2612"/>
      <c r="R3" s="2612"/>
    </row>
    <row r="4" spans="1:19" ht="22" customHeight="1" x14ac:dyDescent="0.45">
      <c r="A4" s="898"/>
      <c r="B4" s="898"/>
      <c r="C4" s="898"/>
      <c r="D4" s="898"/>
      <c r="E4" s="2601" t="s">
        <v>2</v>
      </c>
      <c r="F4" s="2602"/>
      <c r="G4" s="2602"/>
      <c r="H4" s="2602"/>
      <c r="I4" s="2602"/>
      <c r="J4" s="2602"/>
      <c r="K4" s="2603"/>
      <c r="L4" s="2601" t="s">
        <v>3</v>
      </c>
      <c r="M4" s="2602"/>
      <c r="N4" s="2602"/>
      <c r="O4" s="2602"/>
      <c r="P4" s="2602"/>
      <c r="Q4" s="2602"/>
      <c r="R4" s="2602"/>
    </row>
    <row r="5" spans="1:19" ht="22" customHeight="1" x14ac:dyDescent="0.45">
      <c r="A5" s="899"/>
      <c r="B5" s="899"/>
      <c r="C5" s="899"/>
      <c r="D5" s="899"/>
      <c r="E5" s="481">
        <v>45375</v>
      </c>
      <c r="F5" s="481">
        <v>45376</v>
      </c>
      <c r="G5" s="481">
        <v>45377</v>
      </c>
      <c r="H5" s="481">
        <v>45378</v>
      </c>
      <c r="I5" s="481">
        <v>45379</v>
      </c>
      <c r="J5" s="481">
        <v>45380</v>
      </c>
      <c r="K5" s="481">
        <v>45381</v>
      </c>
      <c r="L5" s="481">
        <v>45382</v>
      </c>
      <c r="M5" s="481">
        <v>45383</v>
      </c>
      <c r="N5" s="481">
        <v>45384</v>
      </c>
      <c r="O5" s="481">
        <v>45385</v>
      </c>
      <c r="P5" s="481">
        <v>45386</v>
      </c>
      <c r="Q5" s="481">
        <v>45387</v>
      </c>
      <c r="R5" s="481">
        <v>45388</v>
      </c>
    </row>
    <row r="6" spans="1:19" ht="22" customHeight="1" x14ac:dyDescent="0.45">
      <c r="A6" s="260" t="s">
        <v>4</v>
      </c>
      <c r="B6" s="260" t="s">
        <v>5</v>
      </c>
      <c r="C6" s="260" t="s">
        <v>6</v>
      </c>
      <c r="D6" s="260" t="s">
        <v>7</v>
      </c>
      <c r="E6" s="483" t="s">
        <v>8</v>
      </c>
      <c r="F6" s="484" t="s">
        <v>9</v>
      </c>
      <c r="G6" s="484" t="s">
        <v>10</v>
      </c>
      <c r="H6" s="484" t="s">
        <v>11</v>
      </c>
      <c r="I6" s="484" t="s">
        <v>10</v>
      </c>
      <c r="J6" s="484" t="s">
        <v>264</v>
      </c>
      <c r="K6" s="483" t="s">
        <v>8</v>
      </c>
      <c r="L6" s="483" t="s">
        <v>8</v>
      </c>
      <c r="M6" s="484" t="s">
        <v>9</v>
      </c>
      <c r="N6" s="484" t="s">
        <v>10</v>
      </c>
      <c r="O6" s="484" t="s">
        <v>11</v>
      </c>
      <c r="P6" s="484" t="s">
        <v>10</v>
      </c>
      <c r="Q6" s="484" t="s">
        <v>12</v>
      </c>
      <c r="R6" s="485" t="s">
        <v>8</v>
      </c>
    </row>
    <row r="7" spans="1:19" ht="22" customHeight="1" x14ac:dyDescent="0.3">
      <c r="A7" s="299" t="s">
        <v>13</v>
      </c>
      <c r="B7" s="299" t="s">
        <v>116</v>
      </c>
      <c r="C7" s="900" t="s">
        <v>115</v>
      </c>
      <c r="D7" s="901">
        <f>SUM(E7:K7,L7:R7)/2</f>
        <v>35</v>
      </c>
      <c r="E7" s="489"/>
      <c r="F7" s="488">
        <v>7</v>
      </c>
      <c r="G7" s="488">
        <v>7</v>
      </c>
      <c r="H7" s="488">
        <v>7</v>
      </c>
      <c r="I7" s="488">
        <v>7</v>
      </c>
      <c r="J7" s="488">
        <v>7</v>
      </c>
      <c r="K7" s="489"/>
      <c r="L7" s="489"/>
      <c r="M7" s="488">
        <v>7</v>
      </c>
      <c r="N7" s="488">
        <v>7</v>
      </c>
      <c r="O7" s="488">
        <v>7</v>
      </c>
      <c r="P7" s="488">
        <v>7</v>
      </c>
      <c r="Q7" s="488">
        <v>7</v>
      </c>
      <c r="R7" s="490"/>
    </row>
    <row r="8" spans="1:19" ht="22" customHeight="1" x14ac:dyDescent="0.3">
      <c r="A8" s="299" t="s">
        <v>13</v>
      </c>
      <c r="B8" s="299" t="s">
        <v>90</v>
      </c>
      <c r="C8" s="900" t="s">
        <v>88</v>
      </c>
      <c r="D8" s="901">
        <f t="shared" ref="D8:D13" si="0">SUM(E8:K8,L8:R8)/2</f>
        <v>36</v>
      </c>
      <c r="E8" s="489"/>
      <c r="F8" s="488">
        <v>8</v>
      </c>
      <c r="G8" s="488">
        <v>8</v>
      </c>
      <c r="H8" s="491">
        <v>8</v>
      </c>
      <c r="I8" s="488">
        <v>8</v>
      </c>
      <c r="J8" s="492" t="s">
        <v>104</v>
      </c>
      <c r="K8" s="489"/>
      <c r="L8" s="489"/>
      <c r="M8" s="488">
        <v>8</v>
      </c>
      <c r="N8" s="488">
        <v>8</v>
      </c>
      <c r="O8" s="488">
        <v>8</v>
      </c>
      <c r="P8" s="488">
        <v>8</v>
      </c>
      <c r="Q8" s="488">
        <v>8</v>
      </c>
      <c r="R8" s="490"/>
    </row>
    <row r="9" spans="1:19" ht="22" customHeight="1" x14ac:dyDescent="0.3">
      <c r="A9" s="299" t="s">
        <v>13</v>
      </c>
      <c r="B9" s="299" t="s">
        <v>90</v>
      </c>
      <c r="C9" s="900" t="s">
        <v>89</v>
      </c>
      <c r="D9" s="901">
        <f t="shared" si="0"/>
        <v>40</v>
      </c>
      <c r="E9" s="489"/>
      <c r="F9" s="488">
        <v>8</v>
      </c>
      <c r="G9" s="488">
        <v>8</v>
      </c>
      <c r="H9" s="488">
        <v>8</v>
      </c>
      <c r="I9" s="488">
        <v>8</v>
      </c>
      <c r="J9" s="488">
        <v>8</v>
      </c>
      <c r="K9" s="489"/>
      <c r="L9" s="489"/>
      <c r="M9" s="488">
        <v>8</v>
      </c>
      <c r="N9" s="488">
        <v>8</v>
      </c>
      <c r="O9" s="488">
        <v>8</v>
      </c>
      <c r="P9" s="488">
        <v>8</v>
      </c>
      <c r="Q9" s="488">
        <v>8</v>
      </c>
      <c r="R9" s="490"/>
    </row>
    <row r="10" spans="1:19" ht="22" customHeight="1" x14ac:dyDescent="0.3">
      <c r="A10" s="299" t="s">
        <v>13</v>
      </c>
      <c r="B10" s="299" t="s">
        <v>90</v>
      </c>
      <c r="C10" s="902" t="s">
        <v>118</v>
      </c>
      <c r="D10" s="901">
        <f t="shared" si="0"/>
        <v>36</v>
      </c>
      <c r="E10" s="489">
        <v>8</v>
      </c>
      <c r="F10" s="488">
        <v>8</v>
      </c>
      <c r="G10" s="488">
        <v>8</v>
      </c>
      <c r="H10" s="488"/>
      <c r="I10" s="488">
        <v>8</v>
      </c>
      <c r="J10" s="488">
        <v>8</v>
      </c>
      <c r="K10" s="489"/>
      <c r="L10" s="494"/>
      <c r="M10" s="488">
        <v>8</v>
      </c>
      <c r="N10" s="488">
        <v>8</v>
      </c>
      <c r="O10" s="488">
        <v>8</v>
      </c>
      <c r="P10" s="492" t="s">
        <v>117</v>
      </c>
      <c r="Q10" s="488"/>
      <c r="R10" s="489">
        <v>8</v>
      </c>
    </row>
    <row r="11" spans="1:19" ht="22" customHeight="1" x14ac:dyDescent="0.3">
      <c r="A11" s="299" t="s">
        <v>13</v>
      </c>
      <c r="B11" s="299" t="s">
        <v>90</v>
      </c>
      <c r="C11" s="902" t="s">
        <v>133</v>
      </c>
      <c r="D11" s="901">
        <f t="shared" si="0"/>
        <v>40</v>
      </c>
      <c r="E11" s="489">
        <v>8</v>
      </c>
      <c r="F11" s="488">
        <v>8</v>
      </c>
      <c r="G11" s="488"/>
      <c r="H11" s="488">
        <v>8</v>
      </c>
      <c r="I11" s="488">
        <v>8</v>
      </c>
      <c r="J11" s="488">
        <v>8</v>
      </c>
      <c r="K11" s="489"/>
      <c r="L11" s="494"/>
      <c r="M11" s="488">
        <v>8</v>
      </c>
      <c r="N11" s="488">
        <v>8</v>
      </c>
      <c r="O11" s="488">
        <v>8</v>
      </c>
      <c r="P11" s="488"/>
      <c r="Q11" s="488">
        <v>8</v>
      </c>
      <c r="R11" s="490">
        <v>8</v>
      </c>
    </row>
    <row r="12" spans="1:19" ht="22" customHeight="1" x14ac:dyDescent="0.3">
      <c r="A12" s="299" t="s">
        <v>13</v>
      </c>
      <c r="B12" s="299" t="s">
        <v>90</v>
      </c>
      <c r="C12" s="903" t="s">
        <v>106</v>
      </c>
      <c r="D12" s="901">
        <f t="shared" si="0"/>
        <v>8</v>
      </c>
      <c r="E12" s="489"/>
      <c r="F12" s="496"/>
      <c r="G12" s="496"/>
      <c r="H12" s="496"/>
      <c r="I12" s="496"/>
      <c r="J12" s="496"/>
      <c r="K12" s="489">
        <v>8</v>
      </c>
      <c r="L12" s="494"/>
      <c r="M12" s="496"/>
      <c r="N12" s="496"/>
      <c r="O12" s="496"/>
      <c r="P12" s="496"/>
      <c r="Q12" s="496"/>
      <c r="R12" s="489">
        <v>8</v>
      </c>
    </row>
    <row r="13" spans="1:19" ht="22" customHeight="1" x14ac:dyDescent="0.3">
      <c r="A13" s="299" t="s">
        <v>13</v>
      </c>
      <c r="B13" s="299" t="s">
        <v>228</v>
      </c>
      <c r="C13" s="903" t="s">
        <v>112</v>
      </c>
      <c r="D13" s="901">
        <f t="shared" si="0"/>
        <v>9</v>
      </c>
      <c r="E13" s="509" t="s">
        <v>104</v>
      </c>
      <c r="F13" s="491"/>
      <c r="G13" s="497"/>
      <c r="H13" s="488"/>
      <c r="I13" s="496"/>
      <c r="J13" s="488"/>
      <c r="K13" s="489">
        <v>6</v>
      </c>
      <c r="L13" s="494">
        <v>6</v>
      </c>
      <c r="M13" s="488"/>
      <c r="N13" s="497"/>
      <c r="O13" s="488"/>
      <c r="P13" s="497"/>
      <c r="Q13" s="488"/>
      <c r="R13" s="494">
        <v>6</v>
      </c>
    </row>
    <row r="14" spans="1:19" ht="22" customHeight="1" x14ac:dyDescent="0.3">
      <c r="A14" s="904"/>
      <c r="B14" s="904"/>
      <c r="C14" s="905" t="s">
        <v>122</v>
      </c>
      <c r="D14" s="906"/>
      <c r="E14" s="501">
        <f>COUNT(E7:E13)</f>
        <v>2</v>
      </c>
      <c r="F14" s="501">
        <f t="shared" ref="F14:R14" si="1">COUNT(F7:F13)</f>
        <v>5</v>
      </c>
      <c r="G14" s="501">
        <f t="shared" si="1"/>
        <v>4</v>
      </c>
      <c r="H14" s="501">
        <f t="shared" si="1"/>
        <v>4</v>
      </c>
      <c r="I14" s="501">
        <f t="shared" si="1"/>
        <v>5</v>
      </c>
      <c r="J14" s="501">
        <f t="shared" si="1"/>
        <v>4</v>
      </c>
      <c r="K14" s="501">
        <f t="shared" si="1"/>
        <v>2</v>
      </c>
      <c r="L14" s="501">
        <f t="shared" si="1"/>
        <v>1</v>
      </c>
      <c r="M14" s="501">
        <f t="shared" si="1"/>
        <v>5</v>
      </c>
      <c r="N14" s="501">
        <f t="shared" si="1"/>
        <v>5</v>
      </c>
      <c r="O14" s="501">
        <f t="shared" si="1"/>
        <v>5</v>
      </c>
      <c r="P14" s="501">
        <f t="shared" si="1"/>
        <v>3</v>
      </c>
      <c r="Q14" s="501">
        <f t="shared" si="1"/>
        <v>4</v>
      </c>
      <c r="R14" s="501">
        <f t="shared" si="1"/>
        <v>4</v>
      </c>
      <c r="S14" s="907">
        <f>AVERAGE(E14:R14)</f>
        <v>3.7857142857142856</v>
      </c>
    </row>
    <row r="15" spans="1:19" ht="22" customHeight="1" x14ac:dyDescent="0.3">
      <c r="A15" s="299" t="s">
        <v>13</v>
      </c>
      <c r="B15" s="299" t="s">
        <v>14</v>
      </c>
      <c r="C15" s="902" t="s">
        <v>202</v>
      </c>
      <c r="D15" s="901">
        <f t="shared" ref="D15:D17" si="2">SUM(E15:K15,L15:R15)/2</f>
        <v>40</v>
      </c>
      <c r="E15" s="494"/>
      <c r="F15" s="503">
        <v>8</v>
      </c>
      <c r="G15" s="503"/>
      <c r="H15" s="503">
        <v>8</v>
      </c>
      <c r="I15" s="503">
        <v>8</v>
      </c>
      <c r="J15" s="503">
        <v>8</v>
      </c>
      <c r="K15" s="494">
        <v>8</v>
      </c>
      <c r="L15" s="494">
        <v>8</v>
      </c>
      <c r="M15" s="488"/>
      <c r="N15" s="503">
        <v>8</v>
      </c>
      <c r="O15" s="503">
        <v>8</v>
      </c>
      <c r="P15" s="503">
        <v>8</v>
      </c>
      <c r="Q15" s="503">
        <v>8</v>
      </c>
      <c r="R15" s="504"/>
      <c r="S15" s="907"/>
    </row>
    <row r="16" spans="1:19" ht="22" customHeight="1" x14ac:dyDescent="0.3">
      <c r="A16" s="299" t="s">
        <v>13</v>
      </c>
      <c r="B16" s="299" t="s">
        <v>14</v>
      </c>
      <c r="C16" s="902" t="s">
        <v>98</v>
      </c>
      <c r="D16" s="901">
        <f t="shared" si="2"/>
        <v>40</v>
      </c>
      <c r="E16" s="489"/>
      <c r="F16" s="491">
        <v>8</v>
      </c>
      <c r="G16" s="488">
        <v>8</v>
      </c>
      <c r="H16" s="488">
        <v>8</v>
      </c>
      <c r="I16" s="488">
        <v>8</v>
      </c>
      <c r="J16" s="488">
        <v>8</v>
      </c>
      <c r="K16" s="489"/>
      <c r="L16" s="489"/>
      <c r="M16" s="503">
        <v>8</v>
      </c>
      <c r="N16" s="503">
        <v>8</v>
      </c>
      <c r="O16" s="488">
        <v>8</v>
      </c>
      <c r="P16" s="488">
        <v>8</v>
      </c>
      <c r="Q16" s="488">
        <v>8</v>
      </c>
      <c r="R16" s="490"/>
      <c r="S16" s="907"/>
    </row>
    <row r="17" spans="1:19" ht="22" customHeight="1" x14ac:dyDescent="0.3">
      <c r="A17" s="299" t="s">
        <v>13</v>
      </c>
      <c r="B17" s="299" t="s">
        <v>14</v>
      </c>
      <c r="C17" s="902" t="s">
        <v>142</v>
      </c>
      <c r="D17" s="901">
        <f t="shared" si="2"/>
        <v>40</v>
      </c>
      <c r="E17" s="489"/>
      <c r="F17" s="491">
        <v>8</v>
      </c>
      <c r="G17" s="488">
        <v>8</v>
      </c>
      <c r="H17" s="488"/>
      <c r="I17" s="488">
        <v>8</v>
      </c>
      <c r="J17" s="488">
        <v>8</v>
      </c>
      <c r="K17" s="494">
        <v>8</v>
      </c>
      <c r="L17" s="494">
        <v>8</v>
      </c>
      <c r="M17" s="488">
        <v>8</v>
      </c>
      <c r="N17" s="488"/>
      <c r="O17" s="488">
        <v>8</v>
      </c>
      <c r="P17" s="488">
        <v>8</v>
      </c>
      <c r="Q17" s="488">
        <v>8</v>
      </c>
      <c r="R17" s="490"/>
      <c r="S17" s="907"/>
    </row>
    <row r="18" spans="1:19" ht="22" hidden="1" customHeight="1" x14ac:dyDescent="0.3">
      <c r="A18" s="299" t="s">
        <v>138</v>
      </c>
      <c r="B18" s="299" t="s">
        <v>201</v>
      </c>
      <c r="C18" s="902" t="s">
        <v>107</v>
      </c>
      <c r="D18" s="901">
        <f>SUM(E18:K18,L18:R18)/2</f>
        <v>0</v>
      </c>
      <c r="E18" s="489" t="s">
        <v>138</v>
      </c>
      <c r="F18" s="488"/>
      <c r="G18" s="488" t="s">
        <v>138</v>
      </c>
      <c r="H18" s="488" t="s">
        <v>138</v>
      </c>
      <c r="I18" s="488"/>
      <c r="J18" s="488"/>
      <c r="K18" s="489"/>
      <c r="L18" s="494" t="s">
        <v>138</v>
      </c>
      <c r="M18" s="488" t="s">
        <v>138</v>
      </c>
      <c r="N18" s="488" t="s">
        <v>138</v>
      </c>
      <c r="O18" s="488"/>
      <c r="P18" s="488"/>
      <c r="Q18" s="488"/>
      <c r="R18" s="490" t="s">
        <v>138</v>
      </c>
      <c r="S18" s="907"/>
    </row>
    <row r="19" spans="1:19" ht="22" customHeight="1" x14ac:dyDescent="0.3">
      <c r="A19" s="904"/>
      <c r="B19" s="904"/>
      <c r="C19" s="905" t="s">
        <v>123</v>
      </c>
      <c r="D19" s="906"/>
      <c r="E19" s="501">
        <f>COUNT(E7:E13,E15:E18)</f>
        <v>2</v>
      </c>
      <c r="F19" s="501">
        <f t="shared" ref="F19:R19" si="3">COUNT(F7:F13,F15:F18)</f>
        <v>8</v>
      </c>
      <c r="G19" s="501">
        <f t="shared" si="3"/>
        <v>6</v>
      </c>
      <c r="H19" s="501">
        <f t="shared" si="3"/>
        <v>6</v>
      </c>
      <c r="I19" s="501">
        <f t="shared" si="3"/>
        <v>8</v>
      </c>
      <c r="J19" s="501">
        <f t="shared" si="3"/>
        <v>7</v>
      </c>
      <c r="K19" s="501">
        <f t="shared" si="3"/>
        <v>4</v>
      </c>
      <c r="L19" s="501">
        <f t="shared" si="3"/>
        <v>3</v>
      </c>
      <c r="M19" s="501">
        <f t="shared" si="3"/>
        <v>7</v>
      </c>
      <c r="N19" s="501">
        <f t="shared" si="3"/>
        <v>7</v>
      </c>
      <c r="O19" s="501">
        <f t="shared" si="3"/>
        <v>8</v>
      </c>
      <c r="P19" s="501">
        <f t="shared" si="3"/>
        <v>6</v>
      </c>
      <c r="Q19" s="501">
        <f t="shared" si="3"/>
        <v>7</v>
      </c>
      <c r="R19" s="501">
        <f t="shared" si="3"/>
        <v>4</v>
      </c>
      <c r="S19" s="907">
        <f t="shared" ref="S19:S62" si="4">AVERAGE(E19:R19)</f>
        <v>5.9285714285714288</v>
      </c>
    </row>
    <row r="20" spans="1:19" ht="22" customHeight="1" x14ac:dyDescent="0.4">
      <c r="A20" s="299" t="s">
        <v>13</v>
      </c>
      <c r="B20" s="299" t="s">
        <v>26</v>
      </c>
      <c r="C20" s="902" t="s">
        <v>111</v>
      </c>
      <c r="D20" s="901">
        <f>SUM(E20:K20,L20:R20)/2</f>
        <v>40</v>
      </c>
      <c r="E20" s="489"/>
      <c r="F20" s="488">
        <v>8</v>
      </c>
      <c r="G20" s="488">
        <v>8</v>
      </c>
      <c r="H20" s="488"/>
      <c r="I20" s="488">
        <v>8</v>
      </c>
      <c r="J20" s="488">
        <v>8</v>
      </c>
      <c r="K20" s="494">
        <v>8</v>
      </c>
      <c r="L20" s="494">
        <v>8</v>
      </c>
      <c r="M20" s="503">
        <v>8</v>
      </c>
      <c r="N20" s="503">
        <v>8</v>
      </c>
      <c r="P20" s="503">
        <v>8</v>
      </c>
      <c r="Q20" s="503">
        <v>8</v>
      </c>
      <c r="R20" s="490"/>
      <c r="S20" s="907"/>
    </row>
    <row r="21" spans="1:19" ht="22" customHeight="1" x14ac:dyDescent="0.3">
      <c r="A21" s="299" t="s">
        <v>13</v>
      </c>
      <c r="B21" s="299" t="s">
        <v>26</v>
      </c>
      <c r="C21" s="902" t="s">
        <v>274</v>
      </c>
      <c r="D21" s="901">
        <f>SUM(E21:K21,L21:R21)/2</f>
        <v>40</v>
      </c>
      <c r="E21" s="519">
        <v>8</v>
      </c>
      <c r="F21" s="488">
        <v>8</v>
      </c>
      <c r="G21" s="488">
        <v>8</v>
      </c>
      <c r="H21" s="488">
        <v>8</v>
      </c>
      <c r="I21" s="488"/>
      <c r="J21" s="488">
        <v>8</v>
      </c>
      <c r="K21" s="520"/>
      <c r="L21" s="519"/>
      <c r="M21" s="488">
        <v>8</v>
      </c>
      <c r="N21" s="488">
        <v>8</v>
      </c>
      <c r="O21" s="488">
        <v>8</v>
      </c>
      <c r="P21" s="488"/>
      <c r="Q21" s="488">
        <v>8</v>
      </c>
      <c r="R21" s="519">
        <v>8</v>
      </c>
      <c r="S21" s="907"/>
    </row>
    <row r="22" spans="1:19" ht="22" customHeight="1" x14ac:dyDescent="0.3">
      <c r="A22" s="299" t="s">
        <v>13</v>
      </c>
      <c r="B22" s="299" t="s">
        <v>26</v>
      </c>
      <c r="C22" s="902" t="s">
        <v>285</v>
      </c>
      <c r="D22" s="901">
        <f>SUM(E22:K22,L22:R22)/2</f>
        <v>12</v>
      </c>
      <c r="E22" s="496"/>
      <c r="F22" s="488"/>
      <c r="G22" s="496"/>
      <c r="H22" s="488"/>
      <c r="I22" s="488">
        <v>8</v>
      </c>
      <c r="J22" s="496"/>
      <c r="K22" s="519"/>
      <c r="L22" s="519"/>
      <c r="M22" s="488"/>
      <c r="N22" s="496"/>
      <c r="O22" s="488">
        <v>8</v>
      </c>
      <c r="P22" s="488">
        <v>8</v>
      </c>
      <c r="Q22" s="496"/>
      <c r="R22" s="496"/>
      <c r="S22" s="907"/>
    </row>
    <row r="23" spans="1:19" ht="22" customHeight="1" x14ac:dyDescent="0.3">
      <c r="A23" s="299" t="s">
        <v>13</v>
      </c>
      <c r="B23" s="299" t="s">
        <v>26</v>
      </c>
      <c r="C23" s="902" t="s">
        <v>278</v>
      </c>
      <c r="D23" s="901">
        <f>SUM(E23:K23,L23:R23)/2</f>
        <v>16</v>
      </c>
      <c r="E23" s="519"/>
      <c r="F23" s="488">
        <v>8</v>
      </c>
      <c r="G23" s="488"/>
      <c r="H23" s="488"/>
      <c r="I23" s="488"/>
      <c r="J23" s="488">
        <v>8</v>
      </c>
      <c r="K23" s="520"/>
      <c r="L23" s="519"/>
      <c r="M23" s="488">
        <v>8</v>
      </c>
      <c r="N23" s="488"/>
      <c r="O23" s="488"/>
      <c r="P23" s="488"/>
      <c r="Q23" s="488">
        <v>8</v>
      </c>
      <c r="R23" s="519"/>
      <c r="S23" s="907"/>
    </row>
    <row r="24" spans="1:19" ht="22" customHeight="1" x14ac:dyDescent="0.3">
      <c r="A24" s="904"/>
      <c r="B24" s="904"/>
      <c r="C24" s="905" t="s">
        <v>120</v>
      </c>
      <c r="D24" s="906"/>
      <c r="E24" s="501">
        <f>COUNT(E7:E13,E15:E18,E20:E23)</f>
        <v>3</v>
      </c>
      <c r="F24" s="501">
        <f>COUNT(F7:F13,F15:F18,F20:F23)</f>
        <v>11</v>
      </c>
      <c r="G24" s="501">
        <f t="shared" ref="G24:R24" si="5">COUNT(G7:G13,G15:G18,G20:G23)</f>
        <v>8</v>
      </c>
      <c r="H24" s="501">
        <f t="shared" si="5"/>
        <v>7</v>
      </c>
      <c r="I24" s="501">
        <f t="shared" si="5"/>
        <v>10</v>
      </c>
      <c r="J24" s="501">
        <f t="shared" si="5"/>
        <v>10</v>
      </c>
      <c r="K24" s="501">
        <f t="shared" si="5"/>
        <v>5</v>
      </c>
      <c r="L24" s="501">
        <f t="shared" si="5"/>
        <v>4</v>
      </c>
      <c r="M24" s="501">
        <f t="shared" si="5"/>
        <v>10</v>
      </c>
      <c r="N24" s="501">
        <f t="shared" si="5"/>
        <v>9</v>
      </c>
      <c r="O24" s="501">
        <f t="shared" si="5"/>
        <v>10</v>
      </c>
      <c r="P24" s="501">
        <f>COUNT(P7:P13,P15:P18,P20:P23)</f>
        <v>8</v>
      </c>
      <c r="Q24" s="501">
        <f t="shared" si="5"/>
        <v>10</v>
      </c>
      <c r="R24" s="501">
        <f t="shared" si="5"/>
        <v>5</v>
      </c>
      <c r="S24" s="907">
        <f t="shared" si="4"/>
        <v>7.8571428571428568</v>
      </c>
    </row>
    <row r="25" spans="1:19" ht="22" customHeight="1" x14ac:dyDescent="0.3">
      <c r="A25" s="299" t="s">
        <v>13</v>
      </c>
      <c r="B25" s="299" t="s">
        <v>30</v>
      </c>
      <c r="C25" s="902" t="s">
        <v>278</v>
      </c>
      <c r="D25" s="901">
        <f>SUM(E25:K25,L25:R25)/2</f>
        <v>24</v>
      </c>
      <c r="E25" s="489"/>
      <c r="F25" s="496"/>
      <c r="G25" s="488">
        <v>8</v>
      </c>
      <c r="H25" s="488">
        <v>8</v>
      </c>
      <c r="I25" s="488"/>
      <c r="J25" s="496"/>
      <c r="K25" s="512">
        <v>8</v>
      </c>
      <c r="L25" s="512">
        <v>8</v>
      </c>
      <c r="M25" s="496"/>
      <c r="N25" s="488">
        <v>8</v>
      </c>
      <c r="O25" s="488">
        <v>8</v>
      </c>
      <c r="P25" s="503"/>
      <c r="Q25" s="496"/>
      <c r="R25" s="490"/>
      <c r="S25" s="907"/>
    </row>
    <row r="26" spans="1:19" ht="22" customHeight="1" x14ac:dyDescent="0.3">
      <c r="A26" s="299" t="s">
        <v>13</v>
      </c>
      <c r="B26" s="299" t="s">
        <v>30</v>
      </c>
      <c r="C26" s="902" t="s">
        <v>292</v>
      </c>
      <c r="D26" s="901">
        <f>SUM(E26:K26,L26:R26)/2</f>
        <v>32</v>
      </c>
      <c r="E26" s="845"/>
      <c r="F26" s="488">
        <v>8</v>
      </c>
      <c r="G26" s="488"/>
      <c r="H26" s="488">
        <v>8</v>
      </c>
      <c r="I26" s="488">
        <v>8</v>
      </c>
      <c r="J26" s="488">
        <v>8</v>
      </c>
      <c r="K26" s="512"/>
      <c r="L26" s="512"/>
      <c r="M26" s="488">
        <v>8</v>
      </c>
      <c r="N26" s="488">
        <v>8</v>
      </c>
      <c r="O26" s="488"/>
      <c r="P26" s="503">
        <v>8</v>
      </c>
      <c r="Q26" s="488">
        <v>8</v>
      </c>
      <c r="R26" s="845"/>
      <c r="S26" s="907"/>
    </row>
    <row r="27" spans="1:19" ht="22" customHeight="1" x14ac:dyDescent="0.3">
      <c r="A27" s="908" t="s">
        <v>256</v>
      </c>
      <c r="B27" s="908" t="s">
        <v>30</v>
      </c>
      <c r="C27" s="909" t="s">
        <v>290</v>
      </c>
      <c r="D27" s="901">
        <f t="shared" ref="D27" si="6">SUM(E27:K27,L27:R27)/2</f>
        <v>4</v>
      </c>
      <c r="E27" s="517" t="s">
        <v>10</v>
      </c>
      <c r="F27" s="488"/>
      <c r="G27" s="488"/>
      <c r="H27" s="488"/>
      <c r="I27" s="488"/>
      <c r="J27" s="488"/>
      <c r="K27" s="923" t="s">
        <v>273</v>
      </c>
      <c r="L27" s="489">
        <v>8</v>
      </c>
      <c r="M27" s="488"/>
      <c r="N27" s="488"/>
      <c r="O27" s="488"/>
      <c r="P27" s="488"/>
      <c r="Q27" s="488"/>
      <c r="R27" s="509" t="s">
        <v>152</v>
      </c>
      <c r="S27" s="907"/>
    </row>
    <row r="28" spans="1:19" ht="22" customHeight="1" x14ac:dyDescent="0.3">
      <c r="A28" s="904"/>
      <c r="B28" s="904"/>
      <c r="C28" s="905" t="s">
        <v>119</v>
      </c>
      <c r="D28" s="906"/>
      <c r="E28" s="501">
        <f>COUNT(E7:E13,E15:E18,E20:E23,E25:E27)</f>
        <v>3</v>
      </c>
      <c r="F28" s="501">
        <f>COUNT(F7:F13,F15:F18,F20:F23,F25:F27)</f>
        <v>12</v>
      </c>
      <c r="G28" s="501">
        <f t="shared" ref="G28:R28" si="7">COUNT(G7:G13,G15:G18,G20:G23,G25:G27)</f>
        <v>9</v>
      </c>
      <c r="H28" s="501">
        <f t="shared" si="7"/>
        <v>9</v>
      </c>
      <c r="I28" s="501">
        <f t="shared" si="7"/>
        <v>11</v>
      </c>
      <c r="J28" s="501">
        <f t="shared" si="7"/>
        <v>11</v>
      </c>
      <c r="K28" s="501">
        <f t="shared" si="7"/>
        <v>6</v>
      </c>
      <c r="L28" s="501">
        <f t="shared" si="7"/>
        <v>6</v>
      </c>
      <c r="M28" s="501">
        <f t="shared" si="7"/>
        <v>11</v>
      </c>
      <c r="N28" s="501">
        <f t="shared" si="7"/>
        <v>11</v>
      </c>
      <c r="O28" s="501">
        <f t="shared" si="7"/>
        <v>11</v>
      </c>
      <c r="P28" s="501">
        <f t="shared" si="7"/>
        <v>9</v>
      </c>
      <c r="Q28" s="501">
        <f t="shared" si="7"/>
        <v>11</v>
      </c>
      <c r="R28" s="501">
        <f t="shared" si="7"/>
        <v>5</v>
      </c>
      <c r="S28" s="907">
        <f t="shared" si="4"/>
        <v>8.9285714285714288</v>
      </c>
    </row>
    <row r="29" spans="1:19" ht="22" customHeight="1" x14ac:dyDescent="0.3">
      <c r="A29" s="299" t="s">
        <v>13</v>
      </c>
      <c r="B29" s="299" t="s">
        <v>91</v>
      </c>
      <c r="C29" s="902" t="s">
        <v>281</v>
      </c>
      <c r="D29" s="901">
        <f>SUM(E29:K29,L29:R29)/2</f>
        <v>40</v>
      </c>
      <c r="E29" s="489">
        <v>8</v>
      </c>
      <c r="F29" s="488"/>
      <c r="G29" s="488">
        <v>8</v>
      </c>
      <c r="H29" s="488">
        <v>8</v>
      </c>
      <c r="I29" s="488">
        <v>8</v>
      </c>
      <c r="J29" s="488">
        <v>8</v>
      </c>
      <c r="K29" s="517"/>
      <c r="L29" s="517"/>
      <c r="M29" s="488">
        <v>8</v>
      </c>
      <c r="N29" s="488">
        <v>8</v>
      </c>
      <c r="O29" s="488"/>
      <c r="P29" s="488">
        <v>8</v>
      </c>
      <c r="Q29" s="488">
        <v>8</v>
      </c>
      <c r="R29" s="490">
        <v>8</v>
      </c>
      <c r="S29" s="907"/>
    </row>
    <row r="30" spans="1:19" ht="22" customHeight="1" x14ac:dyDescent="0.3">
      <c r="A30" s="299" t="s">
        <v>13</v>
      </c>
      <c r="B30" s="299" t="s">
        <v>91</v>
      </c>
      <c r="C30" s="900" t="s">
        <v>92</v>
      </c>
      <c r="D30" s="901">
        <f t="shared" ref="D30:D31" si="8">SUM(E30:K30,L30:R30)/2</f>
        <v>40</v>
      </c>
      <c r="E30" s="489"/>
      <c r="F30" s="488">
        <v>8</v>
      </c>
      <c r="G30" s="488">
        <v>8</v>
      </c>
      <c r="H30" s="488">
        <v>8</v>
      </c>
      <c r="I30" s="488">
        <v>8</v>
      </c>
      <c r="J30" s="488">
        <v>8</v>
      </c>
      <c r="K30" s="489"/>
      <c r="L30" s="489"/>
      <c r="M30" s="488">
        <v>8</v>
      </c>
      <c r="N30" s="488">
        <v>8</v>
      </c>
      <c r="O30" s="488">
        <v>8</v>
      </c>
      <c r="P30" s="488">
        <v>8</v>
      </c>
      <c r="Q30" s="488">
        <v>8</v>
      </c>
      <c r="R30" s="490"/>
      <c r="S30" s="907"/>
    </row>
    <row r="31" spans="1:19" ht="22" customHeight="1" x14ac:dyDescent="0.3">
      <c r="A31" s="299" t="s">
        <v>13</v>
      </c>
      <c r="B31" s="299" t="s">
        <v>91</v>
      </c>
      <c r="C31" s="902" t="s">
        <v>285</v>
      </c>
      <c r="D31" s="901">
        <f t="shared" si="8"/>
        <v>12</v>
      </c>
      <c r="E31" s="845"/>
      <c r="F31" s="488"/>
      <c r="G31" s="488">
        <v>8</v>
      </c>
      <c r="H31" s="488"/>
      <c r="I31" s="496"/>
      <c r="J31" s="492" t="s">
        <v>104</v>
      </c>
      <c r="K31" s="492" t="s">
        <v>104</v>
      </c>
      <c r="L31" s="489"/>
      <c r="M31" s="488"/>
      <c r="N31" s="488">
        <v>8</v>
      </c>
      <c r="O31" s="488"/>
      <c r="P31" s="496"/>
      <c r="Q31" s="488">
        <v>8</v>
      </c>
      <c r="R31" s="845"/>
      <c r="S31" s="907"/>
    </row>
    <row r="32" spans="1:19" ht="22" customHeight="1" x14ac:dyDescent="0.3">
      <c r="A32" s="299" t="s">
        <v>13</v>
      </c>
      <c r="B32" s="299" t="s">
        <v>91</v>
      </c>
      <c r="C32" s="902" t="s">
        <v>277</v>
      </c>
      <c r="D32" s="901">
        <f>SUM(E32:K32,L32:R32)/2</f>
        <v>40</v>
      </c>
      <c r="E32" s="489"/>
      <c r="F32" s="488">
        <v>8</v>
      </c>
      <c r="G32" s="488">
        <v>8</v>
      </c>
      <c r="H32" s="488">
        <v>8</v>
      </c>
      <c r="I32" s="488">
        <v>8</v>
      </c>
      <c r="J32" s="488"/>
      <c r="K32" s="489">
        <v>8</v>
      </c>
      <c r="L32" s="489">
        <v>8</v>
      </c>
      <c r="M32" s="488">
        <v>8</v>
      </c>
      <c r="N32" s="488"/>
      <c r="O32" s="488">
        <v>8</v>
      </c>
      <c r="P32" s="488">
        <v>8</v>
      </c>
      <c r="Q32" s="488">
        <v>8</v>
      </c>
      <c r="R32" s="490"/>
      <c r="S32" s="907"/>
    </row>
    <row r="33" spans="1:19" ht="22" customHeight="1" x14ac:dyDescent="0.3">
      <c r="A33" s="904"/>
      <c r="B33" s="904"/>
      <c r="C33" s="905" t="s">
        <v>124</v>
      </c>
      <c r="D33" s="906"/>
      <c r="E33" s="501">
        <f>COUNT(E7:E13,E15:E18,E20:E23,E25:E27,E29:E32)</f>
        <v>4</v>
      </c>
      <c r="F33" s="501">
        <f t="shared" ref="F33:R33" si="9">COUNT(F7:F13,F15:F18,F20:F23,F25:F27,F29:F32)</f>
        <v>14</v>
      </c>
      <c r="G33" s="501">
        <f t="shared" si="9"/>
        <v>13</v>
      </c>
      <c r="H33" s="501">
        <f t="shared" si="9"/>
        <v>12</v>
      </c>
      <c r="I33" s="501">
        <f t="shared" si="9"/>
        <v>14</v>
      </c>
      <c r="J33" s="501">
        <f t="shared" si="9"/>
        <v>13</v>
      </c>
      <c r="K33" s="501">
        <f t="shared" si="9"/>
        <v>7</v>
      </c>
      <c r="L33" s="501">
        <f t="shared" si="9"/>
        <v>7</v>
      </c>
      <c r="M33" s="501">
        <f t="shared" si="9"/>
        <v>14</v>
      </c>
      <c r="N33" s="501">
        <f t="shared" si="9"/>
        <v>14</v>
      </c>
      <c r="O33" s="501">
        <f t="shared" si="9"/>
        <v>13</v>
      </c>
      <c r="P33" s="501">
        <f t="shared" si="9"/>
        <v>12</v>
      </c>
      <c r="Q33" s="501">
        <f t="shared" si="9"/>
        <v>15</v>
      </c>
      <c r="R33" s="501">
        <f t="shared" si="9"/>
        <v>6</v>
      </c>
      <c r="S33" s="907">
        <f t="shared" si="4"/>
        <v>11.285714285714286</v>
      </c>
    </row>
    <row r="34" spans="1:19" ht="22" customHeight="1" x14ac:dyDescent="0.3">
      <c r="A34" s="299" t="s">
        <v>13</v>
      </c>
      <c r="B34" s="299" t="s">
        <v>288</v>
      </c>
      <c r="C34" s="902" t="s">
        <v>276</v>
      </c>
      <c r="D34" s="901">
        <f>SUM(E34:K34,L34:R34)/2</f>
        <v>20.5</v>
      </c>
      <c r="E34" s="519"/>
      <c r="F34" s="488"/>
      <c r="G34" s="488"/>
      <c r="H34" s="488">
        <v>5</v>
      </c>
      <c r="I34" s="492" t="s">
        <v>104</v>
      </c>
      <c r="J34" s="488">
        <v>5</v>
      </c>
      <c r="K34" s="519">
        <v>8</v>
      </c>
      <c r="L34" s="519">
        <v>8</v>
      </c>
      <c r="M34" s="488"/>
      <c r="N34" s="488"/>
      <c r="O34" s="488">
        <v>5</v>
      </c>
      <c r="P34" s="488">
        <v>5</v>
      </c>
      <c r="Q34" s="488">
        <v>5</v>
      </c>
      <c r="R34" s="519"/>
      <c r="S34" s="907"/>
    </row>
    <row r="35" spans="1:19" ht="22" customHeight="1" x14ac:dyDescent="0.3">
      <c r="A35" s="299" t="s">
        <v>13</v>
      </c>
      <c r="B35" s="299" t="s">
        <v>34</v>
      </c>
      <c r="C35" s="910" t="s">
        <v>192</v>
      </c>
      <c r="D35" s="901">
        <f>SUM(E35:K35,L35:R35)/2</f>
        <v>32</v>
      </c>
      <c r="E35" s="489">
        <v>8</v>
      </c>
      <c r="F35" s="503">
        <v>8</v>
      </c>
      <c r="G35" s="503">
        <v>8</v>
      </c>
      <c r="H35" s="488">
        <v>8</v>
      </c>
      <c r="I35" s="488"/>
      <c r="J35" s="488"/>
      <c r="K35" s="489"/>
      <c r="L35" s="489"/>
      <c r="M35" s="503">
        <v>8</v>
      </c>
      <c r="N35" s="503">
        <v>8</v>
      </c>
      <c r="O35" s="488">
        <v>8</v>
      </c>
      <c r="P35" s="488"/>
      <c r="Q35" s="488"/>
      <c r="R35" s="490">
        <v>8</v>
      </c>
      <c r="S35" s="907"/>
    </row>
    <row r="36" spans="1:19" ht="22" customHeight="1" x14ac:dyDescent="0.3">
      <c r="A36" s="904"/>
      <c r="B36" s="904"/>
      <c r="C36" s="905" t="s">
        <v>121</v>
      </c>
      <c r="D36" s="906"/>
      <c r="E36" s="501">
        <f t="shared" ref="E36:R36" si="10">COUNT(E7:E13,E15:E18,E20:E23,E25:E27,E29:E32,E34:E35)</f>
        <v>5</v>
      </c>
      <c r="F36" s="501">
        <f t="shared" si="10"/>
        <v>15</v>
      </c>
      <c r="G36" s="501">
        <f t="shared" si="10"/>
        <v>14</v>
      </c>
      <c r="H36" s="501">
        <f t="shared" si="10"/>
        <v>14</v>
      </c>
      <c r="I36" s="501">
        <f t="shared" si="10"/>
        <v>14</v>
      </c>
      <c r="J36" s="501">
        <f t="shared" si="10"/>
        <v>14</v>
      </c>
      <c r="K36" s="501">
        <f t="shared" si="10"/>
        <v>8</v>
      </c>
      <c r="L36" s="501">
        <f t="shared" si="10"/>
        <v>8</v>
      </c>
      <c r="M36" s="501">
        <f t="shared" si="10"/>
        <v>15</v>
      </c>
      <c r="N36" s="501">
        <f t="shared" si="10"/>
        <v>15</v>
      </c>
      <c r="O36" s="501">
        <f t="shared" si="10"/>
        <v>15</v>
      </c>
      <c r="P36" s="501">
        <f t="shared" si="10"/>
        <v>13</v>
      </c>
      <c r="Q36" s="501">
        <f t="shared" si="10"/>
        <v>16</v>
      </c>
      <c r="R36" s="501">
        <f t="shared" si="10"/>
        <v>7</v>
      </c>
      <c r="S36" s="907">
        <f t="shared" si="4"/>
        <v>12.357142857142858</v>
      </c>
    </row>
    <row r="37" spans="1:19" ht="22" customHeight="1" x14ac:dyDescent="0.3">
      <c r="A37" s="299" t="s">
        <v>13</v>
      </c>
      <c r="B37" s="299" t="s">
        <v>162</v>
      </c>
      <c r="C37" s="902" t="s">
        <v>292</v>
      </c>
      <c r="D37" s="901">
        <f>SUM(E37:K37,L37:R37)/2</f>
        <v>4</v>
      </c>
      <c r="E37" s="509" t="s">
        <v>152</v>
      </c>
      <c r="F37" s="516"/>
      <c r="G37" s="522"/>
      <c r="H37" s="516"/>
      <c r="I37" s="516"/>
      <c r="J37" s="516"/>
      <c r="K37" s="494"/>
      <c r="L37" s="494"/>
      <c r="M37" s="516"/>
      <c r="N37" s="523"/>
      <c r="O37" s="523"/>
      <c r="P37" s="523"/>
      <c r="Q37" s="516"/>
      <c r="R37" s="490">
        <v>8</v>
      </c>
      <c r="S37" s="907"/>
    </row>
    <row r="38" spans="1:19" ht="22" customHeight="1" x14ac:dyDescent="0.3">
      <c r="A38" s="904"/>
      <c r="B38" s="904"/>
      <c r="C38" s="905" t="s">
        <v>139</v>
      </c>
      <c r="D38" s="906"/>
      <c r="E38" s="501">
        <f>COUNT(E7:E12,E15:E18,E20:E23,E25:E27,E29:E32,E34:E35,E37)</f>
        <v>5</v>
      </c>
      <c r="F38" s="501">
        <f t="shared" ref="F38:R38" si="11">COUNT(F7:F12,F15:F18,F20:F23,F25:F27,F29:F32,F34:F35,F37)</f>
        <v>15</v>
      </c>
      <c r="G38" s="501">
        <f t="shared" si="11"/>
        <v>14</v>
      </c>
      <c r="H38" s="501">
        <f t="shared" si="11"/>
        <v>14</v>
      </c>
      <c r="I38" s="501">
        <f t="shared" si="11"/>
        <v>14</v>
      </c>
      <c r="J38" s="501">
        <f t="shared" si="11"/>
        <v>14</v>
      </c>
      <c r="K38" s="501">
        <f t="shared" si="11"/>
        <v>7</v>
      </c>
      <c r="L38" s="501">
        <f t="shared" si="11"/>
        <v>7</v>
      </c>
      <c r="M38" s="501">
        <f t="shared" si="11"/>
        <v>15</v>
      </c>
      <c r="N38" s="501">
        <f t="shared" si="11"/>
        <v>15</v>
      </c>
      <c r="O38" s="501">
        <f t="shared" si="11"/>
        <v>15</v>
      </c>
      <c r="P38" s="501">
        <f t="shared" si="11"/>
        <v>13</v>
      </c>
      <c r="Q38" s="501">
        <f t="shared" si="11"/>
        <v>16</v>
      </c>
      <c r="R38" s="501">
        <f t="shared" si="11"/>
        <v>7</v>
      </c>
      <c r="S38" s="907">
        <f t="shared" si="4"/>
        <v>12.214285714285714</v>
      </c>
    </row>
    <row r="39" spans="1:19" ht="22" customHeight="1" x14ac:dyDescent="0.3">
      <c r="A39" s="299" t="s">
        <v>13</v>
      </c>
      <c r="B39" s="299" t="s">
        <v>103</v>
      </c>
      <c r="C39" s="902" t="s">
        <v>254</v>
      </c>
      <c r="D39" s="901">
        <f>SUM(E39:K39,L39:R39)/2</f>
        <v>40</v>
      </c>
      <c r="E39" s="489">
        <v>8</v>
      </c>
      <c r="F39" s="488">
        <v>8</v>
      </c>
      <c r="G39" s="488"/>
      <c r="H39" s="488">
        <v>8</v>
      </c>
      <c r="I39" s="488">
        <v>8</v>
      </c>
      <c r="J39" s="488">
        <v>8</v>
      </c>
      <c r="K39" s="489"/>
      <c r="L39" s="489"/>
      <c r="M39" s="488">
        <v>8</v>
      </c>
      <c r="N39" s="488">
        <v>8</v>
      </c>
      <c r="O39" s="488"/>
      <c r="P39" s="488">
        <v>8</v>
      </c>
      <c r="Q39" s="488">
        <v>8</v>
      </c>
      <c r="R39" s="490">
        <v>8</v>
      </c>
      <c r="S39" s="907"/>
    </row>
    <row r="40" spans="1:19" ht="22" customHeight="1" x14ac:dyDescent="0.3">
      <c r="A40" s="904"/>
      <c r="B40" s="904"/>
      <c r="C40" s="905" t="s">
        <v>125</v>
      </c>
      <c r="D40" s="906"/>
      <c r="E40" s="501">
        <f>COUNT(E7:E12,E15:E17,E20:E23,E25:E27,E29:E32,E34:E35,E37,E39:E39)</f>
        <v>6</v>
      </c>
      <c r="F40" s="501">
        <f t="shared" ref="F40:R40" si="12">COUNT(F7:F12,F15:F17,F20:F23,F25:F27,F29:F32,F34:F35,F37,F39:F39)</f>
        <v>16</v>
      </c>
      <c r="G40" s="501">
        <f t="shared" si="12"/>
        <v>14</v>
      </c>
      <c r="H40" s="501">
        <f t="shared" si="12"/>
        <v>15</v>
      </c>
      <c r="I40" s="501">
        <f t="shared" si="12"/>
        <v>15</v>
      </c>
      <c r="J40" s="501">
        <f t="shared" si="12"/>
        <v>15</v>
      </c>
      <c r="K40" s="501">
        <f t="shared" si="12"/>
        <v>7</v>
      </c>
      <c r="L40" s="501">
        <f t="shared" si="12"/>
        <v>7</v>
      </c>
      <c r="M40" s="501">
        <f t="shared" si="12"/>
        <v>16</v>
      </c>
      <c r="N40" s="501">
        <f t="shared" si="12"/>
        <v>16</v>
      </c>
      <c r="O40" s="501">
        <f t="shared" si="12"/>
        <v>15</v>
      </c>
      <c r="P40" s="501">
        <f t="shared" si="12"/>
        <v>14</v>
      </c>
      <c r="Q40" s="501">
        <f t="shared" si="12"/>
        <v>17</v>
      </c>
      <c r="R40" s="501">
        <f t="shared" si="12"/>
        <v>8</v>
      </c>
      <c r="S40" s="907">
        <f t="shared" si="4"/>
        <v>12.928571428571429</v>
      </c>
    </row>
    <row r="41" spans="1:19" ht="22" customHeight="1" x14ac:dyDescent="0.3">
      <c r="A41" s="908" t="s">
        <v>256</v>
      </c>
      <c r="B41" s="908" t="s">
        <v>93</v>
      </c>
      <c r="C41" s="909" t="s">
        <v>291</v>
      </c>
      <c r="D41" s="901">
        <f>SUM(E41:K41,L41:R41)/2</f>
        <v>16</v>
      </c>
      <c r="E41" s="519"/>
      <c r="F41" s="488"/>
      <c r="G41" s="516" t="s">
        <v>10</v>
      </c>
      <c r="H41" s="924" t="s">
        <v>273</v>
      </c>
      <c r="I41" s="488">
        <v>8</v>
      </c>
      <c r="J41" s="488"/>
      <c r="K41" s="519"/>
      <c r="L41" s="519"/>
      <c r="M41" s="488"/>
      <c r="N41" s="488">
        <v>8</v>
      </c>
      <c r="O41" s="488">
        <v>8</v>
      </c>
      <c r="P41" s="488">
        <v>8</v>
      </c>
      <c r="Q41" s="488"/>
      <c r="R41" s="512"/>
      <c r="S41" s="907"/>
    </row>
    <row r="42" spans="1:19" ht="22" customHeight="1" x14ac:dyDescent="0.3">
      <c r="A42" s="299" t="s">
        <v>13</v>
      </c>
      <c r="B42" s="299" t="s">
        <v>93</v>
      </c>
      <c r="C42" s="902" t="s">
        <v>282</v>
      </c>
      <c r="D42" s="901">
        <f>SUM(E42:K42,L42:R42)/2</f>
        <v>40</v>
      </c>
      <c r="E42" s="490">
        <v>8</v>
      </c>
      <c r="F42" s="488">
        <v>8</v>
      </c>
      <c r="G42" s="488">
        <v>8</v>
      </c>
      <c r="H42" s="488"/>
      <c r="I42" s="488">
        <v>8</v>
      </c>
      <c r="J42" s="488">
        <v>8</v>
      </c>
      <c r="K42" s="519"/>
      <c r="L42" s="519"/>
      <c r="M42" s="488">
        <v>8</v>
      </c>
      <c r="N42" s="488">
        <v>8</v>
      </c>
      <c r="O42" s="488">
        <v>8</v>
      </c>
      <c r="P42" s="488">
        <v>8</v>
      </c>
      <c r="Q42" s="488"/>
      <c r="R42" s="519">
        <v>8</v>
      </c>
      <c r="S42" s="907"/>
    </row>
    <row r="43" spans="1:19" ht="22" customHeight="1" x14ac:dyDescent="0.3">
      <c r="A43" s="299" t="s">
        <v>13</v>
      </c>
      <c r="B43" s="299" t="s">
        <v>94</v>
      </c>
      <c r="C43" s="902" t="s">
        <v>286</v>
      </c>
      <c r="D43" s="901">
        <f>SUM(E43:K43,L43:R43)/2</f>
        <v>24</v>
      </c>
      <c r="E43" s="489"/>
      <c r="F43" s="488"/>
      <c r="G43" s="516"/>
      <c r="H43" s="488">
        <v>8</v>
      </c>
      <c r="I43" s="488">
        <v>8</v>
      </c>
      <c r="J43" s="488"/>
      <c r="K43" s="489">
        <v>8</v>
      </c>
      <c r="L43" s="489">
        <v>8</v>
      </c>
      <c r="M43" s="488"/>
      <c r="N43" s="488"/>
      <c r="O43" s="488">
        <v>8</v>
      </c>
      <c r="P43" s="488">
        <v>8</v>
      </c>
      <c r="Q43" s="488"/>
      <c r="R43" s="490"/>
      <c r="S43" s="907"/>
    </row>
    <row r="44" spans="1:19" ht="22" customHeight="1" x14ac:dyDescent="0.3">
      <c r="A44" s="299" t="s">
        <v>13</v>
      </c>
      <c r="B44" s="299" t="s">
        <v>94</v>
      </c>
      <c r="C44" s="910" t="s">
        <v>235</v>
      </c>
      <c r="D44" s="901">
        <f t="shared" ref="D44:D47" si="13">SUM(E44:K44,L44:R44)/2</f>
        <v>40</v>
      </c>
      <c r="E44" s="494"/>
      <c r="F44" s="503">
        <v>8</v>
      </c>
      <c r="G44" s="503">
        <v>8</v>
      </c>
      <c r="H44" s="488"/>
      <c r="I44" s="503">
        <v>8</v>
      </c>
      <c r="J44" s="503">
        <v>8</v>
      </c>
      <c r="K44" s="489">
        <v>8</v>
      </c>
      <c r="L44" s="489">
        <v>8</v>
      </c>
      <c r="M44" s="488">
        <v>8</v>
      </c>
      <c r="N44" s="503"/>
      <c r="O44" s="503">
        <v>8</v>
      </c>
      <c r="P44" s="503">
        <v>8</v>
      </c>
      <c r="Q44" s="503">
        <v>8</v>
      </c>
      <c r="R44" s="504"/>
      <c r="S44" s="907"/>
    </row>
    <row r="45" spans="1:19" ht="22" customHeight="1" x14ac:dyDescent="0.3">
      <c r="A45" s="299" t="s">
        <v>13</v>
      </c>
      <c r="B45" s="299" t="s">
        <v>94</v>
      </c>
      <c r="C45" s="902" t="s">
        <v>210</v>
      </c>
      <c r="D45" s="901">
        <f t="shared" si="13"/>
        <v>4</v>
      </c>
      <c r="E45" s="489"/>
      <c r="F45" s="488">
        <v>8</v>
      </c>
      <c r="G45" s="488"/>
      <c r="H45" s="492" t="s">
        <v>219</v>
      </c>
      <c r="I45" s="488"/>
      <c r="J45" s="488"/>
      <c r="K45" s="489"/>
      <c r="L45" s="489"/>
      <c r="M45" s="488"/>
      <c r="N45" s="488"/>
      <c r="O45" s="488"/>
      <c r="P45" s="488"/>
      <c r="Q45" s="488"/>
      <c r="R45" s="490"/>
      <c r="S45" s="907"/>
    </row>
    <row r="46" spans="1:19" ht="22" customHeight="1" x14ac:dyDescent="0.3">
      <c r="A46" s="299" t="s">
        <v>13</v>
      </c>
      <c r="B46" s="299" t="s">
        <v>94</v>
      </c>
      <c r="C46" s="902" t="s">
        <v>285</v>
      </c>
      <c r="D46" s="901">
        <f t="shared" si="13"/>
        <v>8</v>
      </c>
      <c r="E46" s="489">
        <v>8</v>
      </c>
      <c r="F46" s="488"/>
      <c r="G46" s="496"/>
      <c r="H46" s="488"/>
      <c r="I46" s="496"/>
      <c r="J46" s="496"/>
      <c r="K46" s="489"/>
      <c r="L46" s="489"/>
      <c r="M46" s="488"/>
      <c r="N46" s="496"/>
      <c r="O46" s="488"/>
      <c r="P46" s="496"/>
      <c r="Q46" s="496"/>
      <c r="R46" s="490">
        <v>8</v>
      </c>
      <c r="S46" s="907"/>
    </row>
    <row r="47" spans="1:19" ht="22" customHeight="1" x14ac:dyDescent="0.3">
      <c r="A47" s="299" t="s">
        <v>13</v>
      </c>
      <c r="B47" s="299" t="s">
        <v>94</v>
      </c>
      <c r="C47" s="902" t="s">
        <v>221</v>
      </c>
      <c r="D47" s="901">
        <f t="shared" si="13"/>
        <v>40</v>
      </c>
      <c r="E47" s="489">
        <v>8</v>
      </c>
      <c r="F47" s="488">
        <v>8</v>
      </c>
      <c r="G47" s="488">
        <v>8</v>
      </c>
      <c r="H47" s="488">
        <v>8</v>
      </c>
      <c r="I47" s="488"/>
      <c r="J47" s="488">
        <v>8</v>
      </c>
      <c r="K47" s="489"/>
      <c r="L47" s="489"/>
      <c r="M47" s="503">
        <v>8</v>
      </c>
      <c r="N47" s="488">
        <v>8</v>
      </c>
      <c r="O47" s="488">
        <v>8</v>
      </c>
      <c r="P47" s="488"/>
      <c r="Q47" s="488">
        <v>8</v>
      </c>
      <c r="R47" s="490">
        <v>8</v>
      </c>
      <c r="S47" s="907"/>
    </row>
    <row r="48" spans="1:19" ht="22" hidden="1" customHeight="1" x14ac:dyDescent="0.3">
      <c r="A48" s="904"/>
      <c r="B48" s="904"/>
      <c r="C48" s="905" t="s">
        <v>126</v>
      </c>
      <c r="D48" s="906"/>
      <c r="E48" s="501">
        <f>COUNT(E8:E12,E15:E18,E20:E23,E25:E27,E29:E32,E34:E35,E37,E39:E39,E41:E42)</f>
        <v>7</v>
      </c>
      <c r="F48" s="501">
        <f t="shared" ref="F48:R48" si="14">COUNT(F8:F12,F15:F18,F20:F23,F25:F27,F29:F32,F34:F35,F37,F39:F39,F41:F42)</f>
        <v>16</v>
      </c>
      <c r="G48" s="501">
        <f t="shared" si="14"/>
        <v>14</v>
      </c>
      <c r="H48" s="501">
        <f t="shared" si="14"/>
        <v>14</v>
      </c>
      <c r="I48" s="501">
        <f t="shared" si="14"/>
        <v>16</v>
      </c>
      <c r="J48" s="501">
        <f t="shared" si="14"/>
        <v>15</v>
      </c>
      <c r="K48" s="501">
        <f t="shared" si="14"/>
        <v>7</v>
      </c>
      <c r="L48" s="501">
        <f t="shared" si="14"/>
        <v>7</v>
      </c>
      <c r="M48" s="501">
        <f t="shared" si="14"/>
        <v>16</v>
      </c>
      <c r="N48" s="501">
        <f t="shared" si="14"/>
        <v>17</v>
      </c>
      <c r="O48" s="501">
        <f t="shared" si="14"/>
        <v>16</v>
      </c>
      <c r="P48" s="501">
        <f t="shared" si="14"/>
        <v>15</v>
      </c>
      <c r="Q48" s="501">
        <f t="shared" si="14"/>
        <v>16</v>
      </c>
      <c r="R48" s="501">
        <f t="shared" si="14"/>
        <v>9</v>
      </c>
      <c r="S48" s="907">
        <f t="shared" si="4"/>
        <v>13.214285714285714</v>
      </c>
    </row>
    <row r="49" spans="1:19" ht="22" customHeight="1" x14ac:dyDescent="0.3">
      <c r="A49" s="904"/>
      <c r="B49" s="904"/>
      <c r="C49" s="905" t="s">
        <v>127</v>
      </c>
      <c r="D49" s="906"/>
      <c r="E49" s="501">
        <f>COUNT(E15:E18,E20:E23,E25:E27,E29:E32,E34:E35,E37,E39:E39,E41:E47)</f>
        <v>7</v>
      </c>
      <c r="F49" s="501">
        <f t="shared" ref="F49:R49" si="15">COUNT(F15:F18,F20:F23,F25:F27,F29:F32,F34:F35,F37,F39:F39,F41:F47)</f>
        <v>15</v>
      </c>
      <c r="G49" s="501">
        <f>COUNT(G15:G18,G20:G23,G25:G27,G29:G32,G34:G35,G37,G39:G39,G41:G47)</f>
        <v>13</v>
      </c>
      <c r="H49" s="501">
        <f t="shared" si="15"/>
        <v>13</v>
      </c>
      <c r="I49" s="501">
        <f t="shared" si="15"/>
        <v>14</v>
      </c>
      <c r="J49" s="501">
        <f t="shared" si="15"/>
        <v>14</v>
      </c>
      <c r="K49" s="501">
        <f t="shared" si="15"/>
        <v>8</v>
      </c>
      <c r="L49" s="501">
        <f t="shared" si="15"/>
        <v>9</v>
      </c>
      <c r="M49" s="501">
        <f t="shared" si="15"/>
        <v>14</v>
      </c>
      <c r="N49" s="501">
        <f t="shared" si="15"/>
        <v>14</v>
      </c>
      <c r="O49" s="501">
        <f t="shared" si="15"/>
        <v>15</v>
      </c>
      <c r="P49" s="501">
        <f t="shared" si="15"/>
        <v>15</v>
      </c>
      <c r="Q49" s="501">
        <f t="shared" si="15"/>
        <v>15</v>
      </c>
      <c r="R49" s="501">
        <f t="shared" si="15"/>
        <v>8</v>
      </c>
      <c r="S49" s="907">
        <f t="shared" si="4"/>
        <v>12.428571428571429</v>
      </c>
    </row>
    <row r="50" spans="1:19" ht="22" customHeight="1" x14ac:dyDescent="0.3">
      <c r="A50" s="299" t="s">
        <v>13</v>
      </c>
      <c r="B50" s="299" t="s">
        <v>216</v>
      </c>
      <c r="C50" s="902" t="s">
        <v>135</v>
      </c>
      <c r="D50" s="901">
        <f t="shared" ref="D50:D51" si="16">SUM(E50:K50,L50:R50)/2</f>
        <v>29</v>
      </c>
      <c r="E50" s="490"/>
      <c r="F50" s="488"/>
      <c r="G50" s="488"/>
      <c r="H50" s="488">
        <v>7</v>
      </c>
      <c r="I50" s="488">
        <v>7</v>
      </c>
      <c r="J50" s="488">
        <v>7</v>
      </c>
      <c r="K50" s="519">
        <v>8</v>
      </c>
      <c r="L50" s="519">
        <v>8</v>
      </c>
      <c r="M50" s="488"/>
      <c r="N50" s="488"/>
      <c r="O50" s="488">
        <v>7</v>
      </c>
      <c r="P50" s="488">
        <v>7</v>
      </c>
      <c r="Q50" s="488">
        <v>7</v>
      </c>
      <c r="R50" s="490"/>
      <c r="S50" s="907"/>
    </row>
    <row r="51" spans="1:19" ht="22" customHeight="1" x14ac:dyDescent="0.3">
      <c r="A51" s="299" t="s">
        <v>13</v>
      </c>
      <c r="B51" s="299" t="s">
        <v>216</v>
      </c>
      <c r="C51" s="902" t="s">
        <v>109</v>
      </c>
      <c r="D51" s="901">
        <f t="shared" si="16"/>
        <v>17.5</v>
      </c>
      <c r="E51" s="490"/>
      <c r="F51" s="491"/>
      <c r="G51" s="488">
        <v>7</v>
      </c>
      <c r="H51" s="491">
        <v>7</v>
      </c>
      <c r="I51" s="488">
        <v>7</v>
      </c>
      <c r="J51" s="488">
        <v>7</v>
      </c>
      <c r="K51" s="490"/>
      <c r="L51" s="489"/>
      <c r="M51" s="488"/>
      <c r="N51" s="488">
        <v>7</v>
      </c>
      <c r="O51" s="488"/>
      <c r="P51" s="488"/>
      <c r="Q51" s="488"/>
      <c r="R51" s="490"/>
      <c r="S51" s="907"/>
    </row>
    <row r="52" spans="1:19" ht="22" customHeight="1" x14ac:dyDescent="0.3">
      <c r="A52" s="299" t="s">
        <v>13</v>
      </c>
      <c r="B52" s="299" t="s">
        <v>110</v>
      </c>
      <c r="C52" s="900" t="s">
        <v>106</v>
      </c>
      <c r="D52" s="901">
        <f>SUM(E52:K52,L52:R52)/2</f>
        <v>30</v>
      </c>
      <c r="E52" s="490"/>
      <c r="F52" s="491">
        <v>6</v>
      </c>
      <c r="G52" s="488">
        <v>6</v>
      </c>
      <c r="H52" s="491">
        <v>6</v>
      </c>
      <c r="I52" s="488">
        <v>6</v>
      </c>
      <c r="J52" s="488">
        <v>6</v>
      </c>
      <c r="K52" s="497"/>
      <c r="L52" s="489"/>
      <c r="M52" s="488">
        <v>6</v>
      </c>
      <c r="N52" s="488">
        <v>6</v>
      </c>
      <c r="O52" s="488">
        <v>6</v>
      </c>
      <c r="P52" s="488">
        <v>6</v>
      </c>
      <c r="Q52" s="488">
        <v>6</v>
      </c>
      <c r="R52" s="497"/>
      <c r="S52" s="907"/>
    </row>
    <row r="53" spans="1:19" ht="22" hidden="1" customHeight="1" x14ac:dyDescent="0.3">
      <c r="A53" s="904"/>
      <c r="B53" s="904"/>
      <c r="C53" s="911" t="s">
        <v>51</v>
      </c>
      <c r="D53" s="906"/>
      <c r="E53" s="501">
        <f>COUNT(E20:E23,E25:E27,E29:E32,E34:E35,E37,E39,E41:E47,E50:E51)</f>
        <v>7</v>
      </c>
      <c r="F53" s="501">
        <f t="shared" ref="F53:R53" si="17">COUNT(F20:F23,F25:F27,F29:F32,F34:F35,F37,F39,F41:F47,F50:F51)</f>
        <v>12</v>
      </c>
      <c r="G53" s="501">
        <f t="shared" si="17"/>
        <v>12</v>
      </c>
      <c r="H53" s="501">
        <f t="shared" si="17"/>
        <v>13</v>
      </c>
      <c r="I53" s="501">
        <f t="shared" si="17"/>
        <v>13</v>
      </c>
      <c r="J53" s="501">
        <f t="shared" si="17"/>
        <v>13</v>
      </c>
      <c r="K53" s="501">
        <f t="shared" si="17"/>
        <v>7</v>
      </c>
      <c r="L53" s="501">
        <f t="shared" si="17"/>
        <v>8</v>
      </c>
      <c r="M53" s="501">
        <f t="shared" si="17"/>
        <v>12</v>
      </c>
      <c r="N53" s="501">
        <f t="shared" si="17"/>
        <v>13</v>
      </c>
      <c r="O53" s="501">
        <f t="shared" si="17"/>
        <v>13</v>
      </c>
      <c r="P53" s="501">
        <f t="shared" si="17"/>
        <v>13</v>
      </c>
      <c r="Q53" s="501">
        <f t="shared" si="17"/>
        <v>13</v>
      </c>
      <c r="R53" s="501">
        <f t="shared" si="17"/>
        <v>8</v>
      </c>
      <c r="S53" s="907">
        <f t="shared" si="4"/>
        <v>11.214285714285714</v>
      </c>
    </row>
    <row r="54" spans="1:19" ht="22" hidden="1" customHeight="1" x14ac:dyDescent="0.3">
      <c r="A54" s="904"/>
      <c r="B54" s="904"/>
      <c r="C54" s="912" t="s">
        <v>113</v>
      </c>
      <c r="D54" s="906"/>
      <c r="E54" s="501">
        <f>COUNT(E25:E27,E29:E32,E35,E37,E39:E39,E41:E47,E50:E52)</f>
        <v>6</v>
      </c>
      <c r="F54" s="501">
        <f t="shared" ref="F54:R54" si="18">COUNT(F25:F27,F29:F32,F35,F37,F39:F39,F41:F47,F50:F52)</f>
        <v>10</v>
      </c>
      <c r="G54" s="501">
        <f t="shared" si="18"/>
        <v>11</v>
      </c>
      <c r="H54" s="501">
        <f t="shared" si="18"/>
        <v>12</v>
      </c>
      <c r="I54" s="501">
        <f t="shared" si="18"/>
        <v>12</v>
      </c>
      <c r="J54" s="501">
        <f t="shared" si="18"/>
        <v>10</v>
      </c>
      <c r="K54" s="501">
        <f t="shared" si="18"/>
        <v>5</v>
      </c>
      <c r="L54" s="501">
        <f t="shared" si="18"/>
        <v>6</v>
      </c>
      <c r="M54" s="501">
        <f t="shared" si="18"/>
        <v>10</v>
      </c>
      <c r="N54" s="501">
        <f t="shared" si="18"/>
        <v>12</v>
      </c>
      <c r="O54" s="501">
        <f t="shared" si="18"/>
        <v>11</v>
      </c>
      <c r="P54" s="501">
        <f t="shared" si="18"/>
        <v>11</v>
      </c>
      <c r="Q54" s="501">
        <f t="shared" si="18"/>
        <v>10</v>
      </c>
      <c r="R54" s="501">
        <f t="shared" si="18"/>
        <v>7</v>
      </c>
      <c r="S54" s="907">
        <f t="shared" si="4"/>
        <v>9.5</v>
      </c>
    </row>
    <row r="55" spans="1:19" ht="22" customHeight="1" x14ac:dyDescent="0.3">
      <c r="A55" s="904"/>
      <c r="B55" s="904"/>
      <c r="C55" s="912" t="s">
        <v>55</v>
      </c>
      <c r="D55" s="906"/>
      <c r="E55" s="501">
        <f>COUNT(E29:E32,E35,E37,E39:E39,E41:E47,E50:E52)</f>
        <v>6</v>
      </c>
      <c r="F55" s="501">
        <f t="shared" ref="F55:R55" si="19">COUNT(F29:F32,F35,F37,F39:F39,F41:F47,F50:F52)</f>
        <v>9</v>
      </c>
      <c r="G55" s="501">
        <f t="shared" si="19"/>
        <v>10</v>
      </c>
      <c r="H55" s="501">
        <f t="shared" si="19"/>
        <v>10</v>
      </c>
      <c r="I55" s="501">
        <f t="shared" si="19"/>
        <v>11</v>
      </c>
      <c r="J55" s="501">
        <f t="shared" si="19"/>
        <v>9</v>
      </c>
      <c r="K55" s="501">
        <f t="shared" si="19"/>
        <v>4</v>
      </c>
      <c r="L55" s="501">
        <f t="shared" si="19"/>
        <v>4</v>
      </c>
      <c r="M55" s="501">
        <f t="shared" si="19"/>
        <v>9</v>
      </c>
      <c r="N55" s="501">
        <f t="shared" si="19"/>
        <v>10</v>
      </c>
      <c r="O55" s="501">
        <f t="shared" si="19"/>
        <v>10</v>
      </c>
      <c r="P55" s="501">
        <f t="shared" si="19"/>
        <v>10</v>
      </c>
      <c r="Q55" s="501">
        <f t="shared" si="19"/>
        <v>9</v>
      </c>
      <c r="R55" s="501">
        <f t="shared" si="19"/>
        <v>7</v>
      </c>
      <c r="S55" s="907">
        <f t="shared" si="4"/>
        <v>8.4285714285714288</v>
      </c>
    </row>
    <row r="56" spans="1:19" ht="22" customHeight="1" x14ac:dyDescent="0.3">
      <c r="A56" s="299" t="s">
        <v>13</v>
      </c>
      <c r="B56" s="299" t="s">
        <v>227</v>
      </c>
      <c r="C56" s="902" t="s">
        <v>112</v>
      </c>
      <c r="D56" s="901">
        <f t="shared" ref="D56" si="20">SUM(E56:K56,L56:R56)/2</f>
        <v>10</v>
      </c>
      <c r="E56" s="490"/>
      <c r="F56" s="491"/>
      <c r="G56" s="488">
        <v>5</v>
      </c>
      <c r="H56" s="491"/>
      <c r="I56" s="488">
        <v>5</v>
      </c>
      <c r="J56" s="488"/>
      <c r="K56" s="489"/>
      <c r="L56" s="489"/>
      <c r="M56" s="488"/>
      <c r="N56" s="488">
        <v>5</v>
      </c>
      <c r="O56" s="488"/>
      <c r="P56" s="488">
        <v>5</v>
      </c>
      <c r="Q56" s="488"/>
      <c r="R56" s="489"/>
      <c r="S56" s="907"/>
    </row>
    <row r="57" spans="1:19" ht="22" hidden="1" customHeight="1" x14ac:dyDescent="0.3">
      <c r="A57" s="904"/>
      <c r="B57" s="904"/>
      <c r="C57" s="912" t="s">
        <v>105</v>
      </c>
      <c r="D57" s="906"/>
      <c r="E57" s="501">
        <f>COUNT(E35,E37,E39:E39,E41:E47,E50:E52,E56)</f>
        <v>5</v>
      </c>
      <c r="F57" s="501">
        <f t="shared" ref="F57:R57" si="21">COUNT(F35,F37,F39:F39,F41:F47,F50:F52,F56)</f>
        <v>7</v>
      </c>
      <c r="G57" s="501">
        <f t="shared" si="21"/>
        <v>7</v>
      </c>
      <c r="H57" s="501">
        <f t="shared" si="21"/>
        <v>7</v>
      </c>
      <c r="I57" s="501">
        <f t="shared" si="21"/>
        <v>9</v>
      </c>
      <c r="J57" s="501">
        <f t="shared" si="21"/>
        <v>7</v>
      </c>
      <c r="K57" s="501">
        <f t="shared" si="21"/>
        <v>3</v>
      </c>
      <c r="L57" s="501">
        <f t="shared" si="21"/>
        <v>3</v>
      </c>
      <c r="M57" s="501">
        <f t="shared" si="21"/>
        <v>6</v>
      </c>
      <c r="N57" s="501">
        <f t="shared" si="21"/>
        <v>8</v>
      </c>
      <c r="O57" s="501">
        <f t="shared" si="21"/>
        <v>8</v>
      </c>
      <c r="P57" s="501">
        <f t="shared" si="21"/>
        <v>8</v>
      </c>
      <c r="Q57" s="501">
        <f t="shared" si="21"/>
        <v>5</v>
      </c>
      <c r="R57" s="501">
        <f t="shared" si="21"/>
        <v>6</v>
      </c>
      <c r="S57" s="907">
        <f t="shared" si="4"/>
        <v>6.3571428571428568</v>
      </c>
    </row>
    <row r="58" spans="1:19" ht="22" hidden="1" customHeight="1" x14ac:dyDescent="0.3">
      <c r="A58" s="904"/>
      <c r="B58" s="904"/>
      <c r="C58" s="912" t="s">
        <v>128</v>
      </c>
      <c r="D58" s="906"/>
      <c r="E58" s="501">
        <f>COUNT(E37,E39:E39,E41:E47,E50:E52,E56)</f>
        <v>4</v>
      </c>
      <c r="F58" s="501">
        <f t="shared" ref="F58:R58" si="22">COUNT(F37,F39:F39,F41:F47,F50:F52,F56)</f>
        <v>6</v>
      </c>
      <c r="G58" s="501">
        <f t="shared" si="22"/>
        <v>6</v>
      </c>
      <c r="H58" s="501">
        <f t="shared" si="22"/>
        <v>6</v>
      </c>
      <c r="I58" s="501">
        <f t="shared" si="22"/>
        <v>9</v>
      </c>
      <c r="J58" s="501">
        <f t="shared" si="22"/>
        <v>7</v>
      </c>
      <c r="K58" s="501">
        <f t="shared" si="22"/>
        <v>3</v>
      </c>
      <c r="L58" s="501">
        <f t="shared" si="22"/>
        <v>3</v>
      </c>
      <c r="M58" s="501">
        <f t="shared" si="22"/>
        <v>5</v>
      </c>
      <c r="N58" s="501">
        <f t="shared" si="22"/>
        <v>7</v>
      </c>
      <c r="O58" s="501">
        <f t="shared" si="22"/>
        <v>7</v>
      </c>
      <c r="P58" s="501">
        <f t="shared" si="22"/>
        <v>8</v>
      </c>
      <c r="Q58" s="501">
        <f t="shared" si="22"/>
        <v>5</v>
      </c>
      <c r="R58" s="501">
        <f t="shared" si="22"/>
        <v>5</v>
      </c>
      <c r="S58" s="907">
        <f t="shared" si="4"/>
        <v>5.7857142857142856</v>
      </c>
    </row>
    <row r="59" spans="1:19" ht="22" hidden="1" customHeight="1" x14ac:dyDescent="0.3">
      <c r="A59" s="904"/>
      <c r="B59" s="904"/>
      <c r="C59" s="912" t="s">
        <v>161</v>
      </c>
      <c r="D59" s="906"/>
      <c r="E59" s="501">
        <f>COUNT(E39:E39,E41:E47,E50:E52,E56)</f>
        <v>4</v>
      </c>
      <c r="F59" s="501">
        <f t="shared" ref="F59:R59" si="23">COUNT(F39:F39,F41:F47,F50:F52,F56)</f>
        <v>6</v>
      </c>
      <c r="G59" s="501">
        <f t="shared" si="23"/>
        <v>6</v>
      </c>
      <c r="H59" s="501">
        <f t="shared" si="23"/>
        <v>6</v>
      </c>
      <c r="I59" s="501">
        <f t="shared" si="23"/>
        <v>9</v>
      </c>
      <c r="J59" s="501">
        <f t="shared" si="23"/>
        <v>7</v>
      </c>
      <c r="K59" s="501">
        <f t="shared" si="23"/>
        <v>3</v>
      </c>
      <c r="L59" s="501">
        <f t="shared" si="23"/>
        <v>3</v>
      </c>
      <c r="M59" s="501">
        <f t="shared" si="23"/>
        <v>5</v>
      </c>
      <c r="N59" s="501">
        <f t="shared" si="23"/>
        <v>7</v>
      </c>
      <c r="O59" s="501">
        <f t="shared" si="23"/>
        <v>7</v>
      </c>
      <c r="P59" s="501">
        <f t="shared" si="23"/>
        <v>8</v>
      </c>
      <c r="Q59" s="501">
        <f t="shared" si="23"/>
        <v>5</v>
      </c>
      <c r="R59" s="501">
        <f t="shared" si="23"/>
        <v>4</v>
      </c>
      <c r="S59" s="907">
        <f t="shared" si="4"/>
        <v>5.7142857142857144</v>
      </c>
    </row>
    <row r="60" spans="1:19" ht="22" hidden="1" customHeight="1" x14ac:dyDescent="0.3">
      <c r="A60" s="904"/>
      <c r="B60" s="904"/>
      <c r="C60" s="912" t="s">
        <v>129</v>
      </c>
      <c r="D60" s="906"/>
      <c r="E60" s="501">
        <f>COUNT(E41:E47,E50:E52,E56)</f>
        <v>3</v>
      </c>
      <c r="F60" s="501">
        <f t="shared" ref="F60:R60" si="24">COUNT(F41:F47,F50:F52,F56)</f>
        <v>5</v>
      </c>
      <c r="G60" s="501">
        <f t="shared" si="24"/>
        <v>6</v>
      </c>
      <c r="H60" s="501">
        <f t="shared" si="24"/>
        <v>5</v>
      </c>
      <c r="I60" s="501">
        <f t="shared" si="24"/>
        <v>8</v>
      </c>
      <c r="J60" s="501">
        <f t="shared" si="24"/>
        <v>6</v>
      </c>
      <c r="K60" s="501">
        <f t="shared" si="24"/>
        <v>3</v>
      </c>
      <c r="L60" s="501">
        <f t="shared" si="24"/>
        <v>3</v>
      </c>
      <c r="M60" s="501">
        <f t="shared" si="24"/>
        <v>4</v>
      </c>
      <c r="N60" s="501">
        <f t="shared" si="24"/>
        <v>6</v>
      </c>
      <c r="O60" s="501">
        <f t="shared" si="24"/>
        <v>7</v>
      </c>
      <c r="P60" s="501">
        <f t="shared" si="24"/>
        <v>7</v>
      </c>
      <c r="Q60" s="501">
        <f t="shared" si="24"/>
        <v>4</v>
      </c>
      <c r="R60" s="501">
        <f t="shared" si="24"/>
        <v>3</v>
      </c>
      <c r="S60" s="907">
        <f t="shared" si="4"/>
        <v>5</v>
      </c>
    </row>
    <row r="61" spans="1:19" ht="22" hidden="1" customHeight="1" x14ac:dyDescent="0.3">
      <c r="A61" s="904"/>
      <c r="B61" s="904"/>
      <c r="C61" s="912" t="s">
        <v>186</v>
      </c>
      <c r="D61" s="906"/>
      <c r="E61" s="501">
        <f>COUNT(E42:E47,E50:E52,E56)</f>
        <v>3</v>
      </c>
      <c r="F61" s="501">
        <f t="shared" ref="F61:R61" si="25">COUNT(F42:F47,F50:F52,F56)</f>
        <v>5</v>
      </c>
      <c r="G61" s="501">
        <f t="shared" si="25"/>
        <v>6</v>
      </c>
      <c r="H61" s="501">
        <f t="shared" si="25"/>
        <v>5</v>
      </c>
      <c r="I61" s="501">
        <f t="shared" si="25"/>
        <v>7</v>
      </c>
      <c r="J61" s="501">
        <f t="shared" si="25"/>
        <v>6</v>
      </c>
      <c r="K61" s="501">
        <f t="shared" si="25"/>
        <v>3</v>
      </c>
      <c r="L61" s="501">
        <f t="shared" si="25"/>
        <v>3</v>
      </c>
      <c r="M61" s="501">
        <f t="shared" si="25"/>
        <v>4</v>
      </c>
      <c r="N61" s="501">
        <f t="shared" si="25"/>
        <v>5</v>
      </c>
      <c r="O61" s="501">
        <f t="shared" si="25"/>
        <v>6</v>
      </c>
      <c r="P61" s="501">
        <f t="shared" si="25"/>
        <v>6</v>
      </c>
      <c r="Q61" s="501">
        <f t="shared" si="25"/>
        <v>4</v>
      </c>
      <c r="R61" s="501">
        <f t="shared" si="25"/>
        <v>3</v>
      </c>
      <c r="S61" s="907">
        <f t="shared" si="4"/>
        <v>4.7142857142857144</v>
      </c>
    </row>
    <row r="62" spans="1:19" ht="22" customHeight="1" x14ac:dyDescent="0.3">
      <c r="A62" s="904"/>
      <c r="B62" s="904"/>
      <c r="C62" s="912" t="s">
        <v>130</v>
      </c>
      <c r="D62" s="906"/>
      <c r="E62" s="501">
        <f>COUNT(E43:E47,E50:E52,E56)</f>
        <v>2</v>
      </c>
      <c r="F62" s="501">
        <f t="shared" ref="F62:R62" si="26">COUNT(F43:F47,F50:F52,F56)</f>
        <v>4</v>
      </c>
      <c r="G62" s="501">
        <f t="shared" si="26"/>
        <v>5</v>
      </c>
      <c r="H62" s="501">
        <f t="shared" si="26"/>
        <v>5</v>
      </c>
      <c r="I62" s="501">
        <f t="shared" si="26"/>
        <v>6</v>
      </c>
      <c r="J62" s="501">
        <f t="shared" si="26"/>
        <v>5</v>
      </c>
      <c r="K62" s="501">
        <f t="shared" si="26"/>
        <v>3</v>
      </c>
      <c r="L62" s="501">
        <f t="shared" si="26"/>
        <v>3</v>
      </c>
      <c r="M62" s="501">
        <f t="shared" si="26"/>
        <v>3</v>
      </c>
      <c r="N62" s="501">
        <f t="shared" si="26"/>
        <v>4</v>
      </c>
      <c r="O62" s="501">
        <f t="shared" si="26"/>
        <v>5</v>
      </c>
      <c r="P62" s="501">
        <f t="shared" si="26"/>
        <v>5</v>
      </c>
      <c r="Q62" s="501">
        <f t="shared" si="26"/>
        <v>4</v>
      </c>
      <c r="R62" s="501">
        <f t="shared" si="26"/>
        <v>2</v>
      </c>
      <c r="S62" s="907">
        <f t="shared" si="4"/>
        <v>4</v>
      </c>
    </row>
    <row r="63" spans="1:19" ht="22" customHeight="1" thickBot="1" x14ac:dyDescent="0.35">
      <c r="A63" s="299" t="s">
        <v>102</v>
      </c>
      <c r="B63" s="299"/>
      <c r="C63" s="900"/>
      <c r="D63" s="901"/>
      <c r="E63" s="490"/>
      <c r="F63" s="491"/>
      <c r="G63" s="491"/>
      <c r="H63" s="491"/>
      <c r="I63" s="488"/>
      <c r="J63" s="488"/>
      <c r="K63" s="489"/>
      <c r="L63" s="489"/>
      <c r="M63" s="491"/>
      <c r="N63" s="488"/>
      <c r="O63" s="488"/>
      <c r="P63" s="488"/>
      <c r="Q63" s="488"/>
      <c r="R63" s="490"/>
    </row>
    <row r="64" spans="1:19" ht="22" customHeight="1" thickBot="1" x14ac:dyDescent="0.35">
      <c r="A64" s="913" t="s">
        <v>95</v>
      </c>
      <c r="B64" s="913" t="s">
        <v>101</v>
      </c>
      <c r="C64" s="914" t="s">
        <v>97</v>
      </c>
      <c r="D64" s="913">
        <f>SUM(E64:K64,L64:R64)/2</f>
        <v>19</v>
      </c>
      <c r="E64" s="529"/>
      <c r="F64" s="530">
        <v>7.5</v>
      </c>
      <c r="G64" s="530">
        <v>7.5</v>
      </c>
      <c r="H64" s="530">
        <v>4</v>
      </c>
      <c r="I64" s="527"/>
      <c r="J64" s="527"/>
      <c r="K64" s="529"/>
      <c r="L64" s="529"/>
      <c r="M64" s="530">
        <v>7.5</v>
      </c>
      <c r="N64" s="527">
        <v>7.5</v>
      </c>
      <c r="O64" s="527">
        <v>4</v>
      </c>
      <c r="P64" s="527"/>
      <c r="Q64" s="527"/>
      <c r="R64" s="531"/>
    </row>
    <row r="65" spans="1:18" ht="22" customHeight="1" thickBot="1" x14ac:dyDescent="0.35">
      <c r="A65" s="299" t="s">
        <v>96</v>
      </c>
      <c r="B65" s="299" t="s">
        <v>100</v>
      </c>
      <c r="C65" s="915" t="s">
        <v>99</v>
      </c>
      <c r="D65" s="913">
        <f t="shared" ref="D65:D66" si="27">SUM(E65:K65,L65:R65)/2</f>
        <v>38</v>
      </c>
      <c r="E65" s="533"/>
      <c r="F65" s="534">
        <v>9.5</v>
      </c>
      <c r="G65" s="486">
        <v>9.5</v>
      </c>
      <c r="H65" s="486">
        <v>9.5</v>
      </c>
      <c r="I65" s="486">
        <v>9.5</v>
      </c>
      <c r="J65" s="486"/>
      <c r="K65" s="533"/>
      <c r="L65" s="535"/>
      <c r="M65" s="536">
        <v>9.5</v>
      </c>
      <c r="N65" s="486">
        <v>9.5</v>
      </c>
      <c r="O65" s="486">
        <v>9.5</v>
      </c>
      <c r="P65" s="486">
        <v>9.5</v>
      </c>
      <c r="Q65" s="486"/>
      <c r="R65" s="537"/>
    </row>
    <row r="66" spans="1:18" ht="22" customHeight="1" thickBot="1" x14ac:dyDescent="0.35">
      <c r="A66" s="299" t="s">
        <v>96</v>
      </c>
      <c r="B66" s="299" t="s">
        <v>100</v>
      </c>
      <c r="C66" s="915" t="s">
        <v>137</v>
      </c>
      <c r="D66" s="913">
        <f t="shared" si="27"/>
        <v>38</v>
      </c>
      <c r="E66" s="533">
        <v>9.5</v>
      </c>
      <c r="F66" s="536">
        <v>9.5</v>
      </c>
      <c r="G66" s="486"/>
      <c r="H66" s="486"/>
      <c r="I66" s="486"/>
      <c r="J66" s="486">
        <v>9.5</v>
      </c>
      <c r="K66" s="533">
        <v>9.5</v>
      </c>
      <c r="L66" s="533">
        <v>9.5</v>
      </c>
      <c r="M66" s="534">
        <v>9.5</v>
      </c>
      <c r="N66" s="486"/>
      <c r="O66" s="486"/>
      <c r="P66" s="486"/>
      <c r="Q66" s="486">
        <v>9.5</v>
      </c>
      <c r="R66" s="537">
        <v>9.5</v>
      </c>
    </row>
    <row r="67" spans="1:18" ht="22" customHeight="1" x14ac:dyDescent="0.3">
      <c r="A67" s="299"/>
      <c r="B67" s="916" t="s">
        <v>155</v>
      </c>
      <c r="C67" s="917" t="s">
        <v>140</v>
      </c>
      <c r="D67" s="901"/>
      <c r="E67" s="489"/>
      <c r="F67" s="491"/>
      <c r="G67" s="491"/>
      <c r="H67" s="491"/>
      <c r="I67" s="488"/>
      <c r="J67" s="488"/>
      <c r="K67" s="489"/>
      <c r="L67" s="489"/>
      <c r="M67" s="488"/>
      <c r="N67" s="488"/>
      <c r="O67" s="488"/>
      <c r="P67" s="488"/>
      <c r="Q67" s="488"/>
      <c r="R67" s="490"/>
    </row>
    <row r="68" spans="1:18" ht="22" customHeight="1" x14ac:dyDescent="0.3">
      <c r="A68" s="299"/>
      <c r="B68" s="918" t="s">
        <v>154</v>
      </c>
      <c r="C68" s="919" t="s">
        <v>141</v>
      </c>
      <c r="D68" s="901"/>
      <c r="E68" s="489"/>
      <c r="F68" s="491"/>
      <c r="G68" s="491"/>
      <c r="H68" s="491"/>
      <c r="I68" s="488"/>
      <c r="J68" s="488"/>
      <c r="K68" s="489"/>
      <c r="L68" s="489"/>
      <c r="M68" s="488"/>
      <c r="N68" s="488"/>
      <c r="O68" s="488"/>
      <c r="P68" s="488"/>
      <c r="Q68" s="488"/>
      <c r="R68" s="490"/>
    </row>
    <row r="69" spans="1:18" ht="22" customHeight="1" x14ac:dyDescent="0.45">
      <c r="A69" s="920"/>
      <c r="B69" s="920"/>
      <c r="C69" s="920"/>
      <c r="D69" s="317"/>
      <c r="E69" s="699">
        <f>SUM(E7:E13,E15:E18,E20:E23,E25:E27,E29:E32,E34:E35,E37,E39:E39,E41:E47,E50:E52,E56,E64:E68)</f>
        <v>81.5</v>
      </c>
      <c r="F69" s="699">
        <f t="shared" ref="F69:R69" si="28">SUM(F7:F13,F15:F18,F20:F23,F25:F27,F29:F32,F34:F35,F37,F39:F39,F41:F47,F50:F52,F56,F64:F68)</f>
        <v>191.5</v>
      </c>
      <c r="G69" s="699">
        <f t="shared" si="28"/>
        <v>170</v>
      </c>
      <c r="H69" s="699">
        <f t="shared" si="28"/>
        <v>165.5</v>
      </c>
      <c r="I69" s="699">
        <f t="shared" si="28"/>
        <v>185.5</v>
      </c>
      <c r="J69" s="699">
        <f t="shared" si="28"/>
        <v>169.5</v>
      </c>
      <c r="K69" s="699">
        <f t="shared" si="28"/>
        <v>95.5</v>
      </c>
      <c r="L69" s="699">
        <f t="shared" si="28"/>
        <v>95.5</v>
      </c>
      <c r="M69" s="699">
        <f t="shared" si="28"/>
        <v>183.5</v>
      </c>
      <c r="N69" s="699">
        <f t="shared" si="28"/>
        <v>186</v>
      </c>
      <c r="O69" s="699">
        <f t="shared" si="28"/>
        <v>182.5</v>
      </c>
      <c r="P69" s="699">
        <f t="shared" si="28"/>
        <v>167.5</v>
      </c>
      <c r="Q69" s="699">
        <f t="shared" si="28"/>
        <v>170.5</v>
      </c>
      <c r="R69" s="699">
        <f t="shared" si="28"/>
        <v>103.5</v>
      </c>
    </row>
    <row r="70" spans="1:18" ht="22" customHeight="1" x14ac:dyDescent="0.45">
      <c r="A70" s="921"/>
      <c r="B70" s="921"/>
      <c r="C70" s="921"/>
      <c r="D70" s="317"/>
      <c r="E70" s="701">
        <f>E69/8</f>
        <v>10.1875</v>
      </c>
      <c r="F70" s="701">
        <f t="shared" ref="F70:R70" si="29">F69/8</f>
        <v>23.9375</v>
      </c>
      <c r="G70" s="701">
        <f t="shared" si="29"/>
        <v>21.25</v>
      </c>
      <c r="H70" s="701">
        <f t="shared" si="29"/>
        <v>20.6875</v>
      </c>
      <c r="I70" s="701">
        <f t="shared" si="29"/>
        <v>23.1875</v>
      </c>
      <c r="J70" s="701">
        <f t="shared" si="29"/>
        <v>21.1875</v>
      </c>
      <c r="K70" s="701">
        <f t="shared" si="29"/>
        <v>11.9375</v>
      </c>
      <c r="L70" s="701">
        <f t="shared" si="29"/>
        <v>11.9375</v>
      </c>
      <c r="M70" s="701">
        <f t="shared" si="29"/>
        <v>22.9375</v>
      </c>
      <c r="N70" s="701">
        <f t="shared" si="29"/>
        <v>23.25</v>
      </c>
      <c r="O70" s="701">
        <f t="shared" si="29"/>
        <v>22.8125</v>
      </c>
      <c r="P70" s="701">
        <f t="shared" si="29"/>
        <v>20.9375</v>
      </c>
      <c r="Q70" s="701">
        <f t="shared" si="29"/>
        <v>21.3125</v>
      </c>
      <c r="R70" s="701">
        <f t="shared" si="29"/>
        <v>12.9375</v>
      </c>
    </row>
    <row r="71" spans="1:18" ht="22" customHeight="1" x14ac:dyDescent="0.45">
      <c r="A71" s="922"/>
      <c r="B71" s="922"/>
      <c r="C71" s="922"/>
      <c r="D71" s="321" t="s">
        <v>212</v>
      </c>
      <c r="E71" s="554" t="s">
        <v>74</v>
      </c>
      <c r="F71" s="555" t="s">
        <v>203</v>
      </c>
      <c r="H71" s="553" t="s">
        <v>211</v>
      </c>
      <c r="I71" s="703"/>
      <c r="J71" s="557" t="s">
        <v>203</v>
      </c>
      <c r="L71" s="553" t="s">
        <v>213</v>
      </c>
      <c r="M71" s="554" t="s">
        <v>74</v>
      </c>
      <c r="N71" s="555" t="s">
        <v>203</v>
      </c>
      <c r="P71" s="553" t="s">
        <v>211</v>
      </c>
      <c r="Q71" s="703"/>
      <c r="R71" s="557" t="s">
        <v>203</v>
      </c>
    </row>
    <row r="72" spans="1:18" ht="22" customHeight="1" x14ac:dyDescent="0.45">
      <c r="A72" s="316"/>
      <c r="B72" s="316"/>
      <c r="C72" s="316"/>
      <c r="D72" s="326" t="s">
        <v>159</v>
      </c>
      <c r="E72" s="542">
        <v>27.15</v>
      </c>
      <c r="F72" s="704" t="str">
        <f>E72* 40 &amp; "hrs"</f>
        <v>1086hrs</v>
      </c>
      <c r="H72" s="561" t="s">
        <v>240</v>
      </c>
      <c r="I72" s="562">
        <v>25.93</v>
      </c>
      <c r="J72" s="705" t="s">
        <v>247</v>
      </c>
      <c r="L72" s="564" t="s">
        <v>159</v>
      </c>
      <c r="M72" s="565">
        <v>27.15</v>
      </c>
      <c r="N72" s="704" t="str">
        <f>M72* 40 &amp; "hrs"</f>
        <v>1086hrs</v>
      </c>
      <c r="P72" s="566" t="s">
        <v>240</v>
      </c>
      <c r="Q72" s="543">
        <v>25.93</v>
      </c>
      <c r="R72" s="706" t="s">
        <v>247</v>
      </c>
    </row>
    <row r="73" spans="1:18" ht="22" customHeight="1" x14ac:dyDescent="0.45">
      <c r="A73" s="316"/>
      <c r="B73" s="316"/>
      <c r="C73" s="316"/>
      <c r="D73" s="337" t="s">
        <v>204</v>
      </c>
      <c r="E73" s="569">
        <f>SUM(E69:K69)/40</f>
        <v>26.475000000000001</v>
      </c>
      <c r="F73" s="707" t="str">
        <f>E73* 40 &amp; "hrs"</f>
        <v>1059hrs</v>
      </c>
      <c r="H73" s="571" t="s">
        <v>74</v>
      </c>
      <c r="I73" s="572">
        <f>SUM(E69:K69)/40</f>
        <v>26.475000000000001</v>
      </c>
      <c r="J73" s="573" t="str">
        <f>I73*40 &amp; "hrs"</f>
        <v>1059hrs</v>
      </c>
      <c r="L73" s="574" t="s">
        <v>204</v>
      </c>
      <c r="M73" s="575">
        <f>SUM(L69:R69)/40</f>
        <v>27.225000000000001</v>
      </c>
      <c r="N73" s="707" t="str">
        <f>M73* 40 &amp; "hrs"</f>
        <v>1089hrs</v>
      </c>
      <c r="P73" s="571" t="s">
        <v>74</v>
      </c>
      <c r="Q73" s="576">
        <f>SUM(L69:R69)/40</f>
        <v>27.225000000000001</v>
      </c>
      <c r="R73" s="577" t="str">
        <f>Q73*40 &amp; "hrs"</f>
        <v>1089hrs</v>
      </c>
    </row>
    <row r="74" spans="1:18" ht="22" customHeight="1" x14ac:dyDescent="0.45">
      <c r="A74" s="316"/>
      <c r="B74" s="316"/>
      <c r="C74" s="316"/>
      <c r="D74" s="331" t="s">
        <v>188</v>
      </c>
      <c r="E74" s="565">
        <f>COUNTIFS(E7:K70, "T")*8/40</f>
        <v>0.4</v>
      </c>
      <c r="F74" s="708" t="str">
        <f>E74* 40 &amp; "hrs"</f>
        <v>16hrs</v>
      </c>
      <c r="H74" s="566" t="s">
        <v>241</v>
      </c>
      <c r="I74" s="565">
        <v>29.07</v>
      </c>
      <c r="J74" s="706" t="s">
        <v>251</v>
      </c>
      <c r="L74" s="580" t="s">
        <v>188</v>
      </c>
      <c r="M74" s="543">
        <f>COUNTIFS(L7:R70, "T")*8/40</f>
        <v>0</v>
      </c>
      <c r="N74" s="708" t="str">
        <f>M74* 40 &amp; "hrs"</f>
        <v>0hrs</v>
      </c>
      <c r="P74" s="566" t="s">
        <v>241</v>
      </c>
      <c r="Q74" s="543">
        <v>29.07</v>
      </c>
      <c r="R74" s="706" t="s">
        <v>251</v>
      </c>
    </row>
    <row r="77" spans="1:18" ht="22" customHeight="1" x14ac:dyDescent="0.4">
      <c r="D77" s="897" t="s">
        <v>280</v>
      </c>
      <c r="G77" s="507">
        <f>26.63*40</f>
        <v>1065.2</v>
      </c>
      <c r="H77" s="507" t="str">
        <f ca="1">_xlfn.FORMULATEXT(G77)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3">
    <cfRule type="cellIs" dxfId="333" priority="10" operator="lessThan">
      <formula>25.93</formula>
    </cfRule>
    <cfRule type="cellIs" dxfId="332" priority="11" operator="greaterThan">
      <formula>29.07</formula>
    </cfRule>
    <cfRule type="cellIs" dxfId="331" priority="12" operator="between">
      <formula>25.93</formula>
      <formula>29.07</formula>
    </cfRule>
  </conditionalFormatting>
  <conditionalFormatting sqref="J73">
    <cfRule type="cellIs" dxfId="330" priority="7" operator="lessThan">
      <formula>1037.2</formula>
    </cfRule>
    <cfRule type="cellIs" dxfId="329" priority="8" operator="greaterThan">
      <formula>1162.8</formula>
    </cfRule>
    <cfRule type="cellIs" dxfId="328" priority="9" operator="between">
      <formula>1037.2</formula>
      <formula>1162.8</formula>
    </cfRule>
  </conditionalFormatting>
  <conditionalFormatting sqref="Q73">
    <cfRule type="cellIs" dxfId="327" priority="4" operator="lessThan">
      <formula>25.93</formula>
    </cfRule>
    <cfRule type="cellIs" dxfId="326" priority="5" operator="greaterThan">
      <formula>29.07</formula>
    </cfRule>
    <cfRule type="cellIs" dxfId="325" priority="6" operator="between">
      <formula>25.93</formula>
      <formula>29.07</formula>
    </cfRule>
  </conditionalFormatting>
  <conditionalFormatting sqref="R73">
    <cfRule type="cellIs" dxfId="324" priority="1" operator="lessThan">
      <formula>1037.2</formula>
    </cfRule>
    <cfRule type="cellIs" dxfId="323" priority="2" operator="greaterThan">
      <formula>1162.8</formula>
    </cfRule>
    <cfRule type="cellIs" dxfId="322" priority="3" operator="between">
      <formula>1037.2</formula>
      <formula>1162.8</formula>
    </cfRule>
  </conditionalFormatting>
  <pageMargins left="0.7" right="0.7" top="0.75" bottom="0.75" header="0.3" footer="0.3"/>
  <pageSetup scale="47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9813-CFCF-48B0-86E7-04EFA2C0B6C7}">
  <sheetPr>
    <pageSetUpPr fitToPage="1"/>
  </sheetPr>
  <dimension ref="A1:S76"/>
  <sheetViews>
    <sheetView topLeftCell="A10" workbookViewId="0">
      <selection activeCell="A18" sqref="A18:XFD18"/>
    </sheetView>
  </sheetViews>
  <sheetFormatPr defaultRowHeight="23.5" customHeight="1" x14ac:dyDescent="0.4"/>
  <cols>
    <col min="2" max="2" width="19.1796875" bestFit="1" customWidth="1"/>
    <col min="3" max="3" width="23.1796875" bestFit="1" customWidth="1"/>
    <col min="5" max="18" width="8.7265625" style="507"/>
  </cols>
  <sheetData>
    <row r="1" spans="1:19" ht="23.5" customHeight="1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9" ht="23.5" customHeight="1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9" ht="23.5" customHeight="1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9" ht="23.5" customHeight="1" x14ac:dyDescent="0.45">
      <c r="A4" s="258"/>
      <c r="B4" s="258"/>
      <c r="C4" s="258"/>
      <c r="D4" s="258"/>
      <c r="E4" s="2601" t="s">
        <v>2</v>
      </c>
      <c r="F4" s="2602"/>
      <c r="G4" s="2602"/>
      <c r="H4" s="2602"/>
      <c r="I4" s="2602"/>
      <c r="J4" s="2602"/>
      <c r="K4" s="2603"/>
      <c r="L4" s="2601" t="s">
        <v>3</v>
      </c>
      <c r="M4" s="2602"/>
      <c r="N4" s="2602"/>
      <c r="O4" s="2602"/>
      <c r="P4" s="2602"/>
      <c r="Q4" s="2602"/>
      <c r="R4" s="2602"/>
    </row>
    <row r="5" spans="1:19" ht="23.5" customHeight="1" x14ac:dyDescent="0.45">
      <c r="A5" s="259"/>
      <c r="B5" s="259"/>
      <c r="C5" s="259"/>
      <c r="D5" s="259"/>
      <c r="E5" s="481">
        <v>45361</v>
      </c>
      <c r="F5" s="481">
        <v>45362</v>
      </c>
      <c r="G5" s="481">
        <v>45363</v>
      </c>
      <c r="H5" s="481">
        <v>45364</v>
      </c>
      <c r="I5" s="481">
        <v>45365</v>
      </c>
      <c r="J5" s="481">
        <v>45366</v>
      </c>
      <c r="K5" s="481">
        <v>45367</v>
      </c>
      <c r="L5" s="481">
        <v>45368</v>
      </c>
      <c r="M5" s="481">
        <v>45369</v>
      </c>
      <c r="N5" s="481">
        <v>45370</v>
      </c>
      <c r="O5" s="481">
        <v>45371</v>
      </c>
      <c r="P5" s="481">
        <v>45372</v>
      </c>
      <c r="Q5" s="481">
        <v>45373</v>
      </c>
      <c r="R5" s="481">
        <v>45374</v>
      </c>
    </row>
    <row r="6" spans="1:19" ht="23.5" customHeight="1" x14ac:dyDescent="0.45">
      <c r="A6" s="260" t="s">
        <v>4</v>
      </c>
      <c r="B6" s="260" t="s">
        <v>5</v>
      </c>
      <c r="C6" s="260" t="s">
        <v>6</v>
      </c>
      <c r="D6" s="260" t="s">
        <v>7</v>
      </c>
      <c r="E6" s="483" t="s">
        <v>8</v>
      </c>
      <c r="F6" s="484" t="s">
        <v>9</v>
      </c>
      <c r="G6" s="484" t="s">
        <v>10</v>
      </c>
      <c r="H6" s="484" t="s">
        <v>11</v>
      </c>
      <c r="I6" s="484" t="s">
        <v>10</v>
      </c>
      <c r="J6" s="484" t="s">
        <v>264</v>
      </c>
      <c r="K6" s="483" t="s">
        <v>8</v>
      </c>
      <c r="L6" s="483" t="s">
        <v>8</v>
      </c>
      <c r="M6" s="484" t="s">
        <v>9</v>
      </c>
      <c r="N6" s="484" t="s">
        <v>10</v>
      </c>
      <c r="O6" s="484" t="s">
        <v>11</v>
      </c>
      <c r="P6" s="484" t="s">
        <v>10</v>
      </c>
      <c r="Q6" s="484" t="s">
        <v>12</v>
      </c>
      <c r="R6" s="485" t="s">
        <v>8</v>
      </c>
    </row>
    <row r="7" spans="1:19" ht="23.5" customHeight="1" x14ac:dyDescent="0.25">
      <c r="A7" s="265" t="s">
        <v>13</v>
      </c>
      <c r="B7" s="265" t="s">
        <v>116</v>
      </c>
      <c r="C7" s="266" t="s">
        <v>115</v>
      </c>
      <c r="D7" s="267">
        <f>SUM(E7:K7,L7:R7)/2</f>
        <v>35</v>
      </c>
      <c r="E7" s="489"/>
      <c r="F7" s="488">
        <v>7</v>
      </c>
      <c r="G7" s="488">
        <v>7</v>
      </c>
      <c r="H7" s="488">
        <v>7</v>
      </c>
      <c r="I7" s="488">
        <v>7</v>
      </c>
      <c r="J7" s="488">
        <v>7</v>
      </c>
      <c r="K7" s="489"/>
      <c r="L7" s="489"/>
      <c r="M7" s="488">
        <v>7</v>
      </c>
      <c r="N7" s="488">
        <v>7</v>
      </c>
      <c r="O7" s="488">
        <v>7</v>
      </c>
      <c r="P7" s="488">
        <v>7</v>
      </c>
      <c r="Q7" s="488">
        <v>7</v>
      </c>
      <c r="R7" s="490"/>
    </row>
    <row r="8" spans="1:19" ht="23.5" customHeight="1" x14ac:dyDescent="0.25">
      <c r="A8" s="265" t="s">
        <v>13</v>
      </c>
      <c r="B8" s="265" t="s">
        <v>90</v>
      </c>
      <c r="C8" s="266" t="s">
        <v>88</v>
      </c>
      <c r="D8" s="267">
        <f t="shared" ref="D8:D13" si="0">SUM(E8:K8,L8:R8)/2</f>
        <v>40</v>
      </c>
      <c r="E8" s="489"/>
      <c r="F8" s="488">
        <v>8</v>
      </c>
      <c r="G8" s="488">
        <v>8</v>
      </c>
      <c r="H8" s="491">
        <v>8</v>
      </c>
      <c r="I8" s="488">
        <v>8</v>
      </c>
      <c r="J8" s="488">
        <v>8</v>
      </c>
      <c r="K8" s="489"/>
      <c r="L8" s="489"/>
      <c r="M8" s="488">
        <v>8</v>
      </c>
      <c r="N8" s="488">
        <v>8</v>
      </c>
      <c r="O8" s="488">
        <v>8</v>
      </c>
      <c r="P8" s="488">
        <v>8</v>
      </c>
      <c r="Q8" s="488">
        <v>8</v>
      </c>
      <c r="R8" s="490"/>
    </row>
    <row r="9" spans="1:19" ht="23.5" customHeight="1" x14ac:dyDescent="0.25">
      <c r="A9" s="265" t="s">
        <v>13</v>
      </c>
      <c r="B9" s="265" t="s">
        <v>90</v>
      </c>
      <c r="C9" s="266" t="s">
        <v>89</v>
      </c>
      <c r="D9" s="267">
        <f t="shared" si="0"/>
        <v>40</v>
      </c>
      <c r="E9" s="489"/>
      <c r="F9" s="488">
        <v>8</v>
      </c>
      <c r="G9" s="488">
        <v>8</v>
      </c>
      <c r="H9" s="488">
        <v>8</v>
      </c>
      <c r="I9" s="488">
        <v>8</v>
      </c>
      <c r="J9" s="488">
        <v>8</v>
      </c>
      <c r="K9" s="489"/>
      <c r="L9" s="489"/>
      <c r="M9" s="488">
        <v>8</v>
      </c>
      <c r="N9" s="488">
        <v>8</v>
      </c>
      <c r="O9" s="488">
        <v>8</v>
      </c>
      <c r="P9" s="488">
        <v>8</v>
      </c>
      <c r="Q9" s="488">
        <v>8</v>
      </c>
      <c r="R9" s="490"/>
    </row>
    <row r="10" spans="1:19" ht="23.5" customHeight="1" x14ac:dyDescent="0.25">
      <c r="A10" s="265" t="s">
        <v>13</v>
      </c>
      <c r="B10" s="265" t="s">
        <v>90</v>
      </c>
      <c r="C10" s="271" t="s">
        <v>118</v>
      </c>
      <c r="D10" s="267">
        <f t="shared" si="0"/>
        <v>40</v>
      </c>
      <c r="E10" s="489">
        <v>8</v>
      </c>
      <c r="F10" s="488">
        <v>8</v>
      </c>
      <c r="G10" s="488">
        <v>8</v>
      </c>
      <c r="H10" s="488"/>
      <c r="I10" s="488">
        <v>8</v>
      </c>
      <c r="J10" s="488">
        <v>8</v>
      </c>
      <c r="K10" s="489"/>
      <c r="L10" s="494"/>
      <c r="M10" s="488">
        <v>8</v>
      </c>
      <c r="N10" s="488">
        <v>8</v>
      </c>
      <c r="O10" s="488">
        <v>8</v>
      </c>
      <c r="P10" s="488">
        <v>8</v>
      </c>
      <c r="Q10" s="488"/>
      <c r="R10" s="489">
        <v>8</v>
      </c>
    </row>
    <row r="11" spans="1:19" ht="23.5" customHeight="1" x14ac:dyDescent="0.25">
      <c r="A11" s="265" t="s">
        <v>13</v>
      </c>
      <c r="B11" s="265" t="s">
        <v>90</v>
      </c>
      <c r="C11" s="271" t="s">
        <v>133</v>
      </c>
      <c r="D11" s="267">
        <f t="shared" si="0"/>
        <v>40</v>
      </c>
      <c r="E11" s="489">
        <v>8</v>
      </c>
      <c r="F11" s="488">
        <v>8</v>
      </c>
      <c r="G11" s="488"/>
      <c r="H11" s="488">
        <v>8</v>
      </c>
      <c r="I11" s="488">
        <v>8</v>
      </c>
      <c r="J11" s="488">
        <v>8</v>
      </c>
      <c r="K11" s="489"/>
      <c r="L11" s="494"/>
      <c r="M11" s="488">
        <v>8</v>
      </c>
      <c r="N11" s="488">
        <v>8</v>
      </c>
      <c r="O11" s="488">
        <v>8</v>
      </c>
      <c r="P11" s="488"/>
      <c r="Q11" s="488">
        <v>8</v>
      </c>
      <c r="R11" s="490">
        <v>8</v>
      </c>
    </row>
    <row r="12" spans="1:19" ht="23.5" customHeight="1" x14ac:dyDescent="0.25">
      <c r="A12" s="265" t="s">
        <v>13</v>
      </c>
      <c r="B12" s="265" t="s">
        <v>90</v>
      </c>
      <c r="C12" s="273" t="s">
        <v>106</v>
      </c>
      <c r="D12" s="267">
        <f t="shared" si="0"/>
        <v>8</v>
      </c>
      <c r="E12" s="489"/>
      <c r="F12" s="496"/>
      <c r="G12" s="496"/>
      <c r="H12" s="496"/>
      <c r="I12" s="496"/>
      <c r="J12" s="496"/>
      <c r="K12" s="489">
        <v>8</v>
      </c>
      <c r="L12" s="494"/>
      <c r="M12" s="496"/>
      <c r="N12" s="496"/>
      <c r="O12" s="496"/>
      <c r="P12" s="496"/>
      <c r="Q12" s="496"/>
      <c r="R12" s="489">
        <v>8</v>
      </c>
    </row>
    <row r="13" spans="1:19" ht="23.5" customHeight="1" x14ac:dyDescent="0.25">
      <c r="A13" s="265" t="s">
        <v>13</v>
      </c>
      <c r="B13" s="265" t="s">
        <v>228</v>
      </c>
      <c r="C13" s="273" t="s">
        <v>112</v>
      </c>
      <c r="D13" s="267">
        <f t="shared" si="0"/>
        <v>12</v>
      </c>
      <c r="E13" s="489">
        <v>6</v>
      </c>
      <c r="F13" s="491"/>
      <c r="G13" s="497"/>
      <c r="H13" s="488"/>
      <c r="I13" s="496"/>
      <c r="J13" s="488"/>
      <c r="K13" s="489">
        <v>6</v>
      </c>
      <c r="L13" s="494">
        <v>6</v>
      </c>
      <c r="M13" s="488"/>
      <c r="N13" s="497"/>
      <c r="O13" s="488"/>
      <c r="P13" s="497"/>
      <c r="Q13" s="488"/>
      <c r="R13" s="494">
        <v>6</v>
      </c>
    </row>
    <row r="14" spans="1:19" ht="23.5" customHeight="1" x14ac:dyDescent="0.25">
      <c r="A14" s="275"/>
      <c r="B14" s="275"/>
      <c r="C14" s="276" t="s">
        <v>122</v>
      </c>
      <c r="D14" s="277"/>
      <c r="E14" s="501">
        <f>COUNT(E7:E13)</f>
        <v>3</v>
      </c>
      <c r="F14" s="501">
        <f t="shared" ref="F14:R14" si="1">COUNT(F7:F13)</f>
        <v>5</v>
      </c>
      <c r="G14" s="501">
        <f t="shared" si="1"/>
        <v>4</v>
      </c>
      <c r="H14" s="501">
        <f t="shared" si="1"/>
        <v>4</v>
      </c>
      <c r="I14" s="501">
        <f t="shared" si="1"/>
        <v>5</v>
      </c>
      <c r="J14" s="501">
        <f t="shared" si="1"/>
        <v>5</v>
      </c>
      <c r="K14" s="501">
        <f t="shared" si="1"/>
        <v>2</v>
      </c>
      <c r="L14" s="501">
        <f t="shared" si="1"/>
        <v>1</v>
      </c>
      <c r="M14" s="501">
        <f t="shared" si="1"/>
        <v>5</v>
      </c>
      <c r="N14" s="501">
        <f t="shared" si="1"/>
        <v>5</v>
      </c>
      <c r="O14" s="501">
        <f t="shared" si="1"/>
        <v>5</v>
      </c>
      <c r="P14" s="501">
        <f t="shared" si="1"/>
        <v>4</v>
      </c>
      <c r="Q14" s="501">
        <f t="shared" si="1"/>
        <v>4</v>
      </c>
      <c r="R14" s="501">
        <f t="shared" si="1"/>
        <v>4</v>
      </c>
      <c r="S14" s="367">
        <f>AVERAGE(E14:R14)</f>
        <v>4</v>
      </c>
    </row>
    <row r="15" spans="1:19" ht="23.5" customHeight="1" x14ac:dyDescent="0.25">
      <c r="A15" s="265" t="s">
        <v>13</v>
      </c>
      <c r="B15" s="265" t="s">
        <v>14</v>
      </c>
      <c r="C15" s="271" t="s">
        <v>202</v>
      </c>
      <c r="D15" s="267">
        <f t="shared" ref="D15:D17" si="2">SUM(E15:K15,L15:R15)/2</f>
        <v>40</v>
      </c>
      <c r="E15" s="494"/>
      <c r="F15" s="503">
        <v>8</v>
      </c>
      <c r="G15" s="503"/>
      <c r="H15" s="503">
        <v>8</v>
      </c>
      <c r="I15" s="503">
        <v>8</v>
      </c>
      <c r="J15" s="503">
        <v>8</v>
      </c>
      <c r="K15" s="494">
        <v>8</v>
      </c>
      <c r="L15" s="494">
        <v>8</v>
      </c>
      <c r="M15" s="488"/>
      <c r="N15" s="503">
        <v>8</v>
      </c>
      <c r="O15" s="503">
        <v>8</v>
      </c>
      <c r="P15" s="503">
        <v>8</v>
      </c>
      <c r="Q15" s="503">
        <v>8</v>
      </c>
      <c r="R15" s="504"/>
      <c r="S15" s="367"/>
    </row>
    <row r="16" spans="1:19" ht="23.5" customHeight="1" x14ac:dyDescent="0.25">
      <c r="A16" s="265" t="s">
        <v>13</v>
      </c>
      <c r="B16" s="265" t="s">
        <v>14</v>
      </c>
      <c r="C16" s="271" t="s">
        <v>98</v>
      </c>
      <c r="D16" s="267">
        <f t="shared" si="2"/>
        <v>40</v>
      </c>
      <c r="E16" s="489"/>
      <c r="F16" s="491">
        <v>8</v>
      </c>
      <c r="G16" s="488">
        <v>8</v>
      </c>
      <c r="H16" s="488">
        <v>8</v>
      </c>
      <c r="I16" s="488">
        <v>8</v>
      </c>
      <c r="J16" s="488">
        <v>8</v>
      </c>
      <c r="K16" s="489"/>
      <c r="L16" s="489"/>
      <c r="M16" s="503">
        <v>8</v>
      </c>
      <c r="N16" s="503">
        <v>8</v>
      </c>
      <c r="O16" s="488">
        <v>8</v>
      </c>
      <c r="P16" s="488">
        <v>8</v>
      </c>
      <c r="Q16" s="488">
        <v>8</v>
      </c>
      <c r="R16" s="490"/>
      <c r="S16" s="367"/>
    </row>
    <row r="17" spans="1:19" ht="23.5" customHeight="1" x14ac:dyDescent="0.25">
      <c r="A17" s="265" t="s">
        <v>13</v>
      </c>
      <c r="B17" s="265" t="s">
        <v>14</v>
      </c>
      <c r="C17" s="271" t="s">
        <v>142</v>
      </c>
      <c r="D17" s="267">
        <f t="shared" si="2"/>
        <v>40</v>
      </c>
      <c r="E17" s="489"/>
      <c r="F17" s="491">
        <v>8</v>
      </c>
      <c r="G17" s="488">
        <v>8</v>
      </c>
      <c r="H17" s="488"/>
      <c r="I17" s="488">
        <v>8</v>
      </c>
      <c r="J17" s="488">
        <v>8</v>
      </c>
      <c r="K17" s="494">
        <v>8</v>
      </c>
      <c r="L17" s="494">
        <v>8</v>
      </c>
      <c r="M17" s="488">
        <v>8</v>
      </c>
      <c r="N17" s="488"/>
      <c r="O17" s="488">
        <v>8</v>
      </c>
      <c r="P17" s="488">
        <v>8</v>
      </c>
      <c r="Q17" s="488">
        <v>8</v>
      </c>
      <c r="R17" s="490"/>
      <c r="S17" s="367"/>
    </row>
    <row r="18" spans="1:19" ht="23.5" hidden="1" customHeight="1" x14ac:dyDescent="0.25">
      <c r="A18" s="265" t="s">
        <v>138</v>
      </c>
      <c r="B18" s="265" t="s">
        <v>201</v>
      </c>
      <c r="C18" s="271" t="s">
        <v>107</v>
      </c>
      <c r="D18" s="267">
        <f>SUM(E18:K18,L18:R18)/2</f>
        <v>0</v>
      </c>
      <c r="E18" s="489"/>
      <c r="F18" s="488"/>
      <c r="G18" s="488"/>
      <c r="H18" s="488"/>
      <c r="I18" s="488"/>
      <c r="J18" s="488"/>
      <c r="K18" s="489"/>
      <c r="L18" s="494"/>
      <c r="M18" s="488"/>
      <c r="N18" s="488"/>
      <c r="O18" s="488"/>
      <c r="P18" s="488"/>
      <c r="Q18" s="488"/>
      <c r="R18" s="490"/>
      <c r="S18" s="367"/>
    </row>
    <row r="19" spans="1:19" ht="23.5" customHeight="1" x14ac:dyDescent="0.25">
      <c r="A19" s="275"/>
      <c r="B19" s="275"/>
      <c r="C19" s="276" t="s">
        <v>123</v>
      </c>
      <c r="D19" s="277"/>
      <c r="E19" s="501">
        <f>COUNT(E7:E13,E15:E18)</f>
        <v>3</v>
      </c>
      <c r="F19" s="501">
        <f t="shared" ref="F19:R19" si="3">COUNT(F7:F13,F15:F18)</f>
        <v>8</v>
      </c>
      <c r="G19" s="501">
        <f t="shared" si="3"/>
        <v>6</v>
      </c>
      <c r="H19" s="501">
        <f t="shared" si="3"/>
        <v>6</v>
      </c>
      <c r="I19" s="501">
        <f t="shared" si="3"/>
        <v>8</v>
      </c>
      <c r="J19" s="501">
        <f t="shared" si="3"/>
        <v>8</v>
      </c>
      <c r="K19" s="501">
        <f t="shared" si="3"/>
        <v>4</v>
      </c>
      <c r="L19" s="501">
        <f t="shared" si="3"/>
        <v>3</v>
      </c>
      <c r="M19" s="501">
        <f t="shared" si="3"/>
        <v>7</v>
      </c>
      <c r="N19" s="501">
        <f t="shared" si="3"/>
        <v>7</v>
      </c>
      <c r="O19" s="501">
        <f t="shared" si="3"/>
        <v>8</v>
      </c>
      <c r="P19" s="501">
        <f t="shared" si="3"/>
        <v>7</v>
      </c>
      <c r="Q19" s="501">
        <f t="shared" si="3"/>
        <v>7</v>
      </c>
      <c r="R19" s="501">
        <f t="shared" si="3"/>
        <v>4</v>
      </c>
      <c r="S19" s="367">
        <f t="shared" ref="S19:S61" si="4">AVERAGE(E19:R19)</f>
        <v>6.1428571428571432</v>
      </c>
    </row>
    <row r="20" spans="1:19" ht="23.5" customHeight="1" x14ac:dyDescent="0.4">
      <c r="A20" s="265" t="s">
        <v>13</v>
      </c>
      <c r="B20" s="265" t="s">
        <v>26</v>
      </c>
      <c r="C20" s="271" t="s">
        <v>111</v>
      </c>
      <c r="D20" s="267">
        <f>SUM(E20:K20,L20:R20)/2</f>
        <v>40</v>
      </c>
      <c r="E20" s="489"/>
      <c r="F20" s="488">
        <v>8</v>
      </c>
      <c r="G20" s="488">
        <v>8</v>
      </c>
      <c r="H20" s="488"/>
      <c r="I20" s="488">
        <v>8</v>
      </c>
      <c r="J20" s="488">
        <v>8</v>
      </c>
      <c r="K20" s="494">
        <v>8</v>
      </c>
      <c r="L20" s="494">
        <v>8</v>
      </c>
      <c r="M20" s="503">
        <v>8</v>
      </c>
      <c r="N20" s="503">
        <v>8</v>
      </c>
      <c r="P20" s="503">
        <v>8</v>
      </c>
      <c r="Q20" s="503">
        <v>8</v>
      </c>
      <c r="R20" s="490"/>
      <c r="S20" s="367"/>
    </row>
    <row r="21" spans="1:19" ht="23.5" customHeight="1" x14ac:dyDescent="0.25">
      <c r="A21" s="265" t="s">
        <v>13</v>
      </c>
      <c r="B21" s="265" t="s">
        <v>26</v>
      </c>
      <c r="C21" s="271" t="s">
        <v>274</v>
      </c>
      <c r="D21" s="267">
        <f>SUM(E21:K21,L21:R21)/2</f>
        <v>40</v>
      </c>
      <c r="E21" s="519">
        <v>8</v>
      </c>
      <c r="F21" s="488">
        <v>8</v>
      </c>
      <c r="G21" s="488">
        <v>8</v>
      </c>
      <c r="H21" s="488">
        <v>8</v>
      </c>
      <c r="I21" s="488"/>
      <c r="J21" s="488">
        <v>8</v>
      </c>
      <c r="K21" s="520"/>
      <c r="L21" s="519"/>
      <c r="M21" s="488">
        <v>8</v>
      </c>
      <c r="N21" s="488">
        <v>8</v>
      </c>
      <c r="O21" s="488">
        <v>8</v>
      </c>
      <c r="P21" s="488"/>
      <c r="Q21" s="488">
        <v>8</v>
      </c>
      <c r="R21" s="519">
        <v>8</v>
      </c>
      <c r="S21" s="367"/>
    </row>
    <row r="22" spans="1:19" ht="23.5" customHeight="1" x14ac:dyDescent="0.25">
      <c r="A22" s="265" t="s">
        <v>13</v>
      </c>
      <c r="B22" s="265" t="s">
        <v>26</v>
      </c>
      <c r="C22" s="271" t="s">
        <v>285</v>
      </c>
      <c r="D22" s="267">
        <f>SUM(E22:K22,L22:R22)/2</f>
        <v>12</v>
      </c>
      <c r="E22" s="496"/>
      <c r="F22" s="488"/>
      <c r="G22" s="496"/>
      <c r="H22" s="488"/>
      <c r="I22" s="488">
        <v>8</v>
      </c>
      <c r="J22" s="496"/>
      <c r="K22" s="519"/>
      <c r="L22" s="519"/>
      <c r="M22" s="488"/>
      <c r="N22" s="496"/>
      <c r="O22" s="492">
        <v>8</v>
      </c>
      <c r="P22" s="488">
        <v>8</v>
      </c>
      <c r="Q22" s="496"/>
      <c r="R22" s="496"/>
      <c r="S22" s="367"/>
    </row>
    <row r="23" spans="1:19" ht="23.5" customHeight="1" x14ac:dyDescent="0.25">
      <c r="A23" s="265" t="s">
        <v>13</v>
      </c>
      <c r="B23" s="265" t="s">
        <v>26</v>
      </c>
      <c r="C23" s="271" t="s">
        <v>278</v>
      </c>
      <c r="D23" s="267">
        <f>SUM(E23:K23,L23:R23)/2</f>
        <v>16</v>
      </c>
      <c r="E23" s="519"/>
      <c r="F23" s="488">
        <v>8</v>
      </c>
      <c r="G23" s="488"/>
      <c r="H23" s="488"/>
      <c r="I23" s="488"/>
      <c r="J23" s="488">
        <v>8</v>
      </c>
      <c r="K23" s="520"/>
      <c r="L23" s="519"/>
      <c r="M23" s="488">
        <v>8</v>
      </c>
      <c r="N23" s="488"/>
      <c r="O23" s="488"/>
      <c r="P23" s="488"/>
      <c r="Q23" s="488">
        <v>8</v>
      </c>
      <c r="R23" s="519"/>
      <c r="S23" s="367"/>
    </row>
    <row r="24" spans="1:19" ht="23.5" customHeight="1" x14ac:dyDescent="0.25">
      <c r="A24" s="275"/>
      <c r="B24" s="275"/>
      <c r="C24" s="276" t="s">
        <v>120</v>
      </c>
      <c r="D24" s="277"/>
      <c r="E24" s="501">
        <f>COUNT(E7:E13,E15:E18,E20:E23)</f>
        <v>4</v>
      </c>
      <c r="F24" s="501">
        <f>COUNT(F7:F13,F15:F18,F20:F23)</f>
        <v>11</v>
      </c>
      <c r="G24" s="501">
        <f t="shared" ref="G24:R24" si="5">COUNT(G7:G13,G15:G18,G20:G23)</f>
        <v>8</v>
      </c>
      <c r="H24" s="501">
        <f t="shared" si="5"/>
        <v>7</v>
      </c>
      <c r="I24" s="501">
        <f t="shared" si="5"/>
        <v>10</v>
      </c>
      <c r="J24" s="501">
        <f t="shared" si="5"/>
        <v>11</v>
      </c>
      <c r="K24" s="501">
        <f t="shared" si="5"/>
        <v>5</v>
      </c>
      <c r="L24" s="501">
        <f t="shared" si="5"/>
        <v>4</v>
      </c>
      <c r="M24" s="501">
        <f t="shared" si="5"/>
        <v>10</v>
      </c>
      <c r="N24" s="501">
        <f t="shared" si="5"/>
        <v>9</v>
      </c>
      <c r="O24" s="501">
        <f t="shared" si="5"/>
        <v>10</v>
      </c>
      <c r="P24" s="501">
        <f>COUNT(P7:P13,P15:P18,P20:P23)</f>
        <v>9</v>
      </c>
      <c r="Q24" s="501">
        <f t="shared" si="5"/>
        <v>10</v>
      </c>
      <c r="R24" s="501">
        <f t="shared" si="5"/>
        <v>5</v>
      </c>
      <c r="S24" s="367">
        <f t="shared" si="4"/>
        <v>8.0714285714285712</v>
      </c>
    </row>
    <row r="25" spans="1:19" ht="23.5" customHeight="1" x14ac:dyDescent="0.25">
      <c r="A25" s="265" t="s">
        <v>13</v>
      </c>
      <c r="B25" s="265" t="s">
        <v>30</v>
      </c>
      <c r="C25" s="271" t="s">
        <v>278</v>
      </c>
      <c r="D25" s="267">
        <f>SUM(E25:K25,L25:R25)/2</f>
        <v>24</v>
      </c>
      <c r="E25" s="489"/>
      <c r="F25" s="496"/>
      <c r="G25" s="488">
        <v>8</v>
      </c>
      <c r="H25" s="488">
        <v>8</v>
      </c>
      <c r="I25" s="488"/>
      <c r="J25" s="496"/>
      <c r="K25" s="512">
        <v>8</v>
      </c>
      <c r="L25" s="512">
        <v>8</v>
      </c>
      <c r="M25" s="496"/>
      <c r="N25" s="488">
        <v>8</v>
      </c>
      <c r="O25" s="488">
        <v>8</v>
      </c>
      <c r="P25" s="503"/>
      <c r="Q25" s="496"/>
      <c r="R25" s="490"/>
      <c r="S25" s="367"/>
    </row>
    <row r="26" spans="1:19" ht="23.5" customHeight="1" x14ac:dyDescent="0.25">
      <c r="A26" s="291" t="s">
        <v>256</v>
      </c>
      <c r="B26" s="291" t="s">
        <v>30</v>
      </c>
      <c r="C26" s="292" t="s">
        <v>290</v>
      </c>
      <c r="D26" s="267">
        <f t="shared" ref="D26" si="6">SUM(E26:K26,L26:R26)/2</f>
        <v>0</v>
      </c>
      <c r="E26" s="489"/>
      <c r="F26" s="488"/>
      <c r="G26" s="488"/>
      <c r="H26" s="488"/>
      <c r="I26" s="488"/>
      <c r="J26" s="488"/>
      <c r="K26" s="517" t="s">
        <v>10</v>
      </c>
      <c r="L26" s="517" t="s">
        <v>10</v>
      </c>
      <c r="M26" s="488"/>
      <c r="N26" s="488"/>
      <c r="O26" s="488"/>
      <c r="P26" s="488"/>
      <c r="Q26" s="488"/>
      <c r="R26" s="518" t="s">
        <v>10</v>
      </c>
      <c r="S26" s="367"/>
    </row>
    <row r="27" spans="1:19" ht="23.5" customHeight="1" x14ac:dyDescent="0.25">
      <c r="A27" s="275"/>
      <c r="B27" s="275"/>
      <c r="C27" s="276" t="s">
        <v>119</v>
      </c>
      <c r="D27" s="277"/>
      <c r="E27" s="501">
        <f>COUNT(E7:E13,E15:E18,E20:E23,E25:E26)</f>
        <v>4</v>
      </c>
      <c r="F27" s="501">
        <f t="shared" ref="F27:R27" si="7">COUNT(F7:F13,F15:F18,F20:F23,F25:F26)</f>
        <v>11</v>
      </c>
      <c r="G27" s="501">
        <f t="shared" si="7"/>
        <v>9</v>
      </c>
      <c r="H27" s="501">
        <f t="shared" si="7"/>
        <v>8</v>
      </c>
      <c r="I27" s="501">
        <f t="shared" si="7"/>
        <v>10</v>
      </c>
      <c r="J27" s="501">
        <f t="shared" si="7"/>
        <v>11</v>
      </c>
      <c r="K27" s="501">
        <f t="shared" si="7"/>
        <v>6</v>
      </c>
      <c r="L27" s="501">
        <f t="shared" si="7"/>
        <v>5</v>
      </c>
      <c r="M27" s="501">
        <f t="shared" si="7"/>
        <v>10</v>
      </c>
      <c r="N27" s="501">
        <f t="shared" si="7"/>
        <v>10</v>
      </c>
      <c r="O27" s="501">
        <f t="shared" si="7"/>
        <v>11</v>
      </c>
      <c r="P27" s="501">
        <f t="shared" si="7"/>
        <v>9</v>
      </c>
      <c r="Q27" s="501">
        <f t="shared" si="7"/>
        <v>10</v>
      </c>
      <c r="R27" s="501">
        <f t="shared" si="7"/>
        <v>5</v>
      </c>
      <c r="S27" s="367">
        <f t="shared" si="4"/>
        <v>8.5</v>
      </c>
    </row>
    <row r="28" spans="1:19" ht="23.5" customHeight="1" x14ac:dyDescent="0.25">
      <c r="A28" s="265" t="s">
        <v>13</v>
      </c>
      <c r="B28" s="265" t="s">
        <v>91</v>
      </c>
      <c r="C28" s="271" t="s">
        <v>281</v>
      </c>
      <c r="D28" s="267">
        <f>SUM(E28:K28,L28:R28)/2</f>
        <v>40</v>
      </c>
      <c r="E28" s="489">
        <v>8</v>
      </c>
      <c r="F28" s="488"/>
      <c r="G28" s="488">
        <v>8</v>
      </c>
      <c r="H28" s="488">
        <v>8</v>
      </c>
      <c r="I28" s="488">
        <v>8</v>
      </c>
      <c r="J28" s="488">
        <v>8</v>
      </c>
      <c r="K28" s="517"/>
      <c r="L28" s="517"/>
      <c r="M28" s="488">
        <v>8</v>
      </c>
      <c r="N28" s="488">
        <v>8</v>
      </c>
      <c r="O28" s="488"/>
      <c r="P28" s="488">
        <v>8</v>
      </c>
      <c r="Q28" s="488">
        <v>8</v>
      </c>
      <c r="R28" s="490">
        <v>8</v>
      </c>
      <c r="S28" s="367"/>
    </row>
    <row r="29" spans="1:19" ht="23.5" customHeight="1" x14ac:dyDescent="0.25">
      <c r="A29" s="265" t="s">
        <v>13</v>
      </c>
      <c r="B29" s="265" t="s">
        <v>91</v>
      </c>
      <c r="C29" s="266" t="s">
        <v>92</v>
      </c>
      <c r="D29" s="267">
        <f t="shared" ref="D29:D30" si="8">SUM(E29:K29,L29:R29)/2</f>
        <v>36</v>
      </c>
      <c r="E29" s="489"/>
      <c r="F29" s="488">
        <v>8</v>
      </c>
      <c r="G29" s="488">
        <v>8</v>
      </c>
      <c r="H29" s="488">
        <v>8</v>
      </c>
      <c r="I29" s="488">
        <v>8</v>
      </c>
      <c r="J29" s="492" t="s">
        <v>152</v>
      </c>
      <c r="K29" s="489"/>
      <c r="L29" s="489"/>
      <c r="M29" s="488">
        <v>8</v>
      </c>
      <c r="N29" s="488">
        <v>8</v>
      </c>
      <c r="O29" s="488">
        <v>8</v>
      </c>
      <c r="P29" s="488">
        <v>8</v>
      </c>
      <c r="Q29" s="488">
        <v>8</v>
      </c>
      <c r="R29" s="490"/>
      <c r="S29" s="367"/>
    </row>
    <row r="30" spans="1:19" ht="23.5" customHeight="1" x14ac:dyDescent="0.25">
      <c r="A30" s="265" t="s">
        <v>13</v>
      </c>
      <c r="B30" s="265" t="s">
        <v>91</v>
      </c>
      <c r="C30" s="271" t="s">
        <v>285</v>
      </c>
      <c r="D30" s="267">
        <f t="shared" si="8"/>
        <v>20</v>
      </c>
      <c r="E30" s="845"/>
      <c r="F30" s="488"/>
      <c r="G30" s="488">
        <v>8</v>
      </c>
      <c r="H30" s="488"/>
      <c r="I30" s="496"/>
      <c r="J30" s="488">
        <v>8</v>
      </c>
      <c r="K30" s="509">
        <v>8</v>
      </c>
      <c r="L30" s="489"/>
      <c r="M30" s="488"/>
      <c r="N30" s="488">
        <v>8</v>
      </c>
      <c r="O30" s="488"/>
      <c r="P30" s="496"/>
      <c r="Q30" s="488">
        <v>8</v>
      </c>
      <c r="R30" s="845"/>
      <c r="S30" s="367"/>
    </row>
    <row r="31" spans="1:19" ht="23.5" customHeight="1" x14ac:dyDescent="0.25">
      <c r="A31" s="265" t="s">
        <v>13</v>
      </c>
      <c r="B31" s="265" t="s">
        <v>91</v>
      </c>
      <c r="C31" s="271" t="s">
        <v>277</v>
      </c>
      <c r="D31" s="267">
        <f>SUM(E31:K31,L31:R31)/2</f>
        <v>40</v>
      </c>
      <c r="E31" s="489"/>
      <c r="F31" s="488">
        <v>8</v>
      </c>
      <c r="G31" s="488">
        <v>8</v>
      </c>
      <c r="H31" s="488">
        <v>8</v>
      </c>
      <c r="I31" s="488">
        <v>8</v>
      </c>
      <c r="J31" s="488"/>
      <c r="K31" s="489">
        <v>8</v>
      </c>
      <c r="L31" s="489">
        <v>8</v>
      </c>
      <c r="M31" s="488">
        <v>8</v>
      </c>
      <c r="N31" s="488"/>
      <c r="O31" s="488">
        <v>8</v>
      </c>
      <c r="P31" s="488">
        <v>8</v>
      </c>
      <c r="Q31" s="488">
        <v>8</v>
      </c>
      <c r="R31" s="490"/>
      <c r="S31" s="367"/>
    </row>
    <row r="32" spans="1:19" ht="23.5" customHeight="1" x14ac:dyDescent="0.25">
      <c r="A32" s="275"/>
      <c r="B32" s="275"/>
      <c r="C32" s="276" t="s">
        <v>124</v>
      </c>
      <c r="D32" s="277"/>
      <c r="E32" s="501">
        <f>COUNT(E7:E13,E15:E18,E20:E23,E25:E26,E28:E31)</f>
        <v>5</v>
      </c>
      <c r="F32" s="501">
        <f t="shared" ref="F32:R32" si="9">COUNT(F7:F13,F15:F18,F20:F23,F25:F26,F28:F31)</f>
        <v>13</v>
      </c>
      <c r="G32" s="501">
        <f t="shared" si="9"/>
        <v>13</v>
      </c>
      <c r="H32" s="501">
        <f t="shared" si="9"/>
        <v>11</v>
      </c>
      <c r="I32" s="501">
        <f t="shared" si="9"/>
        <v>13</v>
      </c>
      <c r="J32" s="501">
        <f t="shared" si="9"/>
        <v>13</v>
      </c>
      <c r="K32" s="501">
        <f t="shared" si="9"/>
        <v>8</v>
      </c>
      <c r="L32" s="501">
        <f t="shared" si="9"/>
        <v>6</v>
      </c>
      <c r="M32" s="501">
        <f t="shared" si="9"/>
        <v>13</v>
      </c>
      <c r="N32" s="501">
        <f t="shared" si="9"/>
        <v>13</v>
      </c>
      <c r="O32" s="501">
        <f t="shared" si="9"/>
        <v>13</v>
      </c>
      <c r="P32" s="501">
        <f t="shared" si="9"/>
        <v>12</v>
      </c>
      <c r="Q32" s="501">
        <f t="shared" si="9"/>
        <v>14</v>
      </c>
      <c r="R32" s="501">
        <f t="shared" si="9"/>
        <v>6</v>
      </c>
      <c r="S32" s="367">
        <f t="shared" si="4"/>
        <v>10.928571428571429</v>
      </c>
    </row>
    <row r="33" spans="1:19" ht="23.5" customHeight="1" x14ac:dyDescent="0.25">
      <c r="A33" s="265" t="s">
        <v>13</v>
      </c>
      <c r="B33" s="265" t="s">
        <v>288</v>
      </c>
      <c r="C33" s="271" t="s">
        <v>276</v>
      </c>
      <c r="D33" s="267">
        <f>SUM(E33:K33,L33:R33)/2</f>
        <v>23</v>
      </c>
      <c r="E33" s="519"/>
      <c r="F33" s="488"/>
      <c r="G33" s="488"/>
      <c r="H33" s="488">
        <v>5</v>
      </c>
      <c r="I33" s="488">
        <v>5</v>
      </c>
      <c r="J33" s="488">
        <v>5</v>
      </c>
      <c r="K33" s="519">
        <v>8</v>
      </c>
      <c r="L33" s="519">
        <v>8</v>
      </c>
      <c r="M33" s="488"/>
      <c r="N33" s="488"/>
      <c r="O33" s="488">
        <v>5</v>
      </c>
      <c r="P33" s="488">
        <v>5</v>
      </c>
      <c r="Q33" s="488">
        <v>5</v>
      </c>
      <c r="R33" s="519"/>
      <c r="S33" s="367"/>
    </row>
    <row r="34" spans="1:19" ht="23.5" customHeight="1" x14ac:dyDescent="0.25">
      <c r="A34" s="265" t="s">
        <v>13</v>
      </c>
      <c r="B34" s="265" t="s">
        <v>34</v>
      </c>
      <c r="C34" s="297" t="s">
        <v>192</v>
      </c>
      <c r="D34" s="267">
        <f>SUM(E34:K34,L34:R34)/2</f>
        <v>32</v>
      </c>
      <c r="E34" s="489">
        <v>8</v>
      </c>
      <c r="F34" s="503">
        <v>8</v>
      </c>
      <c r="G34" s="503">
        <v>8</v>
      </c>
      <c r="H34" s="488">
        <v>8</v>
      </c>
      <c r="I34" s="488"/>
      <c r="J34" s="488"/>
      <c r="K34" s="489"/>
      <c r="L34" s="489"/>
      <c r="M34" s="503">
        <v>8</v>
      </c>
      <c r="N34" s="503">
        <v>8</v>
      </c>
      <c r="O34" s="488">
        <v>8</v>
      </c>
      <c r="P34" s="488"/>
      <c r="Q34" s="488"/>
      <c r="R34" s="490">
        <v>8</v>
      </c>
      <c r="S34" s="367"/>
    </row>
    <row r="35" spans="1:19" ht="23.5" customHeight="1" x14ac:dyDescent="0.25">
      <c r="A35" s="275"/>
      <c r="B35" s="275"/>
      <c r="C35" s="276" t="s">
        <v>121</v>
      </c>
      <c r="D35" s="277"/>
      <c r="E35" s="501">
        <f t="shared" ref="E35:R35" si="10">COUNT(E7:E13,E15:E18,E20:E23,E25:E26,E28:E31,E33:E34)</f>
        <v>6</v>
      </c>
      <c r="F35" s="501">
        <f t="shared" si="10"/>
        <v>14</v>
      </c>
      <c r="G35" s="501">
        <f t="shared" si="10"/>
        <v>14</v>
      </c>
      <c r="H35" s="501">
        <f t="shared" si="10"/>
        <v>13</v>
      </c>
      <c r="I35" s="501">
        <f t="shared" si="10"/>
        <v>14</v>
      </c>
      <c r="J35" s="501">
        <f t="shared" si="10"/>
        <v>14</v>
      </c>
      <c r="K35" s="501">
        <f t="shared" si="10"/>
        <v>9</v>
      </c>
      <c r="L35" s="501">
        <f t="shared" si="10"/>
        <v>7</v>
      </c>
      <c r="M35" s="501">
        <f t="shared" si="10"/>
        <v>14</v>
      </c>
      <c r="N35" s="501">
        <f t="shared" si="10"/>
        <v>14</v>
      </c>
      <c r="O35" s="501">
        <f t="shared" si="10"/>
        <v>15</v>
      </c>
      <c r="P35" s="501">
        <f t="shared" si="10"/>
        <v>13</v>
      </c>
      <c r="Q35" s="501">
        <f t="shared" si="10"/>
        <v>15</v>
      </c>
      <c r="R35" s="501">
        <f t="shared" si="10"/>
        <v>7</v>
      </c>
      <c r="S35" s="367">
        <f t="shared" si="4"/>
        <v>12.071428571428571</v>
      </c>
    </row>
    <row r="36" spans="1:19" ht="23.5" hidden="1" customHeight="1" x14ac:dyDescent="0.25">
      <c r="A36" s="291" t="s">
        <v>258</v>
      </c>
      <c r="B36" s="291" t="s">
        <v>162</v>
      </c>
      <c r="C36" s="293" t="s">
        <v>257</v>
      </c>
      <c r="D36" s="267">
        <f>SUM(E36:K36,L36:R36)/2</f>
        <v>0</v>
      </c>
      <c r="E36" s="517"/>
      <c r="F36" s="516"/>
      <c r="G36" s="522"/>
      <c r="H36" s="516"/>
      <c r="I36" s="516"/>
      <c r="J36" s="516"/>
      <c r="K36" s="494"/>
      <c r="L36" s="494"/>
      <c r="M36" s="516"/>
      <c r="N36" s="523"/>
      <c r="O36" s="523"/>
      <c r="P36" s="523"/>
      <c r="Q36" s="516"/>
      <c r="R36" s="524"/>
      <c r="S36" s="367"/>
    </row>
    <row r="37" spans="1:19" ht="23.5" hidden="1" customHeight="1" x14ac:dyDescent="0.25">
      <c r="A37" s="275"/>
      <c r="B37" s="275"/>
      <c r="C37" s="276" t="s">
        <v>139</v>
      </c>
      <c r="D37" s="277"/>
      <c r="E37" s="501">
        <f>COUNT(E7:E12,E15:E18,E20:E23,E25:E26,E28:E31,E33:E34,E36)</f>
        <v>5</v>
      </c>
      <c r="F37" s="501">
        <f t="shared" ref="F37:R37" si="11">COUNT(F7:F12,F15:F18,F20:F23,F25:F26,F28:F31,F33:F34,F36)</f>
        <v>14</v>
      </c>
      <c r="G37" s="501">
        <f t="shared" si="11"/>
        <v>14</v>
      </c>
      <c r="H37" s="501">
        <f t="shared" si="11"/>
        <v>13</v>
      </c>
      <c r="I37" s="501">
        <f t="shared" si="11"/>
        <v>14</v>
      </c>
      <c r="J37" s="501">
        <f t="shared" si="11"/>
        <v>14</v>
      </c>
      <c r="K37" s="501">
        <f t="shared" si="11"/>
        <v>8</v>
      </c>
      <c r="L37" s="501">
        <f t="shared" si="11"/>
        <v>6</v>
      </c>
      <c r="M37" s="501">
        <f t="shared" si="11"/>
        <v>14</v>
      </c>
      <c r="N37" s="501">
        <f t="shared" si="11"/>
        <v>14</v>
      </c>
      <c r="O37" s="501">
        <f t="shared" si="11"/>
        <v>15</v>
      </c>
      <c r="P37" s="501">
        <f t="shared" si="11"/>
        <v>13</v>
      </c>
      <c r="Q37" s="501">
        <f t="shared" si="11"/>
        <v>15</v>
      </c>
      <c r="R37" s="501">
        <f t="shared" si="11"/>
        <v>6</v>
      </c>
      <c r="S37" s="367">
        <f t="shared" si="4"/>
        <v>11.785714285714286</v>
      </c>
    </row>
    <row r="38" spans="1:19" ht="23.5" customHeight="1" x14ac:dyDescent="0.25">
      <c r="A38" s="265" t="s">
        <v>13</v>
      </c>
      <c r="B38" s="265" t="s">
        <v>103</v>
      </c>
      <c r="C38" s="271" t="s">
        <v>254</v>
      </c>
      <c r="D38" s="267">
        <f>SUM(E38:K38,L38:R38)/2</f>
        <v>40</v>
      </c>
      <c r="E38" s="489">
        <v>8</v>
      </c>
      <c r="F38" s="488">
        <v>8</v>
      </c>
      <c r="G38" s="488"/>
      <c r="H38" s="488">
        <v>8</v>
      </c>
      <c r="I38" s="488">
        <v>8</v>
      </c>
      <c r="J38" s="488">
        <v>8</v>
      </c>
      <c r="K38" s="489"/>
      <c r="L38" s="489"/>
      <c r="M38" s="488">
        <v>8</v>
      </c>
      <c r="N38" s="488">
        <v>8</v>
      </c>
      <c r="O38" s="488"/>
      <c r="P38" s="488">
        <v>8</v>
      </c>
      <c r="Q38" s="488">
        <v>8</v>
      </c>
      <c r="R38" s="490">
        <v>8</v>
      </c>
      <c r="S38" s="367"/>
    </row>
    <row r="39" spans="1:19" ht="23.5" customHeight="1" x14ac:dyDescent="0.25">
      <c r="A39" s="275"/>
      <c r="B39" s="275"/>
      <c r="C39" s="276" t="s">
        <v>125</v>
      </c>
      <c r="D39" s="277"/>
      <c r="E39" s="501">
        <f>COUNT(E7:E12,E15:E17,E20:E23,E25:E26,E28:E31,E33:E34,E36,E38:E38)</f>
        <v>6</v>
      </c>
      <c r="F39" s="501">
        <f t="shared" ref="F39:R39" si="12">COUNT(F7:F12,F15:F17,F20:F23,F25:F26,F28:F31,F33:F34,F36,F38:F38)</f>
        <v>15</v>
      </c>
      <c r="G39" s="501">
        <f t="shared" si="12"/>
        <v>14</v>
      </c>
      <c r="H39" s="501">
        <f t="shared" si="12"/>
        <v>14</v>
      </c>
      <c r="I39" s="501">
        <f t="shared" si="12"/>
        <v>15</v>
      </c>
      <c r="J39" s="501">
        <f t="shared" si="12"/>
        <v>15</v>
      </c>
      <c r="K39" s="501">
        <f t="shared" si="12"/>
        <v>8</v>
      </c>
      <c r="L39" s="501">
        <f t="shared" si="12"/>
        <v>6</v>
      </c>
      <c r="M39" s="501">
        <f t="shared" si="12"/>
        <v>15</v>
      </c>
      <c r="N39" s="501">
        <f t="shared" si="12"/>
        <v>15</v>
      </c>
      <c r="O39" s="501">
        <f t="shared" si="12"/>
        <v>15</v>
      </c>
      <c r="P39" s="501">
        <f t="shared" si="12"/>
        <v>14</v>
      </c>
      <c r="Q39" s="501">
        <f t="shared" si="12"/>
        <v>16</v>
      </c>
      <c r="R39" s="501">
        <f t="shared" si="12"/>
        <v>7</v>
      </c>
      <c r="S39" s="367">
        <f t="shared" si="4"/>
        <v>12.5</v>
      </c>
    </row>
    <row r="40" spans="1:19" ht="23.5" customHeight="1" x14ac:dyDescent="0.25">
      <c r="A40" s="291" t="s">
        <v>256</v>
      </c>
      <c r="B40" s="291" t="s">
        <v>93</v>
      </c>
      <c r="C40" s="292" t="s">
        <v>291</v>
      </c>
      <c r="D40" s="267">
        <f>SUM(E40:K40,L40:R40)/2</f>
        <v>0</v>
      </c>
      <c r="E40" s="519"/>
      <c r="F40" s="488"/>
      <c r="G40" s="516" t="s">
        <v>10</v>
      </c>
      <c r="H40" s="516" t="s">
        <v>10</v>
      </c>
      <c r="I40" s="516" t="s">
        <v>10</v>
      </c>
      <c r="J40" s="488"/>
      <c r="K40" s="519"/>
      <c r="L40" s="519"/>
      <c r="M40" s="488"/>
      <c r="N40" s="516" t="s">
        <v>10</v>
      </c>
      <c r="O40" s="516" t="s">
        <v>10</v>
      </c>
      <c r="P40" s="516" t="s">
        <v>10</v>
      </c>
      <c r="Q40" s="488"/>
      <c r="R40" s="512"/>
      <c r="S40" s="367"/>
    </row>
    <row r="41" spans="1:19" ht="23.5" customHeight="1" x14ac:dyDescent="0.25">
      <c r="A41" s="265" t="s">
        <v>13</v>
      </c>
      <c r="B41" s="265" t="s">
        <v>93</v>
      </c>
      <c r="C41" s="271" t="s">
        <v>282</v>
      </c>
      <c r="D41" s="267">
        <f>SUM(E41:K41,L41:R41)/2</f>
        <v>40</v>
      </c>
      <c r="E41" s="490">
        <v>8</v>
      </c>
      <c r="F41" s="488">
        <v>8</v>
      </c>
      <c r="G41" s="488">
        <v>8</v>
      </c>
      <c r="H41" s="488"/>
      <c r="I41" s="488">
        <v>8</v>
      </c>
      <c r="J41" s="488">
        <v>8</v>
      </c>
      <c r="K41" s="519"/>
      <c r="L41" s="519"/>
      <c r="M41" s="488">
        <v>8</v>
      </c>
      <c r="N41" s="488">
        <v>8</v>
      </c>
      <c r="O41" s="488">
        <v>8</v>
      </c>
      <c r="P41" s="488">
        <v>8</v>
      </c>
      <c r="Q41" s="488"/>
      <c r="R41" s="519">
        <v>8</v>
      </c>
      <c r="S41" s="367"/>
    </row>
    <row r="42" spans="1:19" ht="23.5" customHeight="1" x14ac:dyDescent="0.25">
      <c r="A42" s="265" t="s">
        <v>13</v>
      </c>
      <c r="B42" s="265" t="s">
        <v>94</v>
      </c>
      <c r="C42" s="271" t="s">
        <v>286</v>
      </c>
      <c r="D42" s="267">
        <f>SUM(E42:K42,L42:R42)/2</f>
        <v>24</v>
      </c>
      <c r="E42" s="489"/>
      <c r="F42" s="488"/>
      <c r="G42" s="516"/>
      <c r="H42" s="488">
        <v>8</v>
      </c>
      <c r="I42" s="488">
        <v>8</v>
      </c>
      <c r="J42" s="488"/>
      <c r="K42" s="489">
        <v>8</v>
      </c>
      <c r="L42" s="489">
        <v>8</v>
      </c>
      <c r="M42" s="488"/>
      <c r="N42" s="488"/>
      <c r="O42" s="488">
        <v>8</v>
      </c>
      <c r="P42" s="488">
        <v>8</v>
      </c>
      <c r="Q42" s="488"/>
      <c r="R42" s="490"/>
      <c r="S42" s="367"/>
    </row>
    <row r="43" spans="1:19" ht="23.5" customHeight="1" x14ac:dyDescent="0.25">
      <c r="A43" s="265" t="s">
        <v>13</v>
      </c>
      <c r="B43" s="265" t="s">
        <v>94</v>
      </c>
      <c r="C43" s="297" t="s">
        <v>235</v>
      </c>
      <c r="D43" s="267">
        <f t="shared" ref="D43:D46" si="13">SUM(E43:K43,L43:R43)/2</f>
        <v>40</v>
      </c>
      <c r="E43" s="494"/>
      <c r="F43" s="503">
        <v>8</v>
      </c>
      <c r="G43" s="503">
        <v>8</v>
      </c>
      <c r="H43" s="488"/>
      <c r="I43" s="503">
        <v>8</v>
      </c>
      <c r="J43" s="503">
        <v>8</v>
      </c>
      <c r="K43" s="489">
        <v>8</v>
      </c>
      <c r="L43" s="489">
        <v>8</v>
      </c>
      <c r="M43" s="488">
        <v>8</v>
      </c>
      <c r="N43" s="503"/>
      <c r="O43" s="503">
        <v>8</v>
      </c>
      <c r="P43" s="503">
        <v>8</v>
      </c>
      <c r="Q43" s="503">
        <v>8</v>
      </c>
      <c r="R43" s="504"/>
      <c r="S43" s="367"/>
    </row>
    <row r="44" spans="1:19" ht="23.5" customHeight="1" x14ac:dyDescent="0.25">
      <c r="A44" s="265" t="s">
        <v>13</v>
      </c>
      <c r="B44" s="265" t="s">
        <v>94</v>
      </c>
      <c r="C44" s="271" t="s">
        <v>210</v>
      </c>
      <c r="D44" s="267">
        <f t="shared" si="13"/>
        <v>32</v>
      </c>
      <c r="E44" s="489"/>
      <c r="F44" s="488">
        <v>8</v>
      </c>
      <c r="G44" s="488"/>
      <c r="H44" s="488">
        <v>8</v>
      </c>
      <c r="I44" s="488">
        <v>8</v>
      </c>
      <c r="J44" s="488"/>
      <c r="K44" s="489">
        <v>8</v>
      </c>
      <c r="L44" s="489">
        <v>8</v>
      </c>
      <c r="M44" s="488">
        <v>8</v>
      </c>
      <c r="N44" s="488">
        <v>8</v>
      </c>
      <c r="O44" s="488"/>
      <c r="P44" s="488"/>
      <c r="Q44" s="488">
        <v>8</v>
      </c>
      <c r="R44" s="490"/>
      <c r="S44" s="367"/>
    </row>
    <row r="45" spans="1:19" ht="23.5" customHeight="1" x14ac:dyDescent="0.25">
      <c r="A45" s="265" t="s">
        <v>13</v>
      </c>
      <c r="B45" s="265" t="s">
        <v>94</v>
      </c>
      <c r="C45" s="271" t="s">
        <v>285</v>
      </c>
      <c r="D45" s="267">
        <f t="shared" si="13"/>
        <v>8</v>
      </c>
      <c r="E45" s="489">
        <v>8</v>
      </c>
      <c r="F45" s="488"/>
      <c r="G45" s="496"/>
      <c r="H45" s="488"/>
      <c r="I45" s="496"/>
      <c r="J45" s="496"/>
      <c r="K45" s="489"/>
      <c r="L45" s="489"/>
      <c r="M45" s="488"/>
      <c r="N45" s="496"/>
      <c r="O45" s="488"/>
      <c r="P45" s="496"/>
      <c r="Q45" s="496"/>
      <c r="R45" s="490">
        <v>8</v>
      </c>
      <c r="S45" s="367"/>
    </row>
    <row r="46" spans="1:19" ht="23.5" customHeight="1" x14ac:dyDescent="0.25">
      <c r="A46" s="265" t="s">
        <v>13</v>
      </c>
      <c r="B46" s="265" t="s">
        <v>94</v>
      </c>
      <c r="C46" s="271" t="s">
        <v>221</v>
      </c>
      <c r="D46" s="267">
        <f t="shared" si="13"/>
        <v>40</v>
      </c>
      <c r="E46" s="489">
        <v>8</v>
      </c>
      <c r="F46" s="488">
        <v>8</v>
      </c>
      <c r="G46" s="488">
        <v>8</v>
      </c>
      <c r="H46" s="488">
        <v>8</v>
      </c>
      <c r="I46" s="488"/>
      <c r="J46" s="488">
        <v>8</v>
      </c>
      <c r="K46" s="489"/>
      <c r="L46" s="489"/>
      <c r="M46" s="503">
        <v>8</v>
      </c>
      <c r="N46" s="488">
        <v>8</v>
      </c>
      <c r="O46" s="488">
        <v>8</v>
      </c>
      <c r="P46" s="488"/>
      <c r="Q46" s="488">
        <v>8</v>
      </c>
      <c r="R46" s="490">
        <v>8</v>
      </c>
      <c r="S46" s="367"/>
    </row>
    <row r="47" spans="1:19" ht="23.5" hidden="1" customHeight="1" x14ac:dyDescent="0.25">
      <c r="A47" s="275"/>
      <c r="B47" s="275"/>
      <c r="C47" s="276" t="s">
        <v>126</v>
      </c>
      <c r="D47" s="277"/>
      <c r="E47" s="501">
        <f>COUNT(E8:E12,E15:E18,E20:E23,E25:E26,E28:E31,E33:E34,E36,E38:E38,E40:E41)</f>
        <v>7</v>
      </c>
      <c r="F47" s="501">
        <f t="shared" ref="F47:R47" si="14">COUNT(F8:F12,F15:F18,F20:F23,F25:F26,F28:F31,F33:F34,F36,F38:F38,F40:F41)</f>
        <v>15</v>
      </c>
      <c r="G47" s="501">
        <f t="shared" si="14"/>
        <v>14</v>
      </c>
      <c r="H47" s="501">
        <f t="shared" si="14"/>
        <v>13</v>
      </c>
      <c r="I47" s="501">
        <f t="shared" si="14"/>
        <v>15</v>
      </c>
      <c r="J47" s="501">
        <f t="shared" si="14"/>
        <v>15</v>
      </c>
      <c r="K47" s="501">
        <f t="shared" si="14"/>
        <v>8</v>
      </c>
      <c r="L47" s="501">
        <f t="shared" si="14"/>
        <v>6</v>
      </c>
      <c r="M47" s="501">
        <f t="shared" si="14"/>
        <v>15</v>
      </c>
      <c r="N47" s="501">
        <f t="shared" si="14"/>
        <v>15</v>
      </c>
      <c r="O47" s="501">
        <f t="shared" si="14"/>
        <v>15</v>
      </c>
      <c r="P47" s="501">
        <f t="shared" si="14"/>
        <v>14</v>
      </c>
      <c r="Q47" s="501">
        <f t="shared" si="14"/>
        <v>15</v>
      </c>
      <c r="R47" s="501">
        <f t="shared" si="14"/>
        <v>8</v>
      </c>
      <c r="S47" s="367">
        <f t="shared" si="4"/>
        <v>12.5</v>
      </c>
    </row>
    <row r="48" spans="1:19" ht="23.5" customHeight="1" x14ac:dyDescent="0.25">
      <c r="A48" s="275"/>
      <c r="B48" s="275"/>
      <c r="C48" s="276" t="s">
        <v>127</v>
      </c>
      <c r="D48" s="277"/>
      <c r="E48" s="501">
        <f>COUNT(E15:E18,E20:E23,E25:E26,E28:E31,E33:E34,E36,E38:E38,E40:E46)</f>
        <v>7</v>
      </c>
      <c r="F48" s="501">
        <f t="shared" ref="F48:R48" si="15">COUNT(F15:F18,F20:F23,F25:F26,F28:F31,F33:F34,F36,F38:F38,F40:F46)</f>
        <v>14</v>
      </c>
      <c r="G48" s="501">
        <f>COUNT(G15:G18,G20:G23,G25:G26,G28:G31,G33:G34,G36,G38:G38,G40:G46)</f>
        <v>13</v>
      </c>
      <c r="H48" s="501">
        <f t="shared" si="15"/>
        <v>13</v>
      </c>
      <c r="I48" s="501">
        <f t="shared" si="15"/>
        <v>14</v>
      </c>
      <c r="J48" s="501">
        <f t="shared" si="15"/>
        <v>13</v>
      </c>
      <c r="K48" s="501">
        <f t="shared" si="15"/>
        <v>10</v>
      </c>
      <c r="L48" s="501">
        <f t="shared" si="15"/>
        <v>9</v>
      </c>
      <c r="M48" s="501">
        <f t="shared" si="15"/>
        <v>14</v>
      </c>
      <c r="N48" s="501">
        <f t="shared" si="15"/>
        <v>13</v>
      </c>
      <c r="O48" s="501">
        <f t="shared" si="15"/>
        <v>14</v>
      </c>
      <c r="P48" s="501">
        <f t="shared" si="15"/>
        <v>13</v>
      </c>
      <c r="Q48" s="501">
        <f t="shared" si="15"/>
        <v>15</v>
      </c>
      <c r="R48" s="501">
        <f t="shared" si="15"/>
        <v>7</v>
      </c>
      <c r="S48" s="367">
        <f t="shared" si="4"/>
        <v>12.071428571428571</v>
      </c>
    </row>
    <row r="49" spans="1:19" ht="23.5" customHeight="1" x14ac:dyDescent="0.25">
      <c r="A49" s="265" t="s">
        <v>13</v>
      </c>
      <c r="B49" s="265" t="s">
        <v>216</v>
      </c>
      <c r="C49" s="271" t="s">
        <v>135</v>
      </c>
      <c r="D49" s="267">
        <f t="shared" ref="D49:D50" si="16">SUM(E49:K49,L49:R49)/2</f>
        <v>29</v>
      </c>
      <c r="E49" s="490"/>
      <c r="F49" s="488"/>
      <c r="G49" s="488"/>
      <c r="H49" s="488">
        <v>7</v>
      </c>
      <c r="I49" s="488">
        <v>7</v>
      </c>
      <c r="J49" s="488">
        <v>7</v>
      </c>
      <c r="K49" s="519">
        <v>8</v>
      </c>
      <c r="L49" s="519">
        <v>8</v>
      </c>
      <c r="M49" s="488"/>
      <c r="N49" s="488"/>
      <c r="O49" s="488">
        <v>7</v>
      </c>
      <c r="P49" s="488">
        <v>7</v>
      </c>
      <c r="Q49" s="488">
        <v>7</v>
      </c>
      <c r="R49" s="490"/>
      <c r="S49" s="367"/>
    </row>
    <row r="50" spans="1:19" ht="23.5" customHeight="1" x14ac:dyDescent="0.25">
      <c r="A50" s="265" t="s">
        <v>13</v>
      </c>
      <c r="B50" s="265" t="s">
        <v>216</v>
      </c>
      <c r="C50" s="271" t="s">
        <v>109</v>
      </c>
      <c r="D50" s="267">
        <f t="shared" si="16"/>
        <v>28</v>
      </c>
      <c r="E50" s="490"/>
      <c r="F50" s="491"/>
      <c r="G50" s="488">
        <v>7</v>
      </c>
      <c r="H50" s="491">
        <v>7</v>
      </c>
      <c r="I50" s="488">
        <v>7</v>
      </c>
      <c r="J50" s="488">
        <v>7</v>
      </c>
      <c r="K50" s="490"/>
      <c r="L50" s="489"/>
      <c r="M50" s="488"/>
      <c r="N50" s="488">
        <v>7</v>
      </c>
      <c r="O50" s="488">
        <v>7</v>
      </c>
      <c r="P50" s="488">
        <v>7</v>
      </c>
      <c r="Q50" s="488">
        <v>7</v>
      </c>
      <c r="R50" s="490"/>
      <c r="S50" s="367"/>
    </row>
    <row r="51" spans="1:19" ht="23.5" customHeight="1" x14ac:dyDescent="0.25">
      <c r="A51" s="265" t="s">
        <v>13</v>
      </c>
      <c r="B51" s="265" t="s">
        <v>110</v>
      </c>
      <c r="C51" s="266" t="s">
        <v>106</v>
      </c>
      <c r="D51" s="267">
        <f>SUM(E51:K51,L51:R51)/2</f>
        <v>30</v>
      </c>
      <c r="E51" s="490"/>
      <c r="F51" s="491">
        <v>6</v>
      </c>
      <c r="G51" s="488">
        <v>6</v>
      </c>
      <c r="H51" s="491">
        <v>6</v>
      </c>
      <c r="I51" s="488">
        <v>6</v>
      </c>
      <c r="J51" s="488">
        <v>6</v>
      </c>
      <c r="K51" s="497"/>
      <c r="L51" s="489"/>
      <c r="M51" s="488">
        <v>6</v>
      </c>
      <c r="N51" s="488">
        <v>6</v>
      </c>
      <c r="O51" s="488">
        <v>6</v>
      </c>
      <c r="P51" s="488">
        <v>6</v>
      </c>
      <c r="Q51" s="488">
        <v>6</v>
      </c>
      <c r="R51" s="497"/>
      <c r="S51" s="367"/>
    </row>
    <row r="52" spans="1:19" ht="23.5" hidden="1" customHeight="1" x14ac:dyDescent="0.25">
      <c r="A52" s="275"/>
      <c r="B52" s="275"/>
      <c r="C52" s="784" t="s">
        <v>51</v>
      </c>
      <c r="D52" s="277"/>
      <c r="E52" s="501">
        <f>COUNT(E20:E23,E25:E26,E28:E31,E33:E34,E36,E38,E40:E46,E49:E50)</f>
        <v>7</v>
      </c>
      <c r="F52" s="501">
        <f t="shared" ref="F52:R52" si="17">COUNT(F20:F23,F25:F26,F28:F31,F33:F34,F36,F38,F40:F46,F49:F50)</f>
        <v>11</v>
      </c>
      <c r="G52" s="501">
        <f t="shared" si="17"/>
        <v>12</v>
      </c>
      <c r="H52" s="501">
        <f t="shared" si="17"/>
        <v>13</v>
      </c>
      <c r="I52" s="501">
        <f t="shared" si="17"/>
        <v>13</v>
      </c>
      <c r="J52" s="501">
        <f t="shared" si="17"/>
        <v>12</v>
      </c>
      <c r="K52" s="501">
        <f t="shared" si="17"/>
        <v>9</v>
      </c>
      <c r="L52" s="501">
        <f t="shared" si="17"/>
        <v>8</v>
      </c>
      <c r="M52" s="501">
        <f t="shared" si="17"/>
        <v>12</v>
      </c>
      <c r="N52" s="501">
        <f t="shared" si="17"/>
        <v>12</v>
      </c>
      <c r="O52" s="501">
        <f t="shared" si="17"/>
        <v>13</v>
      </c>
      <c r="P52" s="501">
        <f t="shared" si="17"/>
        <v>12</v>
      </c>
      <c r="Q52" s="501">
        <f t="shared" si="17"/>
        <v>14</v>
      </c>
      <c r="R52" s="501">
        <f t="shared" si="17"/>
        <v>7</v>
      </c>
      <c r="S52" s="367">
        <f t="shared" si="4"/>
        <v>11.071428571428571</v>
      </c>
    </row>
    <row r="53" spans="1:19" ht="23.5" hidden="1" customHeight="1" x14ac:dyDescent="0.25">
      <c r="A53" s="275"/>
      <c r="B53" s="275"/>
      <c r="C53" s="298" t="s">
        <v>113</v>
      </c>
      <c r="D53" s="277"/>
      <c r="E53" s="501">
        <f>COUNT(E25:E26,E28:E31,E34,E36,E38:E38,E40:E46,E49:E51)</f>
        <v>6</v>
      </c>
      <c r="F53" s="501">
        <f t="shared" ref="F53:R53" si="18">COUNT(F25:F26,F28:F31,F34,F36,F38:F38,F40:F46,F49:F51)</f>
        <v>9</v>
      </c>
      <c r="G53" s="501">
        <f t="shared" si="18"/>
        <v>11</v>
      </c>
      <c r="H53" s="501">
        <f t="shared" si="18"/>
        <v>12</v>
      </c>
      <c r="I53" s="501">
        <f t="shared" si="18"/>
        <v>11</v>
      </c>
      <c r="J53" s="501">
        <f t="shared" si="18"/>
        <v>9</v>
      </c>
      <c r="K53" s="501">
        <f t="shared" si="18"/>
        <v>7</v>
      </c>
      <c r="L53" s="501">
        <f t="shared" si="18"/>
        <v>6</v>
      </c>
      <c r="M53" s="501">
        <f t="shared" si="18"/>
        <v>10</v>
      </c>
      <c r="N53" s="501">
        <f t="shared" si="18"/>
        <v>11</v>
      </c>
      <c r="O53" s="501">
        <f t="shared" si="18"/>
        <v>11</v>
      </c>
      <c r="P53" s="501">
        <f t="shared" si="18"/>
        <v>10</v>
      </c>
      <c r="Q53" s="501">
        <f t="shared" si="18"/>
        <v>11</v>
      </c>
      <c r="R53" s="501">
        <f t="shared" si="18"/>
        <v>6</v>
      </c>
      <c r="S53" s="367">
        <f t="shared" si="4"/>
        <v>9.2857142857142865</v>
      </c>
    </row>
    <row r="54" spans="1:19" ht="23.5" customHeight="1" x14ac:dyDescent="0.25">
      <c r="A54" s="275"/>
      <c r="B54" s="275"/>
      <c r="C54" s="298" t="s">
        <v>55</v>
      </c>
      <c r="D54" s="277"/>
      <c r="E54" s="501">
        <f>COUNT(E28:E31,E34,E36,E38:E38,E40:E46,E49:E51)</f>
        <v>6</v>
      </c>
      <c r="F54" s="501">
        <f t="shared" ref="F54:R54" si="19">COUNT(F28:F31,F34,F36,F38:F38,F40:F46,F49:F51)</f>
        <v>9</v>
      </c>
      <c r="G54" s="501">
        <f t="shared" si="19"/>
        <v>10</v>
      </c>
      <c r="H54" s="501">
        <f t="shared" si="19"/>
        <v>11</v>
      </c>
      <c r="I54" s="501">
        <f t="shared" si="19"/>
        <v>11</v>
      </c>
      <c r="J54" s="501">
        <f t="shared" si="19"/>
        <v>9</v>
      </c>
      <c r="K54" s="501">
        <f t="shared" si="19"/>
        <v>6</v>
      </c>
      <c r="L54" s="501">
        <f t="shared" si="19"/>
        <v>5</v>
      </c>
      <c r="M54" s="501">
        <f t="shared" si="19"/>
        <v>10</v>
      </c>
      <c r="N54" s="501">
        <f t="shared" si="19"/>
        <v>10</v>
      </c>
      <c r="O54" s="501">
        <f t="shared" si="19"/>
        <v>10</v>
      </c>
      <c r="P54" s="501">
        <f t="shared" si="19"/>
        <v>10</v>
      </c>
      <c r="Q54" s="501">
        <f t="shared" si="19"/>
        <v>11</v>
      </c>
      <c r="R54" s="501">
        <f t="shared" si="19"/>
        <v>6</v>
      </c>
      <c r="S54" s="367">
        <f t="shared" si="4"/>
        <v>8.8571428571428577</v>
      </c>
    </row>
    <row r="55" spans="1:19" ht="23.5" customHeight="1" x14ac:dyDescent="0.25">
      <c r="A55" s="265" t="s">
        <v>13</v>
      </c>
      <c r="B55" s="265" t="s">
        <v>227</v>
      </c>
      <c r="C55" s="271" t="s">
        <v>112</v>
      </c>
      <c r="D55" s="267">
        <f t="shared" ref="D55" si="20">SUM(E55:K55,L55:R55)/2</f>
        <v>10</v>
      </c>
      <c r="E55" s="490"/>
      <c r="F55" s="491"/>
      <c r="G55" s="488">
        <v>5</v>
      </c>
      <c r="H55" s="491"/>
      <c r="I55" s="488">
        <v>5</v>
      </c>
      <c r="J55" s="488"/>
      <c r="K55" s="489"/>
      <c r="L55" s="489"/>
      <c r="M55" s="488"/>
      <c r="N55" s="488">
        <v>5</v>
      </c>
      <c r="O55" s="488"/>
      <c r="P55" s="488">
        <v>5</v>
      </c>
      <c r="Q55" s="488"/>
      <c r="R55" s="489"/>
      <c r="S55" s="367"/>
    </row>
    <row r="56" spans="1:19" ht="23.5" hidden="1" customHeight="1" x14ac:dyDescent="0.25">
      <c r="A56" s="275"/>
      <c r="B56" s="275"/>
      <c r="C56" s="298" t="s">
        <v>105</v>
      </c>
      <c r="D56" s="277"/>
      <c r="E56" s="501">
        <f>COUNT(E34,E36,E38:E38,E40:E46,E49:E51,E55)</f>
        <v>5</v>
      </c>
      <c r="F56" s="501">
        <f t="shared" ref="F56:R56" si="21">COUNT(F34,F36,F38:F38,F40:F46,F49:F51,F55)</f>
        <v>7</v>
      </c>
      <c r="G56" s="501">
        <f t="shared" si="21"/>
        <v>7</v>
      </c>
      <c r="H56" s="501">
        <f t="shared" si="21"/>
        <v>8</v>
      </c>
      <c r="I56" s="501">
        <f t="shared" si="21"/>
        <v>9</v>
      </c>
      <c r="J56" s="501">
        <f t="shared" si="21"/>
        <v>7</v>
      </c>
      <c r="K56" s="501">
        <f t="shared" si="21"/>
        <v>4</v>
      </c>
      <c r="L56" s="501">
        <f t="shared" si="21"/>
        <v>4</v>
      </c>
      <c r="M56" s="501">
        <f t="shared" si="21"/>
        <v>7</v>
      </c>
      <c r="N56" s="501">
        <f t="shared" si="21"/>
        <v>8</v>
      </c>
      <c r="O56" s="501">
        <f t="shared" si="21"/>
        <v>8</v>
      </c>
      <c r="P56" s="501">
        <f t="shared" si="21"/>
        <v>8</v>
      </c>
      <c r="Q56" s="501">
        <f t="shared" si="21"/>
        <v>7</v>
      </c>
      <c r="R56" s="501">
        <f t="shared" si="21"/>
        <v>5</v>
      </c>
      <c r="S56" s="367">
        <f t="shared" si="4"/>
        <v>6.7142857142857144</v>
      </c>
    </row>
    <row r="57" spans="1:19" ht="23.5" hidden="1" customHeight="1" x14ac:dyDescent="0.25">
      <c r="A57" s="275"/>
      <c r="B57" s="275"/>
      <c r="C57" s="298" t="s">
        <v>128</v>
      </c>
      <c r="D57" s="277"/>
      <c r="E57" s="501">
        <f>COUNT(E36,E38:E38,E40:E46,E49:E51,E55)</f>
        <v>4</v>
      </c>
      <c r="F57" s="501">
        <f t="shared" ref="F57:R57" si="22">COUNT(F36,F38:F38,F40:F46,F49:F51,F55)</f>
        <v>6</v>
      </c>
      <c r="G57" s="501">
        <f t="shared" si="22"/>
        <v>6</v>
      </c>
      <c r="H57" s="501">
        <f t="shared" si="22"/>
        <v>7</v>
      </c>
      <c r="I57" s="501">
        <f t="shared" si="22"/>
        <v>9</v>
      </c>
      <c r="J57" s="501">
        <f t="shared" si="22"/>
        <v>7</v>
      </c>
      <c r="K57" s="501">
        <f t="shared" si="22"/>
        <v>4</v>
      </c>
      <c r="L57" s="501">
        <f t="shared" si="22"/>
        <v>4</v>
      </c>
      <c r="M57" s="501">
        <f t="shared" si="22"/>
        <v>6</v>
      </c>
      <c r="N57" s="501">
        <f t="shared" si="22"/>
        <v>7</v>
      </c>
      <c r="O57" s="501">
        <f t="shared" si="22"/>
        <v>7</v>
      </c>
      <c r="P57" s="501">
        <f t="shared" si="22"/>
        <v>8</v>
      </c>
      <c r="Q57" s="501">
        <f t="shared" si="22"/>
        <v>7</v>
      </c>
      <c r="R57" s="501">
        <f t="shared" si="22"/>
        <v>4</v>
      </c>
      <c r="S57" s="367">
        <f t="shared" si="4"/>
        <v>6.1428571428571432</v>
      </c>
    </row>
    <row r="58" spans="1:19" ht="23.5" hidden="1" customHeight="1" x14ac:dyDescent="0.25">
      <c r="A58" s="275"/>
      <c r="B58" s="275"/>
      <c r="C58" s="298" t="s">
        <v>161</v>
      </c>
      <c r="D58" s="277"/>
      <c r="E58" s="501">
        <f>COUNT(E38:E38,E40:E46,E49:E51,E55)</f>
        <v>4</v>
      </c>
      <c r="F58" s="501">
        <f t="shared" ref="F58:R58" si="23">COUNT(F38:F38,F40:F46,F49:F51,F55)</f>
        <v>6</v>
      </c>
      <c r="G58" s="501">
        <f t="shared" si="23"/>
        <v>6</v>
      </c>
      <c r="H58" s="501">
        <f t="shared" si="23"/>
        <v>7</v>
      </c>
      <c r="I58" s="501">
        <f t="shared" si="23"/>
        <v>9</v>
      </c>
      <c r="J58" s="501">
        <f t="shared" si="23"/>
        <v>7</v>
      </c>
      <c r="K58" s="501">
        <f t="shared" si="23"/>
        <v>4</v>
      </c>
      <c r="L58" s="501">
        <f t="shared" si="23"/>
        <v>4</v>
      </c>
      <c r="M58" s="501">
        <f t="shared" si="23"/>
        <v>6</v>
      </c>
      <c r="N58" s="501">
        <f t="shared" si="23"/>
        <v>7</v>
      </c>
      <c r="O58" s="501">
        <f t="shared" si="23"/>
        <v>7</v>
      </c>
      <c r="P58" s="501">
        <f t="shared" si="23"/>
        <v>8</v>
      </c>
      <c r="Q58" s="501">
        <f t="shared" si="23"/>
        <v>7</v>
      </c>
      <c r="R58" s="501">
        <f t="shared" si="23"/>
        <v>4</v>
      </c>
      <c r="S58" s="367">
        <f t="shared" si="4"/>
        <v>6.1428571428571432</v>
      </c>
    </row>
    <row r="59" spans="1:19" ht="23.5" hidden="1" customHeight="1" x14ac:dyDescent="0.25">
      <c r="A59" s="275"/>
      <c r="B59" s="275"/>
      <c r="C59" s="298" t="s">
        <v>129</v>
      </c>
      <c r="D59" s="277"/>
      <c r="E59" s="501">
        <f>COUNT(E40:E46,E49:E51,E55)</f>
        <v>3</v>
      </c>
      <c r="F59" s="501">
        <f t="shared" ref="F59:R59" si="24">COUNT(F40:F46,F49:F51,F55)</f>
        <v>5</v>
      </c>
      <c r="G59" s="501">
        <f t="shared" si="24"/>
        <v>6</v>
      </c>
      <c r="H59" s="501">
        <f t="shared" si="24"/>
        <v>6</v>
      </c>
      <c r="I59" s="501">
        <f t="shared" si="24"/>
        <v>8</v>
      </c>
      <c r="J59" s="501">
        <f t="shared" si="24"/>
        <v>6</v>
      </c>
      <c r="K59" s="501">
        <f t="shared" si="24"/>
        <v>4</v>
      </c>
      <c r="L59" s="501">
        <f t="shared" si="24"/>
        <v>4</v>
      </c>
      <c r="M59" s="501">
        <f t="shared" si="24"/>
        <v>5</v>
      </c>
      <c r="N59" s="501">
        <f t="shared" si="24"/>
        <v>6</v>
      </c>
      <c r="O59" s="501">
        <f t="shared" si="24"/>
        <v>7</v>
      </c>
      <c r="P59" s="501">
        <f t="shared" si="24"/>
        <v>7</v>
      </c>
      <c r="Q59" s="501">
        <f t="shared" si="24"/>
        <v>6</v>
      </c>
      <c r="R59" s="501">
        <f t="shared" si="24"/>
        <v>3</v>
      </c>
      <c r="S59" s="367">
        <f t="shared" si="4"/>
        <v>5.4285714285714288</v>
      </c>
    </row>
    <row r="60" spans="1:19" ht="23.5" hidden="1" customHeight="1" x14ac:dyDescent="0.25">
      <c r="A60" s="275"/>
      <c r="B60" s="275"/>
      <c r="C60" s="298" t="s">
        <v>186</v>
      </c>
      <c r="D60" s="277"/>
      <c r="E60" s="501">
        <f>COUNT(E41:E46,E49:E51,E55)</f>
        <v>3</v>
      </c>
      <c r="F60" s="501">
        <f t="shared" ref="F60:R60" si="25">COUNT(F41:F46,F49:F51,F55)</f>
        <v>5</v>
      </c>
      <c r="G60" s="501">
        <f t="shared" si="25"/>
        <v>6</v>
      </c>
      <c r="H60" s="501">
        <f t="shared" si="25"/>
        <v>6</v>
      </c>
      <c r="I60" s="501">
        <f t="shared" si="25"/>
        <v>8</v>
      </c>
      <c r="J60" s="501">
        <f t="shared" si="25"/>
        <v>6</v>
      </c>
      <c r="K60" s="501">
        <f t="shared" si="25"/>
        <v>4</v>
      </c>
      <c r="L60" s="501">
        <f t="shared" si="25"/>
        <v>4</v>
      </c>
      <c r="M60" s="501">
        <f t="shared" si="25"/>
        <v>5</v>
      </c>
      <c r="N60" s="501">
        <f t="shared" si="25"/>
        <v>6</v>
      </c>
      <c r="O60" s="501">
        <f t="shared" si="25"/>
        <v>7</v>
      </c>
      <c r="P60" s="501">
        <f t="shared" si="25"/>
        <v>7</v>
      </c>
      <c r="Q60" s="501">
        <f t="shared" si="25"/>
        <v>6</v>
      </c>
      <c r="R60" s="501">
        <f t="shared" si="25"/>
        <v>3</v>
      </c>
      <c r="S60" s="367">
        <f t="shared" si="4"/>
        <v>5.4285714285714288</v>
      </c>
    </row>
    <row r="61" spans="1:19" ht="23.5" customHeight="1" x14ac:dyDescent="0.25">
      <c r="A61" s="275"/>
      <c r="B61" s="275"/>
      <c r="C61" s="298" t="s">
        <v>130</v>
      </c>
      <c r="D61" s="277"/>
      <c r="E61" s="501">
        <f>COUNT(E42:E46,E49:E51,E55)</f>
        <v>2</v>
      </c>
      <c r="F61" s="501">
        <f t="shared" ref="F61:R61" si="26">COUNT(F42:F46,F49:F51,F55)</f>
        <v>4</v>
      </c>
      <c r="G61" s="501">
        <f t="shared" si="26"/>
        <v>5</v>
      </c>
      <c r="H61" s="501">
        <f t="shared" si="26"/>
        <v>6</v>
      </c>
      <c r="I61" s="501">
        <f t="shared" si="26"/>
        <v>7</v>
      </c>
      <c r="J61" s="501">
        <f t="shared" si="26"/>
        <v>5</v>
      </c>
      <c r="K61" s="501">
        <f t="shared" si="26"/>
        <v>4</v>
      </c>
      <c r="L61" s="501">
        <f t="shared" si="26"/>
        <v>4</v>
      </c>
      <c r="M61" s="501">
        <f t="shared" si="26"/>
        <v>4</v>
      </c>
      <c r="N61" s="501">
        <f t="shared" si="26"/>
        <v>5</v>
      </c>
      <c r="O61" s="501">
        <f t="shared" si="26"/>
        <v>6</v>
      </c>
      <c r="P61" s="501">
        <f t="shared" si="26"/>
        <v>6</v>
      </c>
      <c r="Q61" s="501">
        <f t="shared" si="26"/>
        <v>6</v>
      </c>
      <c r="R61" s="501">
        <f t="shared" si="26"/>
        <v>2</v>
      </c>
      <c r="S61" s="367">
        <f t="shared" si="4"/>
        <v>4.7142857142857144</v>
      </c>
    </row>
    <row r="62" spans="1:19" ht="23.5" customHeight="1" thickBot="1" x14ac:dyDescent="0.3">
      <c r="A62" s="299" t="s">
        <v>102</v>
      </c>
      <c r="B62" s="265"/>
      <c r="C62" s="266"/>
      <c r="D62" s="267"/>
      <c r="E62" s="490"/>
      <c r="F62" s="491"/>
      <c r="G62" s="491"/>
      <c r="H62" s="491"/>
      <c r="I62" s="488"/>
      <c r="J62" s="488"/>
      <c r="K62" s="489"/>
      <c r="L62" s="489"/>
      <c r="M62" s="491"/>
      <c r="N62" s="488"/>
      <c r="O62" s="488"/>
      <c r="P62" s="488"/>
      <c r="Q62" s="488"/>
      <c r="R62" s="490"/>
    </row>
    <row r="63" spans="1:19" ht="23.5" customHeight="1" thickBot="1" x14ac:dyDescent="0.3">
      <c r="A63" s="300" t="s">
        <v>95</v>
      </c>
      <c r="B63" s="300" t="s">
        <v>101</v>
      </c>
      <c r="C63" s="301" t="s">
        <v>97</v>
      </c>
      <c r="D63" s="300">
        <f>SUM(E63:K63,L63:R63)/2</f>
        <v>19</v>
      </c>
      <c r="E63" s="529"/>
      <c r="F63" s="530">
        <v>7.5</v>
      </c>
      <c r="G63" s="530">
        <v>7.5</v>
      </c>
      <c r="H63" s="530">
        <v>4</v>
      </c>
      <c r="I63" s="527"/>
      <c r="J63" s="527"/>
      <c r="K63" s="529"/>
      <c r="L63" s="529"/>
      <c r="M63" s="530">
        <v>7.5</v>
      </c>
      <c r="N63" s="527">
        <v>7.5</v>
      </c>
      <c r="O63" s="527">
        <v>4</v>
      </c>
      <c r="P63" s="527"/>
      <c r="Q63" s="527"/>
      <c r="R63" s="531"/>
    </row>
    <row r="64" spans="1:19" ht="23.5" customHeight="1" thickBot="1" x14ac:dyDescent="0.3">
      <c r="A64" s="265" t="s">
        <v>96</v>
      </c>
      <c r="B64" s="265" t="s">
        <v>100</v>
      </c>
      <c r="C64" s="305" t="s">
        <v>99</v>
      </c>
      <c r="D64" s="300">
        <f t="shared" ref="D64:D65" si="27">SUM(E64:K64,L64:R64)/2</f>
        <v>38</v>
      </c>
      <c r="E64" s="533"/>
      <c r="F64" s="534">
        <v>9.5</v>
      </c>
      <c r="G64" s="486">
        <v>9.5</v>
      </c>
      <c r="H64" s="486">
        <v>9.5</v>
      </c>
      <c r="I64" s="486">
        <v>9.5</v>
      </c>
      <c r="J64" s="486"/>
      <c r="K64" s="533"/>
      <c r="L64" s="535"/>
      <c r="M64" s="536">
        <v>9.5</v>
      </c>
      <c r="N64" s="486">
        <v>9.5</v>
      </c>
      <c r="O64" s="486">
        <v>9.5</v>
      </c>
      <c r="P64" s="486">
        <v>9.5</v>
      </c>
      <c r="Q64" s="486"/>
      <c r="R64" s="537"/>
    </row>
    <row r="65" spans="1:18" ht="23.5" customHeight="1" thickBot="1" x14ac:dyDescent="0.3">
      <c r="A65" s="265" t="s">
        <v>96</v>
      </c>
      <c r="B65" s="265" t="s">
        <v>100</v>
      </c>
      <c r="C65" s="305" t="s">
        <v>137</v>
      </c>
      <c r="D65" s="300">
        <f t="shared" si="27"/>
        <v>38</v>
      </c>
      <c r="E65" s="533">
        <v>9.5</v>
      </c>
      <c r="F65" s="536">
        <v>9.5</v>
      </c>
      <c r="G65" s="486"/>
      <c r="H65" s="486"/>
      <c r="I65" s="486"/>
      <c r="J65" s="486">
        <v>9.5</v>
      </c>
      <c r="K65" s="533">
        <v>9.5</v>
      </c>
      <c r="L65" s="533">
        <v>9.5</v>
      </c>
      <c r="M65" s="534">
        <v>9.5</v>
      </c>
      <c r="N65" s="486"/>
      <c r="O65" s="486"/>
      <c r="P65" s="486"/>
      <c r="Q65" s="486">
        <v>9.5</v>
      </c>
      <c r="R65" s="537">
        <v>9.5</v>
      </c>
    </row>
    <row r="66" spans="1:18" ht="23.5" customHeight="1" x14ac:dyDescent="0.3">
      <c r="A66" s="265"/>
      <c r="B66" s="311" t="s">
        <v>155</v>
      </c>
      <c r="C66" s="312" t="s">
        <v>140</v>
      </c>
      <c r="D66" s="267"/>
      <c r="E66" s="489"/>
      <c r="F66" s="491"/>
      <c r="G66" s="491"/>
      <c r="H66" s="491"/>
      <c r="I66" s="488"/>
      <c r="J66" s="488"/>
      <c r="K66" s="489"/>
      <c r="L66" s="489"/>
      <c r="M66" s="488"/>
      <c r="N66" s="488"/>
      <c r="O66" s="488"/>
      <c r="P66" s="488"/>
      <c r="Q66" s="488"/>
      <c r="R66" s="490"/>
    </row>
    <row r="67" spans="1:18" ht="23.5" customHeight="1" x14ac:dyDescent="0.3">
      <c r="A67" s="265"/>
      <c r="B67" s="313" t="s">
        <v>154</v>
      </c>
      <c r="C67" s="314" t="s">
        <v>141</v>
      </c>
      <c r="D67" s="267"/>
      <c r="E67" s="489"/>
      <c r="F67" s="491"/>
      <c r="G67" s="491"/>
      <c r="H67" s="491"/>
      <c r="I67" s="488"/>
      <c r="J67" s="488"/>
      <c r="K67" s="489"/>
      <c r="L67" s="489"/>
      <c r="M67" s="488"/>
      <c r="N67" s="488"/>
      <c r="O67" s="488"/>
      <c r="P67" s="488"/>
      <c r="Q67" s="488"/>
      <c r="R67" s="490"/>
    </row>
    <row r="68" spans="1:18" ht="23.5" customHeight="1" x14ac:dyDescent="0.45">
      <c r="A68" s="315"/>
      <c r="B68" s="315"/>
      <c r="C68" s="315"/>
      <c r="D68" s="317"/>
      <c r="E68" s="699">
        <f>SUM(E7:E13,E15:E18,E20:E23,E25:E26,E28:E31,E33:E34,E36,E38:E38,E40:E46,E49:E51,E55,E63:E67)</f>
        <v>87.5</v>
      </c>
      <c r="F68" s="699">
        <f t="shared" ref="F68:R68" si="28">SUM(F7:F13,F15:F18,F20:F23,F25:F26,F28:F31,F33:F34,F36,F38:F38,F40:F46,F49:F51,F55,F63:F67)</f>
        <v>183.5</v>
      </c>
      <c r="G68" s="699">
        <f t="shared" si="28"/>
        <v>170</v>
      </c>
      <c r="H68" s="699">
        <f t="shared" si="28"/>
        <v>165.5</v>
      </c>
      <c r="I68" s="699">
        <f t="shared" si="28"/>
        <v>182.5</v>
      </c>
      <c r="J68" s="699">
        <f t="shared" si="28"/>
        <v>169.5</v>
      </c>
      <c r="K68" s="699">
        <f t="shared" si="28"/>
        <v>111.5</v>
      </c>
      <c r="L68" s="699">
        <f t="shared" si="28"/>
        <v>95.5</v>
      </c>
      <c r="M68" s="699">
        <f t="shared" si="28"/>
        <v>183.5</v>
      </c>
      <c r="N68" s="699">
        <f t="shared" si="28"/>
        <v>178</v>
      </c>
      <c r="O68" s="699">
        <f t="shared" si="28"/>
        <v>181.5</v>
      </c>
      <c r="P68" s="699">
        <f t="shared" si="28"/>
        <v>166.5</v>
      </c>
      <c r="Q68" s="699">
        <f t="shared" si="28"/>
        <v>177.5</v>
      </c>
      <c r="R68" s="699">
        <f t="shared" si="28"/>
        <v>95.5</v>
      </c>
    </row>
    <row r="69" spans="1:18" ht="23.5" customHeight="1" x14ac:dyDescent="0.45">
      <c r="A69" s="319"/>
      <c r="B69" s="319"/>
      <c r="C69" s="319"/>
      <c r="D69" s="317"/>
      <c r="E69" s="701">
        <f>E68/8</f>
        <v>10.9375</v>
      </c>
      <c r="F69" s="701">
        <f t="shared" ref="F69:R69" si="29">F68/8</f>
        <v>22.9375</v>
      </c>
      <c r="G69" s="701">
        <f t="shared" si="29"/>
        <v>21.25</v>
      </c>
      <c r="H69" s="701">
        <f t="shared" si="29"/>
        <v>20.6875</v>
      </c>
      <c r="I69" s="701">
        <f t="shared" si="29"/>
        <v>22.8125</v>
      </c>
      <c r="J69" s="701">
        <f t="shared" si="29"/>
        <v>21.1875</v>
      </c>
      <c r="K69" s="701">
        <f t="shared" si="29"/>
        <v>13.9375</v>
      </c>
      <c r="L69" s="701">
        <f t="shared" si="29"/>
        <v>11.9375</v>
      </c>
      <c r="M69" s="701">
        <f t="shared" si="29"/>
        <v>22.9375</v>
      </c>
      <c r="N69" s="701">
        <f t="shared" si="29"/>
        <v>22.25</v>
      </c>
      <c r="O69" s="701">
        <f t="shared" si="29"/>
        <v>22.6875</v>
      </c>
      <c r="P69" s="701">
        <f t="shared" si="29"/>
        <v>20.8125</v>
      </c>
      <c r="Q69" s="701">
        <f t="shared" si="29"/>
        <v>22.1875</v>
      </c>
      <c r="R69" s="701">
        <f t="shared" si="29"/>
        <v>11.9375</v>
      </c>
    </row>
    <row r="70" spans="1:18" ht="23.5" customHeight="1" x14ac:dyDescent="0.45">
      <c r="A70" s="320"/>
      <c r="B70" s="320"/>
      <c r="C70" s="320"/>
      <c r="D70" s="321" t="s">
        <v>212</v>
      </c>
      <c r="E70" s="554" t="s">
        <v>74</v>
      </c>
      <c r="F70" s="555" t="s">
        <v>203</v>
      </c>
      <c r="H70" s="553" t="s">
        <v>211</v>
      </c>
      <c r="I70" s="703"/>
      <c r="J70" s="557" t="s">
        <v>203</v>
      </c>
      <c r="L70" s="553" t="s">
        <v>213</v>
      </c>
      <c r="M70" s="554" t="s">
        <v>74</v>
      </c>
      <c r="N70" s="555" t="s">
        <v>203</v>
      </c>
      <c r="P70" s="553" t="s">
        <v>211</v>
      </c>
      <c r="Q70" s="703"/>
      <c r="R70" s="557" t="s">
        <v>203</v>
      </c>
    </row>
    <row r="71" spans="1:18" ht="23.5" customHeight="1" x14ac:dyDescent="0.45">
      <c r="A71" s="316"/>
      <c r="B71" s="316"/>
      <c r="C71" s="316"/>
      <c r="D71" s="326" t="s">
        <v>159</v>
      </c>
      <c r="E71" s="542">
        <v>27.15</v>
      </c>
      <c r="F71" s="704" t="str">
        <f>E71* 40 &amp; "hrs"</f>
        <v>1086hrs</v>
      </c>
      <c r="H71" s="561" t="s">
        <v>240</v>
      </c>
      <c r="I71" s="562">
        <v>25.93</v>
      </c>
      <c r="J71" s="705" t="s">
        <v>247</v>
      </c>
      <c r="L71" s="564" t="s">
        <v>159</v>
      </c>
      <c r="M71" s="565">
        <v>27.15</v>
      </c>
      <c r="N71" s="704" t="str">
        <f>M71* 40 &amp; "hrs"</f>
        <v>1086hrs</v>
      </c>
      <c r="P71" s="566" t="s">
        <v>240</v>
      </c>
      <c r="Q71" s="543">
        <v>25.93</v>
      </c>
      <c r="R71" s="706" t="s">
        <v>247</v>
      </c>
    </row>
    <row r="72" spans="1:18" ht="23.5" customHeight="1" x14ac:dyDescent="0.45">
      <c r="A72" s="316"/>
      <c r="B72" s="316"/>
      <c r="C72" s="316"/>
      <c r="D72" s="337" t="s">
        <v>204</v>
      </c>
      <c r="E72" s="569">
        <f>SUM(E68:K68)/40</f>
        <v>26.75</v>
      </c>
      <c r="F72" s="707" t="str">
        <f>E72* 40 &amp; "hrs"</f>
        <v>1070hrs</v>
      </c>
      <c r="H72" s="571" t="s">
        <v>74</v>
      </c>
      <c r="I72" s="572">
        <f>SUM(E68:K68)/40</f>
        <v>26.75</v>
      </c>
      <c r="J72" s="573" t="str">
        <f>I72*40 &amp; "hrs"</f>
        <v>1070hrs</v>
      </c>
      <c r="L72" s="574" t="s">
        <v>204</v>
      </c>
      <c r="M72" s="575">
        <f>SUM(L68:R68)/40</f>
        <v>26.95</v>
      </c>
      <c r="N72" s="707" t="str">
        <f>M72* 40 &amp; "hrs"</f>
        <v>1078hrs</v>
      </c>
      <c r="P72" s="571" t="s">
        <v>74</v>
      </c>
      <c r="Q72" s="576">
        <f>SUM(L68:R68)/40</f>
        <v>26.95</v>
      </c>
      <c r="R72" s="577" t="str">
        <f>Q72*40 &amp; "hrs"</f>
        <v>1078hrs</v>
      </c>
    </row>
    <row r="73" spans="1:18" ht="23.5" customHeight="1" x14ac:dyDescent="0.45">
      <c r="A73" s="257"/>
      <c r="B73" s="257"/>
      <c r="C73" s="257"/>
      <c r="D73" s="331" t="s">
        <v>188</v>
      </c>
      <c r="E73" s="565">
        <f>COUNTIFS(E7:K69, "T")*8/40</f>
        <v>0.8</v>
      </c>
      <c r="F73" s="708" t="str">
        <f>E73* 40 &amp; "hrs"</f>
        <v>32hrs</v>
      </c>
      <c r="H73" s="566" t="s">
        <v>241</v>
      </c>
      <c r="I73" s="565">
        <v>29.07</v>
      </c>
      <c r="J73" s="706" t="s">
        <v>251</v>
      </c>
      <c r="L73" s="580" t="s">
        <v>188</v>
      </c>
      <c r="M73" s="543">
        <f>COUNTIFS(L7:R69, "T")*8/40</f>
        <v>1</v>
      </c>
      <c r="N73" s="708" t="str">
        <f>M73* 40 &amp; "hrs"</f>
        <v>40hrs</v>
      </c>
      <c r="P73" s="566" t="s">
        <v>241</v>
      </c>
      <c r="Q73" s="543">
        <v>29.07</v>
      </c>
      <c r="R73" s="706" t="s">
        <v>251</v>
      </c>
    </row>
    <row r="76" spans="1:18" ht="23.5" customHeight="1" x14ac:dyDescent="0.4">
      <c r="D76" t="s">
        <v>280</v>
      </c>
      <c r="G76" s="507">
        <f>26.63*40</f>
        <v>1065.2</v>
      </c>
      <c r="H76" s="507" t="str">
        <f ca="1">_xlfn.FORMULATEXT(G76)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2">
    <cfRule type="cellIs" dxfId="321" priority="10" operator="lessThan">
      <formula>25.93</formula>
    </cfRule>
    <cfRule type="cellIs" dxfId="320" priority="11" operator="greaterThan">
      <formula>29.07</formula>
    </cfRule>
    <cfRule type="cellIs" dxfId="319" priority="12" operator="between">
      <formula>25.93</formula>
      <formula>29.07</formula>
    </cfRule>
  </conditionalFormatting>
  <conditionalFormatting sqref="J72">
    <cfRule type="cellIs" dxfId="318" priority="7" operator="lessThan">
      <formula>1037.2</formula>
    </cfRule>
    <cfRule type="cellIs" dxfId="317" priority="8" operator="greaterThan">
      <formula>1162.8</formula>
    </cfRule>
    <cfRule type="cellIs" dxfId="316" priority="9" operator="between">
      <formula>1037.2</formula>
      <formula>1162.8</formula>
    </cfRule>
  </conditionalFormatting>
  <conditionalFormatting sqref="Q72">
    <cfRule type="cellIs" dxfId="315" priority="4" operator="lessThan">
      <formula>25.93</formula>
    </cfRule>
    <cfRule type="cellIs" dxfId="314" priority="5" operator="greaterThan">
      <formula>29.07</formula>
    </cfRule>
    <cfRule type="cellIs" dxfId="313" priority="6" operator="between">
      <formula>25.93</formula>
      <formula>29.07</formula>
    </cfRule>
  </conditionalFormatting>
  <conditionalFormatting sqref="R72">
    <cfRule type="cellIs" dxfId="312" priority="1" operator="lessThan">
      <formula>1037.2</formula>
    </cfRule>
    <cfRule type="cellIs" dxfId="311" priority="2" operator="greaterThan">
      <formula>1162.8</formula>
    </cfRule>
    <cfRule type="cellIs" dxfId="310" priority="3" operator="between">
      <formula>1037.2</formula>
      <formula>1162.8</formula>
    </cfRule>
  </conditionalFormatting>
  <pageMargins left="0.7" right="0.7" top="0.75" bottom="0.75" header="0.3" footer="0.3"/>
  <pageSetup scale="46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8A1A-5289-4E69-A985-730B4F8EBCA4}">
  <sheetPr>
    <pageSetUpPr fitToPage="1"/>
  </sheetPr>
  <dimension ref="A1:S75"/>
  <sheetViews>
    <sheetView topLeftCell="B47" workbookViewId="0">
      <selection activeCell="A2" sqref="A2:R2"/>
    </sheetView>
  </sheetViews>
  <sheetFormatPr defaultColWidth="8.7265625" defaultRowHeight="24.65" customHeight="1" x14ac:dyDescent="0.4"/>
  <cols>
    <col min="1" max="1" width="11" style="507" customWidth="1"/>
    <col min="2" max="2" width="25.7265625" style="507" customWidth="1"/>
    <col min="3" max="3" width="25.1796875" style="507" customWidth="1"/>
    <col min="4" max="4" width="9.7265625" style="507" customWidth="1"/>
    <col min="5" max="16384" width="8.7265625" style="507"/>
  </cols>
  <sheetData>
    <row r="1" spans="1:19" ht="24.65" customHeight="1" x14ac:dyDescent="0.45">
      <c r="A1" s="2688" t="s">
        <v>0</v>
      </c>
      <c r="B1" s="2688"/>
      <c r="C1" s="2688"/>
      <c r="D1" s="2688"/>
      <c r="E1" s="2688"/>
      <c r="F1" s="2688"/>
      <c r="G1" s="2688"/>
      <c r="H1" s="2688"/>
      <c r="I1" s="2688"/>
      <c r="J1" s="2688"/>
      <c r="K1" s="2688"/>
      <c r="L1" s="2688"/>
      <c r="M1" s="2688"/>
      <c r="N1" s="2688"/>
      <c r="O1" s="2688"/>
      <c r="P1" s="2688"/>
      <c r="Q1" s="2688"/>
      <c r="R1" s="2688"/>
    </row>
    <row r="2" spans="1:19" ht="24.65" customHeight="1" x14ac:dyDescent="0.45">
      <c r="A2" s="2688" t="s">
        <v>87</v>
      </c>
      <c r="B2" s="2688"/>
      <c r="C2" s="2688"/>
      <c r="D2" s="2688"/>
      <c r="E2" s="2688"/>
      <c r="F2" s="2688"/>
      <c r="G2" s="2688"/>
      <c r="H2" s="2688"/>
      <c r="I2" s="2688"/>
      <c r="J2" s="2688"/>
      <c r="K2" s="2688"/>
      <c r="L2" s="2688"/>
      <c r="M2" s="2688"/>
      <c r="N2" s="2688"/>
      <c r="O2" s="2688"/>
      <c r="P2" s="2688"/>
      <c r="Q2" s="2688"/>
      <c r="R2" s="2688"/>
    </row>
    <row r="3" spans="1:19" ht="24.65" customHeight="1" x14ac:dyDescent="0.45">
      <c r="A3" s="2689"/>
      <c r="B3" s="2689"/>
      <c r="C3" s="2689"/>
      <c r="D3" s="2689"/>
      <c r="E3" s="2689"/>
      <c r="F3" s="2689"/>
      <c r="G3" s="2689"/>
      <c r="H3" s="2689"/>
      <c r="I3" s="2689"/>
      <c r="J3" s="2689"/>
      <c r="K3" s="2689"/>
      <c r="L3" s="2689"/>
      <c r="M3" s="2689"/>
      <c r="N3" s="2689"/>
      <c r="O3" s="2689"/>
      <c r="P3" s="2689"/>
      <c r="Q3" s="2689"/>
      <c r="R3" s="2689"/>
    </row>
    <row r="4" spans="1:19" ht="24.65" customHeight="1" x14ac:dyDescent="0.45">
      <c r="A4" s="479"/>
      <c r="B4" s="479"/>
      <c r="C4" s="479"/>
      <c r="D4" s="479"/>
      <c r="E4" s="2601" t="s">
        <v>2</v>
      </c>
      <c r="F4" s="2602"/>
      <c r="G4" s="2602"/>
      <c r="H4" s="2602"/>
      <c r="I4" s="2602"/>
      <c r="J4" s="2602"/>
      <c r="K4" s="2603"/>
      <c r="L4" s="2601" t="s">
        <v>3</v>
      </c>
      <c r="M4" s="2602"/>
      <c r="N4" s="2602"/>
      <c r="O4" s="2602"/>
      <c r="P4" s="2602"/>
      <c r="Q4" s="2602"/>
      <c r="R4" s="2602"/>
    </row>
    <row r="5" spans="1:19" ht="24.65" customHeight="1" x14ac:dyDescent="0.45">
      <c r="A5" s="480"/>
      <c r="B5" s="480"/>
      <c r="C5" s="480"/>
      <c r="D5" s="480"/>
      <c r="E5" s="481">
        <v>45347</v>
      </c>
      <c r="F5" s="481">
        <v>45348</v>
      </c>
      <c r="G5" s="481">
        <v>45349</v>
      </c>
      <c r="H5" s="481">
        <v>45350</v>
      </c>
      <c r="I5" s="481">
        <v>45351</v>
      </c>
      <c r="J5" s="481">
        <v>45352</v>
      </c>
      <c r="K5" s="481">
        <v>45353</v>
      </c>
      <c r="L5" s="481">
        <v>45354</v>
      </c>
      <c r="M5" s="481">
        <v>45355</v>
      </c>
      <c r="N5" s="481">
        <v>45356</v>
      </c>
      <c r="O5" s="481">
        <v>45357</v>
      </c>
      <c r="P5" s="481">
        <v>45358</v>
      </c>
      <c r="Q5" s="481">
        <v>45359</v>
      </c>
      <c r="R5" s="481">
        <v>45360</v>
      </c>
    </row>
    <row r="6" spans="1:19" ht="24.65" customHeight="1" x14ac:dyDescent="0.45">
      <c r="A6" s="482" t="s">
        <v>4</v>
      </c>
      <c r="B6" s="482" t="s">
        <v>5</v>
      </c>
      <c r="C6" s="482" t="s">
        <v>6</v>
      </c>
      <c r="D6" s="482" t="s">
        <v>7</v>
      </c>
      <c r="E6" s="483" t="s">
        <v>8</v>
      </c>
      <c r="F6" s="484" t="s">
        <v>9</v>
      </c>
      <c r="G6" s="484" t="s">
        <v>10</v>
      </c>
      <c r="H6" s="484" t="s">
        <v>11</v>
      </c>
      <c r="I6" s="484" t="s">
        <v>10</v>
      </c>
      <c r="J6" s="484" t="s">
        <v>264</v>
      </c>
      <c r="K6" s="483" t="s">
        <v>8</v>
      </c>
      <c r="L6" s="483" t="s">
        <v>8</v>
      </c>
      <c r="M6" s="484" t="s">
        <v>9</v>
      </c>
      <c r="N6" s="484" t="s">
        <v>10</v>
      </c>
      <c r="O6" s="484" t="s">
        <v>11</v>
      </c>
      <c r="P6" s="484" t="s">
        <v>10</v>
      </c>
      <c r="Q6" s="484" t="s">
        <v>12</v>
      </c>
      <c r="R6" s="485" t="s">
        <v>8</v>
      </c>
    </row>
    <row r="7" spans="1:19" ht="24.65" customHeight="1" x14ac:dyDescent="0.4">
      <c r="A7" s="486" t="s">
        <v>13</v>
      </c>
      <c r="B7" s="486" t="s">
        <v>116</v>
      </c>
      <c r="C7" s="487" t="s">
        <v>115</v>
      </c>
      <c r="D7" s="488">
        <f>SUM(E7:K7,L7:R7)/2</f>
        <v>35</v>
      </c>
      <c r="E7" s="489"/>
      <c r="F7" s="488">
        <v>7</v>
      </c>
      <c r="G7" s="488">
        <v>7</v>
      </c>
      <c r="H7" s="488">
        <v>7</v>
      </c>
      <c r="I7" s="488">
        <v>7</v>
      </c>
      <c r="J7" s="488">
        <v>7</v>
      </c>
      <c r="K7" s="489"/>
      <c r="L7" s="489"/>
      <c r="M7" s="488">
        <v>7</v>
      </c>
      <c r="N7" s="488">
        <v>7</v>
      </c>
      <c r="O7" s="488">
        <v>7</v>
      </c>
      <c r="P7" s="488">
        <v>7</v>
      </c>
      <c r="Q7" s="488">
        <v>7</v>
      </c>
      <c r="R7" s="490"/>
    </row>
    <row r="8" spans="1:19" ht="24.65" customHeight="1" x14ac:dyDescent="0.4">
      <c r="A8" s="486" t="s">
        <v>13</v>
      </c>
      <c r="B8" s="486" t="s">
        <v>90</v>
      </c>
      <c r="C8" s="487" t="s">
        <v>88</v>
      </c>
      <c r="D8" s="488">
        <f t="shared" ref="D8:D13" si="0">SUM(E8:K8,L8:R8)/2</f>
        <v>40</v>
      </c>
      <c r="E8" s="489"/>
      <c r="F8" s="488">
        <v>8</v>
      </c>
      <c r="G8" s="488">
        <v>8</v>
      </c>
      <c r="H8" s="491">
        <v>8</v>
      </c>
      <c r="I8" s="488">
        <v>8</v>
      </c>
      <c r="J8" s="488">
        <v>8</v>
      </c>
      <c r="K8" s="489"/>
      <c r="L8" s="489"/>
      <c r="M8" s="488">
        <v>8</v>
      </c>
      <c r="N8" s="488">
        <v>8</v>
      </c>
      <c r="O8" s="488">
        <v>8</v>
      </c>
      <c r="P8" s="488">
        <v>8</v>
      </c>
      <c r="Q8" s="488">
        <v>8</v>
      </c>
      <c r="R8" s="490"/>
    </row>
    <row r="9" spans="1:19" ht="24.65" customHeight="1" x14ac:dyDescent="0.4">
      <c r="A9" s="486" t="s">
        <v>13</v>
      </c>
      <c r="B9" s="486" t="s">
        <v>90</v>
      </c>
      <c r="C9" s="487" t="s">
        <v>89</v>
      </c>
      <c r="D9" s="488">
        <f t="shared" si="0"/>
        <v>40</v>
      </c>
      <c r="E9" s="489"/>
      <c r="F9" s="488">
        <v>8</v>
      </c>
      <c r="G9" s="488">
        <v>8</v>
      </c>
      <c r="H9" s="488">
        <v>8</v>
      </c>
      <c r="I9" s="488">
        <v>8</v>
      </c>
      <c r="J9" s="488">
        <v>8</v>
      </c>
      <c r="K9" s="489"/>
      <c r="L9" s="489"/>
      <c r="M9" s="488">
        <v>8</v>
      </c>
      <c r="N9" s="488">
        <v>8</v>
      </c>
      <c r="O9" s="488">
        <v>8</v>
      </c>
      <c r="P9" s="488">
        <v>8</v>
      </c>
      <c r="Q9" s="488">
        <v>8</v>
      </c>
      <c r="R9" s="490"/>
    </row>
    <row r="10" spans="1:19" ht="24.65" customHeight="1" x14ac:dyDescent="0.4">
      <c r="A10" s="486" t="s">
        <v>13</v>
      </c>
      <c r="B10" s="486" t="s">
        <v>90</v>
      </c>
      <c r="C10" s="493" t="s">
        <v>118</v>
      </c>
      <c r="D10" s="488">
        <f t="shared" si="0"/>
        <v>40</v>
      </c>
      <c r="E10" s="489">
        <v>8</v>
      </c>
      <c r="F10" s="488">
        <v>8</v>
      </c>
      <c r="G10" s="488">
        <v>8</v>
      </c>
      <c r="H10" s="488"/>
      <c r="I10" s="488">
        <v>8</v>
      </c>
      <c r="J10" s="488">
        <v>8</v>
      </c>
      <c r="K10" s="489"/>
      <c r="L10" s="494"/>
      <c r="M10" s="488">
        <v>8</v>
      </c>
      <c r="N10" s="488">
        <v>8</v>
      </c>
      <c r="O10" s="488">
        <v>8</v>
      </c>
      <c r="P10" s="488">
        <v>8</v>
      </c>
      <c r="Q10" s="488"/>
      <c r="R10" s="489">
        <v>8</v>
      </c>
    </row>
    <row r="11" spans="1:19" ht="24.65" customHeight="1" x14ac:dyDescent="0.4">
      <c r="A11" s="486" t="s">
        <v>13</v>
      </c>
      <c r="B11" s="486" t="s">
        <v>90</v>
      </c>
      <c r="C11" s="493" t="s">
        <v>133</v>
      </c>
      <c r="D11" s="488">
        <f t="shared" si="0"/>
        <v>40</v>
      </c>
      <c r="E11" s="489">
        <v>8</v>
      </c>
      <c r="F11" s="488">
        <v>8</v>
      </c>
      <c r="G11" s="488"/>
      <c r="H11" s="488">
        <v>8</v>
      </c>
      <c r="I11" s="488">
        <v>8</v>
      </c>
      <c r="J11" s="488">
        <v>8</v>
      </c>
      <c r="K11" s="489"/>
      <c r="L11" s="494"/>
      <c r="M11" s="488">
        <v>8</v>
      </c>
      <c r="N11" s="488">
        <v>8</v>
      </c>
      <c r="O11" s="488">
        <v>8</v>
      </c>
      <c r="P11" s="488"/>
      <c r="Q11" s="488">
        <v>8</v>
      </c>
      <c r="R11" s="490">
        <v>8</v>
      </c>
    </row>
    <row r="12" spans="1:19" ht="24.65" customHeight="1" x14ac:dyDescent="0.4">
      <c r="A12" s="486" t="s">
        <v>13</v>
      </c>
      <c r="B12" s="486" t="s">
        <v>90</v>
      </c>
      <c r="C12" s="495" t="s">
        <v>106</v>
      </c>
      <c r="D12" s="488">
        <f t="shared" si="0"/>
        <v>8</v>
      </c>
      <c r="E12" s="489"/>
      <c r="F12" s="496"/>
      <c r="G12" s="496"/>
      <c r="H12" s="496"/>
      <c r="I12" s="496"/>
      <c r="J12" s="496"/>
      <c r="K12" s="489">
        <v>8</v>
      </c>
      <c r="L12" s="494"/>
      <c r="M12" s="496"/>
      <c r="N12" s="496"/>
      <c r="O12" s="496"/>
      <c r="P12" s="496"/>
      <c r="Q12" s="496"/>
      <c r="R12" s="489">
        <v>8</v>
      </c>
    </row>
    <row r="13" spans="1:19" ht="24.65" customHeight="1" x14ac:dyDescent="0.4">
      <c r="A13" s="486" t="s">
        <v>13</v>
      </c>
      <c r="B13" s="486" t="s">
        <v>228</v>
      </c>
      <c r="C13" s="495" t="s">
        <v>112</v>
      </c>
      <c r="D13" s="488">
        <f t="shared" si="0"/>
        <v>12</v>
      </c>
      <c r="E13" s="489">
        <v>6</v>
      </c>
      <c r="F13" s="491"/>
      <c r="G13" s="497"/>
      <c r="H13" s="488"/>
      <c r="I13" s="496"/>
      <c r="J13" s="488"/>
      <c r="K13" s="489">
        <v>6</v>
      </c>
      <c r="L13" s="494">
        <v>6</v>
      </c>
      <c r="M13" s="488"/>
      <c r="N13" s="497"/>
      <c r="O13" s="488"/>
      <c r="P13" s="497"/>
      <c r="Q13" s="488"/>
      <c r="R13" s="494">
        <v>6</v>
      </c>
    </row>
    <row r="14" spans="1:19" ht="24.65" customHeight="1" x14ac:dyDescent="0.4">
      <c r="A14" s="498"/>
      <c r="B14" s="498"/>
      <c r="C14" s="499" t="s">
        <v>122</v>
      </c>
      <c r="D14" s="500"/>
      <c r="E14" s="501">
        <f>COUNT(E7:E13)</f>
        <v>3</v>
      </c>
      <c r="F14" s="501">
        <f t="shared" ref="F14:R14" si="1">COUNT(F7:F13)</f>
        <v>5</v>
      </c>
      <c r="G14" s="501">
        <f t="shared" si="1"/>
        <v>4</v>
      </c>
      <c r="H14" s="501">
        <f t="shared" si="1"/>
        <v>4</v>
      </c>
      <c r="I14" s="501">
        <f t="shared" si="1"/>
        <v>5</v>
      </c>
      <c r="J14" s="501">
        <f t="shared" si="1"/>
        <v>5</v>
      </c>
      <c r="K14" s="501">
        <f t="shared" si="1"/>
        <v>2</v>
      </c>
      <c r="L14" s="501">
        <f t="shared" si="1"/>
        <v>1</v>
      </c>
      <c r="M14" s="501">
        <f t="shared" si="1"/>
        <v>5</v>
      </c>
      <c r="N14" s="501">
        <f t="shared" si="1"/>
        <v>5</v>
      </c>
      <c r="O14" s="501">
        <f t="shared" si="1"/>
        <v>5</v>
      </c>
      <c r="P14" s="501">
        <f t="shared" si="1"/>
        <v>4</v>
      </c>
      <c r="Q14" s="501">
        <f t="shared" si="1"/>
        <v>4</v>
      </c>
      <c r="R14" s="501">
        <f t="shared" si="1"/>
        <v>4</v>
      </c>
      <c r="S14" s="692">
        <f>AVERAGE(E14:R14)</f>
        <v>4</v>
      </c>
    </row>
    <row r="15" spans="1:19" ht="24.65" customHeight="1" x14ac:dyDescent="0.4">
      <c r="A15" s="486" t="s">
        <v>13</v>
      </c>
      <c r="B15" s="486" t="s">
        <v>14</v>
      </c>
      <c r="C15" s="493" t="s">
        <v>202</v>
      </c>
      <c r="D15" s="488">
        <f t="shared" ref="D15:D17" si="2">SUM(E15:K15,L15:R15)/2</f>
        <v>28</v>
      </c>
      <c r="E15" s="494"/>
      <c r="F15" s="503">
        <v>8</v>
      </c>
      <c r="G15" s="503"/>
      <c r="H15" s="503">
        <v>8</v>
      </c>
      <c r="I15" s="503">
        <v>8</v>
      </c>
      <c r="J15" s="503">
        <v>8</v>
      </c>
      <c r="K15" s="494">
        <v>8</v>
      </c>
      <c r="L15" s="494">
        <v>8</v>
      </c>
      <c r="M15" s="488"/>
      <c r="N15" s="503">
        <v>8</v>
      </c>
      <c r="O15" s="694" t="s">
        <v>104</v>
      </c>
      <c r="P15" s="694" t="s">
        <v>104</v>
      </c>
      <c r="Q15" s="694" t="s">
        <v>104</v>
      </c>
      <c r="R15" s="504"/>
      <c r="S15" s="692"/>
    </row>
    <row r="16" spans="1:19" ht="24.65" customHeight="1" x14ac:dyDescent="0.4">
      <c r="A16" s="486" t="s">
        <v>13</v>
      </c>
      <c r="B16" s="486" t="s">
        <v>14</v>
      </c>
      <c r="C16" s="493" t="s">
        <v>98</v>
      </c>
      <c r="D16" s="488">
        <f t="shared" si="2"/>
        <v>40</v>
      </c>
      <c r="E16" s="489"/>
      <c r="F16" s="491">
        <v>8</v>
      </c>
      <c r="G16" s="488">
        <v>8</v>
      </c>
      <c r="H16" s="488">
        <v>8</v>
      </c>
      <c r="I16" s="488">
        <v>8</v>
      </c>
      <c r="J16" s="488">
        <v>8</v>
      </c>
      <c r="K16" s="489"/>
      <c r="L16" s="489"/>
      <c r="M16" s="503">
        <v>8</v>
      </c>
      <c r="N16" s="503">
        <v>8</v>
      </c>
      <c r="O16" s="488">
        <v>8</v>
      </c>
      <c r="P16" s="488">
        <v>8</v>
      </c>
      <c r="Q16" s="488">
        <v>8</v>
      </c>
      <c r="R16" s="490"/>
      <c r="S16" s="692"/>
    </row>
    <row r="17" spans="1:19" ht="24.65" customHeight="1" x14ac:dyDescent="0.4">
      <c r="A17" s="486" t="s">
        <v>13</v>
      </c>
      <c r="B17" s="486" t="s">
        <v>14</v>
      </c>
      <c r="C17" s="493" t="s">
        <v>142</v>
      </c>
      <c r="D17" s="488">
        <f t="shared" si="2"/>
        <v>40</v>
      </c>
      <c r="E17" s="489"/>
      <c r="F17" s="491">
        <v>8</v>
      </c>
      <c r="G17" s="488">
        <v>8</v>
      </c>
      <c r="H17" s="488"/>
      <c r="I17" s="488">
        <v>8</v>
      </c>
      <c r="J17" s="488">
        <v>8</v>
      </c>
      <c r="K17" s="494">
        <v>8</v>
      </c>
      <c r="L17" s="494">
        <v>8</v>
      </c>
      <c r="M17" s="488">
        <v>8</v>
      </c>
      <c r="N17" s="488"/>
      <c r="O17" s="488">
        <v>8</v>
      </c>
      <c r="P17" s="488">
        <v>8</v>
      </c>
      <c r="Q17" s="488">
        <v>8</v>
      </c>
      <c r="R17" s="490"/>
      <c r="S17" s="692"/>
    </row>
    <row r="18" spans="1:19" ht="24.65" hidden="1" customHeight="1" x14ac:dyDescent="0.4">
      <c r="A18" s="505" t="s">
        <v>138</v>
      </c>
      <c r="B18" s="505" t="s">
        <v>201</v>
      </c>
      <c r="C18" s="506" t="s">
        <v>107</v>
      </c>
      <c r="D18" s="488">
        <f>SUM(E18:K18,L18:R18)/2</f>
        <v>0</v>
      </c>
      <c r="E18" s="489"/>
      <c r="F18" s="488"/>
      <c r="G18" s="488"/>
      <c r="H18" s="488"/>
      <c r="I18" s="488"/>
      <c r="J18" s="488"/>
      <c r="K18" s="489"/>
      <c r="L18" s="494"/>
      <c r="M18" s="488"/>
      <c r="N18" s="488"/>
      <c r="O18" s="488"/>
      <c r="P18" s="488"/>
      <c r="Q18" s="488"/>
      <c r="R18" s="490"/>
      <c r="S18" s="692"/>
    </row>
    <row r="19" spans="1:19" ht="24.65" customHeight="1" x14ac:dyDescent="0.4">
      <c r="A19" s="498"/>
      <c r="B19" s="498"/>
      <c r="C19" s="499" t="s">
        <v>123</v>
      </c>
      <c r="D19" s="500"/>
      <c r="E19" s="501">
        <f>COUNT(E7:E13,E15:E18)</f>
        <v>3</v>
      </c>
      <c r="F19" s="501">
        <f t="shared" ref="F19:R19" si="3">COUNT(F7:F13,F15:F18)</f>
        <v>8</v>
      </c>
      <c r="G19" s="501">
        <f t="shared" si="3"/>
        <v>6</v>
      </c>
      <c r="H19" s="501">
        <f t="shared" si="3"/>
        <v>6</v>
      </c>
      <c r="I19" s="501">
        <f t="shared" si="3"/>
        <v>8</v>
      </c>
      <c r="J19" s="501">
        <f t="shared" si="3"/>
        <v>8</v>
      </c>
      <c r="K19" s="501">
        <f t="shared" si="3"/>
        <v>4</v>
      </c>
      <c r="L19" s="501">
        <f t="shared" si="3"/>
        <v>3</v>
      </c>
      <c r="M19" s="501">
        <f t="shared" si="3"/>
        <v>7</v>
      </c>
      <c r="N19" s="501">
        <f t="shared" si="3"/>
        <v>7</v>
      </c>
      <c r="O19" s="501">
        <f t="shared" si="3"/>
        <v>7</v>
      </c>
      <c r="P19" s="501">
        <f t="shared" si="3"/>
        <v>6</v>
      </c>
      <c r="Q19" s="501">
        <f t="shared" si="3"/>
        <v>6</v>
      </c>
      <c r="R19" s="501">
        <f t="shared" si="3"/>
        <v>4</v>
      </c>
      <c r="S19" s="692">
        <f t="shared" ref="S19:S60" si="4">AVERAGE(E19:R19)</f>
        <v>5.9285714285714288</v>
      </c>
    </row>
    <row r="20" spans="1:19" ht="24.65" customHeight="1" x14ac:dyDescent="0.4">
      <c r="A20" s="486" t="s">
        <v>13</v>
      </c>
      <c r="B20" s="486" t="s">
        <v>26</v>
      </c>
      <c r="C20" s="493" t="s">
        <v>111</v>
      </c>
      <c r="D20" s="488">
        <f>SUM(E20:K20,L20:R20)/2</f>
        <v>40</v>
      </c>
      <c r="E20" s="489"/>
      <c r="F20" s="488">
        <v>8</v>
      </c>
      <c r="G20" s="488">
        <v>8</v>
      </c>
      <c r="H20" s="488"/>
      <c r="I20" s="488">
        <v>8</v>
      </c>
      <c r="J20" s="488">
        <v>8</v>
      </c>
      <c r="K20" s="494">
        <v>8</v>
      </c>
      <c r="L20" s="494">
        <v>8</v>
      </c>
      <c r="M20" s="503">
        <v>8</v>
      </c>
      <c r="N20" s="503">
        <v>8</v>
      </c>
      <c r="P20" s="503">
        <v>8</v>
      </c>
      <c r="Q20" s="503">
        <v>8</v>
      </c>
      <c r="R20" s="490"/>
      <c r="S20" s="692"/>
    </row>
    <row r="21" spans="1:19" ht="24.65" customHeight="1" x14ac:dyDescent="0.4">
      <c r="A21" s="486" t="s">
        <v>13</v>
      </c>
      <c r="B21" s="486" t="s">
        <v>26</v>
      </c>
      <c r="C21" s="493" t="s">
        <v>274</v>
      </c>
      <c r="D21" s="488">
        <f>SUM(E21:K21,L21:R21)/2</f>
        <v>40</v>
      </c>
      <c r="E21" s="519">
        <v>8</v>
      </c>
      <c r="F21" s="488">
        <v>8</v>
      </c>
      <c r="G21" s="488">
        <v>8</v>
      </c>
      <c r="H21" s="488">
        <v>8</v>
      </c>
      <c r="I21" s="488"/>
      <c r="J21" s="488">
        <v>8</v>
      </c>
      <c r="K21" s="520"/>
      <c r="L21" s="519"/>
      <c r="M21" s="488">
        <v>8</v>
      </c>
      <c r="N21" s="488">
        <v>8</v>
      </c>
      <c r="O21" s="488">
        <v>8</v>
      </c>
      <c r="P21" s="488"/>
      <c r="Q21" s="488">
        <v>8</v>
      </c>
      <c r="R21" s="519">
        <v>8</v>
      </c>
      <c r="S21" s="692"/>
    </row>
    <row r="22" spans="1:19" ht="24.65" customHeight="1" x14ac:dyDescent="0.4">
      <c r="A22" s="486" t="s">
        <v>13</v>
      </c>
      <c r="B22" s="486" t="s">
        <v>26</v>
      </c>
      <c r="C22" s="493" t="s">
        <v>285</v>
      </c>
      <c r="D22" s="488">
        <f>SUM(E22:K22,L22:R22)/2</f>
        <v>8</v>
      </c>
      <c r="E22" s="496"/>
      <c r="F22" s="488"/>
      <c r="G22" s="496"/>
      <c r="H22" s="488"/>
      <c r="I22" s="488">
        <v>8</v>
      </c>
      <c r="J22" s="496"/>
      <c r="K22" s="520"/>
      <c r="L22" s="519"/>
      <c r="M22" s="488"/>
      <c r="N22" s="496"/>
      <c r="O22" s="488"/>
      <c r="P22" s="488">
        <v>8</v>
      </c>
      <c r="Q22" s="496"/>
      <c r="R22" s="496"/>
      <c r="S22" s="692"/>
    </row>
    <row r="23" spans="1:19" ht="24.65" customHeight="1" x14ac:dyDescent="0.4">
      <c r="A23" s="486" t="s">
        <v>13</v>
      </c>
      <c r="B23" s="486" t="s">
        <v>26</v>
      </c>
      <c r="C23" s="493" t="s">
        <v>278</v>
      </c>
      <c r="D23" s="488">
        <f>SUM(E23:K23,L23:R23)/2</f>
        <v>12</v>
      </c>
      <c r="E23" s="519"/>
      <c r="F23" s="488">
        <v>8</v>
      </c>
      <c r="G23" s="488"/>
      <c r="H23" s="488"/>
      <c r="I23" s="488"/>
      <c r="J23" s="492" t="s">
        <v>104</v>
      </c>
      <c r="K23" s="520"/>
      <c r="L23" s="519"/>
      <c r="M23" s="488">
        <v>8</v>
      </c>
      <c r="N23" s="488"/>
      <c r="O23" s="488"/>
      <c r="P23" s="488"/>
      <c r="Q23" s="488">
        <v>8</v>
      </c>
      <c r="R23" s="519"/>
      <c r="S23" s="692"/>
    </row>
    <row r="24" spans="1:19" ht="24.65" customHeight="1" x14ac:dyDescent="0.4">
      <c r="A24" s="498"/>
      <c r="B24" s="498"/>
      <c r="C24" s="499" t="s">
        <v>120</v>
      </c>
      <c r="D24" s="500"/>
      <c r="E24" s="501">
        <f>COUNT(E7:E13,E15:E18,E20:E23)</f>
        <v>4</v>
      </c>
      <c r="F24" s="501">
        <f>COUNT(F7:F13,F15:F18,F20:F23)</f>
        <v>11</v>
      </c>
      <c r="G24" s="501">
        <f t="shared" ref="G24:R24" si="5">COUNT(G7:G13,G15:G18,G20:G23)</f>
        <v>8</v>
      </c>
      <c r="H24" s="501">
        <f t="shared" si="5"/>
        <v>7</v>
      </c>
      <c r="I24" s="501">
        <f t="shared" si="5"/>
        <v>10</v>
      </c>
      <c r="J24" s="501">
        <f t="shared" si="5"/>
        <v>10</v>
      </c>
      <c r="K24" s="501">
        <f t="shared" si="5"/>
        <v>5</v>
      </c>
      <c r="L24" s="501">
        <f t="shared" si="5"/>
        <v>4</v>
      </c>
      <c r="M24" s="501">
        <f t="shared" si="5"/>
        <v>10</v>
      </c>
      <c r="N24" s="501">
        <f t="shared" si="5"/>
        <v>9</v>
      </c>
      <c r="O24" s="501">
        <f t="shared" si="5"/>
        <v>8</v>
      </c>
      <c r="P24" s="501">
        <f>COUNT(P7:P13,P15:P18,P20:P23)</f>
        <v>8</v>
      </c>
      <c r="Q24" s="501">
        <f t="shared" si="5"/>
        <v>9</v>
      </c>
      <c r="R24" s="501">
        <f t="shared" si="5"/>
        <v>5</v>
      </c>
      <c r="S24" s="692">
        <f t="shared" si="4"/>
        <v>7.7142857142857144</v>
      </c>
    </row>
    <row r="25" spans="1:19" ht="24.65" customHeight="1" x14ac:dyDescent="0.4">
      <c r="A25" s="486" t="s">
        <v>13</v>
      </c>
      <c r="B25" s="486" t="s">
        <v>30</v>
      </c>
      <c r="C25" s="493" t="s">
        <v>278</v>
      </c>
      <c r="D25" s="488">
        <f>SUM(E25:K25,L25:R25)/2</f>
        <v>16</v>
      </c>
      <c r="E25" s="489"/>
      <c r="F25" s="496"/>
      <c r="G25" s="488">
        <v>8</v>
      </c>
      <c r="H25" s="488">
        <v>8</v>
      </c>
      <c r="I25" s="488"/>
      <c r="J25" s="496"/>
      <c r="K25" s="509" t="s">
        <v>104</v>
      </c>
      <c r="L25" s="509" t="s">
        <v>104</v>
      </c>
      <c r="M25" s="496"/>
      <c r="N25" s="488">
        <v>8</v>
      </c>
      <c r="O25" s="488">
        <v>8</v>
      </c>
      <c r="P25" s="503"/>
      <c r="Q25" s="496"/>
      <c r="R25" s="490"/>
      <c r="S25" s="692"/>
    </row>
    <row r="26" spans="1:19" ht="24.65" customHeight="1" x14ac:dyDescent="0.4">
      <c r="A26" s="486" t="s">
        <v>13</v>
      </c>
      <c r="B26" s="486" t="s">
        <v>30</v>
      </c>
      <c r="C26" s="493" t="s">
        <v>238</v>
      </c>
      <c r="D26" s="488">
        <f t="shared" ref="D26" si="6">SUM(E26:K26,L26:R26)/2</f>
        <v>20</v>
      </c>
      <c r="E26" s="489">
        <v>10</v>
      </c>
      <c r="F26" s="488"/>
      <c r="G26" s="488"/>
      <c r="H26" s="488"/>
      <c r="I26" s="488"/>
      <c r="J26" s="488"/>
      <c r="K26" s="489">
        <v>10</v>
      </c>
      <c r="L26" s="489">
        <v>10</v>
      </c>
      <c r="M26" s="488"/>
      <c r="N26" s="488"/>
      <c r="O26" s="488"/>
      <c r="P26" s="488"/>
      <c r="Q26" s="488"/>
      <c r="R26" s="490">
        <v>10</v>
      </c>
      <c r="S26" s="692"/>
    </row>
    <row r="27" spans="1:19" ht="24.65" customHeight="1" x14ac:dyDescent="0.4">
      <c r="A27" s="498"/>
      <c r="B27" s="498"/>
      <c r="C27" s="499" t="s">
        <v>119</v>
      </c>
      <c r="D27" s="500"/>
      <c r="E27" s="501">
        <f>COUNT(E7:E13,E15:E18,E20:E23,E25:E26)</f>
        <v>5</v>
      </c>
      <c r="F27" s="501">
        <f t="shared" ref="F27:R27" si="7">COUNT(F7:F13,F15:F18,F20:F23,F25:F26)</f>
        <v>11</v>
      </c>
      <c r="G27" s="501">
        <f t="shared" si="7"/>
        <v>9</v>
      </c>
      <c r="H27" s="501">
        <f t="shared" si="7"/>
        <v>8</v>
      </c>
      <c r="I27" s="501">
        <f t="shared" si="7"/>
        <v>10</v>
      </c>
      <c r="J27" s="501">
        <f t="shared" si="7"/>
        <v>10</v>
      </c>
      <c r="K27" s="501">
        <f t="shared" si="7"/>
        <v>6</v>
      </c>
      <c r="L27" s="501">
        <f t="shared" si="7"/>
        <v>5</v>
      </c>
      <c r="M27" s="501">
        <f t="shared" si="7"/>
        <v>10</v>
      </c>
      <c r="N27" s="501">
        <f t="shared" si="7"/>
        <v>10</v>
      </c>
      <c r="O27" s="501">
        <f t="shared" si="7"/>
        <v>9</v>
      </c>
      <c r="P27" s="501">
        <f t="shared" si="7"/>
        <v>8</v>
      </c>
      <c r="Q27" s="501">
        <f t="shared" si="7"/>
        <v>9</v>
      </c>
      <c r="R27" s="501">
        <f t="shared" si="7"/>
        <v>6</v>
      </c>
      <c r="S27" s="692">
        <f t="shared" si="4"/>
        <v>8.2857142857142865</v>
      </c>
    </row>
    <row r="28" spans="1:19" ht="24.65" customHeight="1" x14ac:dyDescent="0.4">
      <c r="A28" s="486" t="s">
        <v>13</v>
      </c>
      <c r="B28" s="486" t="s">
        <v>91</v>
      </c>
      <c r="C28" s="493" t="s">
        <v>281</v>
      </c>
      <c r="D28" s="488">
        <f>SUM(E28:K28,L28:R28)/2</f>
        <v>40</v>
      </c>
      <c r="E28" s="489">
        <v>8</v>
      </c>
      <c r="F28" s="488"/>
      <c r="G28" s="488">
        <v>8</v>
      </c>
      <c r="H28" s="488">
        <v>8</v>
      </c>
      <c r="I28" s="488">
        <v>8</v>
      </c>
      <c r="J28" s="488">
        <v>8</v>
      </c>
      <c r="K28" s="517"/>
      <c r="L28" s="517"/>
      <c r="M28" s="488">
        <v>8</v>
      </c>
      <c r="N28" s="488">
        <v>8</v>
      </c>
      <c r="O28" s="488"/>
      <c r="P28" s="488">
        <v>8</v>
      </c>
      <c r="Q28" s="488">
        <v>8</v>
      </c>
      <c r="R28" s="490">
        <v>8</v>
      </c>
      <c r="S28" s="692"/>
    </row>
    <row r="29" spans="1:19" ht="24.65" customHeight="1" x14ac:dyDescent="0.4">
      <c r="A29" s="486" t="s">
        <v>13</v>
      </c>
      <c r="B29" s="486" t="s">
        <v>91</v>
      </c>
      <c r="C29" s="487" t="s">
        <v>92</v>
      </c>
      <c r="D29" s="488">
        <f t="shared" ref="D29:D30" si="8">SUM(E29:K29,L29:R29)/2</f>
        <v>40</v>
      </c>
      <c r="E29" s="489"/>
      <c r="F29" s="488">
        <v>8</v>
      </c>
      <c r="G29" s="488">
        <v>8</v>
      </c>
      <c r="H29" s="488">
        <v>8</v>
      </c>
      <c r="I29" s="488">
        <v>8</v>
      </c>
      <c r="J29" s="488">
        <v>8</v>
      </c>
      <c r="K29" s="489"/>
      <c r="L29" s="489"/>
      <c r="M29" s="488">
        <v>8</v>
      </c>
      <c r="N29" s="488">
        <v>8</v>
      </c>
      <c r="O29" s="488">
        <v>8</v>
      </c>
      <c r="P29" s="488">
        <v>8</v>
      </c>
      <c r="Q29" s="488">
        <v>8</v>
      </c>
      <c r="R29" s="490"/>
      <c r="S29" s="692"/>
    </row>
    <row r="30" spans="1:19" ht="24.65" customHeight="1" x14ac:dyDescent="0.4">
      <c r="A30" s="486" t="s">
        <v>13</v>
      </c>
      <c r="B30" s="486" t="s">
        <v>91</v>
      </c>
      <c r="C30" s="493" t="s">
        <v>285</v>
      </c>
      <c r="D30" s="488">
        <f t="shared" si="8"/>
        <v>16</v>
      </c>
      <c r="E30" s="845"/>
      <c r="F30" s="488"/>
      <c r="G30" s="488">
        <v>8</v>
      </c>
      <c r="H30" s="488"/>
      <c r="I30" s="496"/>
      <c r="J30" s="488">
        <v>8</v>
      </c>
      <c r="K30" s="489"/>
      <c r="L30" s="489"/>
      <c r="M30" s="488"/>
      <c r="N30" s="488">
        <v>8</v>
      </c>
      <c r="O30" s="488"/>
      <c r="P30" s="496"/>
      <c r="Q30" s="488">
        <v>8</v>
      </c>
      <c r="R30" s="845"/>
      <c r="S30" s="692"/>
    </row>
    <row r="31" spans="1:19" ht="24.65" customHeight="1" x14ac:dyDescent="0.4">
      <c r="A31" s="486" t="s">
        <v>13</v>
      </c>
      <c r="B31" s="486" t="s">
        <v>91</v>
      </c>
      <c r="C31" s="493" t="s">
        <v>277</v>
      </c>
      <c r="D31" s="488">
        <f>SUM(E31:K31,L31:R31)/2</f>
        <v>40</v>
      </c>
      <c r="E31" s="489"/>
      <c r="F31" s="488">
        <v>8</v>
      </c>
      <c r="G31" s="488">
        <v>8</v>
      </c>
      <c r="H31" s="488">
        <v>8</v>
      </c>
      <c r="I31" s="488">
        <v>8</v>
      </c>
      <c r="J31" s="488"/>
      <c r="K31" s="489">
        <v>8</v>
      </c>
      <c r="L31" s="489">
        <v>8</v>
      </c>
      <c r="M31" s="488">
        <v>8</v>
      </c>
      <c r="N31" s="488"/>
      <c r="O31" s="488">
        <v>8</v>
      </c>
      <c r="P31" s="488">
        <v>8</v>
      </c>
      <c r="Q31" s="488">
        <v>8</v>
      </c>
      <c r="R31" s="490"/>
      <c r="S31" s="692"/>
    </row>
    <row r="32" spans="1:19" ht="24.65" customHeight="1" x14ac:dyDescent="0.4">
      <c r="A32" s="498"/>
      <c r="B32" s="498"/>
      <c r="C32" s="499" t="s">
        <v>124</v>
      </c>
      <c r="D32" s="500"/>
      <c r="E32" s="501">
        <f>COUNT(E7:E13,E15:E18,E20:E23,E25:E26,E28:E31)</f>
        <v>6</v>
      </c>
      <c r="F32" s="501">
        <f t="shared" ref="F32:R32" si="9">COUNT(F7:F13,F15:F18,F20:F23,F25:F26,F28:F31)</f>
        <v>13</v>
      </c>
      <c r="G32" s="501">
        <f t="shared" si="9"/>
        <v>13</v>
      </c>
      <c r="H32" s="501">
        <f t="shared" si="9"/>
        <v>11</v>
      </c>
      <c r="I32" s="501">
        <f t="shared" si="9"/>
        <v>13</v>
      </c>
      <c r="J32" s="501">
        <f t="shared" si="9"/>
        <v>13</v>
      </c>
      <c r="K32" s="501">
        <f t="shared" si="9"/>
        <v>7</v>
      </c>
      <c r="L32" s="501">
        <f t="shared" si="9"/>
        <v>6</v>
      </c>
      <c r="M32" s="501">
        <f t="shared" si="9"/>
        <v>13</v>
      </c>
      <c r="N32" s="501">
        <f t="shared" si="9"/>
        <v>13</v>
      </c>
      <c r="O32" s="501">
        <f t="shared" si="9"/>
        <v>11</v>
      </c>
      <c r="P32" s="501">
        <f t="shared" si="9"/>
        <v>11</v>
      </c>
      <c r="Q32" s="501">
        <f t="shared" si="9"/>
        <v>13</v>
      </c>
      <c r="R32" s="501">
        <f t="shared" si="9"/>
        <v>7</v>
      </c>
      <c r="S32" s="692">
        <f t="shared" si="4"/>
        <v>10.714285714285714</v>
      </c>
    </row>
    <row r="33" spans="1:19" ht="24.65" customHeight="1" x14ac:dyDescent="0.4">
      <c r="A33" s="486" t="s">
        <v>13</v>
      </c>
      <c r="B33" s="486" t="s">
        <v>288</v>
      </c>
      <c r="C33" s="493" t="s">
        <v>276</v>
      </c>
      <c r="D33" s="488">
        <f>SUM(E33:K33,L33:R33)/2</f>
        <v>23</v>
      </c>
      <c r="E33" s="519"/>
      <c r="F33" s="488"/>
      <c r="G33" s="488"/>
      <c r="H33" s="488">
        <v>5</v>
      </c>
      <c r="I33" s="488">
        <v>5</v>
      </c>
      <c r="J33" s="488">
        <v>5</v>
      </c>
      <c r="K33" s="519">
        <v>8</v>
      </c>
      <c r="L33" s="519">
        <v>8</v>
      </c>
      <c r="M33" s="488"/>
      <c r="N33" s="488"/>
      <c r="O33" s="488">
        <v>5</v>
      </c>
      <c r="P33" s="488">
        <v>5</v>
      </c>
      <c r="Q33" s="488">
        <v>5</v>
      </c>
      <c r="R33" s="519"/>
      <c r="S33" s="692"/>
    </row>
    <row r="34" spans="1:19" ht="24.65" customHeight="1" x14ac:dyDescent="0.4">
      <c r="A34" s="486" t="s">
        <v>13</v>
      </c>
      <c r="B34" s="486" t="s">
        <v>34</v>
      </c>
      <c r="C34" s="521" t="s">
        <v>192</v>
      </c>
      <c r="D34" s="488">
        <f>SUM(E34:K34,L34:R34)/2</f>
        <v>28</v>
      </c>
      <c r="E34" s="509" t="s">
        <v>104</v>
      </c>
      <c r="F34" s="503">
        <v>8</v>
      </c>
      <c r="G34" s="503">
        <v>8</v>
      </c>
      <c r="H34" s="488">
        <v>8</v>
      </c>
      <c r="I34" s="488"/>
      <c r="J34" s="488"/>
      <c r="K34" s="489"/>
      <c r="L34" s="489"/>
      <c r="M34" s="503">
        <v>8</v>
      </c>
      <c r="N34" s="503">
        <v>8</v>
      </c>
      <c r="O34" s="488">
        <v>8</v>
      </c>
      <c r="P34" s="488"/>
      <c r="Q34" s="488"/>
      <c r="R34" s="490">
        <v>8</v>
      </c>
      <c r="S34" s="692"/>
    </row>
    <row r="35" spans="1:19" ht="24.65" customHeight="1" x14ac:dyDescent="0.4">
      <c r="A35" s="498"/>
      <c r="B35" s="498"/>
      <c r="C35" s="499" t="s">
        <v>121</v>
      </c>
      <c r="D35" s="500"/>
      <c r="E35" s="501">
        <f t="shared" ref="E35:R35" si="10">COUNT(E7:E13,E15:E18,E20:E23,E25:E26,E28:E31,E33:E34)</f>
        <v>6</v>
      </c>
      <c r="F35" s="501">
        <f t="shared" si="10"/>
        <v>14</v>
      </c>
      <c r="G35" s="501">
        <f t="shared" si="10"/>
        <v>14</v>
      </c>
      <c r="H35" s="501">
        <f t="shared" si="10"/>
        <v>13</v>
      </c>
      <c r="I35" s="501">
        <f t="shared" si="10"/>
        <v>14</v>
      </c>
      <c r="J35" s="501">
        <f t="shared" si="10"/>
        <v>14</v>
      </c>
      <c r="K35" s="501">
        <f t="shared" si="10"/>
        <v>8</v>
      </c>
      <c r="L35" s="501">
        <f t="shared" si="10"/>
        <v>7</v>
      </c>
      <c r="M35" s="501">
        <f t="shared" si="10"/>
        <v>14</v>
      </c>
      <c r="N35" s="501">
        <f t="shared" si="10"/>
        <v>14</v>
      </c>
      <c r="O35" s="501">
        <f t="shared" si="10"/>
        <v>13</v>
      </c>
      <c r="P35" s="501">
        <f t="shared" si="10"/>
        <v>12</v>
      </c>
      <c r="Q35" s="501">
        <f t="shared" si="10"/>
        <v>14</v>
      </c>
      <c r="R35" s="501">
        <f t="shared" si="10"/>
        <v>8</v>
      </c>
      <c r="S35" s="692">
        <f t="shared" si="4"/>
        <v>11.785714285714286</v>
      </c>
    </row>
    <row r="36" spans="1:19" ht="24.65" hidden="1" customHeight="1" x14ac:dyDescent="0.4">
      <c r="A36" s="515" t="s">
        <v>258</v>
      </c>
      <c r="B36" s="515" t="s">
        <v>162</v>
      </c>
      <c r="C36" s="516" t="s">
        <v>257</v>
      </c>
      <c r="D36" s="488">
        <f>SUM(E36:K36,L36:R36)/2</f>
        <v>0</v>
      </c>
      <c r="E36" s="517"/>
      <c r="F36" s="516"/>
      <c r="G36" s="522"/>
      <c r="H36" s="516"/>
      <c r="I36" s="516"/>
      <c r="J36" s="516"/>
      <c r="K36" s="494"/>
      <c r="L36" s="494"/>
      <c r="M36" s="516"/>
      <c r="N36" s="523"/>
      <c r="O36" s="523"/>
      <c r="P36" s="523"/>
      <c r="Q36" s="516"/>
      <c r="R36" s="524"/>
      <c r="S36" s="692"/>
    </row>
    <row r="37" spans="1:19" ht="24.65" hidden="1" customHeight="1" x14ac:dyDescent="0.4">
      <c r="A37" s="498"/>
      <c r="B37" s="498"/>
      <c r="C37" s="499" t="s">
        <v>139</v>
      </c>
      <c r="D37" s="500"/>
      <c r="E37" s="501">
        <f>COUNT(E7:E12,E15:E18,E20:E23,E25:E26,E28:E31,E33:E34,E36)</f>
        <v>5</v>
      </c>
      <c r="F37" s="501">
        <f t="shared" ref="F37:R37" si="11">COUNT(F7:F12,F15:F18,F20:F23,F25:F26,F28:F31,F33:F34,F36)</f>
        <v>14</v>
      </c>
      <c r="G37" s="501">
        <f t="shared" si="11"/>
        <v>14</v>
      </c>
      <c r="H37" s="501">
        <f t="shared" si="11"/>
        <v>13</v>
      </c>
      <c r="I37" s="501">
        <f t="shared" si="11"/>
        <v>14</v>
      </c>
      <c r="J37" s="501">
        <f t="shared" si="11"/>
        <v>14</v>
      </c>
      <c r="K37" s="501">
        <f t="shared" si="11"/>
        <v>7</v>
      </c>
      <c r="L37" s="501">
        <f t="shared" si="11"/>
        <v>6</v>
      </c>
      <c r="M37" s="501">
        <f t="shared" si="11"/>
        <v>14</v>
      </c>
      <c r="N37" s="501">
        <f t="shared" si="11"/>
        <v>14</v>
      </c>
      <c r="O37" s="501">
        <f t="shared" si="11"/>
        <v>13</v>
      </c>
      <c r="P37" s="501">
        <f t="shared" si="11"/>
        <v>12</v>
      </c>
      <c r="Q37" s="501">
        <f t="shared" si="11"/>
        <v>14</v>
      </c>
      <c r="R37" s="501">
        <f t="shared" si="11"/>
        <v>7</v>
      </c>
      <c r="S37" s="692">
        <f t="shared" si="4"/>
        <v>11.5</v>
      </c>
    </row>
    <row r="38" spans="1:19" ht="24.65" customHeight="1" x14ac:dyDescent="0.4">
      <c r="A38" s="486" t="s">
        <v>13</v>
      </c>
      <c r="B38" s="486" t="s">
        <v>103</v>
      </c>
      <c r="C38" s="493" t="s">
        <v>254</v>
      </c>
      <c r="D38" s="488">
        <f>SUM(E38:K38,L38:R38)/2</f>
        <v>40</v>
      </c>
      <c r="E38" s="489">
        <v>8</v>
      </c>
      <c r="F38" s="488">
        <v>8</v>
      </c>
      <c r="G38" s="488"/>
      <c r="H38" s="488">
        <v>8</v>
      </c>
      <c r="I38" s="488">
        <v>8</v>
      </c>
      <c r="J38" s="488">
        <v>8</v>
      </c>
      <c r="K38" s="489"/>
      <c r="L38" s="489"/>
      <c r="M38" s="488">
        <v>8</v>
      </c>
      <c r="N38" s="488">
        <v>8</v>
      </c>
      <c r="O38" s="488"/>
      <c r="P38" s="488">
        <v>8</v>
      </c>
      <c r="Q38" s="488">
        <v>8</v>
      </c>
      <c r="R38" s="490">
        <v>8</v>
      </c>
      <c r="S38" s="692"/>
    </row>
    <row r="39" spans="1:19" ht="24.65" customHeight="1" x14ac:dyDescent="0.4">
      <c r="A39" s="498"/>
      <c r="B39" s="498"/>
      <c r="C39" s="499" t="s">
        <v>125</v>
      </c>
      <c r="D39" s="500"/>
      <c r="E39" s="501">
        <f>COUNT(E7:E12,E15:E17,E20:E23,E25:E26,E28:E31,E33:E34,E36,E38:E38)</f>
        <v>6</v>
      </c>
      <c r="F39" s="501">
        <f t="shared" ref="F39:R39" si="12">COUNT(F7:F12,F15:F17,F20:F23,F25:F26,F28:F31,F33:F34,F36,F38:F38)</f>
        <v>15</v>
      </c>
      <c r="G39" s="501">
        <f t="shared" si="12"/>
        <v>14</v>
      </c>
      <c r="H39" s="501">
        <f t="shared" si="12"/>
        <v>14</v>
      </c>
      <c r="I39" s="501">
        <f t="shared" si="12"/>
        <v>15</v>
      </c>
      <c r="J39" s="501">
        <f t="shared" si="12"/>
        <v>15</v>
      </c>
      <c r="K39" s="501">
        <f t="shared" si="12"/>
        <v>7</v>
      </c>
      <c r="L39" s="501">
        <f t="shared" si="12"/>
        <v>6</v>
      </c>
      <c r="M39" s="501">
        <f t="shared" si="12"/>
        <v>15</v>
      </c>
      <c r="N39" s="501">
        <f t="shared" si="12"/>
        <v>15</v>
      </c>
      <c r="O39" s="501">
        <f t="shared" si="12"/>
        <v>13</v>
      </c>
      <c r="P39" s="501">
        <f t="shared" si="12"/>
        <v>13</v>
      </c>
      <c r="Q39" s="501">
        <f t="shared" si="12"/>
        <v>15</v>
      </c>
      <c r="R39" s="501">
        <f t="shared" si="12"/>
        <v>8</v>
      </c>
      <c r="S39" s="692">
        <f t="shared" si="4"/>
        <v>12.214285714285714</v>
      </c>
    </row>
    <row r="40" spans="1:19" ht="24.65" customHeight="1" x14ac:dyDescent="0.4">
      <c r="A40" s="486" t="s">
        <v>13</v>
      </c>
      <c r="B40" s="486" t="s">
        <v>93</v>
      </c>
      <c r="C40" s="493" t="s">
        <v>282</v>
      </c>
      <c r="D40" s="488">
        <f>SUM(E40:K40,L40:R40)/2</f>
        <v>40</v>
      </c>
      <c r="E40" s="490">
        <v>8</v>
      </c>
      <c r="F40" s="488">
        <v>8</v>
      </c>
      <c r="G40" s="488">
        <v>8</v>
      </c>
      <c r="H40" s="488"/>
      <c r="I40" s="488">
        <v>8</v>
      </c>
      <c r="J40" s="488">
        <v>8</v>
      </c>
      <c r="K40" s="519"/>
      <c r="L40" s="519"/>
      <c r="M40" s="488">
        <v>8</v>
      </c>
      <c r="N40" s="488">
        <v>8</v>
      </c>
      <c r="O40" s="488">
        <v>8</v>
      </c>
      <c r="P40" s="488">
        <v>8</v>
      </c>
      <c r="Q40" s="488"/>
      <c r="R40" s="519">
        <v>8</v>
      </c>
      <c r="S40" s="692"/>
    </row>
    <row r="41" spans="1:19" ht="24.65" customHeight="1" x14ac:dyDescent="0.4">
      <c r="A41" s="486" t="s">
        <v>13</v>
      </c>
      <c r="B41" s="486" t="s">
        <v>94</v>
      </c>
      <c r="C41" s="493" t="s">
        <v>286</v>
      </c>
      <c r="D41" s="488">
        <f>SUM(E41:K41,L41:R41)/2</f>
        <v>24</v>
      </c>
      <c r="E41" s="489"/>
      <c r="F41" s="488"/>
      <c r="G41" s="516"/>
      <c r="H41" s="488">
        <v>8</v>
      </c>
      <c r="I41" s="488">
        <v>8</v>
      </c>
      <c r="J41" s="488"/>
      <c r="K41" s="489">
        <v>8</v>
      </c>
      <c r="L41" s="489">
        <v>8</v>
      </c>
      <c r="M41" s="488"/>
      <c r="N41" s="488"/>
      <c r="O41" s="488">
        <v>8</v>
      </c>
      <c r="P41" s="488">
        <v>8</v>
      </c>
      <c r="Q41" s="488"/>
      <c r="R41" s="490"/>
      <c r="S41" s="692"/>
    </row>
    <row r="42" spans="1:19" ht="24.65" customHeight="1" x14ac:dyDescent="0.4">
      <c r="A42" s="486" t="s">
        <v>13</v>
      </c>
      <c r="B42" s="486" t="s">
        <v>94</v>
      </c>
      <c r="C42" s="521" t="s">
        <v>235</v>
      </c>
      <c r="D42" s="488">
        <f t="shared" ref="D42:D45" si="13">SUM(E42:K42,L42:R42)/2</f>
        <v>40</v>
      </c>
      <c r="E42" s="494"/>
      <c r="F42" s="503">
        <v>8</v>
      </c>
      <c r="G42" s="503">
        <v>8</v>
      </c>
      <c r="H42" s="488"/>
      <c r="I42" s="503">
        <v>8</v>
      </c>
      <c r="J42" s="503">
        <v>8</v>
      </c>
      <c r="K42" s="489">
        <v>8</v>
      </c>
      <c r="L42" s="489">
        <v>8</v>
      </c>
      <c r="M42" s="488">
        <v>8</v>
      </c>
      <c r="N42" s="503"/>
      <c r="O42" s="503">
        <v>8</v>
      </c>
      <c r="P42" s="503">
        <v>8</v>
      </c>
      <c r="Q42" s="503">
        <v>8</v>
      </c>
      <c r="R42" s="504"/>
      <c r="S42" s="692"/>
    </row>
    <row r="43" spans="1:19" ht="24.65" customHeight="1" x14ac:dyDescent="0.4">
      <c r="A43" s="486" t="s">
        <v>13</v>
      </c>
      <c r="B43" s="486" t="s">
        <v>94</v>
      </c>
      <c r="C43" s="493" t="s">
        <v>210</v>
      </c>
      <c r="D43" s="488">
        <f t="shared" si="13"/>
        <v>28</v>
      </c>
      <c r="E43" s="489"/>
      <c r="F43" s="488">
        <v>8</v>
      </c>
      <c r="G43" s="488"/>
      <c r="H43" s="488">
        <v>8</v>
      </c>
      <c r="I43" s="488">
        <v>8</v>
      </c>
      <c r="J43" s="488"/>
      <c r="K43" s="489">
        <v>8</v>
      </c>
      <c r="L43" s="489">
        <v>8</v>
      </c>
      <c r="M43" s="488">
        <v>8</v>
      </c>
      <c r="N43" s="488">
        <v>8</v>
      </c>
      <c r="O43" s="488"/>
      <c r="P43" s="488"/>
      <c r="Q43" s="492" t="s">
        <v>104</v>
      </c>
      <c r="R43" s="490"/>
      <c r="S43" s="692"/>
    </row>
    <row r="44" spans="1:19" ht="24.65" customHeight="1" x14ac:dyDescent="0.4">
      <c r="A44" s="486" t="s">
        <v>13</v>
      </c>
      <c r="B44" s="486" t="s">
        <v>94</v>
      </c>
      <c r="C44" s="493" t="s">
        <v>285</v>
      </c>
      <c r="D44" s="488">
        <f t="shared" si="13"/>
        <v>8</v>
      </c>
      <c r="E44" s="489">
        <v>8</v>
      </c>
      <c r="F44" s="488"/>
      <c r="G44" s="496"/>
      <c r="H44" s="488"/>
      <c r="I44" s="496"/>
      <c r="J44" s="496"/>
      <c r="K44" s="489"/>
      <c r="L44" s="489"/>
      <c r="M44" s="488"/>
      <c r="N44" s="496"/>
      <c r="O44" s="488"/>
      <c r="P44" s="496"/>
      <c r="Q44" s="496"/>
      <c r="R44" s="490">
        <v>8</v>
      </c>
      <c r="S44" s="692"/>
    </row>
    <row r="45" spans="1:19" ht="24.65" customHeight="1" x14ac:dyDescent="0.4">
      <c r="A45" s="486" t="s">
        <v>13</v>
      </c>
      <c r="B45" s="486" t="s">
        <v>94</v>
      </c>
      <c r="C45" s="493" t="s">
        <v>221</v>
      </c>
      <c r="D45" s="488">
        <f t="shared" si="13"/>
        <v>40</v>
      </c>
      <c r="E45" s="489">
        <v>8</v>
      </c>
      <c r="F45" s="488">
        <v>8</v>
      </c>
      <c r="G45" s="488">
        <v>8</v>
      </c>
      <c r="H45" s="488">
        <v>8</v>
      </c>
      <c r="I45" s="488"/>
      <c r="J45" s="488">
        <v>8</v>
      </c>
      <c r="K45" s="489"/>
      <c r="L45" s="489"/>
      <c r="M45" s="503">
        <v>8</v>
      </c>
      <c r="N45" s="488">
        <v>8</v>
      </c>
      <c r="O45" s="488">
        <v>8</v>
      </c>
      <c r="P45" s="488"/>
      <c r="Q45" s="488">
        <v>8</v>
      </c>
      <c r="R45" s="490">
        <v>8</v>
      </c>
      <c r="S45" s="692"/>
    </row>
    <row r="46" spans="1:19" ht="24.65" hidden="1" customHeight="1" x14ac:dyDescent="0.4">
      <c r="A46" s="498"/>
      <c r="B46" s="498"/>
      <c r="C46" s="499" t="s">
        <v>126</v>
      </c>
      <c r="D46" s="500"/>
      <c r="E46" s="501">
        <f t="shared" ref="E46:R46" si="14">COUNT(E8:E12,E15:E18,E20:E23,E25:E26,E28:E31,E33:E34,E36,E38:E38,E40)</f>
        <v>7</v>
      </c>
      <c r="F46" s="501">
        <f t="shared" si="14"/>
        <v>15</v>
      </c>
      <c r="G46" s="501">
        <f t="shared" si="14"/>
        <v>14</v>
      </c>
      <c r="H46" s="501">
        <f t="shared" si="14"/>
        <v>13</v>
      </c>
      <c r="I46" s="501">
        <f t="shared" si="14"/>
        <v>15</v>
      </c>
      <c r="J46" s="501">
        <f t="shared" si="14"/>
        <v>15</v>
      </c>
      <c r="K46" s="501">
        <f t="shared" si="14"/>
        <v>7</v>
      </c>
      <c r="L46" s="501">
        <f t="shared" si="14"/>
        <v>6</v>
      </c>
      <c r="M46" s="501">
        <f t="shared" si="14"/>
        <v>15</v>
      </c>
      <c r="N46" s="501">
        <f t="shared" si="14"/>
        <v>15</v>
      </c>
      <c r="O46" s="501">
        <f t="shared" si="14"/>
        <v>13</v>
      </c>
      <c r="P46" s="501">
        <f t="shared" si="14"/>
        <v>13</v>
      </c>
      <c r="Q46" s="501">
        <f t="shared" si="14"/>
        <v>14</v>
      </c>
      <c r="R46" s="501">
        <f t="shared" si="14"/>
        <v>9</v>
      </c>
      <c r="S46" s="692">
        <f t="shared" si="4"/>
        <v>12.214285714285714</v>
      </c>
    </row>
    <row r="47" spans="1:19" ht="24.65" customHeight="1" x14ac:dyDescent="0.4">
      <c r="A47" s="498"/>
      <c r="B47" s="498"/>
      <c r="C47" s="499" t="s">
        <v>127</v>
      </c>
      <c r="D47" s="500"/>
      <c r="E47" s="501">
        <f t="shared" ref="E47:R47" si="15">COUNT(E15:E18,E20:E23,E25:E26,E28:E31,E33:E34,E36,E38:E38,E40:E45)</f>
        <v>7</v>
      </c>
      <c r="F47" s="501">
        <f t="shared" si="15"/>
        <v>14</v>
      </c>
      <c r="G47" s="501">
        <f t="shared" si="15"/>
        <v>13</v>
      </c>
      <c r="H47" s="501">
        <f t="shared" si="15"/>
        <v>13</v>
      </c>
      <c r="I47" s="501">
        <f t="shared" si="15"/>
        <v>14</v>
      </c>
      <c r="J47" s="501">
        <f t="shared" si="15"/>
        <v>13</v>
      </c>
      <c r="K47" s="501">
        <f t="shared" si="15"/>
        <v>9</v>
      </c>
      <c r="L47" s="501">
        <f t="shared" si="15"/>
        <v>9</v>
      </c>
      <c r="M47" s="501">
        <f t="shared" si="15"/>
        <v>14</v>
      </c>
      <c r="N47" s="501">
        <f t="shared" si="15"/>
        <v>13</v>
      </c>
      <c r="O47" s="501">
        <f>COUNT(O15:O18,O20:O23,O25:O26,O28:O31,O33:O34,O36,O38:O38,O40:O45)</f>
        <v>12</v>
      </c>
      <c r="P47" s="501">
        <f t="shared" si="15"/>
        <v>12</v>
      </c>
      <c r="Q47" s="501">
        <f t="shared" si="15"/>
        <v>13</v>
      </c>
      <c r="R47" s="501">
        <f t="shared" si="15"/>
        <v>8</v>
      </c>
      <c r="S47" s="692">
        <f t="shared" si="4"/>
        <v>11.714285714285714</v>
      </c>
    </row>
    <row r="48" spans="1:19" ht="24.65" customHeight="1" x14ac:dyDescent="0.4">
      <c r="A48" s="486" t="s">
        <v>13</v>
      </c>
      <c r="B48" s="486" t="s">
        <v>216</v>
      </c>
      <c r="C48" s="493" t="s">
        <v>135</v>
      </c>
      <c r="D48" s="488">
        <f t="shared" ref="D48:D49" si="16">SUM(E48:K48,L48:R48)/2</f>
        <v>29</v>
      </c>
      <c r="E48" s="490"/>
      <c r="F48" s="488"/>
      <c r="G48" s="488"/>
      <c r="H48" s="488">
        <v>7</v>
      </c>
      <c r="I48" s="488">
        <v>7</v>
      </c>
      <c r="J48" s="488">
        <v>7</v>
      </c>
      <c r="K48" s="519">
        <v>8</v>
      </c>
      <c r="L48" s="519">
        <v>8</v>
      </c>
      <c r="M48" s="488"/>
      <c r="N48" s="488"/>
      <c r="O48" s="488">
        <v>7</v>
      </c>
      <c r="P48" s="488">
        <v>7</v>
      </c>
      <c r="Q48" s="488">
        <v>7</v>
      </c>
      <c r="R48" s="490"/>
      <c r="S48" s="692"/>
    </row>
    <row r="49" spans="1:19" ht="24.65" customHeight="1" x14ac:dyDescent="0.4">
      <c r="A49" s="486" t="s">
        <v>13</v>
      </c>
      <c r="B49" s="486" t="s">
        <v>216</v>
      </c>
      <c r="C49" s="493" t="s">
        <v>109</v>
      </c>
      <c r="D49" s="488">
        <f t="shared" si="16"/>
        <v>28</v>
      </c>
      <c r="E49" s="490"/>
      <c r="F49" s="491"/>
      <c r="G49" s="488">
        <v>7</v>
      </c>
      <c r="H49" s="491">
        <v>7</v>
      </c>
      <c r="I49" s="488">
        <v>7</v>
      </c>
      <c r="J49" s="488">
        <v>7</v>
      </c>
      <c r="K49" s="490"/>
      <c r="L49" s="489"/>
      <c r="M49" s="488"/>
      <c r="N49" s="488">
        <v>7</v>
      </c>
      <c r="O49" s="488">
        <v>7</v>
      </c>
      <c r="P49" s="488">
        <v>7</v>
      </c>
      <c r="Q49" s="488">
        <v>7</v>
      </c>
      <c r="R49" s="490"/>
      <c r="S49" s="692"/>
    </row>
    <row r="50" spans="1:19" ht="24.65" customHeight="1" x14ac:dyDescent="0.4">
      <c r="A50" s="486" t="s">
        <v>13</v>
      </c>
      <c r="B50" s="486" t="s">
        <v>110</v>
      </c>
      <c r="C50" s="487" t="s">
        <v>106</v>
      </c>
      <c r="D50" s="488">
        <f>SUM(E50:K50,L50:R50)/2</f>
        <v>30</v>
      </c>
      <c r="E50" s="490"/>
      <c r="F50" s="491">
        <v>6</v>
      </c>
      <c r="G50" s="488">
        <v>6</v>
      </c>
      <c r="H50" s="491">
        <v>6</v>
      </c>
      <c r="I50" s="488">
        <v>6</v>
      </c>
      <c r="J50" s="488">
        <v>6</v>
      </c>
      <c r="K50" s="497"/>
      <c r="L50" s="489"/>
      <c r="M50" s="488">
        <v>6</v>
      </c>
      <c r="N50" s="488">
        <v>6</v>
      </c>
      <c r="O50" s="488">
        <v>6</v>
      </c>
      <c r="P50" s="488">
        <v>6</v>
      </c>
      <c r="Q50" s="488">
        <v>6</v>
      </c>
      <c r="R50" s="497"/>
      <c r="S50" s="692"/>
    </row>
    <row r="51" spans="1:19" ht="24.65" hidden="1" customHeight="1" x14ac:dyDescent="0.4">
      <c r="A51" s="498"/>
      <c r="B51" s="498"/>
      <c r="C51" s="896" t="s">
        <v>51</v>
      </c>
      <c r="D51" s="500"/>
      <c r="E51" s="501">
        <f>COUNT(E20:E23,E25:E26,E28:E31,E33:E34,E36,E38,E40:E45,E48:E49)</f>
        <v>7</v>
      </c>
      <c r="F51" s="501">
        <f t="shared" ref="F51:R51" si="17">COUNT(F20:F23,F25:F26,F28:F31,F33:F34,F36,F38,F40:F45,F48:F49)</f>
        <v>11</v>
      </c>
      <c r="G51" s="501">
        <f t="shared" si="17"/>
        <v>12</v>
      </c>
      <c r="H51" s="501">
        <f t="shared" si="17"/>
        <v>13</v>
      </c>
      <c r="I51" s="501">
        <f t="shared" si="17"/>
        <v>13</v>
      </c>
      <c r="J51" s="501">
        <f t="shared" si="17"/>
        <v>12</v>
      </c>
      <c r="K51" s="501">
        <f t="shared" si="17"/>
        <v>8</v>
      </c>
      <c r="L51" s="501">
        <f t="shared" si="17"/>
        <v>8</v>
      </c>
      <c r="M51" s="501">
        <f t="shared" si="17"/>
        <v>12</v>
      </c>
      <c r="N51" s="501">
        <f t="shared" si="17"/>
        <v>12</v>
      </c>
      <c r="O51" s="501">
        <f>COUNT(O20:O23,O25:O26,O28:O31,O33:O34,O36,O38,O40:O45,O48:O49)</f>
        <v>12</v>
      </c>
      <c r="P51" s="501">
        <f t="shared" si="17"/>
        <v>12</v>
      </c>
      <c r="Q51" s="501">
        <f t="shared" si="17"/>
        <v>13</v>
      </c>
      <c r="R51" s="501">
        <f t="shared" si="17"/>
        <v>8</v>
      </c>
      <c r="S51" s="692">
        <f t="shared" si="4"/>
        <v>10.928571428571429</v>
      </c>
    </row>
    <row r="52" spans="1:19" ht="24.65" hidden="1" customHeight="1" x14ac:dyDescent="0.4">
      <c r="A52" s="498"/>
      <c r="B52" s="498"/>
      <c r="C52" s="526" t="s">
        <v>113</v>
      </c>
      <c r="D52" s="500"/>
      <c r="E52" s="501">
        <f>COUNT(E25:E26,E28:E31,E34,E36,E38:E38,E40:E45,E48:E50)</f>
        <v>6</v>
      </c>
      <c r="F52" s="501">
        <f t="shared" ref="F52:R52" si="18">COUNT(F25:F26,F28:F31,F34,F36,F38:F38,F40:F45,F48:F50)</f>
        <v>9</v>
      </c>
      <c r="G52" s="501">
        <f t="shared" si="18"/>
        <v>11</v>
      </c>
      <c r="H52" s="501">
        <f t="shared" si="18"/>
        <v>12</v>
      </c>
      <c r="I52" s="501">
        <f t="shared" si="18"/>
        <v>11</v>
      </c>
      <c r="J52" s="501">
        <f t="shared" si="18"/>
        <v>10</v>
      </c>
      <c r="K52" s="501">
        <f t="shared" si="18"/>
        <v>6</v>
      </c>
      <c r="L52" s="501">
        <f t="shared" si="18"/>
        <v>6</v>
      </c>
      <c r="M52" s="501">
        <f t="shared" si="18"/>
        <v>10</v>
      </c>
      <c r="N52" s="501">
        <f t="shared" si="18"/>
        <v>11</v>
      </c>
      <c r="O52" s="501">
        <f>COUNT(O25:O26,O28:O31,O34,O36,O38:O38,O40:O45,O48:O50)</f>
        <v>11</v>
      </c>
      <c r="P52" s="501">
        <f t="shared" si="18"/>
        <v>10</v>
      </c>
      <c r="Q52" s="501">
        <f t="shared" si="18"/>
        <v>10</v>
      </c>
      <c r="R52" s="501">
        <f t="shared" si="18"/>
        <v>7</v>
      </c>
      <c r="S52" s="692">
        <f t="shared" si="4"/>
        <v>9.2857142857142865</v>
      </c>
    </row>
    <row r="53" spans="1:19" ht="24.65" customHeight="1" x14ac:dyDescent="0.4">
      <c r="A53" s="498"/>
      <c r="B53" s="498"/>
      <c r="C53" s="526" t="s">
        <v>55</v>
      </c>
      <c r="D53" s="500"/>
      <c r="E53" s="501">
        <f t="shared" ref="E53:R53" si="19">COUNT(E28:E31,E34,E36,E38:E38,E40:E45,E48:E50)</f>
        <v>5</v>
      </c>
      <c r="F53" s="501">
        <f t="shared" si="19"/>
        <v>9</v>
      </c>
      <c r="G53" s="501">
        <f t="shared" si="19"/>
        <v>10</v>
      </c>
      <c r="H53" s="501">
        <f t="shared" si="19"/>
        <v>11</v>
      </c>
      <c r="I53" s="501">
        <f t="shared" si="19"/>
        <v>11</v>
      </c>
      <c r="J53" s="501">
        <f t="shared" si="19"/>
        <v>10</v>
      </c>
      <c r="K53" s="501">
        <f t="shared" si="19"/>
        <v>5</v>
      </c>
      <c r="L53" s="501">
        <f t="shared" si="19"/>
        <v>5</v>
      </c>
      <c r="M53" s="501">
        <f t="shared" si="19"/>
        <v>10</v>
      </c>
      <c r="N53" s="501">
        <f t="shared" si="19"/>
        <v>10</v>
      </c>
      <c r="O53" s="501">
        <f t="shared" si="19"/>
        <v>10</v>
      </c>
      <c r="P53" s="501">
        <f t="shared" si="19"/>
        <v>10</v>
      </c>
      <c r="Q53" s="501">
        <f t="shared" si="19"/>
        <v>10</v>
      </c>
      <c r="R53" s="501">
        <f t="shared" si="19"/>
        <v>6</v>
      </c>
      <c r="S53" s="692">
        <f t="shared" si="4"/>
        <v>8.7142857142857135</v>
      </c>
    </row>
    <row r="54" spans="1:19" ht="24.65" customHeight="1" x14ac:dyDescent="0.4">
      <c r="A54" s="486" t="s">
        <v>13</v>
      </c>
      <c r="B54" s="486" t="s">
        <v>227</v>
      </c>
      <c r="C54" s="493" t="s">
        <v>112</v>
      </c>
      <c r="D54" s="488">
        <f t="shared" ref="D54" si="20">SUM(E54:K54,L54:R54)/2</f>
        <v>10</v>
      </c>
      <c r="E54" s="490"/>
      <c r="F54" s="491"/>
      <c r="G54" s="488">
        <v>5</v>
      </c>
      <c r="H54" s="491"/>
      <c r="I54" s="488">
        <v>5</v>
      </c>
      <c r="J54" s="488"/>
      <c r="K54" s="489"/>
      <c r="L54" s="489"/>
      <c r="M54" s="488"/>
      <c r="N54" s="488">
        <v>5</v>
      </c>
      <c r="O54" s="488"/>
      <c r="P54" s="488">
        <v>5</v>
      </c>
      <c r="Q54" s="488"/>
      <c r="R54" s="489"/>
      <c r="S54" s="692"/>
    </row>
    <row r="55" spans="1:19" ht="24.65" hidden="1" customHeight="1" x14ac:dyDescent="0.4">
      <c r="A55" s="498"/>
      <c r="B55" s="498"/>
      <c r="C55" s="526" t="s">
        <v>105</v>
      </c>
      <c r="D55" s="500"/>
      <c r="E55" s="501">
        <f>COUNT(E34,E36,E38:E38,E40:E45,E48:E50,E54)</f>
        <v>4</v>
      </c>
      <c r="F55" s="501">
        <f t="shared" ref="F55:J55" si="21">COUNT(F34,F36,F38:F38,F40:F45,F48:F50,F54)</f>
        <v>7</v>
      </c>
      <c r="G55" s="501">
        <f t="shared" si="21"/>
        <v>7</v>
      </c>
      <c r="H55" s="501">
        <f t="shared" si="21"/>
        <v>8</v>
      </c>
      <c r="I55" s="501">
        <f t="shared" si="21"/>
        <v>9</v>
      </c>
      <c r="J55" s="501">
        <f t="shared" si="21"/>
        <v>7</v>
      </c>
      <c r="K55" s="501">
        <f>COUNT(K33:K34,K36,K38:K38,K40:K45,K48:K50,K54)</f>
        <v>5</v>
      </c>
      <c r="L55" s="501">
        <f>COUNT(L33:L34,L36,L38:L38,L40:L45,L48:L50,L54)</f>
        <v>5</v>
      </c>
      <c r="M55" s="501">
        <f t="shared" ref="M55:R55" si="22">COUNT(M34,M36,M38:M38,M40:M45,M48:M50,M54)</f>
        <v>7</v>
      </c>
      <c r="N55" s="501">
        <f t="shared" si="22"/>
        <v>8</v>
      </c>
      <c r="O55" s="501">
        <f t="shared" si="22"/>
        <v>8</v>
      </c>
      <c r="P55" s="501">
        <f t="shared" si="22"/>
        <v>8</v>
      </c>
      <c r="Q55" s="501">
        <f t="shared" si="22"/>
        <v>6</v>
      </c>
      <c r="R55" s="501">
        <f t="shared" si="22"/>
        <v>5</v>
      </c>
      <c r="S55" s="692">
        <f t="shared" si="4"/>
        <v>6.7142857142857144</v>
      </c>
    </row>
    <row r="56" spans="1:19" ht="24.65" hidden="1" customHeight="1" x14ac:dyDescent="0.4">
      <c r="A56" s="498"/>
      <c r="B56" s="498"/>
      <c r="C56" s="526" t="s">
        <v>128</v>
      </c>
      <c r="D56" s="500"/>
      <c r="E56" s="501">
        <f t="shared" ref="E56:R56" si="23">COUNT(E36,E38:E38,E40:E45,E48:E50,E54)</f>
        <v>4</v>
      </c>
      <c r="F56" s="501">
        <f t="shared" si="23"/>
        <v>6</v>
      </c>
      <c r="G56" s="501">
        <f t="shared" si="23"/>
        <v>6</v>
      </c>
      <c r="H56" s="501">
        <f t="shared" si="23"/>
        <v>7</v>
      </c>
      <c r="I56" s="501">
        <f t="shared" si="23"/>
        <v>9</v>
      </c>
      <c r="J56" s="501">
        <f t="shared" si="23"/>
        <v>7</v>
      </c>
      <c r="K56" s="501">
        <f t="shared" si="23"/>
        <v>4</v>
      </c>
      <c r="L56" s="501">
        <f t="shared" si="23"/>
        <v>4</v>
      </c>
      <c r="M56" s="501">
        <f t="shared" si="23"/>
        <v>6</v>
      </c>
      <c r="N56" s="501">
        <f t="shared" si="23"/>
        <v>7</v>
      </c>
      <c r="O56" s="501">
        <f t="shared" si="23"/>
        <v>7</v>
      </c>
      <c r="P56" s="501">
        <f t="shared" si="23"/>
        <v>8</v>
      </c>
      <c r="Q56" s="501">
        <f t="shared" si="23"/>
        <v>6</v>
      </c>
      <c r="R56" s="501">
        <f t="shared" si="23"/>
        <v>4</v>
      </c>
      <c r="S56" s="692">
        <f t="shared" si="4"/>
        <v>6.0714285714285712</v>
      </c>
    </row>
    <row r="57" spans="1:19" ht="24.65" hidden="1" customHeight="1" x14ac:dyDescent="0.4">
      <c r="A57" s="498"/>
      <c r="B57" s="498"/>
      <c r="C57" s="526" t="s">
        <v>161</v>
      </c>
      <c r="D57" s="500"/>
      <c r="E57" s="501">
        <f>COUNT(E38:E38,E40:E45,E48:E50,E54)</f>
        <v>4</v>
      </c>
      <c r="F57" s="501">
        <f t="shared" ref="F57:R57" si="24">COUNT(F38:F38,F40:F45,F48:F50,F54)</f>
        <v>6</v>
      </c>
      <c r="G57" s="501">
        <f t="shared" si="24"/>
        <v>6</v>
      </c>
      <c r="H57" s="501">
        <f t="shared" si="24"/>
        <v>7</v>
      </c>
      <c r="I57" s="501">
        <f t="shared" si="24"/>
        <v>9</v>
      </c>
      <c r="J57" s="501">
        <f t="shared" si="24"/>
        <v>7</v>
      </c>
      <c r="K57" s="501">
        <f t="shared" si="24"/>
        <v>4</v>
      </c>
      <c r="L57" s="501">
        <f t="shared" si="24"/>
        <v>4</v>
      </c>
      <c r="M57" s="501">
        <f t="shared" si="24"/>
        <v>6</v>
      </c>
      <c r="N57" s="501">
        <f t="shared" si="24"/>
        <v>7</v>
      </c>
      <c r="O57" s="501">
        <f t="shared" si="24"/>
        <v>7</v>
      </c>
      <c r="P57" s="501">
        <f t="shared" si="24"/>
        <v>8</v>
      </c>
      <c r="Q57" s="501">
        <f t="shared" si="24"/>
        <v>6</v>
      </c>
      <c r="R57" s="501">
        <f t="shared" si="24"/>
        <v>4</v>
      </c>
      <c r="S57" s="692">
        <f t="shared" si="4"/>
        <v>6.0714285714285712</v>
      </c>
    </row>
    <row r="58" spans="1:19" ht="24.65" hidden="1" customHeight="1" x14ac:dyDescent="0.4">
      <c r="A58" s="498"/>
      <c r="B58" s="498"/>
      <c r="C58" s="526" t="s">
        <v>129</v>
      </c>
      <c r="D58" s="500"/>
      <c r="E58" s="501">
        <f t="shared" ref="E58:R58" si="25">COUNT(E40:E45,E48:E50,E54)</f>
        <v>3</v>
      </c>
      <c r="F58" s="501">
        <f t="shared" si="25"/>
        <v>5</v>
      </c>
      <c r="G58" s="501">
        <f t="shared" si="25"/>
        <v>6</v>
      </c>
      <c r="H58" s="501">
        <f t="shared" si="25"/>
        <v>6</v>
      </c>
      <c r="I58" s="501">
        <f t="shared" si="25"/>
        <v>8</v>
      </c>
      <c r="J58" s="501">
        <f t="shared" si="25"/>
        <v>6</v>
      </c>
      <c r="K58" s="501">
        <f t="shared" si="25"/>
        <v>4</v>
      </c>
      <c r="L58" s="501">
        <f t="shared" si="25"/>
        <v>4</v>
      </c>
      <c r="M58" s="501">
        <f t="shared" si="25"/>
        <v>5</v>
      </c>
      <c r="N58" s="501">
        <f t="shared" si="25"/>
        <v>6</v>
      </c>
      <c r="O58" s="501">
        <f t="shared" si="25"/>
        <v>7</v>
      </c>
      <c r="P58" s="501">
        <f t="shared" si="25"/>
        <v>7</v>
      </c>
      <c r="Q58" s="501">
        <f t="shared" si="25"/>
        <v>5</v>
      </c>
      <c r="R58" s="501">
        <f t="shared" si="25"/>
        <v>3</v>
      </c>
      <c r="S58" s="692">
        <f t="shared" si="4"/>
        <v>5.3571428571428568</v>
      </c>
    </row>
    <row r="59" spans="1:19" ht="24.65" customHeight="1" x14ac:dyDescent="0.4">
      <c r="A59" s="498"/>
      <c r="B59" s="498"/>
      <c r="C59" s="526" t="s">
        <v>186</v>
      </c>
      <c r="D59" s="500"/>
      <c r="E59" s="501">
        <f>COUNT(E40:E45,E48:E50,E54)</f>
        <v>3</v>
      </c>
      <c r="F59" s="501">
        <f t="shared" ref="F59:R59" si="26">COUNT(F40:F45,F48:F50,F54)</f>
        <v>5</v>
      </c>
      <c r="G59" s="501">
        <f t="shared" si="26"/>
        <v>6</v>
      </c>
      <c r="H59" s="501">
        <f t="shared" si="26"/>
        <v>6</v>
      </c>
      <c r="I59" s="501">
        <f t="shared" si="26"/>
        <v>8</v>
      </c>
      <c r="J59" s="501">
        <f t="shared" si="26"/>
        <v>6</v>
      </c>
      <c r="K59" s="501">
        <f t="shared" si="26"/>
        <v>4</v>
      </c>
      <c r="L59" s="501">
        <f t="shared" si="26"/>
        <v>4</v>
      </c>
      <c r="M59" s="501">
        <f t="shared" si="26"/>
        <v>5</v>
      </c>
      <c r="N59" s="501">
        <f t="shared" si="26"/>
        <v>6</v>
      </c>
      <c r="O59" s="501">
        <f t="shared" si="26"/>
        <v>7</v>
      </c>
      <c r="P59" s="501">
        <f t="shared" si="26"/>
        <v>7</v>
      </c>
      <c r="Q59" s="501">
        <f t="shared" si="26"/>
        <v>5</v>
      </c>
      <c r="R59" s="501">
        <f t="shared" si="26"/>
        <v>3</v>
      </c>
      <c r="S59" s="692">
        <f t="shared" si="4"/>
        <v>5.3571428571428568</v>
      </c>
    </row>
    <row r="60" spans="1:19" ht="24.65" customHeight="1" x14ac:dyDescent="0.4">
      <c r="A60" s="498"/>
      <c r="B60" s="498"/>
      <c r="C60" s="526" t="s">
        <v>130</v>
      </c>
      <c r="D60" s="500"/>
      <c r="E60" s="501">
        <f t="shared" ref="E60:R60" si="27">COUNT(E41:E45,E48:E50,E54)</f>
        <v>2</v>
      </c>
      <c r="F60" s="501">
        <f t="shared" si="27"/>
        <v>4</v>
      </c>
      <c r="G60" s="501">
        <f t="shared" si="27"/>
        <v>5</v>
      </c>
      <c r="H60" s="501">
        <f t="shared" si="27"/>
        <v>6</v>
      </c>
      <c r="I60" s="501">
        <f t="shared" si="27"/>
        <v>7</v>
      </c>
      <c r="J60" s="501">
        <f t="shared" si="27"/>
        <v>5</v>
      </c>
      <c r="K60" s="501">
        <f t="shared" si="27"/>
        <v>4</v>
      </c>
      <c r="L60" s="501">
        <f t="shared" si="27"/>
        <v>4</v>
      </c>
      <c r="M60" s="501">
        <f t="shared" si="27"/>
        <v>4</v>
      </c>
      <c r="N60" s="501">
        <f t="shared" si="27"/>
        <v>5</v>
      </c>
      <c r="O60" s="501">
        <f t="shared" si="27"/>
        <v>6</v>
      </c>
      <c r="P60" s="501">
        <f t="shared" si="27"/>
        <v>6</v>
      </c>
      <c r="Q60" s="501">
        <f t="shared" si="27"/>
        <v>5</v>
      </c>
      <c r="R60" s="501">
        <f t="shared" si="27"/>
        <v>2</v>
      </c>
      <c r="S60" s="692">
        <f t="shared" si="4"/>
        <v>4.6428571428571432</v>
      </c>
    </row>
    <row r="61" spans="1:19" ht="24.65" customHeight="1" thickBot="1" x14ac:dyDescent="0.45">
      <c r="A61" s="486" t="s">
        <v>102</v>
      </c>
      <c r="B61" s="486"/>
      <c r="C61" s="487"/>
      <c r="D61" s="488"/>
      <c r="E61" s="490"/>
      <c r="F61" s="491"/>
      <c r="G61" s="491"/>
      <c r="H61" s="491"/>
      <c r="I61" s="488"/>
      <c r="J61" s="488"/>
      <c r="K61" s="489"/>
      <c r="L61" s="489"/>
      <c r="M61" s="491"/>
      <c r="N61" s="488"/>
      <c r="O61" s="488"/>
      <c r="P61" s="488"/>
      <c r="Q61" s="488"/>
      <c r="R61" s="490"/>
    </row>
    <row r="62" spans="1:19" ht="24.65" customHeight="1" thickBot="1" x14ac:dyDescent="0.45">
      <c r="A62" s="527" t="s">
        <v>95</v>
      </c>
      <c r="B62" s="527" t="s">
        <v>101</v>
      </c>
      <c r="C62" s="528" t="s">
        <v>97</v>
      </c>
      <c r="D62" s="527">
        <f>SUM(E62:K62,L62:R62)/2</f>
        <v>19</v>
      </c>
      <c r="E62" s="529"/>
      <c r="F62" s="530">
        <v>7.5</v>
      </c>
      <c r="G62" s="530">
        <v>7.5</v>
      </c>
      <c r="H62" s="530">
        <v>4</v>
      </c>
      <c r="I62" s="527"/>
      <c r="J62" s="527"/>
      <c r="K62" s="529"/>
      <c r="L62" s="529"/>
      <c r="M62" s="530">
        <v>7.5</v>
      </c>
      <c r="N62" s="527">
        <v>7.5</v>
      </c>
      <c r="O62" s="527">
        <v>4</v>
      </c>
      <c r="P62" s="527"/>
      <c r="Q62" s="527"/>
      <c r="R62" s="531"/>
    </row>
    <row r="63" spans="1:19" ht="24.65" customHeight="1" thickBot="1" x14ac:dyDescent="0.45">
      <c r="A63" s="486" t="s">
        <v>96</v>
      </c>
      <c r="B63" s="486" t="s">
        <v>100</v>
      </c>
      <c r="C63" s="532" t="s">
        <v>99</v>
      </c>
      <c r="D63" s="527">
        <f t="shared" ref="D63:D64" si="28">SUM(E63:K63,L63:R63)/2</f>
        <v>38</v>
      </c>
      <c r="E63" s="533"/>
      <c r="F63" s="534">
        <v>9.5</v>
      </c>
      <c r="G63" s="486">
        <v>9.5</v>
      </c>
      <c r="H63" s="486">
        <v>9.5</v>
      </c>
      <c r="I63" s="486">
        <v>9.5</v>
      </c>
      <c r="J63" s="486"/>
      <c r="K63" s="533"/>
      <c r="L63" s="535"/>
      <c r="M63" s="536">
        <v>9.5</v>
      </c>
      <c r="N63" s="486">
        <v>9.5</v>
      </c>
      <c r="O63" s="486">
        <v>9.5</v>
      </c>
      <c r="P63" s="486">
        <v>9.5</v>
      </c>
      <c r="Q63" s="486"/>
      <c r="R63" s="537"/>
    </row>
    <row r="64" spans="1:19" ht="24.65" customHeight="1" thickBot="1" x14ac:dyDescent="0.45">
      <c r="A64" s="486" t="s">
        <v>96</v>
      </c>
      <c r="B64" s="486" t="s">
        <v>100</v>
      </c>
      <c r="C64" s="532" t="s">
        <v>137</v>
      </c>
      <c r="D64" s="527">
        <f t="shared" si="28"/>
        <v>38</v>
      </c>
      <c r="E64" s="533">
        <v>9.5</v>
      </c>
      <c r="F64" s="536">
        <v>9.5</v>
      </c>
      <c r="G64" s="486"/>
      <c r="H64" s="486"/>
      <c r="I64" s="486"/>
      <c r="J64" s="486">
        <v>9.5</v>
      </c>
      <c r="K64" s="533">
        <v>9.5</v>
      </c>
      <c r="L64" s="533">
        <v>9.5</v>
      </c>
      <c r="M64" s="534">
        <v>9.5</v>
      </c>
      <c r="N64" s="486"/>
      <c r="O64" s="486"/>
      <c r="P64" s="486"/>
      <c r="Q64" s="486">
        <v>9.5</v>
      </c>
      <c r="R64" s="537">
        <v>9.5</v>
      </c>
    </row>
    <row r="65" spans="1:18" ht="24.65" customHeight="1" x14ac:dyDescent="0.45">
      <c r="A65" s="486"/>
      <c r="B65" s="538" t="s">
        <v>155</v>
      </c>
      <c r="C65" s="539" t="s">
        <v>140</v>
      </c>
      <c r="D65" s="488"/>
      <c r="E65" s="489"/>
      <c r="F65" s="491"/>
      <c r="G65" s="491"/>
      <c r="H65" s="491"/>
      <c r="I65" s="488"/>
      <c r="J65" s="488"/>
      <c r="K65" s="489"/>
      <c r="L65" s="489"/>
      <c r="M65" s="488"/>
      <c r="N65" s="488"/>
      <c r="O65" s="488"/>
      <c r="P65" s="488"/>
      <c r="Q65" s="488"/>
      <c r="R65" s="490"/>
    </row>
    <row r="66" spans="1:18" ht="24.65" customHeight="1" x14ac:dyDescent="0.45">
      <c r="A66" s="486"/>
      <c r="B66" s="540" t="s">
        <v>154</v>
      </c>
      <c r="C66" s="541" t="s">
        <v>141</v>
      </c>
      <c r="D66" s="488"/>
      <c r="E66" s="489"/>
      <c r="F66" s="491"/>
      <c r="G66" s="491"/>
      <c r="H66" s="491"/>
      <c r="I66" s="488"/>
      <c r="J66" s="488"/>
      <c r="K66" s="489"/>
      <c r="L66" s="489"/>
      <c r="M66" s="488"/>
      <c r="N66" s="488"/>
      <c r="O66" s="488"/>
      <c r="P66" s="488"/>
      <c r="Q66" s="488"/>
      <c r="R66" s="490"/>
    </row>
    <row r="67" spans="1:18" ht="24.65" customHeight="1" x14ac:dyDescent="0.45">
      <c r="A67" s="698"/>
      <c r="B67" s="698"/>
      <c r="C67" s="698"/>
      <c r="D67" s="548"/>
      <c r="E67" s="699">
        <f>SUM(E7:E13,E15:E18,E20:E23,E25:E26,E28:E31,E33:E34,E36,E38:E38,E40:E45,E48:E50,E54,E62:E66)</f>
        <v>89.5</v>
      </c>
      <c r="F67" s="699">
        <f t="shared" ref="F67:R67" si="29">SUM(F7:F13,F15:F18,F20:F23,F25:F26,F28:F31,F33:F34,F36,F38:F38,F40:F45,F48:F50,F54,F62:F66)</f>
        <v>183.5</v>
      </c>
      <c r="G67" s="699">
        <f t="shared" si="29"/>
        <v>170</v>
      </c>
      <c r="H67" s="699">
        <f t="shared" si="29"/>
        <v>165.5</v>
      </c>
      <c r="I67" s="699">
        <f t="shared" si="29"/>
        <v>182.5</v>
      </c>
      <c r="J67" s="699">
        <f t="shared" si="29"/>
        <v>169.5</v>
      </c>
      <c r="K67" s="699">
        <f t="shared" si="29"/>
        <v>105.5</v>
      </c>
      <c r="L67" s="699">
        <f t="shared" si="29"/>
        <v>97.5</v>
      </c>
      <c r="M67" s="699">
        <f t="shared" si="29"/>
        <v>183.5</v>
      </c>
      <c r="N67" s="699">
        <f t="shared" si="29"/>
        <v>178</v>
      </c>
      <c r="O67" s="699">
        <f t="shared" si="29"/>
        <v>165.5</v>
      </c>
      <c r="P67" s="699">
        <f t="shared" si="29"/>
        <v>158.5</v>
      </c>
      <c r="Q67" s="699">
        <f t="shared" si="29"/>
        <v>161.5</v>
      </c>
      <c r="R67" s="699">
        <f t="shared" si="29"/>
        <v>105.5</v>
      </c>
    </row>
    <row r="68" spans="1:18" ht="24.65" customHeight="1" x14ac:dyDescent="0.45">
      <c r="A68" s="700"/>
      <c r="B68" s="700"/>
      <c r="C68" s="700"/>
      <c r="D68" s="548"/>
      <c r="E68" s="701">
        <f>E67/8</f>
        <v>11.1875</v>
      </c>
      <c r="F68" s="701">
        <f t="shared" ref="F68:R68" si="30">F67/8</f>
        <v>22.9375</v>
      </c>
      <c r="G68" s="701">
        <f t="shared" si="30"/>
        <v>21.25</v>
      </c>
      <c r="H68" s="701">
        <f t="shared" si="30"/>
        <v>20.6875</v>
      </c>
      <c r="I68" s="701">
        <f t="shared" si="30"/>
        <v>22.8125</v>
      </c>
      <c r="J68" s="701">
        <f t="shared" si="30"/>
        <v>21.1875</v>
      </c>
      <c r="K68" s="701">
        <f t="shared" si="30"/>
        <v>13.1875</v>
      </c>
      <c r="L68" s="701">
        <f t="shared" si="30"/>
        <v>12.1875</v>
      </c>
      <c r="M68" s="701">
        <f t="shared" si="30"/>
        <v>22.9375</v>
      </c>
      <c r="N68" s="701">
        <f t="shared" si="30"/>
        <v>22.25</v>
      </c>
      <c r="O68" s="701">
        <f t="shared" si="30"/>
        <v>20.6875</v>
      </c>
      <c r="P68" s="701">
        <f t="shared" si="30"/>
        <v>19.8125</v>
      </c>
      <c r="Q68" s="701">
        <f t="shared" si="30"/>
        <v>20.1875</v>
      </c>
      <c r="R68" s="701">
        <f t="shared" si="30"/>
        <v>13.1875</v>
      </c>
    </row>
    <row r="69" spans="1:18" ht="24.65" customHeight="1" x14ac:dyDescent="0.45">
      <c r="A69" s="702"/>
      <c r="B69" s="702"/>
      <c r="C69" s="702"/>
      <c r="D69" s="553" t="s">
        <v>212</v>
      </c>
      <c r="E69" s="554" t="s">
        <v>74</v>
      </c>
      <c r="F69" s="555" t="s">
        <v>203</v>
      </c>
      <c r="H69" s="553" t="s">
        <v>211</v>
      </c>
      <c r="I69" s="703"/>
      <c r="J69" s="557" t="s">
        <v>203</v>
      </c>
      <c r="L69" s="553" t="s">
        <v>213</v>
      </c>
      <c r="M69" s="554" t="s">
        <v>74</v>
      </c>
      <c r="N69" s="555" t="s">
        <v>203</v>
      </c>
      <c r="P69" s="553" t="s">
        <v>211</v>
      </c>
      <c r="Q69" s="703"/>
      <c r="R69" s="557" t="s">
        <v>203</v>
      </c>
    </row>
    <row r="70" spans="1:18" ht="24.65" customHeight="1" x14ac:dyDescent="0.45">
      <c r="A70" s="558"/>
      <c r="B70" s="558"/>
      <c r="C70" s="558"/>
      <c r="D70" s="559" t="s">
        <v>159</v>
      </c>
      <c r="E70" s="542">
        <v>27.15</v>
      </c>
      <c r="F70" s="704" t="str">
        <f>E70* 40 &amp; "hrs"</f>
        <v>1086hrs</v>
      </c>
      <c r="H70" s="561" t="s">
        <v>240</v>
      </c>
      <c r="I70" s="562">
        <v>25.93</v>
      </c>
      <c r="J70" s="705" t="s">
        <v>247</v>
      </c>
      <c r="L70" s="564" t="s">
        <v>159</v>
      </c>
      <c r="M70" s="565">
        <v>27.15</v>
      </c>
      <c r="N70" s="704" t="str">
        <f>M70* 40 &amp; "hrs"</f>
        <v>1086hrs</v>
      </c>
      <c r="P70" s="566" t="s">
        <v>240</v>
      </c>
      <c r="Q70" s="543">
        <v>25.93</v>
      </c>
      <c r="R70" s="706" t="s">
        <v>247</v>
      </c>
    </row>
    <row r="71" spans="1:18" ht="24.65" customHeight="1" x14ac:dyDescent="0.45">
      <c r="A71" s="558"/>
      <c r="B71" s="558"/>
      <c r="C71" s="558"/>
      <c r="D71" s="568" t="s">
        <v>204</v>
      </c>
      <c r="E71" s="569">
        <f>SUM(E67:K67)/40</f>
        <v>26.65</v>
      </c>
      <c r="F71" s="707" t="str">
        <f>E71* 40 &amp; "hrs"</f>
        <v>1066hrs</v>
      </c>
      <c r="H71" s="571" t="s">
        <v>74</v>
      </c>
      <c r="I71" s="572">
        <f>SUM(E67:K67)/40</f>
        <v>26.65</v>
      </c>
      <c r="J71" s="573" t="str">
        <f>I71*40 &amp; "hrs"</f>
        <v>1066hrs</v>
      </c>
      <c r="L71" s="574" t="s">
        <v>204</v>
      </c>
      <c r="M71" s="575">
        <f>SUM(L67:R67)/40</f>
        <v>26.25</v>
      </c>
      <c r="N71" s="707" t="str">
        <f>M71* 40 &amp; "hrs"</f>
        <v>1050hrs</v>
      </c>
      <c r="P71" s="571" t="s">
        <v>74</v>
      </c>
      <c r="Q71" s="576">
        <f>SUM(L67:R67)/40</f>
        <v>26.25</v>
      </c>
      <c r="R71" s="577" t="str">
        <f>Q71*40 &amp; "hrs"</f>
        <v>1050hrs</v>
      </c>
    </row>
    <row r="72" spans="1:18" ht="24.65" customHeight="1" x14ac:dyDescent="0.45">
      <c r="A72" s="558"/>
      <c r="B72" s="558"/>
      <c r="C72" s="558"/>
      <c r="D72" s="564" t="s">
        <v>188</v>
      </c>
      <c r="E72" s="565">
        <f>COUNTIFS(E7:K68, "T")*8/40</f>
        <v>0</v>
      </c>
      <c r="F72" s="708" t="str">
        <f>E72* 40 &amp; "hrs"</f>
        <v>0hrs</v>
      </c>
      <c r="H72" s="566" t="s">
        <v>241</v>
      </c>
      <c r="I72" s="565">
        <v>29.07</v>
      </c>
      <c r="J72" s="706" t="s">
        <v>251</v>
      </c>
      <c r="L72" s="580" t="s">
        <v>188</v>
      </c>
      <c r="M72" s="543">
        <f>COUNTIFS(L7:R68, "T")*8/40</f>
        <v>0</v>
      </c>
      <c r="N72" s="708" t="str">
        <f>M72* 40 &amp; "hrs"</f>
        <v>0hrs</v>
      </c>
      <c r="P72" s="566" t="s">
        <v>241</v>
      </c>
      <c r="Q72" s="543">
        <v>29.07</v>
      </c>
      <c r="R72" s="706" t="s">
        <v>251</v>
      </c>
    </row>
    <row r="75" spans="1:18" ht="24.65" customHeight="1" x14ac:dyDescent="0.4">
      <c r="D75" s="507" t="s">
        <v>280</v>
      </c>
      <c r="G75" s="507">
        <f>26.63*40</f>
        <v>1065.2</v>
      </c>
      <c r="H75" s="507" t="str">
        <f ca="1">_xlfn.FORMULATEXT(G75)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1">
    <cfRule type="cellIs" dxfId="309" priority="10" operator="lessThan">
      <formula>25.93</formula>
    </cfRule>
    <cfRule type="cellIs" dxfId="308" priority="11" operator="greaterThan">
      <formula>29.07</formula>
    </cfRule>
    <cfRule type="cellIs" dxfId="307" priority="12" operator="between">
      <formula>25.93</formula>
      <formula>29.07</formula>
    </cfRule>
  </conditionalFormatting>
  <conditionalFormatting sqref="J71">
    <cfRule type="cellIs" dxfId="306" priority="7" operator="lessThan">
      <formula>1037.2</formula>
    </cfRule>
    <cfRule type="cellIs" dxfId="305" priority="8" operator="greaterThan">
      <formula>1162.8</formula>
    </cfRule>
    <cfRule type="cellIs" dxfId="304" priority="9" operator="between">
      <formula>1037.2</formula>
      <formula>1162.8</formula>
    </cfRule>
  </conditionalFormatting>
  <conditionalFormatting sqref="Q71">
    <cfRule type="cellIs" dxfId="303" priority="4" operator="lessThan">
      <formula>25.93</formula>
    </cfRule>
    <cfRule type="cellIs" dxfId="302" priority="5" operator="greaterThan">
      <formula>29.07</formula>
    </cfRule>
    <cfRule type="cellIs" dxfId="301" priority="6" operator="between">
      <formula>25.93</formula>
      <formula>29.07</formula>
    </cfRule>
  </conditionalFormatting>
  <conditionalFormatting sqref="R71">
    <cfRule type="cellIs" dxfId="300" priority="1" operator="lessThan">
      <formula>1037.2</formula>
    </cfRule>
    <cfRule type="cellIs" dxfId="299" priority="2" operator="greaterThan">
      <formula>1162.8</formula>
    </cfRule>
    <cfRule type="cellIs" dxfId="298" priority="3" operator="between">
      <formula>1037.2</formula>
      <formula>1162.8</formula>
    </cfRule>
  </conditionalFormatting>
  <pageMargins left="0.7" right="0.7" top="0.75" bottom="0.75" header="0.3" footer="0.3"/>
  <pageSetup scale="44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D46B-6DAE-4CC9-9C08-830CD0ACB151}">
  <sheetPr>
    <pageSetUpPr fitToPage="1"/>
  </sheetPr>
  <dimension ref="A1:S75"/>
  <sheetViews>
    <sheetView topLeftCell="B31" workbookViewId="0">
      <selection activeCell="Q18" sqref="Q18"/>
    </sheetView>
  </sheetViews>
  <sheetFormatPr defaultColWidth="8.7265625" defaultRowHeight="25.5" customHeight="1" x14ac:dyDescent="0.4"/>
  <cols>
    <col min="1" max="1" width="12.81640625" style="733" customWidth="1"/>
    <col min="2" max="2" width="23.26953125" style="733" customWidth="1"/>
    <col min="3" max="3" width="23.1796875" style="733" bestFit="1" customWidth="1"/>
    <col min="4" max="16384" width="8.7265625" style="507"/>
  </cols>
  <sheetData>
    <row r="1" spans="1:19" ht="25.5" customHeight="1" x14ac:dyDescent="0.45">
      <c r="A1" s="2688" t="s">
        <v>0</v>
      </c>
      <c r="B1" s="2688"/>
      <c r="C1" s="2688"/>
      <c r="D1" s="2688"/>
      <c r="E1" s="2688"/>
      <c r="F1" s="2688"/>
      <c r="G1" s="2688"/>
      <c r="H1" s="2688"/>
      <c r="I1" s="2688"/>
      <c r="J1" s="2688"/>
      <c r="K1" s="2688"/>
      <c r="L1" s="2688"/>
      <c r="M1" s="2688"/>
      <c r="N1" s="2688"/>
      <c r="O1" s="2688"/>
      <c r="P1" s="2688"/>
      <c r="Q1" s="2688"/>
      <c r="R1" s="2688"/>
    </row>
    <row r="2" spans="1:19" ht="25.5" customHeight="1" x14ac:dyDescent="0.45">
      <c r="A2" s="2688" t="s">
        <v>87</v>
      </c>
      <c r="B2" s="2688"/>
      <c r="C2" s="2688"/>
      <c r="D2" s="2688"/>
      <c r="E2" s="2688"/>
      <c r="F2" s="2688"/>
      <c r="G2" s="2688"/>
      <c r="H2" s="2688"/>
      <c r="I2" s="2688"/>
      <c r="J2" s="2688"/>
      <c r="K2" s="2688"/>
      <c r="L2" s="2688"/>
      <c r="M2" s="2688"/>
      <c r="N2" s="2688"/>
      <c r="O2" s="2688"/>
      <c r="P2" s="2688"/>
      <c r="Q2" s="2688"/>
      <c r="R2" s="2688"/>
    </row>
    <row r="3" spans="1:19" ht="25.5" customHeight="1" x14ac:dyDescent="0.45">
      <c r="A3" s="2689"/>
      <c r="B3" s="2689"/>
      <c r="C3" s="2689"/>
      <c r="D3" s="2689"/>
      <c r="E3" s="2689"/>
      <c r="F3" s="2689"/>
      <c r="G3" s="2689"/>
      <c r="H3" s="2689"/>
      <c r="I3" s="2689"/>
      <c r="J3" s="2689"/>
      <c r="K3" s="2689"/>
      <c r="L3" s="2689"/>
      <c r="M3" s="2689"/>
      <c r="N3" s="2689"/>
      <c r="O3" s="2689"/>
      <c r="P3" s="2689"/>
      <c r="Q3" s="2689"/>
      <c r="R3" s="2689"/>
    </row>
    <row r="4" spans="1:19" ht="25.5" customHeight="1" x14ac:dyDescent="0.45">
      <c r="A4" s="875"/>
      <c r="B4" s="875"/>
      <c r="C4" s="875"/>
      <c r="D4" s="479"/>
      <c r="E4" s="2601" t="s">
        <v>2</v>
      </c>
      <c r="F4" s="2602"/>
      <c r="G4" s="2602"/>
      <c r="H4" s="2602"/>
      <c r="I4" s="2602"/>
      <c r="J4" s="2602"/>
      <c r="K4" s="2603"/>
      <c r="L4" s="2601" t="s">
        <v>3</v>
      </c>
      <c r="M4" s="2602"/>
      <c r="N4" s="2602"/>
      <c r="O4" s="2602"/>
      <c r="P4" s="2602"/>
      <c r="Q4" s="2602"/>
      <c r="R4" s="2602"/>
    </row>
    <row r="5" spans="1:19" ht="25.5" customHeight="1" x14ac:dyDescent="0.45">
      <c r="A5" s="876"/>
      <c r="B5" s="876"/>
      <c r="C5" s="876"/>
      <c r="D5" s="480"/>
      <c r="E5" s="481">
        <v>45333</v>
      </c>
      <c r="F5" s="481">
        <v>45334</v>
      </c>
      <c r="G5" s="481">
        <v>45335</v>
      </c>
      <c r="H5" s="481">
        <v>45336</v>
      </c>
      <c r="I5" s="481">
        <v>45337</v>
      </c>
      <c r="J5" s="481">
        <v>45338</v>
      </c>
      <c r="K5" s="481">
        <v>45339</v>
      </c>
      <c r="L5" s="481">
        <v>45340</v>
      </c>
      <c r="M5" s="481">
        <v>45341</v>
      </c>
      <c r="N5" s="481">
        <v>45342</v>
      </c>
      <c r="O5" s="481">
        <v>45343</v>
      </c>
      <c r="P5" s="481">
        <v>45344</v>
      </c>
      <c r="Q5" s="481">
        <v>45345</v>
      </c>
      <c r="R5" s="481">
        <v>45346</v>
      </c>
    </row>
    <row r="6" spans="1:19" ht="25.5" customHeight="1" x14ac:dyDescent="0.45">
      <c r="A6" s="877" t="s">
        <v>4</v>
      </c>
      <c r="B6" s="877" t="s">
        <v>5</v>
      </c>
      <c r="C6" s="877" t="s">
        <v>6</v>
      </c>
      <c r="D6" s="482" t="s">
        <v>7</v>
      </c>
      <c r="E6" s="483" t="s">
        <v>8</v>
      </c>
      <c r="F6" s="484" t="s">
        <v>9</v>
      </c>
      <c r="G6" s="484" t="s">
        <v>10</v>
      </c>
      <c r="H6" s="484" t="s">
        <v>11</v>
      </c>
      <c r="I6" s="484" t="s">
        <v>10</v>
      </c>
      <c r="J6" s="484" t="s">
        <v>264</v>
      </c>
      <c r="K6" s="483" t="s">
        <v>8</v>
      </c>
      <c r="L6" s="483" t="s">
        <v>8</v>
      </c>
      <c r="M6" s="484" t="s">
        <v>9</v>
      </c>
      <c r="N6" s="484" t="s">
        <v>10</v>
      </c>
      <c r="O6" s="484" t="s">
        <v>11</v>
      </c>
      <c r="P6" s="484" t="s">
        <v>10</v>
      </c>
      <c r="Q6" s="484" t="s">
        <v>12</v>
      </c>
      <c r="R6" s="485" t="s">
        <v>8</v>
      </c>
    </row>
    <row r="7" spans="1:19" ht="25.5" customHeight="1" x14ac:dyDescent="0.4">
      <c r="A7" s="878" t="s">
        <v>13</v>
      </c>
      <c r="B7" s="878" t="s">
        <v>116</v>
      </c>
      <c r="C7" s="879" t="s">
        <v>115</v>
      </c>
      <c r="D7" s="488">
        <f>SUM(E7:K7,L7:R7)/2</f>
        <v>35</v>
      </c>
      <c r="E7" s="489"/>
      <c r="F7" s="488">
        <v>7</v>
      </c>
      <c r="G7" s="488">
        <v>7</v>
      </c>
      <c r="H7" s="488">
        <v>7</v>
      </c>
      <c r="I7" s="488">
        <v>7</v>
      </c>
      <c r="J7" s="488">
        <v>7</v>
      </c>
      <c r="K7" s="489"/>
      <c r="L7" s="489"/>
      <c r="M7" s="488">
        <v>7</v>
      </c>
      <c r="N7" s="488">
        <v>7</v>
      </c>
      <c r="O7" s="488">
        <v>7</v>
      </c>
      <c r="P7" s="488">
        <v>7</v>
      </c>
      <c r="Q7" s="488">
        <v>7</v>
      </c>
      <c r="R7" s="490"/>
    </row>
    <row r="8" spans="1:19" ht="25.5" customHeight="1" x14ac:dyDescent="0.4">
      <c r="A8" s="878" t="s">
        <v>13</v>
      </c>
      <c r="B8" s="878" t="s">
        <v>90</v>
      </c>
      <c r="C8" s="879" t="s">
        <v>88</v>
      </c>
      <c r="D8" s="488">
        <f t="shared" ref="D8:D13" si="0">SUM(E8:K8,L8:R8)/2</f>
        <v>32</v>
      </c>
      <c r="E8" s="489"/>
      <c r="F8" s="488">
        <v>8</v>
      </c>
      <c r="G8" s="488">
        <v>8</v>
      </c>
      <c r="H8" s="491">
        <v>8</v>
      </c>
      <c r="I8" s="492" t="s">
        <v>104</v>
      </c>
      <c r="J8" s="492" t="s">
        <v>104</v>
      </c>
      <c r="K8" s="489"/>
      <c r="L8" s="489"/>
      <c r="M8" s="488">
        <v>8</v>
      </c>
      <c r="N8" s="488">
        <v>8</v>
      </c>
      <c r="O8" s="488">
        <v>8</v>
      </c>
      <c r="P8" s="488">
        <v>8</v>
      </c>
      <c r="Q8" s="488">
        <v>8</v>
      </c>
      <c r="R8" s="490"/>
    </row>
    <row r="9" spans="1:19" ht="25.5" customHeight="1" x14ac:dyDescent="0.4">
      <c r="A9" s="878" t="s">
        <v>13</v>
      </c>
      <c r="B9" s="878" t="s">
        <v>90</v>
      </c>
      <c r="C9" s="879" t="s">
        <v>89</v>
      </c>
      <c r="D9" s="488">
        <f t="shared" si="0"/>
        <v>40</v>
      </c>
      <c r="E9" s="489"/>
      <c r="F9" s="488">
        <v>8</v>
      </c>
      <c r="G9" s="488">
        <v>8</v>
      </c>
      <c r="H9" s="488">
        <v>8</v>
      </c>
      <c r="I9" s="488">
        <v>8</v>
      </c>
      <c r="J9" s="488">
        <v>8</v>
      </c>
      <c r="K9" s="489"/>
      <c r="L9" s="489"/>
      <c r="M9" s="488">
        <v>8</v>
      </c>
      <c r="N9" s="488">
        <v>8</v>
      </c>
      <c r="O9" s="488">
        <v>8</v>
      </c>
      <c r="P9" s="488">
        <v>8</v>
      </c>
      <c r="Q9" s="488">
        <v>8</v>
      </c>
      <c r="R9" s="490"/>
    </row>
    <row r="10" spans="1:19" ht="25.5" customHeight="1" x14ac:dyDescent="0.4">
      <c r="A10" s="878" t="s">
        <v>13</v>
      </c>
      <c r="B10" s="878" t="s">
        <v>90</v>
      </c>
      <c r="C10" s="880" t="s">
        <v>118</v>
      </c>
      <c r="D10" s="488">
        <f t="shared" si="0"/>
        <v>40</v>
      </c>
      <c r="E10" s="489">
        <v>8</v>
      </c>
      <c r="F10" s="488">
        <v>8</v>
      </c>
      <c r="G10" s="488">
        <v>8</v>
      </c>
      <c r="H10" s="488"/>
      <c r="I10" s="488">
        <v>8</v>
      </c>
      <c r="J10" s="488">
        <v>8</v>
      </c>
      <c r="K10" s="489"/>
      <c r="L10" s="494"/>
      <c r="M10" s="488">
        <v>8</v>
      </c>
      <c r="N10" s="488">
        <v>8</v>
      </c>
      <c r="O10" s="488">
        <v>8</v>
      </c>
      <c r="P10" s="488">
        <v>8</v>
      </c>
      <c r="Q10" s="488"/>
      <c r="R10" s="489">
        <v>8</v>
      </c>
    </row>
    <row r="11" spans="1:19" ht="25.5" customHeight="1" x14ac:dyDescent="0.4">
      <c r="A11" s="878" t="s">
        <v>13</v>
      </c>
      <c r="B11" s="878" t="s">
        <v>90</v>
      </c>
      <c r="C11" s="880" t="s">
        <v>133</v>
      </c>
      <c r="D11" s="488">
        <f t="shared" si="0"/>
        <v>40</v>
      </c>
      <c r="E11" s="489">
        <v>8</v>
      </c>
      <c r="F11" s="488">
        <v>8</v>
      </c>
      <c r="G11" s="488"/>
      <c r="H11" s="488">
        <v>8</v>
      </c>
      <c r="I11" s="488">
        <v>8</v>
      </c>
      <c r="J11" s="488">
        <v>8</v>
      </c>
      <c r="K11" s="489"/>
      <c r="L11" s="494"/>
      <c r="M11" s="488">
        <v>8</v>
      </c>
      <c r="N11" s="488">
        <v>8</v>
      </c>
      <c r="O11" s="488">
        <v>8</v>
      </c>
      <c r="P11" s="488"/>
      <c r="Q11" s="488">
        <v>8</v>
      </c>
      <c r="R11" s="490">
        <v>8</v>
      </c>
    </row>
    <row r="12" spans="1:19" ht="25.5" customHeight="1" x14ac:dyDescent="0.4">
      <c r="A12" s="878" t="s">
        <v>13</v>
      </c>
      <c r="B12" s="878" t="s">
        <v>90</v>
      </c>
      <c r="C12" s="881" t="s">
        <v>106</v>
      </c>
      <c r="D12" s="488">
        <f t="shared" si="0"/>
        <v>8</v>
      </c>
      <c r="E12" s="489"/>
      <c r="F12" s="496"/>
      <c r="G12" s="496"/>
      <c r="H12" s="496"/>
      <c r="I12" s="496"/>
      <c r="J12" s="496"/>
      <c r="K12" s="489">
        <v>8</v>
      </c>
      <c r="L12" s="494"/>
      <c r="M12" s="496"/>
      <c r="N12" s="496"/>
      <c r="O12" s="496"/>
      <c r="P12" s="496"/>
      <c r="Q12" s="496"/>
      <c r="R12" s="489">
        <v>8</v>
      </c>
    </row>
    <row r="13" spans="1:19" ht="25.5" customHeight="1" x14ac:dyDescent="0.4">
      <c r="A13" s="878" t="s">
        <v>13</v>
      </c>
      <c r="B13" s="878" t="s">
        <v>228</v>
      </c>
      <c r="C13" s="881" t="s">
        <v>112</v>
      </c>
      <c r="D13" s="488">
        <f t="shared" si="0"/>
        <v>12</v>
      </c>
      <c r="E13" s="489">
        <v>6</v>
      </c>
      <c r="F13" s="491"/>
      <c r="G13" s="497"/>
      <c r="H13" s="488"/>
      <c r="I13" s="496"/>
      <c r="J13" s="488"/>
      <c r="K13" s="489">
        <v>6</v>
      </c>
      <c r="L13" s="494">
        <v>6</v>
      </c>
      <c r="M13" s="488"/>
      <c r="N13" s="497"/>
      <c r="O13" s="488"/>
      <c r="P13" s="497"/>
      <c r="Q13" s="488"/>
      <c r="R13" s="494">
        <v>6</v>
      </c>
    </row>
    <row r="14" spans="1:19" ht="25.5" customHeight="1" x14ac:dyDescent="0.4">
      <c r="A14" s="882"/>
      <c r="B14" s="882"/>
      <c r="C14" s="883" t="s">
        <v>122</v>
      </c>
      <c r="D14" s="500"/>
      <c r="E14" s="501">
        <f>COUNT(E7:E13)</f>
        <v>3</v>
      </c>
      <c r="F14" s="501">
        <f t="shared" ref="F14:R14" si="1">COUNT(F7:F13)</f>
        <v>5</v>
      </c>
      <c r="G14" s="501">
        <f t="shared" si="1"/>
        <v>4</v>
      </c>
      <c r="H14" s="501">
        <f t="shared" si="1"/>
        <v>4</v>
      </c>
      <c r="I14" s="501">
        <f t="shared" si="1"/>
        <v>4</v>
      </c>
      <c r="J14" s="501">
        <f t="shared" si="1"/>
        <v>4</v>
      </c>
      <c r="K14" s="501">
        <f t="shared" si="1"/>
        <v>2</v>
      </c>
      <c r="L14" s="501">
        <f t="shared" si="1"/>
        <v>1</v>
      </c>
      <c r="M14" s="501">
        <f t="shared" si="1"/>
        <v>5</v>
      </c>
      <c r="N14" s="501">
        <f t="shared" si="1"/>
        <v>5</v>
      </c>
      <c r="O14" s="501">
        <f t="shared" si="1"/>
        <v>5</v>
      </c>
      <c r="P14" s="501">
        <f t="shared" si="1"/>
        <v>4</v>
      </c>
      <c r="Q14" s="501">
        <f t="shared" si="1"/>
        <v>4</v>
      </c>
      <c r="R14" s="501">
        <f t="shared" si="1"/>
        <v>4</v>
      </c>
      <c r="S14" s="692">
        <f>AVERAGE(E14:R14)</f>
        <v>3.8571428571428572</v>
      </c>
    </row>
    <row r="15" spans="1:19" ht="25.5" customHeight="1" x14ac:dyDescent="0.4">
      <c r="A15" s="878" t="s">
        <v>13</v>
      </c>
      <c r="B15" s="878" t="s">
        <v>14</v>
      </c>
      <c r="C15" s="880" t="s">
        <v>202</v>
      </c>
      <c r="D15" s="488">
        <f t="shared" ref="D15:D17" si="2">SUM(E15:K15,L15:R15)/2</f>
        <v>40</v>
      </c>
      <c r="E15" s="494"/>
      <c r="F15" s="503">
        <v>8</v>
      </c>
      <c r="G15" s="503"/>
      <c r="H15" s="503">
        <v>8</v>
      </c>
      <c r="I15" s="503">
        <v>8</v>
      </c>
      <c r="J15" s="503">
        <v>8</v>
      </c>
      <c r="K15" s="494">
        <v>8</v>
      </c>
      <c r="L15" s="494">
        <v>8</v>
      </c>
      <c r="M15" s="488"/>
      <c r="N15" s="503">
        <v>8</v>
      </c>
      <c r="O15" s="503">
        <v>8</v>
      </c>
      <c r="P15" s="503">
        <v>8</v>
      </c>
      <c r="Q15" s="503">
        <v>8</v>
      </c>
      <c r="R15" s="504"/>
      <c r="S15" s="692"/>
    </row>
    <row r="16" spans="1:19" ht="25.5" customHeight="1" x14ac:dyDescent="0.4">
      <c r="A16" s="878" t="s">
        <v>13</v>
      </c>
      <c r="B16" s="878" t="s">
        <v>14</v>
      </c>
      <c r="C16" s="880" t="s">
        <v>98</v>
      </c>
      <c r="D16" s="488">
        <f t="shared" si="2"/>
        <v>40</v>
      </c>
      <c r="E16" s="489"/>
      <c r="F16" s="491">
        <v>8</v>
      </c>
      <c r="G16" s="488">
        <v>8</v>
      </c>
      <c r="H16" s="488">
        <v>8</v>
      </c>
      <c r="I16" s="488">
        <v>8</v>
      </c>
      <c r="J16" s="488">
        <v>8</v>
      </c>
      <c r="K16" s="489"/>
      <c r="L16" s="489"/>
      <c r="M16" s="503">
        <v>8</v>
      </c>
      <c r="N16" s="503">
        <v>8</v>
      </c>
      <c r="O16" s="488">
        <v>8</v>
      </c>
      <c r="P16" s="488">
        <v>8</v>
      </c>
      <c r="Q16" s="488">
        <v>8</v>
      </c>
      <c r="R16" s="490"/>
      <c r="S16" s="692"/>
    </row>
    <row r="17" spans="1:19" ht="18.5" x14ac:dyDescent="0.4">
      <c r="A17" s="878" t="s">
        <v>13</v>
      </c>
      <c r="B17" s="878" t="s">
        <v>14</v>
      </c>
      <c r="C17" s="880" t="s">
        <v>142</v>
      </c>
      <c r="D17" s="488">
        <f t="shared" si="2"/>
        <v>40</v>
      </c>
      <c r="E17" s="489"/>
      <c r="F17" s="491">
        <v>8</v>
      </c>
      <c r="G17" s="488">
        <v>8</v>
      </c>
      <c r="H17" s="488"/>
      <c r="I17" s="488">
        <v>8</v>
      </c>
      <c r="J17" s="488">
        <v>8</v>
      </c>
      <c r="K17" s="494">
        <v>8</v>
      </c>
      <c r="L17" s="494">
        <v>8</v>
      </c>
      <c r="M17" s="488">
        <v>8</v>
      </c>
      <c r="N17" s="488"/>
      <c r="O17" s="488">
        <v>8</v>
      </c>
      <c r="P17" s="488">
        <v>8</v>
      </c>
      <c r="Q17" s="488">
        <v>8</v>
      </c>
      <c r="R17" s="490"/>
      <c r="S17" s="692"/>
    </row>
    <row r="18" spans="1:19" ht="25.5" customHeight="1" x14ac:dyDescent="0.4">
      <c r="A18" s="878" t="s">
        <v>13</v>
      </c>
      <c r="B18" s="878" t="s">
        <v>201</v>
      </c>
      <c r="C18" s="880" t="s">
        <v>107</v>
      </c>
      <c r="D18" s="488">
        <f>SUM(E18:K18,L18:R18)/2</f>
        <v>15</v>
      </c>
      <c r="E18" s="489">
        <v>5</v>
      </c>
      <c r="F18" s="488"/>
      <c r="G18" s="492" t="s">
        <v>104</v>
      </c>
      <c r="H18" s="488">
        <v>5</v>
      </c>
      <c r="I18" s="488"/>
      <c r="J18" s="488"/>
      <c r="K18" s="489"/>
      <c r="L18" s="494">
        <v>5</v>
      </c>
      <c r="M18" s="488">
        <v>5</v>
      </c>
      <c r="N18" s="488">
        <v>5</v>
      </c>
      <c r="O18" s="488"/>
      <c r="P18" s="488"/>
      <c r="Q18" s="488"/>
      <c r="R18" s="490">
        <v>5</v>
      </c>
      <c r="S18" s="692"/>
    </row>
    <row r="19" spans="1:19" ht="25.5" customHeight="1" x14ac:dyDescent="0.4">
      <c r="A19" s="882"/>
      <c r="B19" s="882"/>
      <c r="C19" s="883" t="s">
        <v>123</v>
      </c>
      <c r="D19" s="500"/>
      <c r="E19" s="501">
        <f>COUNT(E7:E13,E15:E18)</f>
        <v>4</v>
      </c>
      <c r="F19" s="501">
        <f t="shared" ref="F19:R19" si="3">COUNT(F7:F13,F15:F18)</f>
        <v>8</v>
      </c>
      <c r="G19" s="501">
        <f t="shared" si="3"/>
        <v>6</v>
      </c>
      <c r="H19" s="501">
        <f t="shared" si="3"/>
        <v>7</v>
      </c>
      <c r="I19" s="501">
        <f t="shared" si="3"/>
        <v>7</v>
      </c>
      <c r="J19" s="501">
        <f t="shared" si="3"/>
        <v>7</v>
      </c>
      <c r="K19" s="501">
        <f t="shared" si="3"/>
        <v>4</v>
      </c>
      <c r="L19" s="501">
        <f t="shared" si="3"/>
        <v>4</v>
      </c>
      <c r="M19" s="501">
        <f t="shared" si="3"/>
        <v>8</v>
      </c>
      <c r="N19" s="501">
        <f t="shared" si="3"/>
        <v>8</v>
      </c>
      <c r="O19" s="501">
        <f t="shared" si="3"/>
        <v>8</v>
      </c>
      <c r="P19" s="501">
        <f t="shared" si="3"/>
        <v>7</v>
      </c>
      <c r="Q19" s="501">
        <f t="shared" si="3"/>
        <v>7</v>
      </c>
      <c r="R19" s="501">
        <f t="shared" si="3"/>
        <v>5</v>
      </c>
      <c r="S19" s="692">
        <f t="shared" ref="S19:S60" si="4">AVERAGE(E19:R19)</f>
        <v>6.4285714285714288</v>
      </c>
    </row>
    <row r="20" spans="1:19" ht="25.5" customHeight="1" x14ac:dyDescent="0.4">
      <c r="A20" s="878" t="s">
        <v>13</v>
      </c>
      <c r="B20" s="878" t="s">
        <v>26</v>
      </c>
      <c r="C20" s="880" t="s">
        <v>111</v>
      </c>
      <c r="D20" s="488">
        <f>SUM(E20:K20,L20:R20)/2</f>
        <v>40</v>
      </c>
      <c r="E20" s="489"/>
      <c r="F20" s="488">
        <v>8</v>
      </c>
      <c r="G20" s="488">
        <v>8</v>
      </c>
      <c r="H20" s="488"/>
      <c r="I20" s="488">
        <v>8</v>
      </c>
      <c r="J20" s="488">
        <v>8</v>
      </c>
      <c r="K20" s="494">
        <v>8</v>
      </c>
      <c r="L20" s="494">
        <v>8</v>
      </c>
      <c r="M20" s="503">
        <v>8</v>
      </c>
      <c r="N20" s="503">
        <v>8</v>
      </c>
      <c r="P20" s="503">
        <v>8</v>
      </c>
      <c r="Q20" s="503">
        <v>8</v>
      </c>
      <c r="R20" s="490"/>
      <c r="S20" s="692"/>
    </row>
    <row r="21" spans="1:19" ht="25.5" customHeight="1" x14ac:dyDescent="0.4">
      <c r="A21" s="878" t="s">
        <v>13</v>
      </c>
      <c r="B21" s="878" t="s">
        <v>26</v>
      </c>
      <c r="C21" s="880" t="s">
        <v>274</v>
      </c>
      <c r="D21" s="488">
        <f>SUM(E21:K21,L21:R21)/2</f>
        <v>40</v>
      </c>
      <c r="E21" s="519">
        <v>8</v>
      </c>
      <c r="F21" s="488">
        <v>8</v>
      </c>
      <c r="G21" s="488">
        <v>8</v>
      </c>
      <c r="H21" s="488">
        <v>8</v>
      </c>
      <c r="I21" s="488"/>
      <c r="J21" s="488">
        <v>8</v>
      </c>
      <c r="K21" s="520"/>
      <c r="L21" s="519"/>
      <c r="M21" s="488">
        <v>8</v>
      </c>
      <c r="N21" s="488">
        <v>8</v>
      </c>
      <c r="O21" s="488">
        <v>8</v>
      </c>
      <c r="P21" s="488"/>
      <c r="Q21" s="488">
        <v>8</v>
      </c>
      <c r="R21" s="519">
        <v>8</v>
      </c>
      <c r="S21" s="692"/>
    </row>
    <row r="22" spans="1:19" ht="25.5" customHeight="1" x14ac:dyDescent="0.4">
      <c r="A22" s="878" t="s">
        <v>13</v>
      </c>
      <c r="B22" s="878" t="s">
        <v>26</v>
      </c>
      <c r="C22" s="880" t="s">
        <v>285</v>
      </c>
      <c r="D22" s="488">
        <f>SUM(E22:K22,L22:R22)/2</f>
        <v>8</v>
      </c>
      <c r="E22" s="496"/>
      <c r="F22" s="488"/>
      <c r="G22" s="496"/>
      <c r="H22" s="488"/>
      <c r="I22" s="488">
        <v>8</v>
      </c>
      <c r="J22" s="496"/>
      <c r="K22" s="520"/>
      <c r="L22" s="519"/>
      <c r="M22" s="488"/>
      <c r="N22" s="496"/>
      <c r="O22" s="488"/>
      <c r="P22" s="488">
        <v>8</v>
      </c>
      <c r="Q22" s="496"/>
      <c r="R22" s="496"/>
      <c r="S22" s="692"/>
    </row>
    <row r="23" spans="1:19" ht="25.5" customHeight="1" x14ac:dyDescent="0.4">
      <c r="A23" s="878" t="s">
        <v>13</v>
      </c>
      <c r="B23" s="878" t="s">
        <v>26</v>
      </c>
      <c r="C23" s="880" t="s">
        <v>278</v>
      </c>
      <c r="D23" s="488">
        <f>SUM(E23:K23,L23:R23)/2</f>
        <v>16</v>
      </c>
      <c r="E23" s="519"/>
      <c r="F23" s="488">
        <v>8</v>
      </c>
      <c r="G23" s="488"/>
      <c r="H23" s="488"/>
      <c r="I23" s="488"/>
      <c r="J23" s="488">
        <v>8</v>
      </c>
      <c r="K23" s="520"/>
      <c r="L23" s="519"/>
      <c r="M23" s="488">
        <v>8</v>
      </c>
      <c r="N23" s="488"/>
      <c r="O23" s="488"/>
      <c r="P23" s="488"/>
      <c r="Q23" s="488">
        <v>8</v>
      </c>
      <c r="R23" s="519"/>
      <c r="S23" s="692"/>
    </row>
    <row r="24" spans="1:19" ht="25.5" customHeight="1" x14ac:dyDescent="0.4">
      <c r="A24" s="882"/>
      <c r="B24" s="882"/>
      <c r="C24" s="883" t="s">
        <v>120</v>
      </c>
      <c r="D24" s="500"/>
      <c r="E24" s="501">
        <f>COUNT(E7:E13,E15:E18,E20:E23)</f>
        <v>5</v>
      </c>
      <c r="F24" s="501">
        <f>COUNT(F7:F13,F15:F18,F20:F23)</f>
        <v>11</v>
      </c>
      <c r="G24" s="501">
        <f t="shared" ref="G24:R24" si="5">COUNT(G7:G13,G15:G18,G20:G23)</f>
        <v>8</v>
      </c>
      <c r="H24" s="501">
        <f t="shared" si="5"/>
        <v>8</v>
      </c>
      <c r="I24" s="501">
        <f t="shared" si="5"/>
        <v>9</v>
      </c>
      <c r="J24" s="501">
        <f t="shared" si="5"/>
        <v>10</v>
      </c>
      <c r="K24" s="501">
        <f t="shared" si="5"/>
        <v>5</v>
      </c>
      <c r="L24" s="501">
        <f t="shared" si="5"/>
        <v>5</v>
      </c>
      <c r="M24" s="501">
        <f t="shared" si="5"/>
        <v>11</v>
      </c>
      <c r="N24" s="501">
        <f t="shared" si="5"/>
        <v>10</v>
      </c>
      <c r="O24" s="501">
        <f t="shared" si="5"/>
        <v>9</v>
      </c>
      <c r="P24" s="501">
        <f>COUNT(P7:P13,P15:P18,P20:P23)</f>
        <v>9</v>
      </c>
      <c r="Q24" s="501">
        <f t="shared" si="5"/>
        <v>10</v>
      </c>
      <c r="R24" s="501">
        <f t="shared" si="5"/>
        <v>6</v>
      </c>
      <c r="S24" s="692">
        <f t="shared" si="4"/>
        <v>8.2857142857142865</v>
      </c>
    </row>
    <row r="25" spans="1:19" ht="25.5" customHeight="1" x14ac:dyDescent="0.4">
      <c r="A25" s="878" t="s">
        <v>13</v>
      </c>
      <c r="B25" s="878" t="s">
        <v>30</v>
      </c>
      <c r="C25" s="880" t="s">
        <v>278</v>
      </c>
      <c r="D25" s="488">
        <f>SUM(E25:K25,L25:R25)/2</f>
        <v>24</v>
      </c>
      <c r="E25" s="489"/>
      <c r="F25" s="496"/>
      <c r="G25" s="488">
        <v>8</v>
      </c>
      <c r="H25" s="488">
        <v>8</v>
      </c>
      <c r="I25" s="488"/>
      <c r="J25" s="496"/>
      <c r="K25" s="512">
        <v>8</v>
      </c>
      <c r="L25" s="512">
        <v>8</v>
      </c>
      <c r="M25" s="496"/>
      <c r="N25" s="488">
        <v>8</v>
      </c>
      <c r="O25" s="488">
        <v>8</v>
      </c>
      <c r="P25" s="503"/>
      <c r="Q25" s="496"/>
      <c r="R25" s="490"/>
      <c r="S25" s="692"/>
    </row>
    <row r="26" spans="1:19" ht="25.5" customHeight="1" x14ac:dyDescent="0.4">
      <c r="A26" s="878" t="s">
        <v>13</v>
      </c>
      <c r="B26" s="878" t="s">
        <v>30</v>
      </c>
      <c r="C26" s="880" t="s">
        <v>238</v>
      </c>
      <c r="D26" s="488">
        <f t="shared" ref="D26" si="6">SUM(E26:K26,L26:R26)/2</f>
        <v>20</v>
      </c>
      <c r="E26" s="489">
        <v>10</v>
      </c>
      <c r="F26" s="488"/>
      <c r="G26" s="488"/>
      <c r="H26" s="488"/>
      <c r="I26" s="488"/>
      <c r="J26" s="488"/>
      <c r="K26" s="489">
        <v>10</v>
      </c>
      <c r="L26" s="489">
        <v>10</v>
      </c>
      <c r="M26" s="488"/>
      <c r="N26" s="488"/>
      <c r="O26" s="488"/>
      <c r="P26" s="488"/>
      <c r="Q26" s="488"/>
      <c r="R26" s="490">
        <v>10</v>
      </c>
      <c r="S26" s="692"/>
    </row>
    <row r="27" spans="1:19" ht="25.5" customHeight="1" x14ac:dyDescent="0.4">
      <c r="A27" s="882"/>
      <c r="B27" s="882"/>
      <c r="C27" s="883" t="s">
        <v>119</v>
      </c>
      <c r="D27" s="500"/>
      <c r="E27" s="501">
        <f>COUNT(E7:E13,E15:E18,E20:E23,E25:E26)</f>
        <v>6</v>
      </c>
      <c r="F27" s="501">
        <f t="shared" ref="F27:R27" si="7">COUNT(F7:F13,F15:F18,F20:F23,F25:F26)</f>
        <v>11</v>
      </c>
      <c r="G27" s="501">
        <f t="shared" si="7"/>
        <v>9</v>
      </c>
      <c r="H27" s="501">
        <f t="shared" si="7"/>
        <v>9</v>
      </c>
      <c r="I27" s="501">
        <f t="shared" si="7"/>
        <v>9</v>
      </c>
      <c r="J27" s="501">
        <f t="shared" si="7"/>
        <v>10</v>
      </c>
      <c r="K27" s="501">
        <f t="shared" si="7"/>
        <v>7</v>
      </c>
      <c r="L27" s="501">
        <f t="shared" si="7"/>
        <v>7</v>
      </c>
      <c r="M27" s="501">
        <f t="shared" si="7"/>
        <v>11</v>
      </c>
      <c r="N27" s="501">
        <f t="shared" si="7"/>
        <v>11</v>
      </c>
      <c r="O27" s="501">
        <f t="shared" si="7"/>
        <v>10</v>
      </c>
      <c r="P27" s="501">
        <f t="shared" si="7"/>
        <v>9</v>
      </c>
      <c r="Q27" s="501">
        <f t="shared" si="7"/>
        <v>10</v>
      </c>
      <c r="R27" s="501">
        <f t="shared" si="7"/>
        <v>7</v>
      </c>
      <c r="S27" s="692">
        <f t="shared" si="4"/>
        <v>9</v>
      </c>
    </row>
    <row r="28" spans="1:19" ht="25.5" customHeight="1" x14ac:dyDescent="0.4">
      <c r="A28" s="878" t="s">
        <v>13</v>
      </c>
      <c r="B28" s="878" t="s">
        <v>91</v>
      </c>
      <c r="C28" s="880" t="s">
        <v>281</v>
      </c>
      <c r="D28" s="488">
        <f>SUM(E28:K28,L28:R28)/2</f>
        <v>40</v>
      </c>
      <c r="E28" s="489">
        <v>8</v>
      </c>
      <c r="F28" s="488"/>
      <c r="G28" s="488">
        <v>8</v>
      </c>
      <c r="H28" s="488">
        <v>8</v>
      </c>
      <c r="I28" s="488">
        <v>8</v>
      </c>
      <c r="J28" s="488">
        <v>8</v>
      </c>
      <c r="K28" s="517"/>
      <c r="L28" s="517"/>
      <c r="M28" s="488">
        <v>8</v>
      </c>
      <c r="N28" s="488">
        <v>8</v>
      </c>
      <c r="O28" s="488"/>
      <c r="P28" s="488">
        <v>8</v>
      </c>
      <c r="Q28" s="488">
        <v>8</v>
      </c>
      <c r="R28" s="490">
        <v>8</v>
      </c>
      <c r="S28" s="692"/>
    </row>
    <row r="29" spans="1:19" ht="25.5" customHeight="1" x14ac:dyDescent="0.4">
      <c r="A29" s="878" t="s">
        <v>13</v>
      </c>
      <c r="B29" s="878" t="s">
        <v>91</v>
      </c>
      <c r="C29" s="879" t="s">
        <v>92</v>
      </c>
      <c r="D29" s="488">
        <f t="shared" ref="D29:D30" si="8">SUM(E29:K29,L29:R29)/2</f>
        <v>40</v>
      </c>
      <c r="E29" s="489"/>
      <c r="F29" s="488">
        <v>8</v>
      </c>
      <c r="G29" s="488">
        <v>8</v>
      </c>
      <c r="H29" s="488">
        <v>8</v>
      </c>
      <c r="I29" s="488">
        <v>8</v>
      </c>
      <c r="J29" s="488">
        <v>8</v>
      </c>
      <c r="K29" s="489"/>
      <c r="L29" s="489"/>
      <c r="M29" s="488">
        <v>8</v>
      </c>
      <c r="N29" s="488">
        <v>8</v>
      </c>
      <c r="O29" s="488">
        <v>8</v>
      </c>
      <c r="P29" s="488">
        <v>8</v>
      </c>
      <c r="Q29" s="488">
        <v>8</v>
      </c>
      <c r="R29" s="490"/>
      <c r="S29" s="692"/>
    </row>
    <row r="30" spans="1:19" ht="25.5" customHeight="1" x14ac:dyDescent="0.4">
      <c r="A30" s="878" t="s">
        <v>13</v>
      </c>
      <c r="B30" s="878" t="s">
        <v>91</v>
      </c>
      <c r="C30" s="880" t="s">
        <v>285</v>
      </c>
      <c r="D30" s="488">
        <f t="shared" si="8"/>
        <v>16</v>
      </c>
      <c r="E30" s="845"/>
      <c r="F30" s="488"/>
      <c r="G30" s="488">
        <v>8</v>
      </c>
      <c r="H30" s="488"/>
      <c r="I30" s="496"/>
      <c r="J30" s="488">
        <v>8</v>
      </c>
      <c r="K30" s="489"/>
      <c r="L30" s="489"/>
      <c r="M30" s="488"/>
      <c r="N30" s="488">
        <v>8</v>
      </c>
      <c r="O30" s="488"/>
      <c r="P30" s="496"/>
      <c r="Q30" s="488">
        <v>8</v>
      </c>
      <c r="R30" s="845"/>
      <c r="S30" s="692"/>
    </row>
    <row r="31" spans="1:19" ht="25.5" customHeight="1" x14ac:dyDescent="0.4">
      <c r="A31" s="878" t="s">
        <v>13</v>
      </c>
      <c r="B31" s="878" t="s">
        <v>91</v>
      </c>
      <c r="C31" s="880" t="s">
        <v>277</v>
      </c>
      <c r="D31" s="488">
        <f>SUM(E31:K31,L31:R31)/2</f>
        <v>40</v>
      </c>
      <c r="E31" s="489"/>
      <c r="F31" s="488">
        <v>8</v>
      </c>
      <c r="G31" s="488">
        <v>8</v>
      </c>
      <c r="H31" s="488">
        <v>8</v>
      </c>
      <c r="I31" s="488">
        <v>8</v>
      </c>
      <c r="J31" s="488"/>
      <c r="K31" s="489">
        <v>8</v>
      </c>
      <c r="L31" s="489">
        <v>8</v>
      </c>
      <c r="M31" s="488">
        <v>8</v>
      </c>
      <c r="N31" s="488"/>
      <c r="O31" s="488">
        <v>8</v>
      </c>
      <c r="P31" s="488">
        <v>8</v>
      </c>
      <c r="Q31" s="488">
        <v>8</v>
      </c>
      <c r="R31" s="490"/>
      <c r="S31" s="692"/>
    </row>
    <row r="32" spans="1:19" ht="25.5" customHeight="1" x14ac:dyDescent="0.4">
      <c r="A32" s="882"/>
      <c r="B32" s="882"/>
      <c r="C32" s="883" t="s">
        <v>124</v>
      </c>
      <c r="D32" s="500"/>
      <c r="E32" s="501">
        <f>COUNT(E7:E13,E15:E18,E20:E23,E25:E26,E28:E31)</f>
        <v>7</v>
      </c>
      <c r="F32" s="501">
        <f t="shared" ref="F32:R32" si="9">COUNT(F7:F13,F15:F18,F20:F23,F25:F26,F28:F31)</f>
        <v>13</v>
      </c>
      <c r="G32" s="501">
        <f t="shared" si="9"/>
        <v>13</v>
      </c>
      <c r="H32" s="501">
        <f t="shared" si="9"/>
        <v>12</v>
      </c>
      <c r="I32" s="501">
        <f t="shared" si="9"/>
        <v>12</v>
      </c>
      <c r="J32" s="501">
        <f t="shared" si="9"/>
        <v>13</v>
      </c>
      <c r="K32" s="501">
        <f t="shared" si="9"/>
        <v>8</v>
      </c>
      <c r="L32" s="501">
        <f t="shared" si="9"/>
        <v>8</v>
      </c>
      <c r="M32" s="501">
        <f t="shared" si="9"/>
        <v>14</v>
      </c>
      <c r="N32" s="501">
        <f t="shared" si="9"/>
        <v>14</v>
      </c>
      <c r="O32" s="501">
        <f t="shared" si="9"/>
        <v>12</v>
      </c>
      <c r="P32" s="501">
        <f t="shared" si="9"/>
        <v>12</v>
      </c>
      <c r="Q32" s="501">
        <f t="shared" si="9"/>
        <v>14</v>
      </c>
      <c r="R32" s="501">
        <f t="shared" si="9"/>
        <v>8</v>
      </c>
      <c r="S32" s="692">
        <f t="shared" si="4"/>
        <v>11.428571428571429</v>
      </c>
    </row>
    <row r="33" spans="1:19" ht="25.5" customHeight="1" x14ac:dyDescent="0.4">
      <c r="A33" s="878" t="s">
        <v>13</v>
      </c>
      <c r="B33" s="878" t="s">
        <v>288</v>
      </c>
      <c r="C33" s="880" t="s">
        <v>276</v>
      </c>
      <c r="D33" s="488">
        <f>SUM(E33:K33,L33:R33)/2</f>
        <v>23</v>
      </c>
      <c r="E33" s="519"/>
      <c r="F33" s="488"/>
      <c r="G33" s="488"/>
      <c r="H33" s="488">
        <v>5</v>
      </c>
      <c r="I33" s="488">
        <v>5</v>
      </c>
      <c r="J33" s="488">
        <v>5</v>
      </c>
      <c r="K33" s="519">
        <v>8</v>
      </c>
      <c r="L33" s="519">
        <v>8</v>
      </c>
      <c r="M33" s="488"/>
      <c r="N33" s="488"/>
      <c r="O33" s="488">
        <v>5</v>
      </c>
      <c r="P33" s="488">
        <v>5</v>
      </c>
      <c r="Q33" s="488">
        <v>5</v>
      </c>
      <c r="R33" s="519"/>
      <c r="S33" s="692"/>
    </row>
    <row r="34" spans="1:19" ht="25.5" customHeight="1" x14ac:dyDescent="0.4">
      <c r="A34" s="878" t="s">
        <v>13</v>
      </c>
      <c r="B34" s="878" t="s">
        <v>34</v>
      </c>
      <c r="C34" s="884" t="s">
        <v>192</v>
      </c>
      <c r="D34" s="488">
        <f>SUM(E34:K34,L34:R34)/2</f>
        <v>32</v>
      </c>
      <c r="E34" s="489">
        <v>8</v>
      </c>
      <c r="F34" s="503">
        <v>8</v>
      </c>
      <c r="G34" s="503">
        <v>8</v>
      </c>
      <c r="H34" s="488">
        <v>8</v>
      </c>
      <c r="I34" s="488"/>
      <c r="J34" s="488"/>
      <c r="K34" s="489"/>
      <c r="L34" s="489"/>
      <c r="M34" s="503">
        <v>8</v>
      </c>
      <c r="N34" s="503">
        <v>8</v>
      </c>
      <c r="O34" s="488">
        <v>8</v>
      </c>
      <c r="P34" s="488"/>
      <c r="Q34" s="488"/>
      <c r="R34" s="490">
        <v>8</v>
      </c>
      <c r="S34" s="692"/>
    </row>
    <row r="35" spans="1:19" ht="25.5" customHeight="1" x14ac:dyDescent="0.4">
      <c r="A35" s="882"/>
      <c r="B35" s="882"/>
      <c r="C35" s="883" t="s">
        <v>121</v>
      </c>
      <c r="D35" s="500"/>
      <c r="E35" s="501">
        <f t="shared" ref="E35:R35" si="10">COUNT(E7:E13,E15:E18,E20:E23,E25:E26,E28:E31,E33:E34)</f>
        <v>8</v>
      </c>
      <c r="F35" s="501">
        <f t="shared" si="10"/>
        <v>14</v>
      </c>
      <c r="G35" s="501">
        <f t="shared" si="10"/>
        <v>14</v>
      </c>
      <c r="H35" s="501">
        <f t="shared" si="10"/>
        <v>14</v>
      </c>
      <c r="I35" s="501">
        <f t="shared" si="10"/>
        <v>13</v>
      </c>
      <c r="J35" s="501">
        <f t="shared" si="10"/>
        <v>14</v>
      </c>
      <c r="K35" s="501">
        <f t="shared" si="10"/>
        <v>9</v>
      </c>
      <c r="L35" s="501">
        <f t="shared" si="10"/>
        <v>9</v>
      </c>
      <c r="M35" s="501">
        <f t="shared" si="10"/>
        <v>15</v>
      </c>
      <c r="N35" s="501">
        <f t="shared" si="10"/>
        <v>15</v>
      </c>
      <c r="O35" s="501">
        <f t="shared" si="10"/>
        <v>14</v>
      </c>
      <c r="P35" s="501">
        <f t="shared" si="10"/>
        <v>13</v>
      </c>
      <c r="Q35" s="501">
        <f t="shared" si="10"/>
        <v>15</v>
      </c>
      <c r="R35" s="501">
        <f t="shared" si="10"/>
        <v>9</v>
      </c>
      <c r="S35" s="692">
        <f t="shared" si="4"/>
        <v>12.571428571428571</v>
      </c>
    </row>
    <row r="36" spans="1:19" ht="25.5" hidden="1" customHeight="1" x14ac:dyDescent="0.4">
      <c r="A36" s="885" t="s">
        <v>258</v>
      </c>
      <c r="B36" s="885" t="s">
        <v>162</v>
      </c>
      <c r="C36" s="886" t="s">
        <v>257</v>
      </c>
      <c r="D36" s="488">
        <f>SUM(E36:K36,L36:R36)/2</f>
        <v>0</v>
      </c>
      <c r="E36" s="517"/>
      <c r="F36" s="516"/>
      <c r="G36" s="522"/>
      <c r="H36" s="516"/>
      <c r="I36" s="516"/>
      <c r="J36" s="516"/>
      <c r="K36" s="494"/>
      <c r="L36" s="494"/>
      <c r="M36" s="516"/>
      <c r="N36" s="523"/>
      <c r="O36" s="523"/>
      <c r="P36" s="523"/>
      <c r="Q36" s="516"/>
      <c r="R36" s="524"/>
      <c r="S36" s="692"/>
    </row>
    <row r="37" spans="1:19" ht="25.5" hidden="1" customHeight="1" x14ac:dyDescent="0.4">
      <c r="A37" s="882"/>
      <c r="B37" s="882"/>
      <c r="C37" s="883" t="s">
        <v>139</v>
      </c>
      <c r="D37" s="500"/>
      <c r="E37" s="501">
        <f>COUNT(E7:E12,E15:E18,E20:E23,E25:E26,E28:E31,E33:E34,E36)</f>
        <v>7</v>
      </c>
      <c r="F37" s="501">
        <f t="shared" ref="F37:R37" si="11">COUNT(F7:F12,F15:F18,F20:F23,F25:F26,F28:F31,F33:F34,F36)</f>
        <v>14</v>
      </c>
      <c r="G37" s="501">
        <f t="shared" si="11"/>
        <v>14</v>
      </c>
      <c r="H37" s="501">
        <f t="shared" si="11"/>
        <v>14</v>
      </c>
      <c r="I37" s="501">
        <f t="shared" si="11"/>
        <v>13</v>
      </c>
      <c r="J37" s="501">
        <f t="shared" si="11"/>
        <v>14</v>
      </c>
      <c r="K37" s="501">
        <f t="shared" si="11"/>
        <v>8</v>
      </c>
      <c r="L37" s="501">
        <f t="shared" si="11"/>
        <v>8</v>
      </c>
      <c r="M37" s="501">
        <f t="shared" si="11"/>
        <v>15</v>
      </c>
      <c r="N37" s="501">
        <f t="shared" si="11"/>
        <v>15</v>
      </c>
      <c r="O37" s="501">
        <f t="shared" si="11"/>
        <v>14</v>
      </c>
      <c r="P37" s="501">
        <f t="shared" si="11"/>
        <v>13</v>
      </c>
      <c r="Q37" s="501">
        <f t="shared" si="11"/>
        <v>15</v>
      </c>
      <c r="R37" s="501">
        <f t="shared" si="11"/>
        <v>8</v>
      </c>
      <c r="S37" s="692">
        <f t="shared" si="4"/>
        <v>12.285714285714286</v>
      </c>
    </row>
    <row r="38" spans="1:19" ht="25.5" customHeight="1" x14ac:dyDescent="0.4">
      <c r="A38" s="878" t="s">
        <v>13</v>
      </c>
      <c r="B38" s="878" t="s">
        <v>103</v>
      </c>
      <c r="C38" s="880" t="s">
        <v>254</v>
      </c>
      <c r="D38" s="488">
        <f>SUM(E38:K38,L38:R38)/2</f>
        <v>40</v>
      </c>
      <c r="E38" s="489">
        <v>8</v>
      </c>
      <c r="F38" s="488">
        <v>8</v>
      </c>
      <c r="G38" s="488"/>
      <c r="H38" s="488">
        <v>8</v>
      </c>
      <c r="I38" s="488">
        <v>8</v>
      </c>
      <c r="J38" s="488">
        <v>8</v>
      </c>
      <c r="K38" s="489"/>
      <c r="L38" s="489"/>
      <c r="M38" s="488">
        <v>8</v>
      </c>
      <c r="N38" s="488">
        <v>8</v>
      </c>
      <c r="O38" s="488"/>
      <c r="P38" s="488">
        <v>8</v>
      </c>
      <c r="Q38" s="488">
        <v>8</v>
      </c>
      <c r="R38" s="490">
        <v>8</v>
      </c>
      <c r="S38" s="692"/>
    </row>
    <row r="39" spans="1:19" ht="25.5" customHeight="1" x14ac:dyDescent="0.4">
      <c r="A39" s="882"/>
      <c r="B39" s="882"/>
      <c r="C39" s="883" t="s">
        <v>125</v>
      </c>
      <c r="D39" s="500"/>
      <c r="E39" s="501">
        <f>COUNT(E7:E12,E15:E17,E20:E23,E25:E26,E28:E31,E33:E34,E36,E38:E38)</f>
        <v>7</v>
      </c>
      <c r="F39" s="501">
        <f t="shared" ref="F39:R39" si="12">COUNT(F7:F12,F15:F17,F20:F23,F25:F26,F28:F31,F33:F34,F36,F38:F38)</f>
        <v>15</v>
      </c>
      <c r="G39" s="501">
        <f t="shared" si="12"/>
        <v>14</v>
      </c>
      <c r="H39" s="501">
        <f t="shared" si="12"/>
        <v>14</v>
      </c>
      <c r="I39" s="501">
        <f t="shared" si="12"/>
        <v>14</v>
      </c>
      <c r="J39" s="501">
        <f t="shared" si="12"/>
        <v>15</v>
      </c>
      <c r="K39" s="501">
        <f t="shared" si="12"/>
        <v>8</v>
      </c>
      <c r="L39" s="501">
        <f t="shared" si="12"/>
        <v>7</v>
      </c>
      <c r="M39" s="501">
        <f t="shared" si="12"/>
        <v>15</v>
      </c>
      <c r="N39" s="501">
        <f t="shared" si="12"/>
        <v>15</v>
      </c>
      <c r="O39" s="501">
        <f t="shared" si="12"/>
        <v>14</v>
      </c>
      <c r="P39" s="501">
        <f t="shared" si="12"/>
        <v>14</v>
      </c>
      <c r="Q39" s="501">
        <f t="shared" si="12"/>
        <v>16</v>
      </c>
      <c r="R39" s="501">
        <f t="shared" si="12"/>
        <v>8</v>
      </c>
      <c r="S39" s="692">
        <f t="shared" si="4"/>
        <v>12.571428571428571</v>
      </c>
    </row>
    <row r="40" spans="1:19" ht="25.5" customHeight="1" x14ac:dyDescent="0.4">
      <c r="A40" s="878" t="s">
        <v>13</v>
      </c>
      <c r="B40" s="878" t="s">
        <v>93</v>
      </c>
      <c r="C40" s="880" t="s">
        <v>282</v>
      </c>
      <c r="D40" s="488">
        <f>SUM(E40:K40,L40:R40)/2</f>
        <v>40</v>
      </c>
      <c r="E40" s="490">
        <v>8</v>
      </c>
      <c r="F40" s="488">
        <v>8</v>
      </c>
      <c r="G40" s="488">
        <v>8</v>
      </c>
      <c r="H40" s="488"/>
      <c r="I40" s="488">
        <v>8</v>
      </c>
      <c r="J40" s="488">
        <v>8</v>
      </c>
      <c r="K40" s="519"/>
      <c r="L40" s="519"/>
      <c r="M40" s="488">
        <v>8</v>
      </c>
      <c r="N40" s="488">
        <v>8</v>
      </c>
      <c r="O40" s="492"/>
      <c r="P40" s="488">
        <v>8</v>
      </c>
      <c r="Q40" s="492">
        <v>8</v>
      </c>
      <c r="R40" s="519">
        <v>8</v>
      </c>
      <c r="S40" s="692"/>
    </row>
    <row r="41" spans="1:19" ht="25.5" customHeight="1" x14ac:dyDescent="0.4">
      <c r="A41" s="878" t="s">
        <v>13</v>
      </c>
      <c r="B41" s="878" t="s">
        <v>94</v>
      </c>
      <c r="C41" s="880" t="s">
        <v>286</v>
      </c>
      <c r="D41" s="488">
        <f>SUM(E41:K41,L41:R41)/2</f>
        <v>24</v>
      </c>
      <c r="E41" s="489"/>
      <c r="F41" s="488"/>
      <c r="G41" s="516"/>
      <c r="H41" s="488">
        <v>8</v>
      </c>
      <c r="I41" s="488">
        <v>8</v>
      </c>
      <c r="J41" s="488"/>
      <c r="K41" s="489">
        <v>8</v>
      </c>
      <c r="L41" s="489">
        <v>8</v>
      </c>
      <c r="M41" s="488"/>
      <c r="N41" s="488"/>
      <c r="O41" s="488">
        <v>8</v>
      </c>
      <c r="P41" s="488">
        <v>8</v>
      </c>
      <c r="Q41" s="488"/>
      <c r="R41" s="490"/>
      <c r="S41" s="692"/>
    </row>
    <row r="42" spans="1:19" ht="25.5" customHeight="1" x14ac:dyDescent="0.4">
      <c r="A42" s="878" t="s">
        <v>13</v>
      </c>
      <c r="B42" s="878" t="s">
        <v>94</v>
      </c>
      <c r="C42" s="884" t="s">
        <v>235</v>
      </c>
      <c r="D42" s="488">
        <f t="shared" ref="D42:D45" si="13">SUM(E42:K42,L42:R42)/2</f>
        <v>40</v>
      </c>
      <c r="E42" s="494"/>
      <c r="F42" s="503">
        <v>8</v>
      </c>
      <c r="G42" s="503">
        <v>8</v>
      </c>
      <c r="H42" s="488"/>
      <c r="I42" s="503">
        <v>8</v>
      </c>
      <c r="J42" s="503">
        <v>8</v>
      </c>
      <c r="K42" s="489">
        <v>8</v>
      </c>
      <c r="L42" s="489">
        <v>8</v>
      </c>
      <c r="M42" s="488">
        <v>8</v>
      </c>
      <c r="N42" s="503"/>
      <c r="O42" s="503">
        <v>8</v>
      </c>
      <c r="P42" s="503">
        <v>8</v>
      </c>
      <c r="Q42" s="503">
        <v>8</v>
      </c>
      <c r="R42" s="504"/>
      <c r="S42" s="692"/>
    </row>
    <row r="43" spans="1:19" ht="25.5" customHeight="1" x14ac:dyDescent="0.4">
      <c r="A43" s="878" t="s">
        <v>13</v>
      </c>
      <c r="B43" s="878" t="s">
        <v>94</v>
      </c>
      <c r="C43" s="880" t="s">
        <v>210</v>
      </c>
      <c r="D43" s="488">
        <f t="shared" si="13"/>
        <v>20</v>
      </c>
      <c r="E43" s="489"/>
      <c r="F43" s="488">
        <v>8</v>
      </c>
      <c r="G43" s="488"/>
      <c r="H43" s="488">
        <v>8</v>
      </c>
      <c r="I43" s="488">
        <v>8</v>
      </c>
      <c r="J43" s="488"/>
      <c r="K43" s="489">
        <v>8</v>
      </c>
      <c r="L43" s="489">
        <v>8</v>
      </c>
      <c r="M43" s="492" t="s">
        <v>104</v>
      </c>
      <c r="N43" s="492" t="s">
        <v>104</v>
      </c>
      <c r="O43" s="488"/>
      <c r="P43" s="488"/>
      <c r="Q43" s="492" t="s">
        <v>104</v>
      </c>
      <c r="R43" s="490"/>
      <c r="S43" s="692"/>
    </row>
    <row r="44" spans="1:19" ht="25.5" customHeight="1" x14ac:dyDescent="0.4">
      <c r="A44" s="878" t="s">
        <v>13</v>
      </c>
      <c r="B44" s="878" t="s">
        <v>94</v>
      </c>
      <c r="C44" s="880" t="s">
        <v>285</v>
      </c>
      <c r="D44" s="488">
        <f t="shared" si="13"/>
        <v>8</v>
      </c>
      <c r="E44" s="489">
        <v>8</v>
      </c>
      <c r="F44" s="488"/>
      <c r="G44" s="496"/>
      <c r="H44" s="488"/>
      <c r="I44" s="496"/>
      <c r="J44" s="496"/>
      <c r="K44" s="489"/>
      <c r="L44" s="489"/>
      <c r="M44" s="488"/>
      <c r="N44" s="496"/>
      <c r="O44" s="488"/>
      <c r="P44" s="496"/>
      <c r="Q44" s="496"/>
      <c r="R44" s="490">
        <v>8</v>
      </c>
      <c r="S44" s="692"/>
    </row>
    <row r="45" spans="1:19" ht="25.5" customHeight="1" x14ac:dyDescent="0.4">
      <c r="A45" s="878" t="s">
        <v>13</v>
      </c>
      <c r="B45" s="878" t="s">
        <v>94</v>
      </c>
      <c r="C45" s="880" t="s">
        <v>221</v>
      </c>
      <c r="D45" s="488">
        <f t="shared" si="13"/>
        <v>40</v>
      </c>
      <c r="E45" s="489">
        <v>8</v>
      </c>
      <c r="F45" s="488">
        <v>8</v>
      </c>
      <c r="G45" s="488">
        <v>8</v>
      </c>
      <c r="H45" s="488">
        <v>8</v>
      </c>
      <c r="I45" s="488"/>
      <c r="J45" s="488">
        <v>8</v>
      </c>
      <c r="K45" s="489"/>
      <c r="L45" s="489"/>
      <c r="M45" s="503">
        <v>8</v>
      </c>
      <c r="N45" s="488">
        <v>8</v>
      </c>
      <c r="O45" s="488">
        <v>8</v>
      </c>
      <c r="P45" s="488"/>
      <c r="Q45" s="488">
        <v>8</v>
      </c>
      <c r="R45" s="490">
        <v>8</v>
      </c>
      <c r="S45" s="692"/>
    </row>
    <row r="46" spans="1:19" ht="25.5" hidden="1" customHeight="1" x14ac:dyDescent="0.4">
      <c r="A46" s="882"/>
      <c r="B46" s="882"/>
      <c r="C46" s="883" t="s">
        <v>126</v>
      </c>
      <c r="D46" s="500"/>
      <c r="E46" s="501">
        <f t="shared" ref="E46:R46" si="14">COUNT(E8:E12,E15:E18,E20:E23,E25:E26,E28:E31,E33:E34,E36,E38:E38,E40)</f>
        <v>9</v>
      </c>
      <c r="F46" s="501">
        <f t="shared" si="14"/>
        <v>15</v>
      </c>
      <c r="G46" s="501">
        <f t="shared" si="14"/>
        <v>14</v>
      </c>
      <c r="H46" s="501">
        <f t="shared" si="14"/>
        <v>14</v>
      </c>
      <c r="I46" s="501">
        <f t="shared" si="14"/>
        <v>14</v>
      </c>
      <c r="J46" s="501">
        <f t="shared" si="14"/>
        <v>15</v>
      </c>
      <c r="K46" s="501">
        <f t="shared" si="14"/>
        <v>8</v>
      </c>
      <c r="L46" s="501">
        <f t="shared" si="14"/>
        <v>8</v>
      </c>
      <c r="M46" s="501">
        <f t="shared" si="14"/>
        <v>16</v>
      </c>
      <c r="N46" s="501">
        <f t="shared" si="14"/>
        <v>16</v>
      </c>
      <c r="O46" s="501">
        <f t="shared" si="14"/>
        <v>13</v>
      </c>
      <c r="P46" s="501">
        <f t="shared" si="14"/>
        <v>14</v>
      </c>
      <c r="Q46" s="501">
        <f t="shared" si="14"/>
        <v>16</v>
      </c>
      <c r="R46" s="501">
        <f t="shared" si="14"/>
        <v>10</v>
      </c>
      <c r="S46" s="692">
        <f t="shared" si="4"/>
        <v>13</v>
      </c>
    </row>
    <row r="47" spans="1:19" ht="25.5" customHeight="1" x14ac:dyDescent="0.4">
      <c r="A47" s="882"/>
      <c r="B47" s="882"/>
      <c r="C47" s="883" t="s">
        <v>127</v>
      </c>
      <c r="D47" s="500"/>
      <c r="E47" s="501">
        <f t="shared" ref="E47:R47" si="15">COUNT(E15:E18,E20:E23,E25:E26,E28:E31,E33:E34,E36,E38:E38,E40:E45)</f>
        <v>9</v>
      </c>
      <c r="F47" s="501">
        <f t="shared" si="15"/>
        <v>14</v>
      </c>
      <c r="G47" s="501">
        <f t="shared" si="15"/>
        <v>13</v>
      </c>
      <c r="H47" s="501">
        <f t="shared" si="15"/>
        <v>14</v>
      </c>
      <c r="I47" s="501">
        <f t="shared" si="15"/>
        <v>14</v>
      </c>
      <c r="J47" s="501">
        <f t="shared" si="15"/>
        <v>14</v>
      </c>
      <c r="K47" s="501">
        <f t="shared" si="15"/>
        <v>10</v>
      </c>
      <c r="L47" s="501">
        <f t="shared" si="15"/>
        <v>11</v>
      </c>
      <c r="M47" s="501">
        <f t="shared" si="15"/>
        <v>14</v>
      </c>
      <c r="N47" s="501">
        <f t="shared" si="15"/>
        <v>13</v>
      </c>
      <c r="O47" s="501">
        <f>COUNT(O15:O18,O20:O23,O25:O26,O28:O31,O33:O34,O36,O38:O38,O40:O45)</f>
        <v>12</v>
      </c>
      <c r="P47" s="501">
        <f t="shared" si="15"/>
        <v>13</v>
      </c>
      <c r="Q47" s="501">
        <f t="shared" si="15"/>
        <v>15</v>
      </c>
      <c r="R47" s="501">
        <f t="shared" si="15"/>
        <v>9</v>
      </c>
      <c r="S47" s="692">
        <f t="shared" si="4"/>
        <v>12.5</v>
      </c>
    </row>
    <row r="48" spans="1:19" ht="25.5" customHeight="1" x14ac:dyDescent="0.4">
      <c r="A48" s="878" t="s">
        <v>13</v>
      </c>
      <c r="B48" s="878" t="s">
        <v>216</v>
      </c>
      <c r="C48" s="880" t="s">
        <v>135</v>
      </c>
      <c r="D48" s="488">
        <f t="shared" ref="D48:D49" si="16">SUM(E48:K48,L48:R48)/2</f>
        <v>29</v>
      </c>
      <c r="E48" s="490"/>
      <c r="F48" s="488"/>
      <c r="G48" s="488"/>
      <c r="H48" s="488">
        <v>7</v>
      </c>
      <c r="I48" s="488">
        <v>7</v>
      </c>
      <c r="J48" s="488">
        <v>7</v>
      </c>
      <c r="K48" s="519">
        <v>8</v>
      </c>
      <c r="L48" s="519">
        <v>8</v>
      </c>
      <c r="M48" s="488"/>
      <c r="N48" s="488"/>
      <c r="O48" s="488">
        <v>7</v>
      </c>
      <c r="P48" s="488">
        <v>7</v>
      </c>
      <c r="Q48" s="488">
        <v>7</v>
      </c>
      <c r="R48" s="490"/>
      <c r="S48" s="692"/>
    </row>
    <row r="49" spans="1:19" ht="25.5" customHeight="1" x14ac:dyDescent="0.4">
      <c r="A49" s="878" t="s">
        <v>13</v>
      </c>
      <c r="B49" s="878" t="s">
        <v>216</v>
      </c>
      <c r="C49" s="880" t="s">
        <v>109</v>
      </c>
      <c r="D49" s="488">
        <f t="shared" si="16"/>
        <v>35</v>
      </c>
      <c r="E49" s="490"/>
      <c r="F49" s="491">
        <v>7</v>
      </c>
      <c r="G49" s="488">
        <v>7</v>
      </c>
      <c r="H49" s="491">
        <v>7</v>
      </c>
      <c r="I49" s="488">
        <v>7</v>
      </c>
      <c r="J49" s="488">
        <v>7</v>
      </c>
      <c r="K49" s="490"/>
      <c r="L49" s="489"/>
      <c r="M49" s="488">
        <v>7</v>
      </c>
      <c r="N49" s="488">
        <v>7</v>
      </c>
      <c r="O49" s="488">
        <v>7</v>
      </c>
      <c r="P49" s="488">
        <v>7</v>
      </c>
      <c r="Q49" s="488">
        <v>7</v>
      </c>
      <c r="R49" s="490"/>
      <c r="S49" s="692"/>
    </row>
    <row r="50" spans="1:19" ht="25.5" customHeight="1" x14ac:dyDescent="0.4">
      <c r="A50" s="878" t="s">
        <v>13</v>
      </c>
      <c r="B50" s="878" t="s">
        <v>110</v>
      </c>
      <c r="C50" s="879" t="s">
        <v>106</v>
      </c>
      <c r="D50" s="488">
        <f>SUM(E50:K50,L50:R50)/2</f>
        <v>30</v>
      </c>
      <c r="E50" s="490"/>
      <c r="F50" s="491">
        <v>6</v>
      </c>
      <c r="G50" s="488">
        <v>6</v>
      </c>
      <c r="H50" s="491">
        <v>6</v>
      </c>
      <c r="I50" s="488">
        <v>6</v>
      </c>
      <c r="J50" s="488">
        <v>6</v>
      </c>
      <c r="K50" s="497"/>
      <c r="L50" s="489"/>
      <c r="M50" s="488">
        <v>6</v>
      </c>
      <c r="N50" s="488">
        <v>6</v>
      </c>
      <c r="O50" s="488">
        <v>6</v>
      </c>
      <c r="P50" s="488">
        <v>6</v>
      </c>
      <c r="Q50" s="488">
        <v>6</v>
      </c>
      <c r="R50" s="497"/>
      <c r="S50" s="692"/>
    </row>
    <row r="51" spans="1:19" ht="25.5" customHeight="1" x14ac:dyDescent="0.4">
      <c r="A51" s="882"/>
      <c r="B51" s="882"/>
      <c r="C51" s="887" t="s">
        <v>51</v>
      </c>
      <c r="D51" s="500"/>
      <c r="E51" s="501">
        <f>COUNT(E20:E23,E25:E26,E28:E31,E33:E34,E36,E38,E40:E45,E48:E49)</f>
        <v>8</v>
      </c>
      <c r="F51" s="501">
        <f t="shared" ref="F51:R51" si="17">COUNT(F20:F23,F25:F26,F28:F31,F33:F34,F36,F38,F40:F45,F48:F49)</f>
        <v>12</v>
      </c>
      <c r="G51" s="501">
        <f t="shared" si="17"/>
        <v>12</v>
      </c>
      <c r="H51" s="501">
        <f t="shared" si="17"/>
        <v>13</v>
      </c>
      <c r="I51" s="501">
        <f t="shared" si="17"/>
        <v>13</v>
      </c>
      <c r="J51" s="501">
        <f t="shared" si="17"/>
        <v>13</v>
      </c>
      <c r="K51" s="501">
        <f t="shared" si="17"/>
        <v>9</v>
      </c>
      <c r="L51" s="501">
        <f t="shared" si="17"/>
        <v>9</v>
      </c>
      <c r="M51" s="501">
        <f t="shared" si="17"/>
        <v>12</v>
      </c>
      <c r="N51" s="501">
        <f t="shared" si="17"/>
        <v>11</v>
      </c>
      <c r="O51" s="501">
        <f>COUNT(O20:O23,O25:O26,O28:O31,O33:O34,O36,O38,O40:O45,O48:O49)</f>
        <v>11</v>
      </c>
      <c r="P51" s="501">
        <f t="shared" si="17"/>
        <v>12</v>
      </c>
      <c r="Q51" s="501">
        <f t="shared" si="17"/>
        <v>14</v>
      </c>
      <c r="R51" s="501">
        <f t="shared" si="17"/>
        <v>8</v>
      </c>
      <c r="S51" s="692">
        <f t="shared" si="4"/>
        <v>11.214285714285714</v>
      </c>
    </row>
    <row r="52" spans="1:19" ht="25.5" hidden="1" customHeight="1" x14ac:dyDescent="0.4">
      <c r="A52" s="882"/>
      <c r="B52" s="882"/>
      <c r="C52" s="888" t="s">
        <v>113</v>
      </c>
      <c r="D52" s="500"/>
      <c r="E52" s="501">
        <f>COUNT(E25:E26,E28:E31,E34,E36,E38:E38,E40:E45,E48:E50)</f>
        <v>7</v>
      </c>
      <c r="F52" s="501">
        <f t="shared" ref="F52:R52" si="18">COUNT(F25:F26,F28:F31,F34,F36,F38:F38,F40:F45,F48:F50)</f>
        <v>10</v>
      </c>
      <c r="G52" s="501">
        <f t="shared" si="18"/>
        <v>11</v>
      </c>
      <c r="H52" s="501">
        <f t="shared" si="18"/>
        <v>12</v>
      </c>
      <c r="I52" s="501">
        <f t="shared" si="18"/>
        <v>11</v>
      </c>
      <c r="J52" s="501">
        <f t="shared" si="18"/>
        <v>10</v>
      </c>
      <c r="K52" s="501">
        <f t="shared" si="18"/>
        <v>7</v>
      </c>
      <c r="L52" s="501">
        <f t="shared" si="18"/>
        <v>7</v>
      </c>
      <c r="M52" s="501">
        <f t="shared" si="18"/>
        <v>10</v>
      </c>
      <c r="N52" s="501">
        <f t="shared" si="18"/>
        <v>10</v>
      </c>
      <c r="O52" s="501">
        <f>COUNT(O25:O26,O28:O31,O34,O36,O38:O38,O40:O45,O48:O50)</f>
        <v>10</v>
      </c>
      <c r="P52" s="501">
        <f t="shared" si="18"/>
        <v>10</v>
      </c>
      <c r="Q52" s="501">
        <f t="shared" si="18"/>
        <v>11</v>
      </c>
      <c r="R52" s="501">
        <f t="shared" si="18"/>
        <v>7</v>
      </c>
      <c r="S52" s="692">
        <f t="shared" si="4"/>
        <v>9.5</v>
      </c>
    </row>
    <row r="53" spans="1:19" ht="25.5" hidden="1" customHeight="1" x14ac:dyDescent="0.4">
      <c r="A53" s="882"/>
      <c r="B53" s="882"/>
      <c r="C53" s="888" t="s">
        <v>55</v>
      </c>
      <c r="D53" s="500"/>
      <c r="E53" s="501">
        <f t="shared" ref="E53:R53" si="19">COUNT(E28:E31,E34,E36,E38:E38,E40:E45,E48:E50)</f>
        <v>6</v>
      </c>
      <c r="F53" s="501">
        <f t="shared" si="19"/>
        <v>10</v>
      </c>
      <c r="G53" s="501">
        <f t="shared" si="19"/>
        <v>10</v>
      </c>
      <c r="H53" s="501">
        <f t="shared" si="19"/>
        <v>11</v>
      </c>
      <c r="I53" s="501">
        <f t="shared" si="19"/>
        <v>11</v>
      </c>
      <c r="J53" s="501">
        <f t="shared" si="19"/>
        <v>10</v>
      </c>
      <c r="K53" s="501">
        <f t="shared" si="19"/>
        <v>5</v>
      </c>
      <c r="L53" s="501">
        <f t="shared" si="19"/>
        <v>5</v>
      </c>
      <c r="M53" s="501">
        <f t="shared" si="19"/>
        <v>10</v>
      </c>
      <c r="N53" s="501">
        <f t="shared" si="19"/>
        <v>9</v>
      </c>
      <c r="O53" s="501">
        <f t="shared" si="19"/>
        <v>9</v>
      </c>
      <c r="P53" s="501">
        <f t="shared" si="19"/>
        <v>10</v>
      </c>
      <c r="Q53" s="501">
        <f t="shared" si="19"/>
        <v>11</v>
      </c>
      <c r="R53" s="501">
        <f t="shared" si="19"/>
        <v>6</v>
      </c>
      <c r="S53" s="692">
        <f t="shared" si="4"/>
        <v>8.7857142857142865</v>
      </c>
    </row>
    <row r="54" spans="1:19" ht="25.5" customHeight="1" x14ac:dyDescent="0.4">
      <c r="A54" s="878" t="s">
        <v>13</v>
      </c>
      <c r="B54" s="878" t="s">
        <v>227</v>
      </c>
      <c r="C54" s="880" t="s">
        <v>112</v>
      </c>
      <c r="D54" s="488">
        <f t="shared" ref="D54" si="20">SUM(E54:K54,L54:R54)/2</f>
        <v>10</v>
      </c>
      <c r="E54" s="490"/>
      <c r="F54" s="491"/>
      <c r="G54" s="488">
        <v>5</v>
      </c>
      <c r="H54" s="491"/>
      <c r="I54" s="488">
        <v>5</v>
      </c>
      <c r="J54" s="488"/>
      <c r="K54" s="489"/>
      <c r="L54" s="489"/>
      <c r="M54" s="488"/>
      <c r="N54" s="488">
        <v>5</v>
      </c>
      <c r="O54" s="488"/>
      <c r="P54" s="488">
        <v>5</v>
      </c>
      <c r="Q54" s="488"/>
      <c r="R54" s="489"/>
      <c r="S54" s="692"/>
    </row>
    <row r="55" spans="1:19" ht="25.5" customHeight="1" x14ac:dyDescent="0.4">
      <c r="A55" s="882"/>
      <c r="B55" s="882"/>
      <c r="C55" s="888" t="s">
        <v>105</v>
      </c>
      <c r="D55" s="500"/>
      <c r="E55" s="501">
        <f>COUNT(E34,E36,E38:E38,E40:E45,E48:E50,E54)</f>
        <v>5</v>
      </c>
      <c r="F55" s="501">
        <f t="shared" ref="F55:J55" si="21">COUNT(F34,F36,F38:F38,F40:F45,F48:F50,F54)</f>
        <v>8</v>
      </c>
      <c r="G55" s="501">
        <f t="shared" si="21"/>
        <v>7</v>
      </c>
      <c r="H55" s="501">
        <f t="shared" si="21"/>
        <v>8</v>
      </c>
      <c r="I55" s="501">
        <f t="shared" si="21"/>
        <v>9</v>
      </c>
      <c r="J55" s="501">
        <f t="shared" si="21"/>
        <v>7</v>
      </c>
      <c r="K55" s="501">
        <f>COUNT(K33:K34,K36,K38:K38,K40:K45,K48:K50,K54)</f>
        <v>5</v>
      </c>
      <c r="L55" s="501">
        <f>COUNT(L33:L34,L36,L38:L38,L40:L45,L48:L50,L54)</f>
        <v>5</v>
      </c>
      <c r="M55" s="501">
        <f t="shared" ref="M55:R55" si="22">COUNT(M34,M36,M38:M38,M40:M45,M48:M50,M54)</f>
        <v>7</v>
      </c>
      <c r="N55" s="501">
        <f t="shared" si="22"/>
        <v>7</v>
      </c>
      <c r="O55" s="501">
        <f t="shared" si="22"/>
        <v>7</v>
      </c>
      <c r="P55" s="501">
        <f t="shared" si="22"/>
        <v>8</v>
      </c>
      <c r="Q55" s="501">
        <f t="shared" si="22"/>
        <v>7</v>
      </c>
      <c r="R55" s="501">
        <f t="shared" si="22"/>
        <v>5</v>
      </c>
      <c r="S55" s="692">
        <f t="shared" si="4"/>
        <v>6.7857142857142856</v>
      </c>
    </row>
    <row r="56" spans="1:19" ht="25.5" hidden="1" customHeight="1" x14ac:dyDescent="0.4">
      <c r="A56" s="882"/>
      <c r="B56" s="882"/>
      <c r="C56" s="888" t="s">
        <v>128</v>
      </c>
      <c r="D56" s="500"/>
      <c r="E56" s="501">
        <f t="shared" ref="E56:R56" si="23">COUNT(E36,E38:E38,E40:E45,E48:E50,E54)</f>
        <v>4</v>
      </c>
      <c r="F56" s="501">
        <f t="shared" si="23"/>
        <v>7</v>
      </c>
      <c r="G56" s="501">
        <f t="shared" si="23"/>
        <v>6</v>
      </c>
      <c r="H56" s="501">
        <f t="shared" si="23"/>
        <v>7</v>
      </c>
      <c r="I56" s="501">
        <f t="shared" si="23"/>
        <v>9</v>
      </c>
      <c r="J56" s="501">
        <f t="shared" si="23"/>
        <v>7</v>
      </c>
      <c r="K56" s="501">
        <f t="shared" si="23"/>
        <v>4</v>
      </c>
      <c r="L56" s="501">
        <f t="shared" si="23"/>
        <v>4</v>
      </c>
      <c r="M56" s="501">
        <f t="shared" si="23"/>
        <v>6</v>
      </c>
      <c r="N56" s="501">
        <f t="shared" si="23"/>
        <v>6</v>
      </c>
      <c r="O56" s="501">
        <f t="shared" si="23"/>
        <v>6</v>
      </c>
      <c r="P56" s="501">
        <f t="shared" si="23"/>
        <v>8</v>
      </c>
      <c r="Q56" s="501">
        <f t="shared" si="23"/>
        <v>7</v>
      </c>
      <c r="R56" s="501">
        <f t="shared" si="23"/>
        <v>4</v>
      </c>
      <c r="S56" s="692">
        <f t="shared" si="4"/>
        <v>6.0714285714285712</v>
      </c>
    </row>
    <row r="57" spans="1:19" ht="25.5" hidden="1" customHeight="1" x14ac:dyDescent="0.4">
      <c r="A57" s="882"/>
      <c r="B57" s="882"/>
      <c r="C57" s="888" t="s">
        <v>161</v>
      </c>
      <c r="D57" s="500"/>
      <c r="E57" s="501">
        <f>COUNT(E38:E38,E40:E45,E48:E50,E54)</f>
        <v>4</v>
      </c>
      <c r="F57" s="501">
        <f t="shared" ref="F57:R57" si="24">COUNT(F38:F38,F40:F45,F48:F50,F54)</f>
        <v>7</v>
      </c>
      <c r="G57" s="501">
        <f t="shared" si="24"/>
        <v>6</v>
      </c>
      <c r="H57" s="501">
        <f t="shared" si="24"/>
        <v>7</v>
      </c>
      <c r="I57" s="501">
        <f t="shared" si="24"/>
        <v>9</v>
      </c>
      <c r="J57" s="501">
        <f t="shared" si="24"/>
        <v>7</v>
      </c>
      <c r="K57" s="501">
        <f t="shared" si="24"/>
        <v>4</v>
      </c>
      <c r="L57" s="501">
        <f t="shared" si="24"/>
        <v>4</v>
      </c>
      <c r="M57" s="501">
        <f t="shared" si="24"/>
        <v>6</v>
      </c>
      <c r="N57" s="501">
        <f t="shared" si="24"/>
        <v>6</v>
      </c>
      <c r="O57" s="501">
        <f t="shared" si="24"/>
        <v>6</v>
      </c>
      <c r="P57" s="501">
        <f t="shared" si="24"/>
        <v>8</v>
      </c>
      <c r="Q57" s="501">
        <f t="shared" si="24"/>
        <v>7</v>
      </c>
      <c r="R57" s="501">
        <f t="shared" si="24"/>
        <v>4</v>
      </c>
      <c r="S57" s="692">
        <f t="shared" si="4"/>
        <v>6.0714285714285712</v>
      </c>
    </row>
    <row r="58" spans="1:19" ht="25.5" hidden="1" customHeight="1" x14ac:dyDescent="0.4">
      <c r="A58" s="882"/>
      <c r="B58" s="882"/>
      <c r="C58" s="888" t="s">
        <v>129</v>
      </c>
      <c r="D58" s="500"/>
      <c r="E58" s="501">
        <f t="shared" ref="E58:R58" si="25">COUNT(E40:E45,E48:E50,E54)</f>
        <v>3</v>
      </c>
      <c r="F58" s="501">
        <f t="shared" si="25"/>
        <v>6</v>
      </c>
      <c r="G58" s="501">
        <f t="shared" si="25"/>
        <v>6</v>
      </c>
      <c r="H58" s="501">
        <f t="shared" si="25"/>
        <v>6</v>
      </c>
      <c r="I58" s="501">
        <f t="shared" si="25"/>
        <v>8</v>
      </c>
      <c r="J58" s="501">
        <f t="shared" si="25"/>
        <v>6</v>
      </c>
      <c r="K58" s="501">
        <f t="shared" si="25"/>
        <v>4</v>
      </c>
      <c r="L58" s="501">
        <f t="shared" si="25"/>
        <v>4</v>
      </c>
      <c r="M58" s="501">
        <f t="shared" si="25"/>
        <v>5</v>
      </c>
      <c r="N58" s="501">
        <f t="shared" si="25"/>
        <v>5</v>
      </c>
      <c r="O58" s="501">
        <f t="shared" si="25"/>
        <v>6</v>
      </c>
      <c r="P58" s="501">
        <f t="shared" si="25"/>
        <v>7</v>
      </c>
      <c r="Q58" s="501">
        <f t="shared" si="25"/>
        <v>6</v>
      </c>
      <c r="R58" s="501">
        <f t="shared" si="25"/>
        <v>3</v>
      </c>
      <c r="S58" s="692">
        <f t="shared" si="4"/>
        <v>5.3571428571428568</v>
      </c>
    </row>
    <row r="59" spans="1:19" ht="25.5" customHeight="1" x14ac:dyDescent="0.4">
      <c r="A59" s="882"/>
      <c r="B59" s="882"/>
      <c r="C59" s="888" t="s">
        <v>186</v>
      </c>
      <c r="D59" s="500"/>
      <c r="E59" s="501">
        <f>COUNT(E40:E45,E48:E50,E54)</f>
        <v>3</v>
      </c>
      <c r="F59" s="501">
        <f t="shared" ref="F59:R59" si="26">COUNT(F40:F45,F48:F50,F54)</f>
        <v>6</v>
      </c>
      <c r="G59" s="501">
        <f t="shared" si="26"/>
        <v>6</v>
      </c>
      <c r="H59" s="501">
        <f t="shared" si="26"/>
        <v>6</v>
      </c>
      <c r="I59" s="501">
        <f t="shared" si="26"/>
        <v>8</v>
      </c>
      <c r="J59" s="501">
        <f t="shared" si="26"/>
        <v>6</v>
      </c>
      <c r="K59" s="501">
        <f t="shared" si="26"/>
        <v>4</v>
      </c>
      <c r="L59" s="501">
        <f t="shared" si="26"/>
        <v>4</v>
      </c>
      <c r="M59" s="501">
        <f t="shared" si="26"/>
        <v>5</v>
      </c>
      <c r="N59" s="501">
        <f t="shared" si="26"/>
        <v>5</v>
      </c>
      <c r="O59" s="501">
        <f t="shared" si="26"/>
        <v>6</v>
      </c>
      <c r="P59" s="501">
        <f t="shared" si="26"/>
        <v>7</v>
      </c>
      <c r="Q59" s="501">
        <f t="shared" si="26"/>
        <v>6</v>
      </c>
      <c r="R59" s="501">
        <f t="shared" si="26"/>
        <v>3</v>
      </c>
      <c r="S59" s="692">
        <f t="shared" si="4"/>
        <v>5.3571428571428568</v>
      </c>
    </row>
    <row r="60" spans="1:19" ht="25.5" hidden="1" customHeight="1" x14ac:dyDescent="0.4">
      <c r="A60" s="882"/>
      <c r="B60" s="882"/>
      <c r="C60" s="888" t="s">
        <v>130</v>
      </c>
      <c r="D60" s="500"/>
      <c r="E60" s="501">
        <f t="shared" ref="E60:R60" si="27">COUNT(E41:E45,E48:E50,E54)</f>
        <v>2</v>
      </c>
      <c r="F60" s="501">
        <f t="shared" si="27"/>
        <v>5</v>
      </c>
      <c r="G60" s="501">
        <f t="shared" si="27"/>
        <v>5</v>
      </c>
      <c r="H60" s="501">
        <f t="shared" si="27"/>
        <v>6</v>
      </c>
      <c r="I60" s="501">
        <f t="shared" si="27"/>
        <v>7</v>
      </c>
      <c r="J60" s="501">
        <f t="shared" si="27"/>
        <v>5</v>
      </c>
      <c r="K60" s="501">
        <f t="shared" si="27"/>
        <v>4</v>
      </c>
      <c r="L60" s="501">
        <f t="shared" si="27"/>
        <v>4</v>
      </c>
      <c r="M60" s="501">
        <f t="shared" si="27"/>
        <v>4</v>
      </c>
      <c r="N60" s="501">
        <f t="shared" si="27"/>
        <v>4</v>
      </c>
      <c r="O60" s="501">
        <f t="shared" si="27"/>
        <v>6</v>
      </c>
      <c r="P60" s="501">
        <f t="shared" si="27"/>
        <v>6</v>
      </c>
      <c r="Q60" s="501">
        <f t="shared" si="27"/>
        <v>5</v>
      </c>
      <c r="R60" s="501">
        <f t="shared" si="27"/>
        <v>2</v>
      </c>
      <c r="S60" s="692">
        <f t="shared" si="4"/>
        <v>4.6428571428571432</v>
      </c>
    </row>
    <row r="61" spans="1:19" ht="25.5" customHeight="1" thickBot="1" x14ac:dyDescent="0.45">
      <c r="A61" s="878" t="s">
        <v>102</v>
      </c>
      <c r="B61" s="878"/>
      <c r="C61" s="879"/>
      <c r="D61" s="488"/>
      <c r="E61" s="490"/>
      <c r="F61" s="491"/>
      <c r="G61" s="491"/>
      <c r="H61" s="491"/>
      <c r="I61" s="488"/>
      <c r="J61" s="488"/>
      <c r="K61" s="489"/>
      <c r="L61" s="489"/>
      <c r="M61" s="491"/>
      <c r="N61" s="488"/>
      <c r="O61" s="488"/>
      <c r="P61" s="488"/>
      <c r="Q61" s="488"/>
      <c r="R61" s="490"/>
    </row>
    <row r="62" spans="1:19" ht="25.5" customHeight="1" thickBot="1" x14ac:dyDescent="0.45">
      <c r="A62" s="889" t="s">
        <v>95</v>
      </c>
      <c r="B62" s="889" t="s">
        <v>101</v>
      </c>
      <c r="C62" s="890" t="s">
        <v>97</v>
      </c>
      <c r="D62" s="527">
        <f>SUM(E62:K62,L62:R62)/2</f>
        <v>19</v>
      </c>
      <c r="E62" s="529"/>
      <c r="F62" s="530">
        <v>7.5</v>
      </c>
      <c r="G62" s="530">
        <v>7.5</v>
      </c>
      <c r="H62" s="530">
        <v>4</v>
      </c>
      <c r="I62" s="527"/>
      <c r="J62" s="527"/>
      <c r="K62" s="529"/>
      <c r="L62" s="529"/>
      <c r="M62" s="530">
        <v>7.5</v>
      </c>
      <c r="N62" s="527">
        <v>7.5</v>
      </c>
      <c r="O62" s="527">
        <v>4</v>
      </c>
      <c r="P62" s="527"/>
      <c r="Q62" s="527"/>
      <c r="R62" s="531"/>
    </row>
    <row r="63" spans="1:19" ht="25.5" customHeight="1" thickBot="1" x14ac:dyDescent="0.45">
      <c r="A63" s="878" t="s">
        <v>96</v>
      </c>
      <c r="B63" s="878" t="s">
        <v>100</v>
      </c>
      <c r="C63" s="891" t="s">
        <v>99</v>
      </c>
      <c r="D63" s="527">
        <f t="shared" ref="D63:D64" si="28">SUM(E63:K63,L63:R63)/2</f>
        <v>38</v>
      </c>
      <c r="E63" s="533"/>
      <c r="F63" s="534">
        <v>9.5</v>
      </c>
      <c r="G63" s="486">
        <v>9.5</v>
      </c>
      <c r="H63" s="486">
        <v>9.5</v>
      </c>
      <c r="I63" s="486">
        <v>9.5</v>
      </c>
      <c r="J63" s="486"/>
      <c r="K63" s="533"/>
      <c r="L63" s="535"/>
      <c r="M63" s="536">
        <v>9.5</v>
      </c>
      <c r="N63" s="486">
        <v>9.5</v>
      </c>
      <c r="O63" s="486">
        <v>9.5</v>
      </c>
      <c r="P63" s="486">
        <v>9.5</v>
      </c>
      <c r="Q63" s="486"/>
      <c r="R63" s="537"/>
    </row>
    <row r="64" spans="1:19" ht="25.5" customHeight="1" thickBot="1" x14ac:dyDescent="0.45">
      <c r="A64" s="878" t="s">
        <v>96</v>
      </c>
      <c r="B64" s="878" t="s">
        <v>100</v>
      </c>
      <c r="C64" s="891" t="s">
        <v>137</v>
      </c>
      <c r="D64" s="527">
        <f t="shared" si="28"/>
        <v>38</v>
      </c>
      <c r="E64" s="533">
        <v>9.5</v>
      </c>
      <c r="F64" s="536">
        <v>9.5</v>
      </c>
      <c r="G64" s="486"/>
      <c r="H64" s="486"/>
      <c r="I64" s="486"/>
      <c r="J64" s="486">
        <v>9.5</v>
      </c>
      <c r="K64" s="533">
        <v>9.5</v>
      </c>
      <c r="L64" s="533">
        <v>9.5</v>
      </c>
      <c r="M64" s="534">
        <v>9.5</v>
      </c>
      <c r="N64" s="486"/>
      <c r="O64" s="486"/>
      <c r="P64" s="486"/>
      <c r="Q64" s="486">
        <v>9.5</v>
      </c>
      <c r="R64" s="537">
        <v>9.5</v>
      </c>
    </row>
    <row r="65" spans="1:18" ht="25.5" customHeight="1" x14ac:dyDescent="0.4">
      <c r="A65" s="878"/>
      <c r="B65" s="892" t="s">
        <v>155</v>
      </c>
      <c r="C65" s="893" t="s">
        <v>140</v>
      </c>
      <c r="D65" s="488"/>
      <c r="E65" s="489"/>
      <c r="F65" s="491"/>
      <c r="G65" s="491"/>
      <c r="H65" s="491"/>
      <c r="I65" s="488"/>
      <c r="J65" s="488"/>
      <c r="K65" s="489"/>
      <c r="L65" s="489"/>
      <c r="M65" s="488"/>
      <c r="N65" s="488"/>
      <c r="O65" s="488"/>
      <c r="P65" s="488"/>
      <c r="Q65" s="488"/>
      <c r="R65" s="490"/>
    </row>
    <row r="66" spans="1:18" ht="25.5" customHeight="1" x14ac:dyDescent="0.4">
      <c r="A66" s="878"/>
      <c r="B66" s="894" t="s">
        <v>154</v>
      </c>
      <c r="C66" s="895" t="s">
        <v>141</v>
      </c>
      <c r="D66" s="488"/>
      <c r="E66" s="489"/>
      <c r="F66" s="491"/>
      <c r="G66" s="491"/>
      <c r="H66" s="491"/>
      <c r="I66" s="488"/>
      <c r="J66" s="488"/>
      <c r="K66" s="489"/>
      <c r="L66" s="489"/>
      <c r="M66" s="488"/>
      <c r="N66" s="488"/>
      <c r="O66" s="488"/>
      <c r="P66" s="488"/>
      <c r="Q66" s="488"/>
      <c r="R66" s="490"/>
    </row>
    <row r="67" spans="1:18" ht="25.5" customHeight="1" x14ac:dyDescent="0.45">
      <c r="A67" s="735"/>
      <c r="B67" s="735"/>
      <c r="C67" s="735"/>
      <c r="D67" s="548"/>
      <c r="E67" s="699">
        <f>SUM(E7:E13,E15:E18,E20:E23,E25:E26,E28:E31,E33:E34,E36,E38:E38,E40:E45,E48:E50,E54,E62:E66)</f>
        <v>102.5</v>
      </c>
      <c r="F67" s="699">
        <f t="shared" ref="F67:R67" si="29">SUM(F7:F13,F15:F18,F20:F23,F25:F26,F28:F31,F33:F34,F36,F38:F38,F40:F45,F48:F50,F54,F62:F66)</f>
        <v>190.5</v>
      </c>
      <c r="G67" s="699">
        <f t="shared" si="29"/>
        <v>170</v>
      </c>
      <c r="H67" s="699">
        <f t="shared" si="29"/>
        <v>170.5</v>
      </c>
      <c r="I67" s="699">
        <f t="shared" si="29"/>
        <v>174.5</v>
      </c>
      <c r="J67" s="699">
        <f t="shared" si="29"/>
        <v>169.5</v>
      </c>
      <c r="K67" s="699">
        <f t="shared" si="29"/>
        <v>113.5</v>
      </c>
      <c r="L67" s="699">
        <f t="shared" si="29"/>
        <v>110.5</v>
      </c>
      <c r="M67" s="699">
        <f t="shared" si="29"/>
        <v>187.5</v>
      </c>
      <c r="N67" s="699">
        <f t="shared" si="29"/>
        <v>175</v>
      </c>
      <c r="O67" s="699">
        <f t="shared" si="29"/>
        <v>165.5</v>
      </c>
      <c r="P67" s="699">
        <f t="shared" si="29"/>
        <v>166.5</v>
      </c>
      <c r="Q67" s="699">
        <f t="shared" si="29"/>
        <v>177.5</v>
      </c>
      <c r="R67" s="699">
        <f t="shared" si="29"/>
        <v>110.5</v>
      </c>
    </row>
    <row r="68" spans="1:18" ht="25.5" customHeight="1" x14ac:dyDescent="0.45">
      <c r="A68" s="737"/>
      <c r="B68" s="737"/>
      <c r="C68" s="737"/>
      <c r="D68" s="548"/>
      <c r="E68" s="701">
        <f>E67/8</f>
        <v>12.8125</v>
      </c>
      <c r="F68" s="701">
        <f t="shared" ref="F68:R68" si="30">F67/8</f>
        <v>23.8125</v>
      </c>
      <c r="G68" s="701">
        <f t="shared" si="30"/>
        <v>21.25</v>
      </c>
      <c r="H68" s="701">
        <f t="shared" si="30"/>
        <v>21.3125</v>
      </c>
      <c r="I68" s="701">
        <f t="shared" si="30"/>
        <v>21.8125</v>
      </c>
      <c r="J68" s="701">
        <f t="shared" si="30"/>
        <v>21.1875</v>
      </c>
      <c r="K68" s="701">
        <f t="shared" si="30"/>
        <v>14.1875</v>
      </c>
      <c r="L68" s="701">
        <f t="shared" si="30"/>
        <v>13.8125</v>
      </c>
      <c r="M68" s="701">
        <f t="shared" si="30"/>
        <v>23.4375</v>
      </c>
      <c r="N68" s="701">
        <f t="shared" si="30"/>
        <v>21.875</v>
      </c>
      <c r="O68" s="701">
        <f t="shared" si="30"/>
        <v>20.6875</v>
      </c>
      <c r="P68" s="701">
        <f t="shared" si="30"/>
        <v>20.8125</v>
      </c>
      <c r="Q68" s="701">
        <f t="shared" si="30"/>
        <v>22.1875</v>
      </c>
      <c r="R68" s="701">
        <f t="shared" si="30"/>
        <v>13.8125</v>
      </c>
    </row>
    <row r="69" spans="1:18" ht="25.5" customHeight="1" x14ac:dyDescent="0.4">
      <c r="A69" s="739"/>
      <c r="B69" s="739"/>
      <c r="C69" s="739"/>
      <c r="D69" s="846" t="s">
        <v>212</v>
      </c>
      <c r="E69" s="847" t="s">
        <v>74</v>
      </c>
      <c r="F69" s="848" t="s">
        <v>203</v>
      </c>
      <c r="G69" s="849"/>
      <c r="H69" s="846" t="s">
        <v>211</v>
      </c>
      <c r="I69" s="850"/>
      <c r="J69" s="851" t="s">
        <v>203</v>
      </c>
      <c r="K69" s="849"/>
      <c r="L69" s="846" t="s">
        <v>213</v>
      </c>
      <c r="M69" s="847" t="s">
        <v>74</v>
      </c>
      <c r="N69" s="848" t="s">
        <v>203</v>
      </c>
      <c r="O69" s="849"/>
      <c r="P69" s="846" t="s">
        <v>211</v>
      </c>
      <c r="Q69" s="850"/>
      <c r="R69" s="851" t="s">
        <v>203</v>
      </c>
    </row>
    <row r="70" spans="1:18" ht="25.5" customHeight="1" x14ac:dyDescent="0.4">
      <c r="A70" s="714"/>
      <c r="B70" s="714"/>
      <c r="C70" s="714"/>
      <c r="D70" s="852" t="s">
        <v>159</v>
      </c>
      <c r="E70" s="853">
        <v>27.15</v>
      </c>
      <c r="F70" s="854" t="str">
        <f>E70* 40 &amp; "hrs"</f>
        <v>1086hrs</v>
      </c>
      <c r="G70" s="849"/>
      <c r="H70" s="855" t="s">
        <v>240</v>
      </c>
      <c r="I70" s="856">
        <v>25.93</v>
      </c>
      <c r="J70" s="857" t="s">
        <v>247</v>
      </c>
      <c r="K70" s="849"/>
      <c r="L70" s="858" t="s">
        <v>159</v>
      </c>
      <c r="M70" s="859">
        <v>27.15</v>
      </c>
      <c r="N70" s="854" t="str">
        <f>M70* 40 &amp; "hrs"</f>
        <v>1086hrs</v>
      </c>
      <c r="O70" s="849"/>
      <c r="P70" s="860" t="s">
        <v>240</v>
      </c>
      <c r="Q70" s="861">
        <v>25.93</v>
      </c>
      <c r="R70" s="862" t="s">
        <v>247</v>
      </c>
    </row>
    <row r="71" spans="1:18" ht="25.5" customHeight="1" x14ac:dyDescent="0.4">
      <c r="A71" s="714"/>
      <c r="B71" s="714"/>
      <c r="C71" s="714"/>
      <c r="D71" s="863" t="s">
        <v>204</v>
      </c>
      <c r="E71" s="864">
        <f>SUM(E67:K67)/40</f>
        <v>27.274999999999999</v>
      </c>
      <c r="F71" s="865" t="str">
        <f>E71* 40 &amp; "hrs"</f>
        <v>1091hrs</v>
      </c>
      <c r="G71" s="849"/>
      <c r="H71" s="866" t="s">
        <v>74</v>
      </c>
      <c r="I71" s="867">
        <f>SUM(E67:K67)/40</f>
        <v>27.274999999999999</v>
      </c>
      <c r="J71" s="868" t="str">
        <f>I71*40 &amp; "hrs"</f>
        <v>1091hrs</v>
      </c>
      <c r="K71" s="849"/>
      <c r="L71" s="869" t="s">
        <v>204</v>
      </c>
      <c r="M71" s="870">
        <f>SUM(L67:R67)/40</f>
        <v>27.324999999999999</v>
      </c>
      <c r="N71" s="865" t="str">
        <f>M71* 40 &amp; "hrs"</f>
        <v>1093hrs</v>
      </c>
      <c r="O71" s="849"/>
      <c r="P71" s="866" t="s">
        <v>74</v>
      </c>
      <c r="Q71" s="871">
        <f>SUM(L67:R67)/40</f>
        <v>27.324999999999999</v>
      </c>
      <c r="R71" s="872" t="str">
        <f>Q71*40 &amp; "hrs"</f>
        <v>1093hrs</v>
      </c>
    </row>
    <row r="72" spans="1:18" ht="25.5" customHeight="1" x14ac:dyDescent="0.4">
      <c r="A72" s="714"/>
      <c r="B72" s="714"/>
      <c r="C72" s="714"/>
      <c r="D72" s="858" t="s">
        <v>188</v>
      </c>
      <c r="E72" s="859">
        <f>COUNTIFS(E7:K68, "T")*8/40</f>
        <v>0</v>
      </c>
      <c r="F72" s="873" t="str">
        <f>E72* 40 &amp; "hrs"</f>
        <v>0hrs</v>
      </c>
      <c r="G72" s="849"/>
      <c r="H72" s="860" t="s">
        <v>241</v>
      </c>
      <c r="I72" s="859">
        <v>29.07</v>
      </c>
      <c r="J72" s="862" t="s">
        <v>251</v>
      </c>
      <c r="K72" s="849"/>
      <c r="L72" s="874" t="s">
        <v>188</v>
      </c>
      <c r="M72" s="861">
        <f>COUNTIFS(L7:R68, "T")*8/40</f>
        <v>0</v>
      </c>
      <c r="N72" s="873" t="str">
        <f>M72* 40 &amp; "hrs"</f>
        <v>0hrs</v>
      </c>
      <c r="O72" s="849"/>
      <c r="P72" s="860" t="s">
        <v>241</v>
      </c>
      <c r="Q72" s="861">
        <v>29.07</v>
      </c>
      <c r="R72" s="862" t="s">
        <v>251</v>
      </c>
    </row>
    <row r="75" spans="1:18" ht="25.5" customHeight="1" x14ac:dyDescent="0.4">
      <c r="D75" s="507" t="s">
        <v>280</v>
      </c>
      <c r="G75" s="507">
        <f>26.63*40</f>
        <v>1065.2</v>
      </c>
      <c r="H75" s="507" t="str">
        <f ca="1">_xlfn.FORMULATEXT(G75)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1">
    <cfRule type="cellIs" dxfId="297" priority="10" operator="lessThan">
      <formula>25.93</formula>
    </cfRule>
    <cfRule type="cellIs" dxfId="296" priority="11" operator="greaterThan">
      <formula>29.07</formula>
    </cfRule>
    <cfRule type="cellIs" dxfId="295" priority="12" operator="between">
      <formula>25.93</formula>
      <formula>29.07</formula>
    </cfRule>
  </conditionalFormatting>
  <conditionalFormatting sqref="J71">
    <cfRule type="cellIs" dxfId="294" priority="7" operator="lessThan">
      <formula>1037.2</formula>
    </cfRule>
    <cfRule type="cellIs" dxfId="293" priority="8" operator="greaterThan">
      <formula>1162.8</formula>
    </cfRule>
    <cfRule type="cellIs" dxfId="292" priority="9" operator="between">
      <formula>1037.2</formula>
      <formula>1162.8</formula>
    </cfRule>
  </conditionalFormatting>
  <conditionalFormatting sqref="Q71">
    <cfRule type="cellIs" dxfId="291" priority="4" operator="lessThan">
      <formula>25.93</formula>
    </cfRule>
    <cfRule type="cellIs" dxfId="290" priority="5" operator="greaterThan">
      <formula>29.07</formula>
    </cfRule>
    <cfRule type="cellIs" dxfId="289" priority="6" operator="between">
      <formula>25.93</formula>
      <formula>29.07</formula>
    </cfRule>
  </conditionalFormatting>
  <conditionalFormatting sqref="R71">
    <cfRule type="cellIs" dxfId="288" priority="1" operator="lessThan">
      <formula>1037.2</formula>
    </cfRule>
    <cfRule type="cellIs" dxfId="287" priority="2" operator="greaterThan">
      <formula>1162.8</formula>
    </cfRule>
    <cfRule type="cellIs" dxfId="286" priority="3" operator="between">
      <formula>1037.2</formula>
      <formula>1162.8</formula>
    </cfRule>
  </conditionalFormatting>
  <pageMargins left="0.7" right="0.7" top="0.75" bottom="0.75" header="0.3" footer="0.3"/>
  <pageSetup scale="41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4DEF-587B-42AC-BD39-A1409C404D8E}">
  <sheetPr>
    <pageSetUpPr fitToPage="1"/>
  </sheetPr>
  <dimension ref="A1:S75"/>
  <sheetViews>
    <sheetView topLeftCell="C32" workbookViewId="0">
      <selection activeCell="C22" sqref="C22"/>
    </sheetView>
  </sheetViews>
  <sheetFormatPr defaultColWidth="8.7265625" defaultRowHeight="31.5" customHeight="1" x14ac:dyDescent="0.4"/>
  <cols>
    <col min="1" max="1" width="16" style="507" bestFit="1" customWidth="1"/>
    <col min="2" max="2" width="33.81640625" style="507" bestFit="1" customWidth="1"/>
    <col min="3" max="3" width="38.1796875" style="507" bestFit="1" customWidth="1"/>
    <col min="4" max="4" width="8.7265625" style="507"/>
    <col min="5" max="18" width="10.453125" style="507" customWidth="1"/>
    <col min="19" max="16384" width="8.7265625" style="507"/>
  </cols>
  <sheetData>
    <row r="1" spans="1:19" ht="31.5" customHeight="1" x14ac:dyDescent="0.55000000000000004">
      <c r="A1" s="2660" t="s">
        <v>0</v>
      </c>
      <c r="B1" s="2660"/>
      <c r="C1" s="2660"/>
      <c r="D1" s="2660"/>
      <c r="E1" s="2660"/>
      <c r="F1" s="2660"/>
      <c r="G1" s="2660"/>
      <c r="H1" s="2660"/>
      <c r="I1" s="2660"/>
      <c r="J1" s="2660"/>
      <c r="K1" s="2660"/>
      <c r="L1" s="2660"/>
      <c r="M1" s="2660"/>
      <c r="N1" s="2660"/>
      <c r="O1" s="2660"/>
      <c r="P1" s="2660"/>
      <c r="Q1" s="2660"/>
      <c r="R1" s="2660"/>
    </row>
    <row r="2" spans="1:19" ht="31.5" customHeight="1" x14ac:dyDescent="0.55000000000000004">
      <c r="A2" s="2660" t="s">
        <v>87</v>
      </c>
      <c r="B2" s="2660"/>
      <c r="C2" s="2660"/>
      <c r="D2" s="2660"/>
      <c r="E2" s="2660"/>
      <c r="F2" s="2660"/>
      <c r="G2" s="2660"/>
      <c r="H2" s="2660"/>
      <c r="I2" s="2660"/>
      <c r="J2" s="2660"/>
      <c r="K2" s="2660"/>
      <c r="L2" s="2660"/>
      <c r="M2" s="2660"/>
      <c r="N2" s="2660"/>
      <c r="O2" s="2660"/>
      <c r="P2" s="2660"/>
      <c r="Q2" s="2660"/>
      <c r="R2" s="2660"/>
    </row>
    <row r="3" spans="1:19" ht="31.5" customHeight="1" x14ac:dyDescent="0.55000000000000004">
      <c r="A3" s="2661"/>
      <c r="B3" s="2661"/>
      <c r="C3" s="2661"/>
      <c r="D3" s="2661"/>
      <c r="E3" s="2661"/>
      <c r="F3" s="2661"/>
      <c r="G3" s="2661"/>
      <c r="H3" s="2661"/>
      <c r="I3" s="2661"/>
      <c r="J3" s="2661"/>
      <c r="K3" s="2661"/>
      <c r="L3" s="2661"/>
      <c r="M3" s="2661"/>
      <c r="N3" s="2661"/>
      <c r="O3" s="2661"/>
      <c r="P3" s="2661"/>
      <c r="Q3" s="2661"/>
      <c r="R3" s="2661"/>
    </row>
    <row r="4" spans="1:19" ht="31.5" customHeight="1" x14ac:dyDescent="0.55000000000000004">
      <c r="A4" s="785"/>
      <c r="B4" s="785"/>
      <c r="C4" s="785"/>
      <c r="D4" s="785"/>
      <c r="E4" s="2680" t="s">
        <v>2</v>
      </c>
      <c r="F4" s="2681"/>
      <c r="G4" s="2681"/>
      <c r="H4" s="2681"/>
      <c r="I4" s="2681"/>
      <c r="J4" s="2681"/>
      <c r="K4" s="2682"/>
      <c r="L4" s="2680" t="s">
        <v>3</v>
      </c>
      <c r="M4" s="2681"/>
      <c r="N4" s="2681"/>
      <c r="O4" s="2681"/>
      <c r="P4" s="2681"/>
      <c r="Q4" s="2681"/>
      <c r="R4" s="2681"/>
    </row>
    <row r="5" spans="1:19" ht="31.5" customHeight="1" x14ac:dyDescent="0.55000000000000004">
      <c r="A5" s="786"/>
      <c r="B5" s="786"/>
      <c r="C5" s="786"/>
      <c r="D5" s="786"/>
      <c r="E5" s="787">
        <v>45319</v>
      </c>
      <c r="F5" s="787">
        <v>45320</v>
      </c>
      <c r="G5" s="787">
        <v>45321</v>
      </c>
      <c r="H5" s="787">
        <v>45322</v>
      </c>
      <c r="I5" s="787">
        <v>45323</v>
      </c>
      <c r="J5" s="787">
        <v>45324</v>
      </c>
      <c r="K5" s="787">
        <v>45325</v>
      </c>
      <c r="L5" s="787">
        <v>45326</v>
      </c>
      <c r="M5" s="787">
        <v>45327</v>
      </c>
      <c r="N5" s="787">
        <v>45328</v>
      </c>
      <c r="O5" s="787">
        <v>45329</v>
      </c>
      <c r="P5" s="787">
        <v>45330</v>
      </c>
      <c r="Q5" s="787">
        <v>45331</v>
      </c>
      <c r="R5" s="787">
        <v>45332</v>
      </c>
    </row>
    <row r="6" spans="1:19" ht="31.5" customHeight="1" x14ac:dyDescent="0.55000000000000004">
      <c r="A6" s="788" t="s">
        <v>4</v>
      </c>
      <c r="B6" s="788" t="s">
        <v>5</v>
      </c>
      <c r="C6" s="788" t="s">
        <v>6</v>
      </c>
      <c r="D6" s="788" t="s">
        <v>7</v>
      </c>
      <c r="E6" s="789" t="s">
        <v>8</v>
      </c>
      <c r="F6" s="790" t="s">
        <v>9</v>
      </c>
      <c r="G6" s="790" t="s">
        <v>10</v>
      </c>
      <c r="H6" s="790" t="s">
        <v>11</v>
      </c>
      <c r="I6" s="790" t="s">
        <v>10</v>
      </c>
      <c r="J6" s="790" t="s">
        <v>264</v>
      </c>
      <c r="K6" s="789" t="s">
        <v>8</v>
      </c>
      <c r="L6" s="789" t="s">
        <v>8</v>
      </c>
      <c r="M6" s="790" t="s">
        <v>9</v>
      </c>
      <c r="N6" s="790" t="s">
        <v>10</v>
      </c>
      <c r="O6" s="790" t="s">
        <v>11</v>
      </c>
      <c r="P6" s="790" t="s">
        <v>10</v>
      </c>
      <c r="Q6" s="790" t="s">
        <v>12</v>
      </c>
      <c r="R6" s="791" t="s">
        <v>8</v>
      </c>
    </row>
    <row r="7" spans="1:19" ht="31.5" customHeight="1" x14ac:dyDescent="0.4">
      <c r="A7" s="792" t="s">
        <v>13</v>
      </c>
      <c r="B7" s="792" t="s">
        <v>116</v>
      </c>
      <c r="C7" s="793" t="s">
        <v>115</v>
      </c>
      <c r="D7" s="794">
        <f>SUM(E7:K7,L7:R7)/2</f>
        <v>35</v>
      </c>
      <c r="E7" s="795"/>
      <c r="F7" s="794">
        <v>7</v>
      </c>
      <c r="G7" s="794">
        <v>7</v>
      </c>
      <c r="H7" s="794">
        <v>7</v>
      </c>
      <c r="I7" s="794">
        <v>7</v>
      </c>
      <c r="J7" s="794">
        <v>7</v>
      </c>
      <c r="K7" s="795"/>
      <c r="L7" s="795"/>
      <c r="M7" s="794">
        <v>7</v>
      </c>
      <c r="N7" s="794">
        <v>7</v>
      </c>
      <c r="O7" s="794">
        <v>7</v>
      </c>
      <c r="P7" s="794">
        <v>7</v>
      </c>
      <c r="Q7" s="794">
        <v>7</v>
      </c>
      <c r="R7" s="796"/>
    </row>
    <row r="8" spans="1:19" ht="31.5" customHeight="1" x14ac:dyDescent="0.4">
      <c r="A8" s="792" t="s">
        <v>13</v>
      </c>
      <c r="B8" s="792" t="s">
        <v>90</v>
      </c>
      <c r="C8" s="793" t="s">
        <v>88</v>
      </c>
      <c r="D8" s="794">
        <f t="shared" ref="D8:D13" si="0">SUM(E8:K8,L8:R8)/2</f>
        <v>40</v>
      </c>
      <c r="E8" s="795"/>
      <c r="F8" s="794">
        <v>8</v>
      </c>
      <c r="G8" s="794">
        <v>8</v>
      </c>
      <c r="H8" s="797">
        <v>8</v>
      </c>
      <c r="I8" s="794">
        <v>8</v>
      </c>
      <c r="J8" s="794">
        <v>8</v>
      </c>
      <c r="K8" s="795"/>
      <c r="L8" s="795"/>
      <c r="M8" s="794">
        <v>8</v>
      </c>
      <c r="N8" s="794">
        <v>8</v>
      </c>
      <c r="O8" s="794">
        <v>8</v>
      </c>
      <c r="P8" s="794">
        <v>8</v>
      </c>
      <c r="Q8" s="794">
        <v>8</v>
      </c>
      <c r="R8" s="796"/>
    </row>
    <row r="9" spans="1:19" ht="31.5" customHeight="1" x14ac:dyDescent="0.4">
      <c r="A9" s="792" t="s">
        <v>13</v>
      </c>
      <c r="B9" s="792" t="s">
        <v>90</v>
      </c>
      <c r="C9" s="793" t="s">
        <v>89</v>
      </c>
      <c r="D9" s="794">
        <f t="shared" si="0"/>
        <v>40</v>
      </c>
      <c r="E9" s="795"/>
      <c r="F9" s="794">
        <v>8</v>
      </c>
      <c r="G9" s="794">
        <v>8</v>
      </c>
      <c r="H9" s="794">
        <v>8</v>
      </c>
      <c r="I9" s="794">
        <v>8</v>
      </c>
      <c r="J9" s="794">
        <v>8</v>
      </c>
      <c r="K9" s="795"/>
      <c r="L9" s="795"/>
      <c r="M9" s="794">
        <v>8</v>
      </c>
      <c r="N9" s="794">
        <v>8</v>
      </c>
      <c r="O9" s="794">
        <v>8</v>
      </c>
      <c r="P9" s="794">
        <v>8</v>
      </c>
      <c r="Q9" s="794">
        <v>8</v>
      </c>
      <c r="R9" s="796"/>
    </row>
    <row r="10" spans="1:19" ht="31.5" customHeight="1" x14ac:dyDescent="0.4">
      <c r="A10" s="792" t="s">
        <v>13</v>
      </c>
      <c r="B10" s="792" t="s">
        <v>90</v>
      </c>
      <c r="C10" s="798" t="s">
        <v>118</v>
      </c>
      <c r="D10" s="794">
        <f t="shared" si="0"/>
        <v>40</v>
      </c>
      <c r="E10" s="795">
        <v>8</v>
      </c>
      <c r="F10" s="794">
        <v>8</v>
      </c>
      <c r="G10" s="794">
        <v>8</v>
      </c>
      <c r="H10" s="794"/>
      <c r="I10" s="794">
        <v>8</v>
      </c>
      <c r="J10" s="794">
        <v>8</v>
      </c>
      <c r="K10" s="795"/>
      <c r="L10" s="799"/>
      <c r="M10" s="794">
        <v>8</v>
      </c>
      <c r="N10" s="794">
        <v>8</v>
      </c>
      <c r="O10" s="794">
        <v>8</v>
      </c>
      <c r="P10" s="794">
        <v>8</v>
      </c>
      <c r="Q10" s="794"/>
      <c r="R10" s="795">
        <v>8</v>
      </c>
    </row>
    <row r="11" spans="1:19" ht="31.5" customHeight="1" x14ac:dyDescent="0.4">
      <c r="A11" s="792" t="s">
        <v>13</v>
      </c>
      <c r="B11" s="792" t="s">
        <v>90</v>
      </c>
      <c r="C11" s="798" t="s">
        <v>133</v>
      </c>
      <c r="D11" s="794">
        <f t="shared" si="0"/>
        <v>12</v>
      </c>
      <c r="E11" s="800" t="s">
        <v>104</v>
      </c>
      <c r="F11" s="801" t="s">
        <v>104</v>
      </c>
      <c r="G11" s="794"/>
      <c r="H11" s="801" t="s">
        <v>104</v>
      </c>
      <c r="I11" s="801" t="s">
        <v>104</v>
      </c>
      <c r="J11" s="801" t="s">
        <v>104</v>
      </c>
      <c r="K11" s="795"/>
      <c r="L11" s="799"/>
      <c r="M11" s="801" t="s">
        <v>104</v>
      </c>
      <c r="N11" s="801" t="s">
        <v>117</v>
      </c>
      <c r="O11" s="794">
        <v>8</v>
      </c>
      <c r="P11" s="794"/>
      <c r="Q11" s="794">
        <v>8</v>
      </c>
      <c r="R11" s="796">
        <v>8</v>
      </c>
    </row>
    <row r="12" spans="1:19" ht="31.5" customHeight="1" x14ac:dyDescent="0.4">
      <c r="A12" s="792" t="s">
        <v>13</v>
      </c>
      <c r="B12" s="792" t="s">
        <v>90</v>
      </c>
      <c r="C12" s="802" t="s">
        <v>106</v>
      </c>
      <c r="D12" s="794">
        <f t="shared" si="0"/>
        <v>8</v>
      </c>
      <c r="E12" s="795"/>
      <c r="F12" s="803"/>
      <c r="G12" s="803"/>
      <c r="H12" s="803"/>
      <c r="I12" s="794"/>
      <c r="J12" s="803"/>
      <c r="K12" s="795">
        <v>8</v>
      </c>
      <c r="L12" s="799"/>
      <c r="M12" s="803"/>
      <c r="N12" s="803"/>
      <c r="O12" s="803"/>
      <c r="P12" s="803"/>
      <c r="Q12" s="803"/>
      <c r="R12" s="795">
        <v>8</v>
      </c>
    </row>
    <row r="13" spans="1:19" ht="31.5" customHeight="1" x14ac:dyDescent="0.4">
      <c r="A13" s="792" t="s">
        <v>13</v>
      </c>
      <c r="B13" s="792" t="s">
        <v>228</v>
      </c>
      <c r="C13" s="802" t="s">
        <v>112</v>
      </c>
      <c r="D13" s="794">
        <f t="shared" si="0"/>
        <v>12</v>
      </c>
      <c r="E13" s="795">
        <v>6</v>
      </c>
      <c r="F13" s="797"/>
      <c r="G13" s="804"/>
      <c r="H13" s="794"/>
      <c r="I13" s="794"/>
      <c r="J13" s="794"/>
      <c r="K13" s="795">
        <v>6</v>
      </c>
      <c r="L13" s="799">
        <v>6</v>
      </c>
      <c r="M13" s="794"/>
      <c r="N13" s="804"/>
      <c r="O13" s="794"/>
      <c r="P13" s="804"/>
      <c r="Q13" s="794"/>
      <c r="R13" s="799">
        <v>6</v>
      </c>
    </row>
    <row r="14" spans="1:19" ht="31.5" customHeight="1" x14ac:dyDescent="0.4">
      <c r="A14" s="805"/>
      <c r="B14" s="805"/>
      <c r="C14" s="806" t="s">
        <v>122</v>
      </c>
      <c r="D14" s="807"/>
      <c r="E14" s="808">
        <f>COUNT(E7:E13)</f>
        <v>2</v>
      </c>
      <c r="F14" s="808">
        <f t="shared" ref="F14:R14" si="1">COUNT(F7:F13)</f>
        <v>4</v>
      </c>
      <c r="G14" s="808">
        <f t="shared" si="1"/>
        <v>4</v>
      </c>
      <c r="H14" s="808">
        <f t="shared" si="1"/>
        <v>3</v>
      </c>
      <c r="I14" s="808">
        <f t="shared" si="1"/>
        <v>4</v>
      </c>
      <c r="J14" s="808">
        <f t="shared" si="1"/>
        <v>4</v>
      </c>
      <c r="K14" s="808">
        <f t="shared" si="1"/>
        <v>2</v>
      </c>
      <c r="L14" s="808">
        <f t="shared" si="1"/>
        <v>1</v>
      </c>
      <c r="M14" s="808">
        <f t="shared" si="1"/>
        <v>4</v>
      </c>
      <c r="N14" s="808">
        <f t="shared" si="1"/>
        <v>4</v>
      </c>
      <c r="O14" s="808">
        <f t="shared" si="1"/>
        <v>5</v>
      </c>
      <c r="P14" s="808">
        <f t="shared" si="1"/>
        <v>4</v>
      </c>
      <c r="Q14" s="808">
        <f t="shared" si="1"/>
        <v>4</v>
      </c>
      <c r="R14" s="808">
        <f t="shared" si="1"/>
        <v>4</v>
      </c>
      <c r="S14" s="692">
        <f>AVERAGE(E14:R14)</f>
        <v>3.5</v>
      </c>
    </row>
    <row r="15" spans="1:19" ht="31.5" customHeight="1" x14ac:dyDescent="0.4">
      <c r="A15" s="792" t="s">
        <v>13</v>
      </c>
      <c r="B15" s="792" t="s">
        <v>14</v>
      </c>
      <c r="C15" s="798" t="s">
        <v>202</v>
      </c>
      <c r="D15" s="794">
        <f t="shared" ref="D15:D17" si="2">SUM(E15:K15,L15:R15)/2</f>
        <v>40</v>
      </c>
      <c r="E15" s="799"/>
      <c r="F15" s="809">
        <v>8</v>
      </c>
      <c r="G15" s="809"/>
      <c r="H15" s="809">
        <v>8</v>
      </c>
      <c r="I15" s="809">
        <v>8</v>
      </c>
      <c r="J15" s="809">
        <v>8</v>
      </c>
      <c r="K15" s="799">
        <v>8</v>
      </c>
      <c r="L15" s="799">
        <v>8</v>
      </c>
      <c r="M15" s="794"/>
      <c r="N15" s="809">
        <v>8</v>
      </c>
      <c r="O15" s="809">
        <v>8</v>
      </c>
      <c r="P15" s="809">
        <v>8</v>
      </c>
      <c r="Q15" s="809">
        <v>8</v>
      </c>
      <c r="R15" s="810"/>
      <c r="S15" s="692"/>
    </row>
    <row r="16" spans="1:19" ht="31.5" customHeight="1" x14ac:dyDescent="0.4">
      <c r="A16" s="792" t="s">
        <v>13</v>
      </c>
      <c r="B16" s="792" t="s">
        <v>14</v>
      </c>
      <c r="C16" s="798" t="s">
        <v>98</v>
      </c>
      <c r="D16" s="794">
        <f t="shared" si="2"/>
        <v>40</v>
      </c>
      <c r="E16" s="795"/>
      <c r="F16" s="797">
        <v>8</v>
      </c>
      <c r="G16" s="794">
        <v>8</v>
      </c>
      <c r="H16" s="794">
        <v>8</v>
      </c>
      <c r="I16" s="794">
        <v>8</v>
      </c>
      <c r="J16" s="794">
        <v>8</v>
      </c>
      <c r="K16" s="795"/>
      <c r="L16" s="795"/>
      <c r="M16" s="809">
        <v>8</v>
      </c>
      <c r="N16" s="809">
        <v>8</v>
      </c>
      <c r="O16" s="794">
        <v>8</v>
      </c>
      <c r="P16" s="794">
        <v>8</v>
      </c>
      <c r="Q16" s="794">
        <v>8</v>
      </c>
      <c r="R16" s="796"/>
      <c r="S16" s="692"/>
    </row>
    <row r="17" spans="1:19" ht="31.5" hidden="1" customHeight="1" x14ac:dyDescent="0.4">
      <c r="A17" s="811" t="s">
        <v>138</v>
      </c>
      <c r="B17" s="811" t="s">
        <v>14</v>
      </c>
      <c r="C17" s="812" t="s">
        <v>142</v>
      </c>
      <c r="D17" s="794">
        <f t="shared" si="2"/>
        <v>0</v>
      </c>
      <c r="E17" s="795"/>
      <c r="F17" s="797" t="s">
        <v>138</v>
      </c>
      <c r="G17" s="794" t="s">
        <v>138</v>
      </c>
      <c r="H17" s="794"/>
      <c r="I17" s="794" t="s">
        <v>138</v>
      </c>
      <c r="J17" s="794" t="s">
        <v>138</v>
      </c>
      <c r="K17" s="799" t="s">
        <v>138</v>
      </c>
      <c r="L17" s="799" t="s">
        <v>138</v>
      </c>
      <c r="M17" s="794" t="s">
        <v>138</v>
      </c>
      <c r="N17" s="794"/>
      <c r="O17" s="794" t="s">
        <v>138</v>
      </c>
      <c r="P17" s="794" t="s">
        <v>138</v>
      </c>
      <c r="Q17" s="794" t="s">
        <v>138</v>
      </c>
      <c r="R17" s="796"/>
      <c r="S17" s="692"/>
    </row>
    <row r="18" spans="1:19" ht="31.5" customHeight="1" x14ac:dyDescent="0.4">
      <c r="A18" s="792" t="s">
        <v>13</v>
      </c>
      <c r="B18" s="792" t="s">
        <v>201</v>
      </c>
      <c r="C18" s="798" t="s">
        <v>107</v>
      </c>
      <c r="D18" s="794">
        <f>SUM(E18:K18,L18:R18)/2</f>
        <v>17.5</v>
      </c>
      <c r="E18" s="795">
        <v>5</v>
      </c>
      <c r="F18" s="794"/>
      <c r="G18" s="794">
        <v>5</v>
      </c>
      <c r="H18" s="794">
        <v>5</v>
      </c>
      <c r="I18" s="794"/>
      <c r="J18" s="794"/>
      <c r="K18" s="795"/>
      <c r="L18" s="799">
        <v>5</v>
      </c>
      <c r="M18" s="794">
        <v>5</v>
      </c>
      <c r="N18" s="794">
        <v>5</v>
      </c>
      <c r="O18" s="794"/>
      <c r="P18" s="794"/>
      <c r="Q18" s="794"/>
      <c r="R18" s="796">
        <v>5</v>
      </c>
      <c r="S18" s="692"/>
    </row>
    <row r="19" spans="1:19" ht="31.5" customHeight="1" x14ac:dyDescent="0.4">
      <c r="A19" s="805"/>
      <c r="B19" s="805"/>
      <c r="C19" s="806" t="s">
        <v>123</v>
      </c>
      <c r="D19" s="807"/>
      <c r="E19" s="808">
        <f>COUNT(E7:E13,E15:E18)</f>
        <v>3</v>
      </c>
      <c r="F19" s="808">
        <f t="shared" ref="F19:R19" si="3">COUNT(F7:F13,F15:F18)</f>
        <v>6</v>
      </c>
      <c r="G19" s="808">
        <f t="shared" si="3"/>
        <v>6</v>
      </c>
      <c r="H19" s="808">
        <f t="shared" si="3"/>
        <v>6</v>
      </c>
      <c r="I19" s="808">
        <f t="shared" si="3"/>
        <v>6</v>
      </c>
      <c r="J19" s="808">
        <f t="shared" si="3"/>
        <v>6</v>
      </c>
      <c r="K19" s="808">
        <f t="shared" si="3"/>
        <v>3</v>
      </c>
      <c r="L19" s="808">
        <f t="shared" si="3"/>
        <v>3</v>
      </c>
      <c r="M19" s="808">
        <f t="shared" si="3"/>
        <v>6</v>
      </c>
      <c r="N19" s="808">
        <f t="shared" si="3"/>
        <v>7</v>
      </c>
      <c r="O19" s="808">
        <f t="shared" si="3"/>
        <v>7</v>
      </c>
      <c r="P19" s="808">
        <f t="shared" si="3"/>
        <v>6</v>
      </c>
      <c r="Q19" s="808">
        <f t="shared" si="3"/>
        <v>6</v>
      </c>
      <c r="R19" s="808">
        <f t="shared" si="3"/>
        <v>5</v>
      </c>
      <c r="S19" s="692">
        <f t="shared" ref="S19:S60" si="4">AVERAGE(E19:R19)</f>
        <v>5.4285714285714288</v>
      </c>
    </row>
    <row r="20" spans="1:19" ht="31.5" customHeight="1" x14ac:dyDescent="0.5">
      <c r="A20" s="792" t="s">
        <v>13</v>
      </c>
      <c r="B20" s="792" t="s">
        <v>26</v>
      </c>
      <c r="C20" s="798" t="s">
        <v>111</v>
      </c>
      <c r="D20" s="794">
        <f>SUM(E20:K20,L20:R20)/2</f>
        <v>40</v>
      </c>
      <c r="E20" s="795"/>
      <c r="F20" s="794">
        <v>8</v>
      </c>
      <c r="G20" s="794">
        <v>8</v>
      </c>
      <c r="H20" s="794"/>
      <c r="I20" s="794">
        <v>8</v>
      </c>
      <c r="J20" s="794">
        <v>8</v>
      </c>
      <c r="K20" s="799">
        <v>8</v>
      </c>
      <c r="L20" s="799">
        <v>8</v>
      </c>
      <c r="M20" s="809">
        <v>8</v>
      </c>
      <c r="N20" s="809">
        <v>8</v>
      </c>
      <c r="O20" s="813"/>
      <c r="P20" s="809">
        <v>8</v>
      </c>
      <c r="Q20" s="809">
        <v>8</v>
      </c>
      <c r="R20" s="796"/>
      <c r="S20" s="692"/>
    </row>
    <row r="21" spans="1:19" ht="31.5" customHeight="1" x14ac:dyDescent="0.4">
      <c r="A21" s="792" t="s">
        <v>13</v>
      </c>
      <c r="B21" s="792" t="s">
        <v>26</v>
      </c>
      <c r="C21" s="798" t="s">
        <v>274</v>
      </c>
      <c r="D21" s="794">
        <f>SUM(E21:K21,L21:R21)/2</f>
        <v>40</v>
      </c>
      <c r="E21" s="814">
        <v>8</v>
      </c>
      <c r="F21" s="794">
        <v>8</v>
      </c>
      <c r="G21" s="794">
        <v>8</v>
      </c>
      <c r="H21" s="794">
        <v>8</v>
      </c>
      <c r="I21" s="794"/>
      <c r="J21" s="794">
        <v>8</v>
      </c>
      <c r="K21" s="815"/>
      <c r="L21" s="814"/>
      <c r="M21" s="794">
        <v>8</v>
      </c>
      <c r="N21" s="794">
        <v>8</v>
      </c>
      <c r="O21" s="794">
        <v>8</v>
      </c>
      <c r="P21" s="794"/>
      <c r="Q21" s="794">
        <v>8</v>
      </c>
      <c r="R21" s="814">
        <v>8</v>
      </c>
      <c r="S21" s="692"/>
    </row>
    <row r="22" spans="1:19" ht="31.5" customHeight="1" x14ac:dyDescent="0.4">
      <c r="A22" s="792" t="s">
        <v>13</v>
      </c>
      <c r="B22" s="792" t="s">
        <v>26</v>
      </c>
      <c r="C22" s="798" t="s">
        <v>289</v>
      </c>
      <c r="D22" s="794">
        <f>SUM(E22:K22,L22:R22)/2</f>
        <v>4</v>
      </c>
      <c r="E22" s="803"/>
      <c r="F22" s="794"/>
      <c r="G22" s="803"/>
      <c r="H22" s="794"/>
      <c r="I22" s="818" t="s">
        <v>10</v>
      </c>
      <c r="J22" s="803"/>
      <c r="K22" s="815"/>
      <c r="L22" s="814"/>
      <c r="M22" s="794"/>
      <c r="N22" s="803"/>
      <c r="O22" s="794"/>
      <c r="P22" s="794">
        <v>8</v>
      </c>
      <c r="Q22" s="803"/>
      <c r="R22" s="803"/>
      <c r="S22" s="692"/>
    </row>
    <row r="23" spans="1:19" ht="31.5" customHeight="1" x14ac:dyDescent="0.4">
      <c r="A23" s="792" t="s">
        <v>13</v>
      </c>
      <c r="B23" s="792" t="s">
        <v>26</v>
      </c>
      <c r="C23" s="798" t="s">
        <v>278</v>
      </c>
      <c r="D23" s="794">
        <f>SUM(E23:K23,L23:R23)/2</f>
        <v>16</v>
      </c>
      <c r="E23" s="814"/>
      <c r="F23" s="794">
        <v>8</v>
      </c>
      <c r="G23" s="794"/>
      <c r="H23" s="794"/>
      <c r="I23" s="794"/>
      <c r="J23" s="794">
        <v>8</v>
      </c>
      <c r="K23" s="815"/>
      <c r="L23" s="814"/>
      <c r="M23" s="794">
        <v>8</v>
      </c>
      <c r="N23" s="794"/>
      <c r="O23" s="794"/>
      <c r="P23" s="794"/>
      <c r="Q23" s="794">
        <v>8</v>
      </c>
      <c r="R23" s="814"/>
      <c r="S23" s="692"/>
    </row>
    <row r="24" spans="1:19" ht="31.5" customHeight="1" x14ac:dyDescent="0.4">
      <c r="A24" s="805"/>
      <c r="B24" s="805"/>
      <c r="C24" s="806" t="s">
        <v>120</v>
      </c>
      <c r="D24" s="807"/>
      <c r="E24" s="808">
        <f>COUNT(E7:E13,E15:E18,E20:E23)</f>
        <v>4</v>
      </c>
      <c r="F24" s="808">
        <f>COUNT(F7:F13,F15:F18,F20:F23)</f>
        <v>9</v>
      </c>
      <c r="G24" s="808">
        <f t="shared" ref="G24:R24" si="5">COUNT(G7:G13,G15:G18,G20:G23)</f>
        <v>8</v>
      </c>
      <c r="H24" s="808">
        <f t="shared" si="5"/>
        <v>7</v>
      </c>
      <c r="I24" s="808">
        <f t="shared" si="5"/>
        <v>7</v>
      </c>
      <c r="J24" s="808">
        <f t="shared" si="5"/>
        <v>9</v>
      </c>
      <c r="K24" s="808">
        <f t="shared" si="5"/>
        <v>4</v>
      </c>
      <c r="L24" s="808">
        <f t="shared" si="5"/>
        <v>4</v>
      </c>
      <c r="M24" s="808">
        <f t="shared" si="5"/>
        <v>9</v>
      </c>
      <c r="N24" s="808">
        <f t="shared" si="5"/>
        <v>9</v>
      </c>
      <c r="O24" s="808">
        <f t="shared" si="5"/>
        <v>8</v>
      </c>
      <c r="P24" s="808">
        <f>COUNT(P7:P13,P15:P18,P20:P23)</f>
        <v>8</v>
      </c>
      <c r="Q24" s="808">
        <f t="shared" si="5"/>
        <v>9</v>
      </c>
      <c r="R24" s="808">
        <f t="shared" si="5"/>
        <v>6</v>
      </c>
      <c r="S24" s="692">
        <f t="shared" si="4"/>
        <v>7.2142857142857144</v>
      </c>
    </row>
    <row r="25" spans="1:19" ht="31.5" customHeight="1" x14ac:dyDescent="0.4">
      <c r="A25" s="792" t="s">
        <v>13</v>
      </c>
      <c r="B25" s="792" t="s">
        <v>30</v>
      </c>
      <c r="C25" s="798" t="s">
        <v>278</v>
      </c>
      <c r="D25" s="794">
        <f>SUM(E25:K25,L25:R25)/2</f>
        <v>24</v>
      </c>
      <c r="E25" s="795"/>
      <c r="F25" s="803"/>
      <c r="G25" s="794">
        <v>8</v>
      </c>
      <c r="H25" s="794">
        <v>8</v>
      </c>
      <c r="I25" s="794"/>
      <c r="J25" s="803"/>
      <c r="K25" s="819">
        <v>8</v>
      </c>
      <c r="L25" s="819">
        <v>8</v>
      </c>
      <c r="M25" s="803"/>
      <c r="N25" s="794">
        <v>8</v>
      </c>
      <c r="O25" s="794">
        <v>8</v>
      </c>
      <c r="P25" s="809"/>
      <c r="Q25" s="803"/>
      <c r="R25" s="796"/>
      <c r="S25" s="692"/>
    </row>
    <row r="26" spans="1:19" ht="31.5" customHeight="1" x14ac:dyDescent="0.4">
      <c r="A26" s="792" t="s">
        <v>13</v>
      </c>
      <c r="B26" s="792" t="s">
        <v>30</v>
      </c>
      <c r="C26" s="798" t="s">
        <v>238</v>
      </c>
      <c r="D26" s="794">
        <f t="shared" ref="D26" si="6">SUM(E26:K26,L26:R26)/2</f>
        <v>16</v>
      </c>
      <c r="E26" s="795">
        <v>8</v>
      </c>
      <c r="F26" s="794"/>
      <c r="G26" s="794"/>
      <c r="H26" s="794"/>
      <c r="I26" s="794"/>
      <c r="J26" s="794"/>
      <c r="K26" s="795">
        <v>8</v>
      </c>
      <c r="L26" s="795">
        <v>8</v>
      </c>
      <c r="M26" s="794"/>
      <c r="N26" s="794"/>
      <c r="O26" s="794"/>
      <c r="P26" s="794"/>
      <c r="Q26" s="794"/>
      <c r="R26" s="796">
        <v>8</v>
      </c>
      <c r="S26" s="692"/>
    </row>
    <row r="27" spans="1:19" ht="31.5" customHeight="1" x14ac:dyDescent="0.4">
      <c r="A27" s="805"/>
      <c r="B27" s="805"/>
      <c r="C27" s="806" t="s">
        <v>119</v>
      </c>
      <c r="D27" s="807"/>
      <c r="E27" s="808">
        <f>COUNT(E7:E13,E15:E18,E20:E23,E25:E26)</f>
        <v>5</v>
      </c>
      <c r="F27" s="808">
        <f t="shared" ref="F27:R27" si="7">COUNT(F7:F13,F15:F18,F20:F23,F25:F26)</f>
        <v>9</v>
      </c>
      <c r="G27" s="808">
        <f t="shared" si="7"/>
        <v>9</v>
      </c>
      <c r="H27" s="808">
        <f t="shared" si="7"/>
        <v>8</v>
      </c>
      <c r="I27" s="808">
        <f t="shared" si="7"/>
        <v>7</v>
      </c>
      <c r="J27" s="808">
        <f t="shared" si="7"/>
        <v>9</v>
      </c>
      <c r="K27" s="808">
        <f t="shared" si="7"/>
        <v>6</v>
      </c>
      <c r="L27" s="808">
        <f t="shared" si="7"/>
        <v>6</v>
      </c>
      <c r="M27" s="808">
        <f t="shared" si="7"/>
        <v>9</v>
      </c>
      <c r="N27" s="808">
        <f t="shared" si="7"/>
        <v>10</v>
      </c>
      <c r="O27" s="808">
        <f t="shared" si="7"/>
        <v>9</v>
      </c>
      <c r="P27" s="808">
        <f t="shared" si="7"/>
        <v>8</v>
      </c>
      <c r="Q27" s="808">
        <f t="shared" si="7"/>
        <v>9</v>
      </c>
      <c r="R27" s="808">
        <f t="shared" si="7"/>
        <v>7</v>
      </c>
      <c r="S27" s="692">
        <f t="shared" si="4"/>
        <v>7.9285714285714288</v>
      </c>
    </row>
    <row r="28" spans="1:19" ht="31.5" customHeight="1" x14ac:dyDescent="0.4">
      <c r="A28" s="792" t="s">
        <v>13</v>
      </c>
      <c r="B28" s="792" t="s">
        <v>91</v>
      </c>
      <c r="C28" s="798" t="s">
        <v>281</v>
      </c>
      <c r="D28" s="794">
        <f>SUM(E28:K28,L28:R28)/2</f>
        <v>40</v>
      </c>
      <c r="E28" s="795">
        <v>8</v>
      </c>
      <c r="F28" s="794"/>
      <c r="G28" s="794">
        <v>8</v>
      </c>
      <c r="H28" s="794">
        <v>8</v>
      </c>
      <c r="I28" s="794">
        <v>8</v>
      </c>
      <c r="J28" s="794">
        <v>8</v>
      </c>
      <c r="K28" s="820"/>
      <c r="L28" s="820"/>
      <c r="M28" s="794">
        <v>8</v>
      </c>
      <c r="N28" s="794">
        <v>8</v>
      </c>
      <c r="O28" s="794"/>
      <c r="P28" s="794">
        <v>8</v>
      </c>
      <c r="Q28" s="794">
        <v>8</v>
      </c>
      <c r="R28" s="796">
        <v>8</v>
      </c>
      <c r="S28" s="692"/>
    </row>
    <row r="29" spans="1:19" ht="31.5" customHeight="1" x14ac:dyDescent="0.4">
      <c r="A29" s="792" t="s">
        <v>13</v>
      </c>
      <c r="B29" s="792" t="s">
        <v>91</v>
      </c>
      <c r="C29" s="793" t="s">
        <v>92</v>
      </c>
      <c r="D29" s="794">
        <f t="shared" ref="D29:D30" si="8">SUM(E29:K29,L29:R29)/2</f>
        <v>40</v>
      </c>
      <c r="E29" s="795"/>
      <c r="F29" s="794">
        <v>8</v>
      </c>
      <c r="G29" s="794">
        <v>8</v>
      </c>
      <c r="H29" s="794">
        <v>8</v>
      </c>
      <c r="I29" s="794">
        <v>8</v>
      </c>
      <c r="J29" s="794">
        <v>8</v>
      </c>
      <c r="K29" s="795"/>
      <c r="L29" s="795"/>
      <c r="M29" s="794">
        <v>8</v>
      </c>
      <c r="N29" s="794">
        <v>8</v>
      </c>
      <c r="O29" s="794">
        <v>8</v>
      </c>
      <c r="P29" s="794">
        <v>8</v>
      </c>
      <c r="Q29" s="794">
        <v>8</v>
      </c>
      <c r="R29" s="796"/>
      <c r="S29" s="692"/>
    </row>
    <row r="30" spans="1:19" ht="31.5" customHeight="1" x14ac:dyDescent="0.4">
      <c r="A30" s="792" t="s">
        <v>13</v>
      </c>
      <c r="B30" s="792" t="s">
        <v>91</v>
      </c>
      <c r="C30" s="798" t="s">
        <v>289</v>
      </c>
      <c r="D30" s="794">
        <f t="shared" si="8"/>
        <v>8</v>
      </c>
      <c r="E30" s="821"/>
      <c r="F30" s="794"/>
      <c r="G30" s="818" t="s">
        <v>10</v>
      </c>
      <c r="H30" s="794"/>
      <c r="I30" s="803"/>
      <c r="J30" s="818" t="s">
        <v>10</v>
      </c>
      <c r="K30" s="795"/>
      <c r="L30" s="795"/>
      <c r="M30" s="794"/>
      <c r="N30" s="794">
        <v>8</v>
      </c>
      <c r="O30" s="818"/>
      <c r="P30" s="822"/>
      <c r="Q30" s="794">
        <v>8</v>
      </c>
      <c r="R30" s="821"/>
      <c r="S30" s="692"/>
    </row>
    <row r="31" spans="1:19" ht="31.5" customHeight="1" x14ac:dyDescent="0.4">
      <c r="A31" s="792" t="s">
        <v>13</v>
      </c>
      <c r="B31" s="792" t="s">
        <v>91</v>
      </c>
      <c r="C31" s="798" t="s">
        <v>277</v>
      </c>
      <c r="D31" s="794">
        <f>SUM(E31:K31,L31:R31)/2</f>
        <v>40</v>
      </c>
      <c r="E31" s="795"/>
      <c r="F31" s="794">
        <v>8</v>
      </c>
      <c r="G31" s="794">
        <v>8</v>
      </c>
      <c r="H31" s="794">
        <v>8</v>
      </c>
      <c r="I31" s="794">
        <v>8</v>
      </c>
      <c r="J31" s="794"/>
      <c r="K31" s="795">
        <v>8</v>
      </c>
      <c r="L31" s="795">
        <v>8</v>
      </c>
      <c r="M31" s="794">
        <v>8</v>
      </c>
      <c r="N31" s="794"/>
      <c r="O31" s="794">
        <v>8</v>
      </c>
      <c r="P31" s="794">
        <v>8</v>
      </c>
      <c r="Q31" s="794">
        <v>8</v>
      </c>
      <c r="R31" s="796"/>
      <c r="S31" s="692"/>
    </row>
    <row r="32" spans="1:19" ht="31.5" customHeight="1" x14ac:dyDescent="0.4">
      <c r="A32" s="805"/>
      <c r="B32" s="805"/>
      <c r="C32" s="806" t="s">
        <v>124</v>
      </c>
      <c r="D32" s="807"/>
      <c r="E32" s="808">
        <f>COUNT(E7:E13,E15:E18,E20:E23,E25:E26,E28:E31)</f>
        <v>6</v>
      </c>
      <c r="F32" s="808">
        <f t="shared" ref="F32:R32" si="9">COUNT(F7:F13,F15:F18,F20:F23,F25:F26,F28:F31)</f>
        <v>11</v>
      </c>
      <c r="G32" s="808">
        <f t="shared" si="9"/>
        <v>12</v>
      </c>
      <c r="H32" s="808">
        <f t="shared" si="9"/>
        <v>11</v>
      </c>
      <c r="I32" s="808">
        <f t="shared" si="9"/>
        <v>10</v>
      </c>
      <c r="J32" s="808">
        <f t="shared" si="9"/>
        <v>11</v>
      </c>
      <c r="K32" s="808">
        <f t="shared" si="9"/>
        <v>7</v>
      </c>
      <c r="L32" s="808">
        <f t="shared" si="9"/>
        <v>7</v>
      </c>
      <c r="M32" s="808">
        <f t="shared" si="9"/>
        <v>12</v>
      </c>
      <c r="N32" s="808">
        <f t="shared" si="9"/>
        <v>13</v>
      </c>
      <c r="O32" s="808">
        <f t="shared" si="9"/>
        <v>11</v>
      </c>
      <c r="P32" s="808">
        <f t="shared" si="9"/>
        <v>11</v>
      </c>
      <c r="Q32" s="808">
        <f t="shared" si="9"/>
        <v>13</v>
      </c>
      <c r="R32" s="808">
        <f t="shared" si="9"/>
        <v>8</v>
      </c>
      <c r="S32" s="692">
        <f t="shared" si="4"/>
        <v>10.214285714285714</v>
      </c>
    </row>
    <row r="33" spans="1:19" ht="31.5" customHeight="1" x14ac:dyDescent="0.4">
      <c r="A33" s="792" t="s">
        <v>13</v>
      </c>
      <c r="B33" s="792" t="s">
        <v>262</v>
      </c>
      <c r="C33" s="798" t="s">
        <v>276</v>
      </c>
      <c r="D33" s="794">
        <f>SUM(E33:K33,L33:R33)/2</f>
        <v>23</v>
      </c>
      <c r="E33" s="814"/>
      <c r="F33" s="794"/>
      <c r="G33" s="794"/>
      <c r="H33" s="794">
        <v>5</v>
      </c>
      <c r="I33" s="794">
        <v>5</v>
      </c>
      <c r="J33" s="794">
        <v>5</v>
      </c>
      <c r="K33" s="814">
        <v>8</v>
      </c>
      <c r="L33" s="814">
        <v>8</v>
      </c>
      <c r="M33" s="794"/>
      <c r="N33" s="794"/>
      <c r="O33" s="794">
        <v>5</v>
      </c>
      <c r="P33" s="794">
        <v>5</v>
      </c>
      <c r="Q33" s="794">
        <v>5</v>
      </c>
      <c r="R33" s="814"/>
      <c r="S33" s="692"/>
    </row>
    <row r="34" spans="1:19" ht="31.5" customHeight="1" x14ac:dyDescent="0.4">
      <c r="A34" s="792" t="s">
        <v>13</v>
      </c>
      <c r="B34" s="792" t="s">
        <v>34</v>
      </c>
      <c r="C34" s="823" t="s">
        <v>192</v>
      </c>
      <c r="D34" s="794">
        <f>SUM(E34:K34,L34:R34)/2</f>
        <v>32</v>
      </c>
      <c r="E34" s="795">
        <v>8</v>
      </c>
      <c r="F34" s="809">
        <v>8</v>
      </c>
      <c r="G34" s="809">
        <v>8</v>
      </c>
      <c r="H34" s="794">
        <v>8</v>
      </c>
      <c r="I34" s="794"/>
      <c r="J34" s="794"/>
      <c r="K34" s="795"/>
      <c r="L34" s="795"/>
      <c r="M34" s="809">
        <v>8</v>
      </c>
      <c r="N34" s="809">
        <v>8</v>
      </c>
      <c r="O34" s="794">
        <v>8</v>
      </c>
      <c r="P34" s="794"/>
      <c r="Q34" s="794"/>
      <c r="R34" s="796">
        <v>8</v>
      </c>
      <c r="S34" s="692"/>
    </row>
    <row r="35" spans="1:19" ht="31.5" customHeight="1" x14ac:dyDescent="0.4">
      <c r="A35" s="805"/>
      <c r="B35" s="805"/>
      <c r="C35" s="806" t="s">
        <v>121</v>
      </c>
      <c r="D35" s="807"/>
      <c r="E35" s="808">
        <f t="shared" ref="E35:R35" si="10">COUNT(E7:E13,E15:E18,E20:E23,E25:E26,E28:E31,E33:E34)</f>
        <v>7</v>
      </c>
      <c r="F35" s="808">
        <f t="shared" si="10"/>
        <v>12</v>
      </c>
      <c r="G35" s="808">
        <f t="shared" si="10"/>
        <v>13</v>
      </c>
      <c r="H35" s="808">
        <f t="shared" si="10"/>
        <v>13</v>
      </c>
      <c r="I35" s="808">
        <f t="shared" si="10"/>
        <v>11</v>
      </c>
      <c r="J35" s="808">
        <f t="shared" si="10"/>
        <v>12</v>
      </c>
      <c r="K35" s="808">
        <f t="shared" si="10"/>
        <v>8</v>
      </c>
      <c r="L35" s="808">
        <f t="shared" si="10"/>
        <v>8</v>
      </c>
      <c r="M35" s="808">
        <f t="shared" si="10"/>
        <v>13</v>
      </c>
      <c r="N35" s="808">
        <f t="shared" si="10"/>
        <v>14</v>
      </c>
      <c r="O35" s="808">
        <f t="shared" si="10"/>
        <v>13</v>
      </c>
      <c r="P35" s="808">
        <f t="shared" si="10"/>
        <v>12</v>
      </c>
      <c r="Q35" s="808">
        <f t="shared" si="10"/>
        <v>14</v>
      </c>
      <c r="R35" s="808">
        <f t="shared" si="10"/>
        <v>9</v>
      </c>
      <c r="S35" s="692">
        <f t="shared" si="4"/>
        <v>11.357142857142858</v>
      </c>
    </row>
    <row r="36" spans="1:19" ht="31.5" hidden="1" customHeight="1" x14ac:dyDescent="0.4">
      <c r="A36" s="816" t="s">
        <v>258</v>
      </c>
      <c r="B36" s="816" t="s">
        <v>162</v>
      </c>
      <c r="C36" s="818" t="s">
        <v>257</v>
      </c>
      <c r="D36" s="794">
        <f>SUM(E36:K36,L36:R36)/2</f>
        <v>0</v>
      </c>
      <c r="E36" s="820"/>
      <c r="F36" s="818"/>
      <c r="G36" s="824"/>
      <c r="H36" s="818"/>
      <c r="I36" s="818"/>
      <c r="J36" s="818"/>
      <c r="K36" s="799"/>
      <c r="L36" s="799"/>
      <c r="M36" s="818"/>
      <c r="N36" s="825"/>
      <c r="O36" s="825"/>
      <c r="P36" s="825"/>
      <c r="Q36" s="818"/>
      <c r="R36" s="826"/>
      <c r="S36" s="692"/>
    </row>
    <row r="37" spans="1:19" ht="31.5" hidden="1" customHeight="1" x14ac:dyDescent="0.4">
      <c r="A37" s="805"/>
      <c r="B37" s="805"/>
      <c r="C37" s="806" t="s">
        <v>139</v>
      </c>
      <c r="D37" s="807"/>
      <c r="E37" s="808">
        <f>COUNT(E7:E12,E15:E18,E20:E23,E25:E26,E28:E31,E33:E34,E36)</f>
        <v>6</v>
      </c>
      <c r="F37" s="808">
        <f t="shared" ref="F37:R37" si="11">COUNT(F7:F12,F15:F18,F20:F23,F25:F26,F28:F31,F33:F34,F36)</f>
        <v>12</v>
      </c>
      <c r="G37" s="808">
        <f t="shared" si="11"/>
        <v>13</v>
      </c>
      <c r="H37" s="808">
        <f t="shared" si="11"/>
        <v>13</v>
      </c>
      <c r="I37" s="808">
        <f t="shared" si="11"/>
        <v>11</v>
      </c>
      <c r="J37" s="808">
        <f t="shared" si="11"/>
        <v>12</v>
      </c>
      <c r="K37" s="808">
        <f t="shared" si="11"/>
        <v>7</v>
      </c>
      <c r="L37" s="808">
        <f t="shared" si="11"/>
        <v>7</v>
      </c>
      <c r="M37" s="808">
        <f t="shared" si="11"/>
        <v>13</v>
      </c>
      <c r="N37" s="808">
        <f t="shared" si="11"/>
        <v>14</v>
      </c>
      <c r="O37" s="808">
        <f t="shared" si="11"/>
        <v>13</v>
      </c>
      <c r="P37" s="808">
        <f t="shared" si="11"/>
        <v>12</v>
      </c>
      <c r="Q37" s="808">
        <f t="shared" si="11"/>
        <v>14</v>
      </c>
      <c r="R37" s="808">
        <f t="shared" si="11"/>
        <v>8</v>
      </c>
      <c r="S37" s="692">
        <f t="shared" si="4"/>
        <v>11.071428571428571</v>
      </c>
    </row>
    <row r="38" spans="1:19" ht="31.5" customHeight="1" x14ac:dyDescent="0.4">
      <c r="A38" s="792" t="s">
        <v>13</v>
      </c>
      <c r="B38" s="792" t="s">
        <v>103</v>
      </c>
      <c r="C38" s="798" t="s">
        <v>254</v>
      </c>
      <c r="D38" s="794">
        <f>SUM(E38:K38,L38:R38)/2</f>
        <v>40</v>
      </c>
      <c r="E38" s="795">
        <v>8</v>
      </c>
      <c r="F38" s="794">
        <v>8</v>
      </c>
      <c r="G38" s="794"/>
      <c r="H38" s="794">
        <v>8</v>
      </c>
      <c r="I38" s="794">
        <v>8</v>
      </c>
      <c r="J38" s="794">
        <v>8</v>
      </c>
      <c r="K38" s="795"/>
      <c r="L38" s="795"/>
      <c r="M38" s="794">
        <v>8</v>
      </c>
      <c r="N38" s="794">
        <v>8</v>
      </c>
      <c r="O38" s="794"/>
      <c r="P38" s="794">
        <v>8</v>
      </c>
      <c r="Q38" s="794">
        <v>8</v>
      </c>
      <c r="R38" s="796">
        <v>8</v>
      </c>
      <c r="S38" s="692"/>
    </row>
    <row r="39" spans="1:19" ht="31.5" customHeight="1" x14ac:dyDescent="0.4">
      <c r="A39" s="805"/>
      <c r="B39" s="805"/>
      <c r="C39" s="806" t="s">
        <v>125</v>
      </c>
      <c r="D39" s="807"/>
      <c r="E39" s="808">
        <f>COUNT(E7:E12,E15:E17,E20:E23,E25:E26,E28:E31,E33:E34,E36,E38:E38)</f>
        <v>6</v>
      </c>
      <c r="F39" s="808">
        <f t="shared" ref="F39:R39" si="12">COUNT(F7:F12,F15:F17,F20:F23,F25:F26,F28:F31,F33:F34,F36,F38:F38)</f>
        <v>13</v>
      </c>
      <c r="G39" s="808">
        <f t="shared" si="12"/>
        <v>12</v>
      </c>
      <c r="H39" s="808">
        <f t="shared" si="12"/>
        <v>13</v>
      </c>
      <c r="I39" s="808">
        <f t="shared" si="12"/>
        <v>12</v>
      </c>
      <c r="J39" s="808">
        <f t="shared" si="12"/>
        <v>13</v>
      </c>
      <c r="K39" s="808">
        <f t="shared" si="12"/>
        <v>7</v>
      </c>
      <c r="L39" s="808">
        <f t="shared" si="12"/>
        <v>6</v>
      </c>
      <c r="M39" s="808">
        <f t="shared" si="12"/>
        <v>13</v>
      </c>
      <c r="N39" s="808">
        <f t="shared" si="12"/>
        <v>14</v>
      </c>
      <c r="O39" s="808">
        <f t="shared" si="12"/>
        <v>13</v>
      </c>
      <c r="P39" s="808">
        <f t="shared" si="12"/>
        <v>13</v>
      </c>
      <c r="Q39" s="808">
        <f t="shared" si="12"/>
        <v>15</v>
      </c>
      <c r="R39" s="808">
        <f t="shared" si="12"/>
        <v>8</v>
      </c>
      <c r="S39" s="692">
        <f t="shared" si="4"/>
        <v>11.285714285714286</v>
      </c>
    </row>
    <row r="40" spans="1:19" ht="31.5" customHeight="1" x14ac:dyDescent="0.4">
      <c r="A40" s="792" t="s">
        <v>13</v>
      </c>
      <c r="B40" s="792" t="s">
        <v>93</v>
      </c>
      <c r="C40" s="798" t="s">
        <v>282</v>
      </c>
      <c r="D40" s="794">
        <f>SUM(E40:K40,L40:R40)/2</f>
        <v>40</v>
      </c>
      <c r="E40" s="796">
        <v>8</v>
      </c>
      <c r="F40" s="794">
        <v>8</v>
      </c>
      <c r="G40" s="794">
        <v>8</v>
      </c>
      <c r="H40" s="794"/>
      <c r="I40" s="794">
        <v>8</v>
      </c>
      <c r="J40" s="794">
        <v>8</v>
      </c>
      <c r="K40" s="814"/>
      <c r="L40" s="814"/>
      <c r="M40" s="794">
        <v>8</v>
      </c>
      <c r="N40" s="794">
        <v>8</v>
      </c>
      <c r="O40" s="794">
        <v>8</v>
      </c>
      <c r="P40" s="794">
        <v>8</v>
      </c>
      <c r="Q40" s="794"/>
      <c r="R40" s="814">
        <v>8</v>
      </c>
      <c r="S40" s="692"/>
    </row>
    <row r="41" spans="1:19" ht="31.5" customHeight="1" x14ac:dyDescent="0.4">
      <c r="A41" s="816" t="s">
        <v>256</v>
      </c>
      <c r="B41" s="816" t="s">
        <v>94</v>
      </c>
      <c r="C41" s="817" t="s">
        <v>287</v>
      </c>
      <c r="D41" s="794">
        <f>SUM(E41:K41,L41:R41)/2</f>
        <v>0</v>
      </c>
      <c r="E41" s="795"/>
      <c r="F41" s="794"/>
      <c r="G41" s="818"/>
      <c r="H41" s="818" t="s">
        <v>10</v>
      </c>
      <c r="I41" s="818" t="s">
        <v>10</v>
      </c>
      <c r="J41" s="794"/>
      <c r="K41" s="820" t="s">
        <v>10</v>
      </c>
      <c r="L41" s="820" t="s">
        <v>10</v>
      </c>
      <c r="M41" s="794"/>
      <c r="N41" s="794"/>
      <c r="O41" s="844" t="s">
        <v>273</v>
      </c>
      <c r="P41" s="818" t="s">
        <v>10</v>
      </c>
      <c r="Q41" s="794"/>
      <c r="R41" s="796"/>
      <c r="S41" s="692"/>
    </row>
    <row r="42" spans="1:19" ht="31.5" customHeight="1" x14ac:dyDescent="0.4">
      <c r="A42" s="792" t="s">
        <v>13</v>
      </c>
      <c r="B42" s="792" t="s">
        <v>94</v>
      </c>
      <c r="C42" s="823" t="s">
        <v>235</v>
      </c>
      <c r="D42" s="794">
        <f t="shared" ref="D42:D45" si="13">SUM(E42:K42,L42:R42)/2</f>
        <v>40</v>
      </c>
      <c r="E42" s="799"/>
      <c r="F42" s="809">
        <v>8</v>
      </c>
      <c r="G42" s="809">
        <v>8</v>
      </c>
      <c r="H42" s="794"/>
      <c r="I42" s="809">
        <v>8</v>
      </c>
      <c r="J42" s="809">
        <v>8</v>
      </c>
      <c r="K42" s="795">
        <v>8</v>
      </c>
      <c r="L42" s="795">
        <v>8</v>
      </c>
      <c r="M42" s="794">
        <v>8</v>
      </c>
      <c r="N42" s="809"/>
      <c r="O42" s="809">
        <v>8</v>
      </c>
      <c r="P42" s="809">
        <v>8</v>
      </c>
      <c r="Q42" s="809">
        <v>8</v>
      </c>
      <c r="R42" s="810"/>
      <c r="S42" s="692"/>
    </row>
    <row r="43" spans="1:19" ht="31.5" customHeight="1" x14ac:dyDescent="0.4">
      <c r="A43" s="792" t="s">
        <v>13</v>
      </c>
      <c r="B43" s="792" t="s">
        <v>94</v>
      </c>
      <c r="C43" s="798" t="s">
        <v>210</v>
      </c>
      <c r="D43" s="794">
        <f t="shared" si="13"/>
        <v>32</v>
      </c>
      <c r="E43" s="795"/>
      <c r="F43" s="794">
        <v>8</v>
      </c>
      <c r="G43" s="794"/>
      <c r="H43" s="794">
        <v>8</v>
      </c>
      <c r="I43" s="794">
        <v>8</v>
      </c>
      <c r="J43" s="794"/>
      <c r="K43" s="795">
        <v>8</v>
      </c>
      <c r="L43" s="795">
        <v>8</v>
      </c>
      <c r="M43" s="794">
        <v>8</v>
      </c>
      <c r="N43" s="794">
        <v>8</v>
      </c>
      <c r="O43" s="794"/>
      <c r="P43" s="794"/>
      <c r="Q43" s="794">
        <v>8</v>
      </c>
      <c r="R43" s="796"/>
      <c r="S43" s="692"/>
    </row>
    <row r="44" spans="1:19" ht="31.5" customHeight="1" x14ac:dyDescent="0.4">
      <c r="A44" s="792" t="s">
        <v>13</v>
      </c>
      <c r="B44" s="792" t="s">
        <v>94</v>
      </c>
      <c r="C44" s="798" t="s">
        <v>289</v>
      </c>
      <c r="D44" s="794">
        <f t="shared" si="13"/>
        <v>4</v>
      </c>
      <c r="E44" s="820" t="s">
        <v>10</v>
      </c>
      <c r="F44" s="794"/>
      <c r="G44" s="803"/>
      <c r="H44" s="794"/>
      <c r="I44" s="803"/>
      <c r="J44" s="803"/>
      <c r="K44" s="795"/>
      <c r="L44" s="795"/>
      <c r="M44" s="794"/>
      <c r="N44" s="803"/>
      <c r="O44" s="794"/>
      <c r="P44" s="803"/>
      <c r="Q44" s="803"/>
      <c r="R44" s="796">
        <v>8</v>
      </c>
      <c r="S44" s="692"/>
    </row>
    <row r="45" spans="1:19" ht="31.5" customHeight="1" x14ac:dyDescent="0.4">
      <c r="A45" s="792" t="s">
        <v>13</v>
      </c>
      <c r="B45" s="792" t="s">
        <v>94</v>
      </c>
      <c r="C45" s="798" t="s">
        <v>221</v>
      </c>
      <c r="D45" s="794">
        <f t="shared" si="13"/>
        <v>40</v>
      </c>
      <c r="E45" s="795">
        <v>8</v>
      </c>
      <c r="F45" s="794">
        <v>8</v>
      </c>
      <c r="G45" s="794">
        <v>8</v>
      </c>
      <c r="H45" s="794">
        <v>8</v>
      </c>
      <c r="I45" s="794"/>
      <c r="J45" s="794">
        <v>8</v>
      </c>
      <c r="K45" s="795"/>
      <c r="L45" s="795"/>
      <c r="M45" s="809">
        <v>8</v>
      </c>
      <c r="N45" s="794">
        <v>8</v>
      </c>
      <c r="O45" s="794">
        <v>8</v>
      </c>
      <c r="P45" s="801"/>
      <c r="Q45" s="801">
        <v>8</v>
      </c>
      <c r="R45" s="796">
        <v>8</v>
      </c>
      <c r="S45" s="692"/>
    </row>
    <row r="46" spans="1:19" ht="31.5" hidden="1" customHeight="1" x14ac:dyDescent="0.4">
      <c r="A46" s="805"/>
      <c r="B46" s="805"/>
      <c r="C46" s="806" t="s">
        <v>126</v>
      </c>
      <c r="D46" s="807"/>
      <c r="E46" s="808">
        <f t="shared" ref="E46:R46" si="14">COUNT(E8:E12,E15:E18,E20:E23,E25:E26,E28:E31,E33:E34,E36,E38:E38,E40)</f>
        <v>8</v>
      </c>
      <c r="F46" s="808">
        <f t="shared" si="14"/>
        <v>13</v>
      </c>
      <c r="G46" s="808">
        <f t="shared" si="14"/>
        <v>13</v>
      </c>
      <c r="H46" s="808">
        <f t="shared" si="14"/>
        <v>13</v>
      </c>
      <c r="I46" s="808">
        <f t="shared" si="14"/>
        <v>12</v>
      </c>
      <c r="J46" s="808">
        <f t="shared" si="14"/>
        <v>13</v>
      </c>
      <c r="K46" s="808">
        <f t="shared" si="14"/>
        <v>7</v>
      </c>
      <c r="L46" s="808">
        <f t="shared" si="14"/>
        <v>7</v>
      </c>
      <c r="M46" s="808">
        <f t="shared" si="14"/>
        <v>14</v>
      </c>
      <c r="N46" s="808">
        <f t="shared" si="14"/>
        <v>15</v>
      </c>
      <c r="O46" s="808">
        <f t="shared" si="14"/>
        <v>13</v>
      </c>
      <c r="P46" s="808">
        <f t="shared" si="14"/>
        <v>13</v>
      </c>
      <c r="Q46" s="808">
        <f t="shared" si="14"/>
        <v>14</v>
      </c>
      <c r="R46" s="808">
        <f t="shared" si="14"/>
        <v>10</v>
      </c>
      <c r="S46" s="692">
        <f t="shared" si="4"/>
        <v>11.785714285714286</v>
      </c>
    </row>
    <row r="47" spans="1:19" ht="31.5" customHeight="1" x14ac:dyDescent="0.4">
      <c r="A47" s="805"/>
      <c r="B47" s="805"/>
      <c r="C47" s="806" t="s">
        <v>127</v>
      </c>
      <c r="D47" s="807"/>
      <c r="E47" s="808">
        <f t="shared" ref="E47:R47" si="15">COUNT(E15:E18,E20:E23,E25:E26,E28:E31,E33:E34,E36,E38:E38,E40:E45)</f>
        <v>8</v>
      </c>
      <c r="F47" s="808">
        <f t="shared" si="15"/>
        <v>13</v>
      </c>
      <c r="G47" s="808">
        <f t="shared" si="15"/>
        <v>12</v>
      </c>
      <c r="H47" s="808">
        <f t="shared" si="15"/>
        <v>13</v>
      </c>
      <c r="I47" s="808">
        <f t="shared" si="15"/>
        <v>11</v>
      </c>
      <c r="J47" s="808">
        <f t="shared" si="15"/>
        <v>12</v>
      </c>
      <c r="K47" s="808">
        <f t="shared" si="15"/>
        <v>8</v>
      </c>
      <c r="L47" s="808">
        <f t="shared" si="15"/>
        <v>9</v>
      </c>
      <c r="M47" s="808">
        <f t="shared" si="15"/>
        <v>14</v>
      </c>
      <c r="N47" s="808">
        <f t="shared" si="15"/>
        <v>14</v>
      </c>
      <c r="O47" s="808">
        <f>COUNT(O15:O18,O20:O23,O25:O26,O28:O31,O33:O34,O36,O38:O38,O40:O45)</f>
        <v>11</v>
      </c>
      <c r="P47" s="808">
        <f t="shared" si="15"/>
        <v>11</v>
      </c>
      <c r="Q47" s="808">
        <f t="shared" si="15"/>
        <v>14</v>
      </c>
      <c r="R47" s="808">
        <f t="shared" si="15"/>
        <v>9</v>
      </c>
      <c r="S47" s="692">
        <f t="shared" si="4"/>
        <v>11.357142857142858</v>
      </c>
    </row>
    <row r="48" spans="1:19" ht="31.5" customHeight="1" x14ac:dyDescent="0.4">
      <c r="A48" s="792" t="s">
        <v>13</v>
      </c>
      <c r="B48" s="792" t="s">
        <v>216</v>
      </c>
      <c r="C48" s="798" t="s">
        <v>135</v>
      </c>
      <c r="D48" s="794">
        <f t="shared" ref="D48:D49" si="16">SUM(E48:K48,L48:R48)/2</f>
        <v>32</v>
      </c>
      <c r="E48" s="796"/>
      <c r="F48" s="794"/>
      <c r="G48" s="794"/>
      <c r="H48" s="794">
        <v>8</v>
      </c>
      <c r="I48" s="794">
        <v>8</v>
      </c>
      <c r="J48" s="794">
        <v>8</v>
      </c>
      <c r="K48" s="814">
        <v>8</v>
      </c>
      <c r="L48" s="814">
        <v>8</v>
      </c>
      <c r="M48" s="794"/>
      <c r="N48" s="794"/>
      <c r="O48" s="794">
        <v>8</v>
      </c>
      <c r="P48" s="794">
        <v>8</v>
      </c>
      <c r="Q48" s="794">
        <v>8</v>
      </c>
      <c r="R48" s="796"/>
      <c r="S48" s="692"/>
    </row>
    <row r="49" spans="1:19" ht="31.5" customHeight="1" x14ac:dyDescent="0.4">
      <c r="A49" s="792" t="s">
        <v>13</v>
      </c>
      <c r="B49" s="792" t="s">
        <v>216</v>
      </c>
      <c r="C49" s="798" t="s">
        <v>109</v>
      </c>
      <c r="D49" s="794">
        <f t="shared" si="16"/>
        <v>35</v>
      </c>
      <c r="E49" s="796"/>
      <c r="F49" s="797">
        <v>7</v>
      </c>
      <c r="G49" s="794">
        <v>7</v>
      </c>
      <c r="H49" s="797">
        <v>7</v>
      </c>
      <c r="I49" s="794">
        <v>7</v>
      </c>
      <c r="J49" s="794">
        <v>7</v>
      </c>
      <c r="K49" s="796"/>
      <c r="L49" s="795"/>
      <c r="M49" s="794">
        <v>7</v>
      </c>
      <c r="N49" s="794">
        <v>7</v>
      </c>
      <c r="O49" s="794">
        <v>7</v>
      </c>
      <c r="P49" s="794">
        <v>7</v>
      </c>
      <c r="Q49" s="794">
        <v>7</v>
      </c>
      <c r="R49" s="796"/>
      <c r="S49" s="692"/>
    </row>
    <row r="50" spans="1:19" ht="31.5" customHeight="1" x14ac:dyDescent="0.4">
      <c r="A50" s="792" t="s">
        <v>13</v>
      </c>
      <c r="B50" s="792" t="s">
        <v>110</v>
      </c>
      <c r="C50" s="793" t="s">
        <v>106</v>
      </c>
      <c r="D50" s="794">
        <f>SUM(E50:K50,L50:R50)/2</f>
        <v>30</v>
      </c>
      <c r="E50" s="796"/>
      <c r="F50" s="797">
        <v>6</v>
      </c>
      <c r="G50" s="794">
        <v>6</v>
      </c>
      <c r="H50" s="797">
        <v>6</v>
      </c>
      <c r="I50" s="794">
        <v>6</v>
      </c>
      <c r="J50" s="794">
        <v>6</v>
      </c>
      <c r="K50" s="804"/>
      <c r="L50" s="795"/>
      <c r="M50" s="794">
        <v>6</v>
      </c>
      <c r="N50" s="794">
        <v>6</v>
      </c>
      <c r="O50" s="794">
        <v>6</v>
      </c>
      <c r="P50" s="794">
        <v>6</v>
      </c>
      <c r="Q50" s="794">
        <v>6</v>
      </c>
      <c r="R50" s="804"/>
      <c r="S50" s="692"/>
    </row>
    <row r="51" spans="1:19" ht="31.5" customHeight="1" x14ac:dyDescent="0.4">
      <c r="A51" s="805"/>
      <c r="B51" s="805"/>
      <c r="C51" s="827" t="s">
        <v>51</v>
      </c>
      <c r="D51" s="807"/>
      <c r="E51" s="808">
        <f>COUNT(E20:E23,E25:E26,E28:E31,E33:E34,E36,E38,E40:E45,E48:E49)</f>
        <v>7</v>
      </c>
      <c r="F51" s="808">
        <f t="shared" ref="F51:R51" si="17">COUNT(F20:F23,F25:F26,F28:F31,F33:F34,F36,F38,F40:F45,F48:F49)</f>
        <v>12</v>
      </c>
      <c r="G51" s="808">
        <f t="shared" si="17"/>
        <v>11</v>
      </c>
      <c r="H51" s="808">
        <f t="shared" si="17"/>
        <v>12</v>
      </c>
      <c r="I51" s="808">
        <f t="shared" si="17"/>
        <v>11</v>
      </c>
      <c r="J51" s="808">
        <f t="shared" si="17"/>
        <v>12</v>
      </c>
      <c r="K51" s="808">
        <f t="shared" si="17"/>
        <v>8</v>
      </c>
      <c r="L51" s="808">
        <f t="shared" si="17"/>
        <v>8</v>
      </c>
      <c r="M51" s="808">
        <f t="shared" si="17"/>
        <v>13</v>
      </c>
      <c r="N51" s="808">
        <f t="shared" si="17"/>
        <v>12</v>
      </c>
      <c r="O51" s="808">
        <f>COUNT(O20:O23,O25:O26,O28:O31,O33:O34,O36,O38,O40:O45,O48:O49)</f>
        <v>11</v>
      </c>
      <c r="P51" s="808">
        <f t="shared" si="17"/>
        <v>11</v>
      </c>
      <c r="Q51" s="808">
        <f t="shared" si="17"/>
        <v>14</v>
      </c>
      <c r="R51" s="808">
        <f t="shared" si="17"/>
        <v>8</v>
      </c>
      <c r="S51" s="692">
        <f t="shared" si="4"/>
        <v>10.714285714285714</v>
      </c>
    </row>
    <row r="52" spans="1:19" ht="31.5" hidden="1" customHeight="1" x14ac:dyDescent="0.4">
      <c r="A52" s="805"/>
      <c r="B52" s="805"/>
      <c r="C52" s="828" t="s">
        <v>113</v>
      </c>
      <c r="D52" s="807"/>
      <c r="E52" s="808">
        <f>COUNT(E25:E26,E28:E31,E34,E36,E38:E38,E40:E45,E48:E50)</f>
        <v>6</v>
      </c>
      <c r="F52" s="808">
        <f t="shared" ref="F52:R52" si="18">COUNT(F25:F26,F28:F31,F34,F36,F38:F38,F40:F45,F48:F50)</f>
        <v>10</v>
      </c>
      <c r="G52" s="808">
        <f t="shared" si="18"/>
        <v>10</v>
      </c>
      <c r="H52" s="808">
        <f t="shared" si="18"/>
        <v>11</v>
      </c>
      <c r="I52" s="808">
        <f t="shared" si="18"/>
        <v>10</v>
      </c>
      <c r="J52" s="808">
        <f t="shared" si="18"/>
        <v>9</v>
      </c>
      <c r="K52" s="808">
        <f t="shared" si="18"/>
        <v>6</v>
      </c>
      <c r="L52" s="808">
        <f t="shared" si="18"/>
        <v>6</v>
      </c>
      <c r="M52" s="808">
        <f t="shared" si="18"/>
        <v>11</v>
      </c>
      <c r="N52" s="808">
        <f t="shared" si="18"/>
        <v>11</v>
      </c>
      <c r="O52" s="808">
        <f>COUNT(O25:O26,O28:O31,O34,O36,O38:O38,O40:O45,O48:O50)</f>
        <v>10</v>
      </c>
      <c r="P52" s="808">
        <f t="shared" si="18"/>
        <v>9</v>
      </c>
      <c r="Q52" s="808">
        <f t="shared" si="18"/>
        <v>11</v>
      </c>
      <c r="R52" s="808">
        <f t="shared" si="18"/>
        <v>7</v>
      </c>
      <c r="S52" s="692">
        <f t="shared" si="4"/>
        <v>9.0714285714285712</v>
      </c>
    </row>
    <row r="53" spans="1:19" ht="31.5" hidden="1" customHeight="1" x14ac:dyDescent="0.4">
      <c r="A53" s="805"/>
      <c r="B53" s="805"/>
      <c r="C53" s="828" t="s">
        <v>55</v>
      </c>
      <c r="D53" s="807"/>
      <c r="E53" s="808">
        <f t="shared" ref="E53:R53" si="19">COUNT(E28:E31,E34,E36,E38:E38,E40:E45,E48:E50)</f>
        <v>5</v>
      </c>
      <c r="F53" s="808">
        <f t="shared" si="19"/>
        <v>10</v>
      </c>
      <c r="G53" s="808">
        <f t="shared" si="19"/>
        <v>9</v>
      </c>
      <c r="H53" s="808">
        <f t="shared" si="19"/>
        <v>10</v>
      </c>
      <c r="I53" s="808">
        <f t="shared" si="19"/>
        <v>10</v>
      </c>
      <c r="J53" s="808">
        <f t="shared" si="19"/>
        <v>9</v>
      </c>
      <c r="K53" s="808">
        <f t="shared" si="19"/>
        <v>4</v>
      </c>
      <c r="L53" s="808">
        <f t="shared" si="19"/>
        <v>4</v>
      </c>
      <c r="M53" s="808">
        <f t="shared" si="19"/>
        <v>11</v>
      </c>
      <c r="N53" s="808">
        <f t="shared" si="19"/>
        <v>10</v>
      </c>
      <c r="O53" s="808">
        <f t="shared" si="19"/>
        <v>9</v>
      </c>
      <c r="P53" s="808">
        <f t="shared" si="19"/>
        <v>9</v>
      </c>
      <c r="Q53" s="808">
        <f t="shared" si="19"/>
        <v>11</v>
      </c>
      <c r="R53" s="808">
        <f t="shared" si="19"/>
        <v>6</v>
      </c>
      <c r="S53" s="692">
        <f t="shared" si="4"/>
        <v>8.3571428571428577</v>
      </c>
    </row>
    <row r="54" spans="1:19" ht="31.5" customHeight="1" x14ac:dyDescent="0.4">
      <c r="A54" s="792" t="s">
        <v>13</v>
      </c>
      <c r="B54" s="792" t="s">
        <v>227</v>
      </c>
      <c r="C54" s="798" t="s">
        <v>112</v>
      </c>
      <c r="D54" s="794">
        <f t="shared" ref="D54" si="20">SUM(E54:K54,L54:R54)/2</f>
        <v>10</v>
      </c>
      <c r="E54" s="796"/>
      <c r="F54" s="797"/>
      <c r="G54" s="794">
        <v>5</v>
      </c>
      <c r="H54" s="797"/>
      <c r="I54" s="794">
        <v>5</v>
      </c>
      <c r="J54" s="794"/>
      <c r="K54" s="795"/>
      <c r="L54" s="795"/>
      <c r="M54" s="794"/>
      <c r="N54" s="794">
        <v>5</v>
      </c>
      <c r="O54" s="794"/>
      <c r="P54" s="794">
        <v>5</v>
      </c>
      <c r="Q54" s="794"/>
      <c r="R54" s="795"/>
      <c r="S54" s="692"/>
    </row>
    <row r="55" spans="1:19" ht="31.5" hidden="1" customHeight="1" x14ac:dyDescent="0.4">
      <c r="A55" s="805"/>
      <c r="B55" s="805"/>
      <c r="C55" s="828" t="s">
        <v>105</v>
      </c>
      <c r="D55" s="807"/>
      <c r="E55" s="808">
        <f>COUNT(E34,E36,E38:E38,E40:E45,E48:E50,E54)</f>
        <v>4</v>
      </c>
      <c r="F55" s="808">
        <f t="shared" ref="F55:J55" si="21">COUNT(F34,F36,F38:F38,F40:F45,F48:F50,F54)</f>
        <v>8</v>
      </c>
      <c r="G55" s="808">
        <f t="shared" si="21"/>
        <v>7</v>
      </c>
      <c r="H55" s="808">
        <f t="shared" si="21"/>
        <v>7</v>
      </c>
      <c r="I55" s="808">
        <f t="shared" si="21"/>
        <v>8</v>
      </c>
      <c r="J55" s="808">
        <f t="shared" si="21"/>
        <v>7</v>
      </c>
      <c r="K55" s="808">
        <f>COUNT(K33:K34,K36,K38:K38,K40:K45,K48:K50,K54)</f>
        <v>4</v>
      </c>
      <c r="L55" s="808">
        <f>COUNT(L33:L34,L36,L38:L38,L40:L45,L48:L50,L54)</f>
        <v>4</v>
      </c>
      <c r="M55" s="808">
        <f t="shared" ref="M55:R55" si="22">COUNT(M34,M36,M38:M38,M40:M45,M48:M50,M54)</f>
        <v>8</v>
      </c>
      <c r="N55" s="808">
        <f t="shared" si="22"/>
        <v>8</v>
      </c>
      <c r="O55" s="808">
        <f t="shared" si="22"/>
        <v>7</v>
      </c>
      <c r="P55" s="808">
        <f t="shared" si="22"/>
        <v>7</v>
      </c>
      <c r="Q55" s="808">
        <f t="shared" si="22"/>
        <v>7</v>
      </c>
      <c r="R55" s="808">
        <f t="shared" si="22"/>
        <v>5</v>
      </c>
      <c r="S55" s="692">
        <f t="shared" si="4"/>
        <v>6.5</v>
      </c>
    </row>
    <row r="56" spans="1:19" ht="31.5" hidden="1" customHeight="1" x14ac:dyDescent="0.4">
      <c r="A56" s="805"/>
      <c r="B56" s="805"/>
      <c r="C56" s="828" t="s">
        <v>128</v>
      </c>
      <c r="D56" s="807"/>
      <c r="E56" s="808">
        <f t="shared" ref="E56:R56" si="23">COUNT(E36,E38:E38,E40:E45,E48:E50,E54)</f>
        <v>3</v>
      </c>
      <c r="F56" s="808">
        <f t="shared" si="23"/>
        <v>7</v>
      </c>
      <c r="G56" s="808">
        <f t="shared" si="23"/>
        <v>6</v>
      </c>
      <c r="H56" s="808">
        <f t="shared" si="23"/>
        <v>6</v>
      </c>
      <c r="I56" s="808">
        <f t="shared" si="23"/>
        <v>8</v>
      </c>
      <c r="J56" s="808">
        <f t="shared" si="23"/>
        <v>7</v>
      </c>
      <c r="K56" s="808">
        <f t="shared" si="23"/>
        <v>3</v>
      </c>
      <c r="L56" s="808">
        <f t="shared" si="23"/>
        <v>3</v>
      </c>
      <c r="M56" s="808">
        <f t="shared" si="23"/>
        <v>7</v>
      </c>
      <c r="N56" s="808">
        <f t="shared" si="23"/>
        <v>7</v>
      </c>
      <c r="O56" s="808">
        <f t="shared" si="23"/>
        <v>6</v>
      </c>
      <c r="P56" s="808">
        <f t="shared" si="23"/>
        <v>7</v>
      </c>
      <c r="Q56" s="808">
        <f t="shared" si="23"/>
        <v>7</v>
      </c>
      <c r="R56" s="808">
        <f t="shared" si="23"/>
        <v>4</v>
      </c>
      <c r="S56" s="692">
        <f t="shared" si="4"/>
        <v>5.7857142857142856</v>
      </c>
    </row>
    <row r="57" spans="1:19" ht="31.5" hidden="1" customHeight="1" x14ac:dyDescent="0.4">
      <c r="A57" s="805"/>
      <c r="B57" s="805"/>
      <c r="C57" s="828" t="s">
        <v>161</v>
      </c>
      <c r="D57" s="807"/>
      <c r="E57" s="808">
        <f>COUNT(E38:E38,E40:E45,E48:E50,E54)</f>
        <v>3</v>
      </c>
      <c r="F57" s="808">
        <f t="shared" ref="F57:R57" si="24">COUNT(F38:F38,F40:F45,F48:F50,F54)</f>
        <v>7</v>
      </c>
      <c r="G57" s="808">
        <f t="shared" si="24"/>
        <v>6</v>
      </c>
      <c r="H57" s="808">
        <f t="shared" si="24"/>
        <v>6</v>
      </c>
      <c r="I57" s="808">
        <f t="shared" si="24"/>
        <v>8</v>
      </c>
      <c r="J57" s="808">
        <f t="shared" si="24"/>
        <v>7</v>
      </c>
      <c r="K57" s="808">
        <f t="shared" si="24"/>
        <v>3</v>
      </c>
      <c r="L57" s="808">
        <f t="shared" si="24"/>
        <v>3</v>
      </c>
      <c r="M57" s="808">
        <f t="shared" si="24"/>
        <v>7</v>
      </c>
      <c r="N57" s="808">
        <f t="shared" si="24"/>
        <v>7</v>
      </c>
      <c r="O57" s="808">
        <f t="shared" si="24"/>
        <v>6</v>
      </c>
      <c r="P57" s="808">
        <f t="shared" si="24"/>
        <v>7</v>
      </c>
      <c r="Q57" s="808">
        <f t="shared" si="24"/>
        <v>7</v>
      </c>
      <c r="R57" s="808">
        <f t="shared" si="24"/>
        <v>4</v>
      </c>
      <c r="S57" s="692">
        <f t="shared" si="4"/>
        <v>5.7857142857142856</v>
      </c>
    </row>
    <row r="58" spans="1:19" ht="31.5" hidden="1" customHeight="1" x14ac:dyDescent="0.4">
      <c r="A58" s="805"/>
      <c r="B58" s="805"/>
      <c r="C58" s="828" t="s">
        <v>129</v>
      </c>
      <c r="D58" s="807"/>
      <c r="E58" s="808">
        <f t="shared" ref="E58:R58" si="25">COUNT(E40:E45,E48:E50,E54)</f>
        <v>2</v>
      </c>
      <c r="F58" s="808">
        <f t="shared" si="25"/>
        <v>6</v>
      </c>
      <c r="G58" s="808">
        <f t="shared" si="25"/>
        <v>6</v>
      </c>
      <c r="H58" s="808">
        <f t="shared" si="25"/>
        <v>5</v>
      </c>
      <c r="I58" s="808">
        <f t="shared" si="25"/>
        <v>7</v>
      </c>
      <c r="J58" s="808">
        <f t="shared" si="25"/>
        <v>6</v>
      </c>
      <c r="K58" s="808">
        <f t="shared" si="25"/>
        <v>3</v>
      </c>
      <c r="L58" s="808">
        <f t="shared" si="25"/>
        <v>3</v>
      </c>
      <c r="M58" s="808">
        <f t="shared" si="25"/>
        <v>6</v>
      </c>
      <c r="N58" s="808">
        <f t="shared" si="25"/>
        <v>6</v>
      </c>
      <c r="O58" s="808">
        <f t="shared" si="25"/>
        <v>6</v>
      </c>
      <c r="P58" s="808">
        <f t="shared" si="25"/>
        <v>6</v>
      </c>
      <c r="Q58" s="808">
        <f t="shared" si="25"/>
        <v>6</v>
      </c>
      <c r="R58" s="808">
        <f t="shared" si="25"/>
        <v>3</v>
      </c>
      <c r="S58" s="692">
        <f t="shared" si="4"/>
        <v>5.0714285714285712</v>
      </c>
    </row>
    <row r="59" spans="1:19" ht="31.5" hidden="1" customHeight="1" x14ac:dyDescent="0.4">
      <c r="A59" s="805"/>
      <c r="B59" s="805"/>
      <c r="C59" s="828" t="s">
        <v>186</v>
      </c>
      <c r="D59" s="807"/>
      <c r="E59" s="808">
        <f>COUNT(E40:E45,E48:E50,E54)</f>
        <v>2</v>
      </c>
      <c r="F59" s="808">
        <f t="shared" ref="F59:R59" si="26">COUNT(F40:F45,F48:F50,F54)</f>
        <v>6</v>
      </c>
      <c r="G59" s="808">
        <f t="shared" si="26"/>
        <v>6</v>
      </c>
      <c r="H59" s="808">
        <f t="shared" si="26"/>
        <v>5</v>
      </c>
      <c r="I59" s="808">
        <f t="shared" si="26"/>
        <v>7</v>
      </c>
      <c r="J59" s="808">
        <f t="shared" si="26"/>
        <v>6</v>
      </c>
      <c r="K59" s="808">
        <f t="shared" si="26"/>
        <v>3</v>
      </c>
      <c r="L59" s="808">
        <f t="shared" si="26"/>
        <v>3</v>
      </c>
      <c r="M59" s="808">
        <f t="shared" si="26"/>
        <v>6</v>
      </c>
      <c r="N59" s="808">
        <f t="shared" si="26"/>
        <v>6</v>
      </c>
      <c r="O59" s="808">
        <f t="shared" si="26"/>
        <v>6</v>
      </c>
      <c r="P59" s="808">
        <f t="shared" si="26"/>
        <v>6</v>
      </c>
      <c r="Q59" s="808">
        <f t="shared" si="26"/>
        <v>6</v>
      </c>
      <c r="R59" s="808">
        <f t="shared" si="26"/>
        <v>3</v>
      </c>
      <c r="S59" s="692">
        <f t="shared" si="4"/>
        <v>5.0714285714285712</v>
      </c>
    </row>
    <row r="60" spans="1:19" ht="31.5" customHeight="1" x14ac:dyDescent="0.4">
      <c r="A60" s="805"/>
      <c r="B60" s="805"/>
      <c r="C60" s="828" t="s">
        <v>130</v>
      </c>
      <c r="D60" s="807"/>
      <c r="E60" s="808">
        <f t="shared" ref="E60:R60" si="27">COUNT(E41:E45,E48:E50,E54)</f>
        <v>1</v>
      </c>
      <c r="F60" s="808">
        <f t="shared" si="27"/>
        <v>5</v>
      </c>
      <c r="G60" s="808">
        <f t="shared" si="27"/>
        <v>5</v>
      </c>
      <c r="H60" s="808">
        <f t="shared" si="27"/>
        <v>5</v>
      </c>
      <c r="I60" s="808">
        <f t="shared" si="27"/>
        <v>6</v>
      </c>
      <c r="J60" s="808">
        <f t="shared" si="27"/>
        <v>5</v>
      </c>
      <c r="K60" s="808">
        <f t="shared" si="27"/>
        <v>3</v>
      </c>
      <c r="L60" s="808">
        <f t="shared" si="27"/>
        <v>3</v>
      </c>
      <c r="M60" s="808">
        <f t="shared" si="27"/>
        <v>5</v>
      </c>
      <c r="N60" s="808">
        <f t="shared" si="27"/>
        <v>5</v>
      </c>
      <c r="O60" s="808">
        <f t="shared" si="27"/>
        <v>5</v>
      </c>
      <c r="P60" s="808">
        <f t="shared" si="27"/>
        <v>5</v>
      </c>
      <c r="Q60" s="808">
        <f t="shared" si="27"/>
        <v>6</v>
      </c>
      <c r="R60" s="808">
        <f t="shared" si="27"/>
        <v>2</v>
      </c>
      <c r="S60" s="692">
        <f t="shared" si="4"/>
        <v>4.3571428571428568</v>
      </c>
    </row>
    <row r="61" spans="1:19" ht="31.5" customHeight="1" thickBot="1" x14ac:dyDescent="0.45">
      <c r="A61" s="792" t="s">
        <v>102</v>
      </c>
      <c r="B61" s="792"/>
      <c r="C61" s="793"/>
      <c r="D61" s="794"/>
      <c r="E61" s="796"/>
      <c r="F61" s="797"/>
      <c r="G61" s="797"/>
      <c r="H61" s="797"/>
      <c r="I61" s="794"/>
      <c r="J61" s="794"/>
      <c r="K61" s="795"/>
      <c r="L61" s="795"/>
      <c r="M61" s="797"/>
      <c r="N61" s="794"/>
      <c r="O61" s="794"/>
      <c r="P61" s="794"/>
      <c r="Q61" s="794"/>
      <c r="R61" s="796"/>
    </row>
    <row r="62" spans="1:19" ht="31.5" customHeight="1" thickBot="1" x14ac:dyDescent="0.45">
      <c r="A62" s="829" t="s">
        <v>95</v>
      </c>
      <c r="B62" s="829" t="s">
        <v>101</v>
      </c>
      <c r="C62" s="830" t="s">
        <v>97</v>
      </c>
      <c r="D62" s="829">
        <f>SUM(E62:K62,L62:R62)/2</f>
        <v>19</v>
      </c>
      <c r="E62" s="831"/>
      <c r="F62" s="832">
        <v>7.5</v>
      </c>
      <c r="G62" s="832">
        <v>7.5</v>
      </c>
      <c r="H62" s="832">
        <v>4</v>
      </c>
      <c r="I62" s="829"/>
      <c r="J62" s="829"/>
      <c r="K62" s="831"/>
      <c r="L62" s="831"/>
      <c r="M62" s="832">
        <v>7.5</v>
      </c>
      <c r="N62" s="829">
        <v>7.5</v>
      </c>
      <c r="O62" s="829">
        <v>4</v>
      </c>
      <c r="P62" s="829"/>
      <c r="Q62" s="829"/>
      <c r="R62" s="833"/>
    </row>
    <row r="63" spans="1:19" ht="31.5" customHeight="1" thickBot="1" x14ac:dyDescent="0.45">
      <c r="A63" s="792" t="s">
        <v>96</v>
      </c>
      <c r="B63" s="792" t="s">
        <v>100</v>
      </c>
      <c r="C63" s="834" t="s">
        <v>99</v>
      </c>
      <c r="D63" s="829">
        <f t="shared" ref="D63:D64" si="28">SUM(E63:K63,L63:R63)/2</f>
        <v>38</v>
      </c>
      <c r="E63" s="835"/>
      <c r="F63" s="836">
        <v>9.5</v>
      </c>
      <c r="G63" s="792">
        <v>9.5</v>
      </c>
      <c r="H63" s="792">
        <v>9.5</v>
      </c>
      <c r="I63" s="792">
        <v>9.5</v>
      </c>
      <c r="J63" s="792"/>
      <c r="K63" s="835"/>
      <c r="L63" s="837"/>
      <c r="M63" s="838">
        <v>9.5</v>
      </c>
      <c r="N63" s="792">
        <v>9.5</v>
      </c>
      <c r="O63" s="792">
        <v>9.5</v>
      </c>
      <c r="P63" s="792">
        <v>9.5</v>
      </c>
      <c r="Q63" s="792"/>
      <c r="R63" s="839"/>
    </row>
    <row r="64" spans="1:19" ht="31.5" customHeight="1" thickBot="1" x14ac:dyDescent="0.45">
      <c r="A64" s="792" t="s">
        <v>96</v>
      </c>
      <c r="B64" s="792" t="s">
        <v>100</v>
      </c>
      <c r="C64" s="834" t="s">
        <v>137</v>
      </c>
      <c r="D64" s="829">
        <f t="shared" si="28"/>
        <v>42</v>
      </c>
      <c r="E64" s="835">
        <v>9.5</v>
      </c>
      <c r="F64" s="838">
        <v>9.5</v>
      </c>
      <c r="G64" s="792"/>
      <c r="H64" s="792"/>
      <c r="I64" s="792">
        <v>4</v>
      </c>
      <c r="J64" s="792">
        <v>9.5</v>
      </c>
      <c r="K64" s="835">
        <v>9.5</v>
      </c>
      <c r="L64" s="835">
        <v>9.5</v>
      </c>
      <c r="M64" s="836">
        <v>9.5</v>
      </c>
      <c r="N64" s="792"/>
      <c r="O64" s="792"/>
      <c r="P64" s="792">
        <v>4</v>
      </c>
      <c r="Q64" s="792">
        <v>9.5</v>
      </c>
      <c r="R64" s="839">
        <v>9.5</v>
      </c>
    </row>
    <row r="65" spans="1:18" ht="31.5" customHeight="1" x14ac:dyDescent="0.55000000000000004">
      <c r="A65" s="792"/>
      <c r="B65" s="840" t="s">
        <v>155</v>
      </c>
      <c r="C65" s="841" t="s">
        <v>140</v>
      </c>
      <c r="D65" s="794"/>
      <c r="E65" s="795"/>
      <c r="F65" s="797"/>
      <c r="G65" s="797"/>
      <c r="H65" s="797"/>
      <c r="I65" s="794"/>
      <c r="J65" s="794"/>
      <c r="K65" s="795"/>
      <c r="L65" s="795"/>
      <c r="M65" s="794"/>
      <c r="N65" s="794"/>
      <c r="O65" s="794"/>
      <c r="P65" s="794"/>
      <c r="Q65" s="794"/>
      <c r="R65" s="796"/>
    </row>
    <row r="66" spans="1:18" ht="31.5" customHeight="1" x14ac:dyDescent="0.55000000000000004">
      <c r="A66" s="792"/>
      <c r="B66" s="842" t="s">
        <v>154</v>
      </c>
      <c r="C66" s="843" t="s">
        <v>141</v>
      </c>
      <c r="D66" s="794"/>
      <c r="E66" s="795"/>
      <c r="F66" s="797"/>
      <c r="G66" s="797"/>
      <c r="H66" s="797"/>
      <c r="I66" s="794"/>
      <c r="J66" s="794"/>
      <c r="K66" s="795"/>
      <c r="L66" s="795"/>
      <c r="M66" s="794"/>
      <c r="N66" s="794"/>
      <c r="O66" s="794"/>
      <c r="P66" s="794"/>
      <c r="Q66" s="794"/>
      <c r="R66" s="796"/>
    </row>
    <row r="67" spans="1:18" ht="31.5" customHeight="1" x14ac:dyDescent="0.45">
      <c r="A67" s="698"/>
      <c r="B67" s="698"/>
      <c r="C67" s="698"/>
      <c r="D67" s="548"/>
      <c r="E67" s="699">
        <f>SUM(E7:E13,E15:E18,E20:E23,E25:E26,E28:E31,E33:E34,E36,E38:E38,E40:E45,E48:E50,E54,E62:E66)</f>
        <v>84.5</v>
      </c>
      <c r="F67" s="699">
        <f t="shared" ref="F67:R67" si="29">SUM(F7:F13,F15:F18,F20:F23,F25:F26,F28:F31,F33:F34,F36,F38:F38,F40:F45,F48:F50,F54,F62:F66)</f>
        <v>174.5</v>
      </c>
      <c r="G67" s="699">
        <f t="shared" si="29"/>
        <v>159</v>
      </c>
      <c r="H67" s="699">
        <f t="shared" si="29"/>
        <v>155.5</v>
      </c>
      <c r="I67" s="699">
        <f t="shared" si="29"/>
        <v>155.5</v>
      </c>
      <c r="J67" s="699">
        <f t="shared" si="29"/>
        <v>154.5</v>
      </c>
      <c r="K67" s="699">
        <f t="shared" si="29"/>
        <v>95.5</v>
      </c>
      <c r="L67" s="699">
        <f t="shared" si="29"/>
        <v>92.5</v>
      </c>
      <c r="M67" s="699">
        <f t="shared" si="29"/>
        <v>179.5</v>
      </c>
      <c r="N67" s="699">
        <f t="shared" si="29"/>
        <v>175</v>
      </c>
      <c r="O67" s="699">
        <f t="shared" si="29"/>
        <v>158.5</v>
      </c>
      <c r="P67" s="699">
        <f t="shared" si="29"/>
        <v>155.5</v>
      </c>
      <c r="Q67" s="699">
        <f t="shared" si="29"/>
        <v>170.5</v>
      </c>
      <c r="R67" s="699">
        <f t="shared" si="29"/>
        <v>108.5</v>
      </c>
    </row>
    <row r="68" spans="1:18" ht="31.5" customHeight="1" x14ac:dyDescent="0.45">
      <c r="A68" s="700"/>
      <c r="B68" s="700"/>
      <c r="C68" s="700"/>
      <c r="D68" s="548"/>
      <c r="E68" s="701">
        <f>E67/8</f>
        <v>10.5625</v>
      </c>
      <c r="F68" s="701">
        <f t="shared" ref="F68:R68" si="30">F67/8</f>
        <v>21.8125</v>
      </c>
      <c r="G68" s="701">
        <f t="shared" si="30"/>
        <v>19.875</v>
      </c>
      <c r="H68" s="701">
        <f t="shared" si="30"/>
        <v>19.4375</v>
      </c>
      <c r="I68" s="701">
        <f t="shared" si="30"/>
        <v>19.4375</v>
      </c>
      <c r="J68" s="701">
        <f t="shared" si="30"/>
        <v>19.3125</v>
      </c>
      <c r="K68" s="701">
        <f t="shared" si="30"/>
        <v>11.9375</v>
      </c>
      <c r="L68" s="701">
        <f t="shared" si="30"/>
        <v>11.5625</v>
      </c>
      <c r="M68" s="701">
        <f t="shared" si="30"/>
        <v>22.4375</v>
      </c>
      <c r="N68" s="701">
        <f t="shared" si="30"/>
        <v>21.875</v>
      </c>
      <c r="O68" s="701">
        <f t="shared" si="30"/>
        <v>19.8125</v>
      </c>
      <c r="P68" s="701">
        <f t="shared" si="30"/>
        <v>19.4375</v>
      </c>
      <c r="Q68" s="701">
        <f t="shared" si="30"/>
        <v>21.3125</v>
      </c>
      <c r="R68" s="701">
        <f t="shared" si="30"/>
        <v>13.5625</v>
      </c>
    </row>
    <row r="69" spans="1:18" ht="31.5" customHeight="1" x14ac:dyDescent="0.45">
      <c r="A69" s="702"/>
      <c r="B69" s="702"/>
      <c r="C69" s="702"/>
      <c r="D69" s="553" t="s">
        <v>212</v>
      </c>
      <c r="E69" s="554" t="s">
        <v>74</v>
      </c>
      <c r="F69" s="555" t="s">
        <v>203</v>
      </c>
      <c r="H69" s="553" t="s">
        <v>211</v>
      </c>
      <c r="I69" s="703"/>
      <c r="J69" s="557" t="s">
        <v>203</v>
      </c>
      <c r="L69" s="553" t="s">
        <v>213</v>
      </c>
      <c r="M69" s="554" t="s">
        <v>74</v>
      </c>
      <c r="N69" s="555" t="s">
        <v>203</v>
      </c>
      <c r="P69" s="553" t="s">
        <v>211</v>
      </c>
      <c r="Q69" s="703"/>
      <c r="R69" s="557" t="s">
        <v>203</v>
      </c>
    </row>
    <row r="70" spans="1:18" ht="31.5" customHeight="1" x14ac:dyDescent="0.45">
      <c r="A70" s="558"/>
      <c r="B70" s="558"/>
      <c r="C70" s="558"/>
      <c r="D70" s="559" t="s">
        <v>159</v>
      </c>
      <c r="E70" s="542">
        <v>27.15</v>
      </c>
      <c r="F70" s="704" t="str">
        <f>E70* 40 &amp; "hrs"</f>
        <v>1086hrs</v>
      </c>
      <c r="H70" s="561" t="s">
        <v>240</v>
      </c>
      <c r="I70" s="562">
        <v>25.93</v>
      </c>
      <c r="J70" s="705" t="s">
        <v>247</v>
      </c>
      <c r="L70" s="564" t="s">
        <v>159</v>
      </c>
      <c r="M70" s="565">
        <v>27.15</v>
      </c>
      <c r="N70" s="704" t="str">
        <f>M70* 40 &amp; "hrs"</f>
        <v>1086hrs</v>
      </c>
      <c r="P70" s="566" t="s">
        <v>240</v>
      </c>
      <c r="Q70" s="543">
        <v>25.93</v>
      </c>
      <c r="R70" s="706" t="s">
        <v>247</v>
      </c>
    </row>
    <row r="71" spans="1:18" ht="31.5" customHeight="1" x14ac:dyDescent="0.45">
      <c r="A71" s="558"/>
      <c r="B71" s="558"/>
      <c r="C71" s="558"/>
      <c r="D71" s="568" t="s">
        <v>204</v>
      </c>
      <c r="E71" s="569">
        <f>SUM(E67:K67)/40</f>
        <v>24.475000000000001</v>
      </c>
      <c r="F71" s="707" t="str">
        <f>E71* 40 &amp; "hrs"</f>
        <v>979hrs</v>
      </c>
      <c r="H71" s="571" t="s">
        <v>74</v>
      </c>
      <c r="I71" s="572">
        <f>SUM(E67:K67)/40</f>
        <v>24.475000000000001</v>
      </c>
      <c r="J71" s="573" t="str">
        <f>I71*40 &amp; "hrs"</f>
        <v>979hrs</v>
      </c>
      <c r="L71" s="574" t="s">
        <v>204</v>
      </c>
      <c r="M71" s="575">
        <f>SUM(L67:R67)/40</f>
        <v>26</v>
      </c>
      <c r="N71" s="707" t="str">
        <f>M71* 40 &amp; "hrs"</f>
        <v>1040hrs</v>
      </c>
      <c r="P71" s="571" t="s">
        <v>74</v>
      </c>
      <c r="Q71" s="576">
        <f>SUM(L67:R67)/40</f>
        <v>26</v>
      </c>
      <c r="R71" s="577" t="str">
        <f>Q71*40 &amp; "hrs"</f>
        <v>1040hrs</v>
      </c>
    </row>
    <row r="72" spans="1:18" ht="31.5" customHeight="1" x14ac:dyDescent="0.45">
      <c r="A72" s="558"/>
      <c r="B72" s="558"/>
      <c r="C72" s="558"/>
      <c r="D72" s="564" t="s">
        <v>188</v>
      </c>
      <c r="E72" s="565">
        <f>COUNTIFS(E7:K68, "T")*8/40</f>
        <v>1.4</v>
      </c>
      <c r="F72" s="708" t="str">
        <f>E72* 40 &amp; "hrs"</f>
        <v>56hrs</v>
      </c>
      <c r="H72" s="566" t="s">
        <v>241</v>
      </c>
      <c r="I72" s="565">
        <v>29.07</v>
      </c>
      <c r="J72" s="706" t="s">
        <v>251</v>
      </c>
      <c r="L72" s="580" t="s">
        <v>188</v>
      </c>
      <c r="M72" s="543">
        <f>COUNTIFS(L7:R68, "T")*8/40</f>
        <v>0.4</v>
      </c>
      <c r="N72" s="708" t="str">
        <f>M72* 40 &amp; "hrs"</f>
        <v>16hrs</v>
      </c>
      <c r="P72" s="566" t="s">
        <v>241</v>
      </c>
      <c r="Q72" s="543">
        <v>29.07</v>
      </c>
      <c r="R72" s="706" t="s">
        <v>251</v>
      </c>
    </row>
    <row r="75" spans="1:18" ht="31.5" customHeight="1" x14ac:dyDescent="0.4">
      <c r="D75" s="507" t="s">
        <v>280</v>
      </c>
      <c r="G75" s="507">
        <f>26.63*40</f>
        <v>1065.2</v>
      </c>
      <c r="H75" s="507" t="str">
        <f ca="1">_xlfn.FORMULATEXT(G75)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71">
    <cfRule type="cellIs" dxfId="285" priority="10" operator="lessThan">
      <formula>25.93</formula>
    </cfRule>
    <cfRule type="cellIs" dxfId="284" priority="11" operator="greaterThan">
      <formula>29.07</formula>
    </cfRule>
    <cfRule type="cellIs" dxfId="283" priority="12" operator="between">
      <formula>25.93</formula>
      <formula>29.07</formula>
    </cfRule>
  </conditionalFormatting>
  <conditionalFormatting sqref="J71">
    <cfRule type="cellIs" dxfId="282" priority="7" operator="lessThan">
      <formula>1037.2</formula>
    </cfRule>
    <cfRule type="cellIs" dxfId="281" priority="8" operator="greaterThan">
      <formula>1162.8</formula>
    </cfRule>
    <cfRule type="cellIs" dxfId="280" priority="9" operator="between">
      <formula>1037.2</formula>
      <formula>1162.8</formula>
    </cfRule>
  </conditionalFormatting>
  <conditionalFormatting sqref="Q71">
    <cfRule type="cellIs" dxfId="279" priority="4" operator="lessThan">
      <formula>25.93</formula>
    </cfRule>
    <cfRule type="cellIs" dxfId="278" priority="5" operator="greaterThan">
      <formula>29.07</formula>
    </cfRule>
    <cfRule type="cellIs" dxfId="277" priority="6" operator="between">
      <formula>25.93</formula>
      <formula>29.07</formula>
    </cfRule>
  </conditionalFormatting>
  <conditionalFormatting sqref="R71">
    <cfRule type="cellIs" dxfId="276" priority="1" operator="lessThan">
      <formula>1037.2</formula>
    </cfRule>
    <cfRule type="cellIs" dxfId="275" priority="2" operator="greaterThan">
      <formula>1162.8</formula>
    </cfRule>
    <cfRule type="cellIs" dxfId="274" priority="3" operator="between">
      <formula>1037.2</formula>
      <formula>1162.8</formula>
    </cfRule>
  </conditionalFormatting>
  <pageMargins left="0.7" right="0.7" top="0.75" bottom="0.75" header="0.3" footer="0.3"/>
  <pageSetup scale="34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8D0-5259-47E1-BDD1-78A7129C1D6E}">
  <sheetPr>
    <pageSetUpPr fitToPage="1"/>
  </sheetPr>
  <dimension ref="A1:S71"/>
  <sheetViews>
    <sheetView topLeftCell="A41" workbookViewId="0">
      <selection activeCell="P25" sqref="P25"/>
    </sheetView>
  </sheetViews>
  <sheetFormatPr defaultColWidth="8.7265625" defaultRowHeight="31.5" customHeight="1" x14ac:dyDescent="0.35"/>
  <cols>
    <col min="1" max="1" width="14.1796875" style="733" customWidth="1"/>
    <col min="2" max="2" width="30" style="733" customWidth="1"/>
    <col min="3" max="3" width="26.7265625" style="733" customWidth="1"/>
    <col min="4" max="4" width="8.7265625" style="733"/>
    <col min="5" max="5" width="10.54296875" style="733" customWidth="1"/>
    <col min="6" max="10" width="8.7265625" style="733"/>
    <col min="11" max="12" width="12.1796875" style="733" customWidth="1"/>
    <col min="13" max="17" width="8.7265625" style="733"/>
    <col min="18" max="18" width="10.81640625" style="733" customWidth="1"/>
    <col min="19" max="16384" width="8.7265625" style="733"/>
  </cols>
  <sheetData>
    <row r="1" spans="1:19" ht="31.5" customHeight="1" x14ac:dyDescent="0.5">
      <c r="A1" s="2678" t="s">
        <v>0</v>
      </c>
      <c r="B1" s="2678"/>
      <c r="C1" s="2678"/>
      <c r="D1" s="2678"/>
      <c r="E1" s="2678"/>
      <c r="F1" s="2678"/>
      <c r="G1" s="2678"/>
      <c r="H1" s="2678"/>
      <c r="I1" s="2678"/>
      <c r="J1" s="2678"/>
      <c r="K1" s="2678"/>
      <c r="L1" s="2678"/>
      <c r="M1" s="2678"/>
      <c r="N1" s="2678"/>
      <c r="O1" s="2678"/>
      <c r="P1" s="2678"/>
      <c r="Q1" s="2678"/>
      <c r="R1" s="2678"/>
    </row>
    <row r="2" spans="1:19" ht="31.5" customHeight="1" x14ac:dyDescent="0.5">
      <c r="A2" s="2678" t="s">
        <v>87</v>
      </c>
      <c r="B2" s="2678"/>
      <c r="C2" s="2678"/>
      <c r="D2" s="2678"/>
      <c r="E2" s="2678"/>
      <c r="F2" s="2678"/>
      <c r="G2" s="2678"/>
      <c r="H2" s="2678"/>
      <c r="I2" s="2678"/>
      <c r="J2" s="2678"/>
      <c r="K2" s="2678"/>
      <c r="L2" s="2678"/>
      <c r="M2" s="2678"/>
      <c r="N2" s="2678"/>
      <c r="O2" s="2678"/>
      <c r="P2" s="2678"/>
      <c r="Q2" s="2678"/>
      <c r="R2" s="2678"/>
    </row>
    <row r="3" spans="1:19" ht="31.5" customHeight="1" x14ac:dyDescent="0.5">
      <c r="A3" s="2679"/>
      <c r="B3" s="2679"/>
      <c r="C3" s="2679"/>
      <c r="D3" s="2679"/>
      <c r="E3" s="2679"/>
      <c r="F3" s="2679"/>
      <c r="G3" s="2679"/>
      <c r="H3" s="2679"/>
      <c r="I3" s="2679"/>
      <c r="J3" s="2679"/>
      <c r="K3" s="2679"/>
      <c r="L3" s="2679"/>
      <c r="M3" s="2679"/>
      <c r="N3" s="2679"/>
      <c r="O3" s="2679"/>
      <c r="P3" s="2679"/>
      <c r="Q3" s="2679"/>
      <c r="R3" s="2679"/>
    </row>
    <row r="4" spans="1:19" ht="31.5" customHeight="1" x14ac:dyDescent="0.5">
      <c r="A4" s="581"/>
      <c r="B4" s="581"/>
      <c r="C4" s="581"/>
      <c r="D4" s="581"/>
      <c r="E4" s="2668" t="s">
        <v>2</v>
      </c>
      <c r="F4" s="2669"/>
      <c r="G4" s="2669"/>
      <c r="H4" s="2669"/>
      <c r="I4" s="2669"/>
      <c r="J4" s="2669"/>
      <c r="K4" s="2670"/>
      <c r="L4" s="2668" t="s">
        <v>3</v>
      </c>
      <c r="M4" s="2669"/>
      <c r="N4" s="2669"/>
      <c r="O4" s="2669"/>
      <c r="P4" s="2669"/>
      <c r="Q4" s="2669"/>
      <c r="R4" s="2669"/>
    </row>
    <row r="5" spans="1:19" ht="31.5" customHeight="1" x14ac:dyDescent="0.5">
      <c r="A5" s="582"/>
      <c r="B5" s="582"/>
      <c r="C5" s="582"/>
      <c r="D5" s="582"/>
      <c r="E5" s="373">
        <v>45305</v>
      </c>
      <c r="F5" s="373">
        <v>45306</v>
      </c>
      <c r="G5" s="373">
        <v>45307</v>
      </c>
      <c r="H5" s="373">
        <v>45308</v>
      </c>
      <c r="I5" s="373">
        <v>45309</v>
      </c>
      <c r="J5" s="373">
        <v>45310</v>
      </c>
      <c r="K5" s="373">
        <v>45311</v>
      </c>
      <c r="L5" s="373">
        <v>45312</v>
      </c>
      <c r="M5" s="373">
        <v>45313</v>
      </c>
      <c r="N5" s="373">
        <v>45314</v>
      </c>
      <c r="O5" s="373">
        <v>45315</v>
      </c>
      <c r="P5" s="373">
        <v>45316</v>
      </c>
      <c r="Q5" s="373">
        <v>45317</v>
      </c>
      <c r="R5" s="373">
        <v>45318</v>
      </c>
    </row>
    <row r="6" spans="1:19" ht="31.5" customHeight="1" x14ac:dyDescent="0.5">
      <c r="A6" s="374" t="s">
        <v>4</v>
      </c>
      <c r="B6" s="374" t="s">
        <v>5</v>
      </c>
      <c r="C6" s="374" t="s">
        <v>6</v>
      </c>
      <c r="D6" s="374" t="s">
        <v>7</v>
      </c>
      <c r="E6" s="375" t="s">
        <v>8</v>
      </c>
      <c r="F6" s="376" t="s">
        <v>9</v>
      </c>
      <c r="G6" s="376" t="s">
        <v>10</v>
      </c>
      <c r="H6" s="376" t="s">
        <v>11</v>
      </c>
      <c r="I6" s="376" t="s">
        <v>10</v>
      </c>
      <c r="J6" s="376" t="s">
        <v>264</v>
      </c>
      <c r="K6" s="375" t="s">
        <v>8</v>
      </c>
      <c r="L6" s="375" t="s">
        <v>8</v>
      </c>
      <c r="M6" s="376" t="s">
        <v>9</v>
      </c>
      <c r="N6" s="376" t="s">
        <v>10</v>
      </c>
      <c r="O6" s="376" t="s">
        <v>11</v>
      </c>
      <c r="P6" s="376" t="s">
        <v>10</v>
      </c>
      <c r="Q6" s="376" t="s">
        <v>12</v>
      </c>
      <c r="R6" s="378" t="s">
        <v>8</v>
      </c>
    </row>
    <row r="7" spans="1:19" ht="31.5" customHeight="1" x14ac:dyDescent="0.35">
      <c r="A7" s="416" t="s">
        <v>13</v>
      </c>
      <c r="B7" s="416" t="s">
        <v>116</v>
      </c>
      <c r="C7" s="585" t="s">
        <v>115</v>
      </c>
      <c r="D7" s="586">
        <f>SUM(E7:K7,L7:R7)/2</f>
        <v>35</v>
      </c>
      <c r="E7" s="587"/>
      <c r="F7" s="586">
        <v>7</v>
      </c>
      <c r="G7" s="586">
        <v>7</v>
      </c>
      <c r="H7" s="586">
        <v>7</v>
      </c>
      <c r="I7" s="586">
        <v>7</v>
      </c>
      <c r="J7" s="586">
        <v>7</v>
      </c>
      <c r="K7" s="587"/>
      <c r="L7" s="587"/>
      <c r="M7" s="586">
        <v>7</v>
      </c>
      <c r="N7" s="586">
        <v>7</v>
      </c>
      <c r="O7" s="586">
        <v>7</v>
      </c>
      <c r="P7" s="586">
        <v>7</v>
      </c>
      <c r="Q7" s="586">
        <v>7</v>
      </c>
      <c r="R7" s="589"/>
    </row>
    <row r="8" spans="1:19" ht="31.5" customHeight="1" x14ac:dyDescent="0.35">
      <c r="A8" s="416" t="s">
        <v>13</v>
      </c>
      <c r="B8" s="416" t="s">
        <v>90</v>
      </c>
      <c r="C8" s="585" t="s">
        <v>88</v>
      </c>
      <c r="D8" s="586">
        <f t="shared" ref="D8:D13" si="0">SUM(E8:K8,L8:R8)/2</f>
        <v>40</v>
      </c>
      <c r="E8" s="587"/>
      <c r="F8" s="586">
        <v>8</v>
      </c>
      <c r="G8" s="586">
        <v>8</v>
      </c>
      <c r="H8" s="590">
        <v>8</v>
      </c>
      <c r="I8" s="586">
        <v>8</v>
      </c>
      <c r="J8" s="586">
        <v>8</v>
      </c>
      <c r="K8" s="587"/>
      <c r="L8" s="587"/>
      <c r="M8" s="586">
        <v>8</v>
      </c>
      <c r="N8" s="586">
        <v>8</v>
      </c>
      <c r="O8" s="586">
        <v>8</v>
      </c>
      <c r="P8" s="586">
        <v>8</v>
      </c>
      <c r="Q8" s="586">
        <v>8</v>
      </c>
      <c r="R8" s="589"/>
    </row>
    <row r="9" spans="1:19" ht="31.5" customHeight="1" x14ac:dyDescent="0.35">
      <c r="A9" s="416" t="s">
        <v>13</v>
      </c>
      <c r="B9" s="416" t="s">
        <v>90</v>
      </c>
      <c r="C9" s="585" t="s">
        <v>89</v>
      </c>
      <c r="D9" s="586">
        <f t="shared" si="0"/>
        <v>40</v>
      </c>
      <c r="E9" s="587"/>
      <c r="F9" s="586">
        <v>8</v>
      </c>
      <c r="G9" s="586">
        <v>8</v>
      </c>
      <c r="H9" s="586">
        <v>8</v>
      </c>
      <c r="I9" s="586">
        <v>8</v>
      </c>
      <c r="J9" s="586">
        <v>8</v>
      </c>
      <c r="K9" s="587"/>
      <c r="L9" s="587"/>
      <c r="M9" s="586">
        <v>8</v>
      </c>
      <c r="N9" s="586">
        <v>8</v>
      </c>
      <c r="O9" s="586">
        <v>8</v>
      </c>
      <c r="P9" s="586">
        <v>8</v>
      </c>
      <c r="Q9" s="586">
        <v>8</v>
      </c>
      <c r="R9" s="589"/>
    </row>
    <row r="10" spans="1:19" ht="31.5" customHeight="1" x14ac:dyDescent="0.35">
      <c r="A10" s="416" t="s">
        <v>13</v>
      </c>
      <c r="B10" s="416" t="s">
        <v>90</v>
      </c>
      <c r="C10" s="592" t="s">
        <v>118</v>
      </c>
      <c r="D10" s="586">
        <f t="shared" si="0"/>
        <v>40</v>
      </c>
      <c r="E10" s="587">
        <v>8</v>
      </c>
      <c r="F10" s="586">
        <v>8</v>
      </c>
      <c r="G10" s="586">
        <v>8</v>
      </c>
      <c r="H10" s="586"/>
      <c r="I10" s="586">
        <v>8</v>
      </c>
      <c r="J10" s="586">
        <v>8</v>
      </c>
      <c r="K10" s="587"/>
      <c r="L10" s="593"/>
      <c r="M10" s="586">
        <v>8</v>
      </c>
      <c r="N10" s="586">
        <v>8</v>
      </c>
      <c r="O10" s="586">
        <v>8</v>
      </c>
      <c r="P10" s="586">
        <v>8</v>
      </c>
      <c r="Q10" s="586"/>
      <c r="R10" s="587">
        <v>8</v>
      </c>
    </row>
    <row r="11" spans="1:19" ht="31.5" customHeight="1" x14ac:dyDescent="0.35">
      <c r="A11" s="416" t="s">
        <v>13</v>
      </c>
      <c r="B11" s="416" t="s">
        <v>90</v>
      </c>
      <c r="C11" s="592" t="s">
        <v>133</v>
      </c>
      <c r="D11" s="586">
        <f t="shared" si="0"/>
        <v>0</v>
      </c>
      <c r="E11" s="616" t="s">
        <v>104</v>
      </c>
      <c r="F11" s="591" t="s">
        <v>104</v>
      </c>
      <c r="G11" s="586"/>
      <c r="H11" s="591" t="s">
        <v>104</v>
      </c>
      <c r="I11" s="591" t="s">
        <v>104</v>
      </c>
      <c r="J11" s="591" t="s">
        <v>104</v>
      </c>
      <c r="K11" s="587"/>
      <c r="L11" s="593"/>
      <c r="M11" s="591" t="s">
        <v>104</v>
      </c>
      <c r="N11" s="591" t="s">
        <v>104</v>
      </c>
      <c r="O11" s="591" t="s">
        <v>104</v>
      </c>
      <c r="P11" s="586"/>
      <c r="Q11" s="591" t="s">
        <v>104</v>
      </c>
      <c r="R11" s="616" t="s">
        <v>104</v>
      </c>
    </row>
    <row r="12" spans="1:19" ht="31.5" customHeight="1" x14ac:dyDescent="0.35">
      <c r="A12" s="416" t="s">
        <v>13</v>
      </c>
      <c r="B12" s="416" t="s">
        <v>90</v>
      </c>
      <c r="C12" s="594" t="s">
        <v>106</v>
      </c>
      <c r="D12" s="586">
        <f t="shared" si="0"/>
        <v>8</v>
      </c>
      <c r="E12" s="587"/>
      <c r="F12" s="595"/>
      <c r="G12" s="595"/>
      <c r="H12" s="595"/>
      <c r="I12" s="586"/>
      <c r="J12" s="595"/>
      <c r="K12" s="587">
        <v>8</v>
      </c>
      <c r="L12" s="593"/>
      <c r="M12" s="595"/>
      <c r="N12" s="595"/>
      <c r="O12" s="595"/>
      <c r="P12" s="595"/>
      <c r="Q12" s="595"/>
      <c r="R12" s="587">
        <v>8</v>
      </c>
    </row>
    <row r="13" spans="1:19" ht="31.5" customHeight="1" x14ac:dyDescent="0.35">
      <c r="A13" s="416" t="s">
        <v>13</v>
      </c>
      <c r="B13" s="416" t="s">
        <v>228</v>
      </c>
      <c r="C13" s="594" t="s">
        <v>112</v>
      </c>
      <c r="D13" s="586">
        <f t="shared" si="0"/>
        <v>12</v>
      </c>
      <c r="E13" s="587">
        <v>6</v>
      </c>
      <c r="F13" s="590"/>
      <c r="G13" s="596"/>
      <c r="H13" s="586"/>
      <c r="I13" s="586"/>
      <c r="J13" s="586"/>
      <c r="K13" s="587">
        <v>6</v>
      </c>
      <c r="L13" s="593">
        <v>6</v>
      </c>
      <c r="M13" s="586"/>
      <c r="N13" s="596"/>
      <c r="O13" s="586"/>
      <c r="P13" s="596"/>
      <c r="Q13" s="586"/>
      <c r="R13" s="593">
        <v>6</v>
      </c>
    </row>
    <row r="14" spans="1:19" ht="31.5" customHeight="1" x14ac:dyDescent="0.35">
      <c r="A14" s="598"/>
      <c r="B14" s="598"/>
      <c r="C14" s="599" t="s">
        <v>122</v>
      </c>
      <c r="D14" s="600"/>
      <c r="E14" s="601">
        <f>COUNT(E7:E13)</f>
        <v>2</v>
      </c>
      <c r="F14" s="601">
        <f t="shared" ref="F14:R14" si="1">COUNT(F7:F13)</f>
        <v>4</v>
      </c>
      <c r="G14" s="601">
        <f t="shared" si="1"/>
        <v>4</v>
      </c>
      <c r="H14" s="601">
        <f t="shared" si="1"/>
        <v>3</v>
      </c>
      <c r="I14" s="601">
        <f t="shared" si="1"/>
        <v>4</v>
      </c>
      <c r="J14" s="601">
        <f t="shared" si="1"/>
        <v>4</v>
      </c>
      <c r="K14" s="601">
        <f t="shared" si="1"/>
        <v>2</v>
      </c>
      <c r="L14" s="601">
        <f t="shared" si="1"/>
        <v>1</v>
      </c>
      <c r="M14" s="601">
        <f t="shared" si="1"/>
        <v>4</v>
      </c>
      <c r="N14" s="601">
        <f t="shared" si="1"/>
        <v>4</v>
      </c>
      <c r="O14" s="601">
        <f t="shared" si="1"/>
        <v>4</v>
      </c>
      <c r="P14" s="601">
        <f t="shared" si="1"/>
        <v>4</v>
      </c>
      <c r="Q14" s="601">
        <f t="shared" si="1"/>
        <v>3</v>
      </c>
      <c r="R14" s="601">
        <f t="shared" si="1"/>
        <v>3</v>
      </c>
      <c r="S14" s="734">
        <f>AVERAGE(E14:R14)</f>
        <v>3.2857142857142856</v>
      </c>
    </row>
    <row r="15" spans="1:19" ht="31.5" customHeight="1" x14ac:dyDescent="0.35">
      <c r="A15" s="416" t="s">
        <v>13</v>
      </c>
      <c r="B15" s="416" t="s">
        <v>14</v>
      </c>
      <c r="C15" s="592" t="s">
        <v>202</v>
      </c>
      <c r="D15" s="586">
        <f t="shared" ref="D15:D17" si="2">SUM(E15:K15,L15:R15)/2</f>
        <v>40</v>
      </c>
      <c r="E15" s="593"/>
      <c r="F15" s="603">
        <v>8</v>
      </c>
      <c r="G15" s="603"/>
      <c r="H15" s="603">
        <v>8</v>
      </c>
      <c r="I15" s="603">
        <v>8</v>
      </c>
      <c r="J15" s="603">
        <v>8</v>
      </c>
      <c r="K15" s="593">
        <v>8</v>
      </c>
      <c r="L15" s="593">
        <v>8</v>
      </c>
      <c r="M15" s="586"/>
      <c r="N15" s="603">
        <v>8</v>
      </c>
      <c r="O15" s="603">
        <v>8</v>
      </c>
      <c r="P15" s="603">
        <v>8</v>
      </c>
      <c r="Q15" s="603">
        <v>8</v>
      </c>
      <c r="R15" s="605"/>
      <c r="S15" s="734"/>
    </row>
    <row r="16" spans="1:19" ht="31.5" customHeight="1" x14ac:dyDescent="0.35">
      <c r="A16" s="416" t="s">
        <v>13</v>
      </c>
      <c r="B16" s="416" t="s">
        <v>14</v>
      </c>
      <c r="C16" s="592" t="s">
        <v>98</v>
      </c>
      <c r="D16" s="586">
        <f t="shared" si="2"/>
        <v>40</v>
      </c>
      <c r="E16" s="587"/>
      <c r="F16" s="590">
        <v>8</v>
      </c>
      <c r="G16" s="586">
        <v>8</v>
      </c>
      <c r="H16" s="586">
        <v>8</v>
      </c>
      <c r="I16" s="586">
        <v>8</v>
      </c>
      <c r="J16" s="586">
        <v>8</v>
      </c>
      <c r="K16" s="587"/>
      <c r="L16" s="587"/>
      <c r="M16" s="603">
        <v>8</v>
      </c>
      <c r="N16" s="603">
        <v>8</v>
      </c>
      <c r="O16" s="586">
        <v>8</v>
      </c>
      <c r="P16" s="586">
        <v>8</v>
      </c>
      <c r="Q16" s="586">
        <v>8</v>
      </c>
      <c r="R16" s="589"/>
      <c r="S16" s="734"/>
    </row>
    <row r="17" spans="1:19" ht="31.5" hidden="1" customHeight="1" x14ac:dyDescent="0.35">
      <c r="A17" s="606" t="s">
        <v>138</v>
      </c>
      <c r="B17" s="606" t="s">
        <v>14</v>
      </c>
      <c r="C17" s="607" t="s">
        <v>142</v>
      </c>
      <c r="D17" s="586">
        <f t="shared" si="2"/>
        <v>0</v>
      </c>
      <c r="E17" s="587"/>
      <c r="F17" s="590"/>
      <c r="G17" s="586"/>
      <c r="H17" s="586"/>
      <c r="I17" s="586"/>
      <c r="J17" s="586"/>
      <c r="K17" s="593"/>
      <c r="L17" s="593"/>
      <c r="M17" s="586"/>
      <c r="N17" s="586"/>
      <c r="O17" s="586"/>
      <c r="P17" s="586"/>
      <c r="Q17" s="586"/>
      <c r="R17" s="589"/>
      <c r="S17" s="734"/>
    </row>
    <row r="18" spans="1:19" ht="31.5" customHeight="1" x14ac:dyDescent="0.35">
      <c r="A18" s="416" t="s">
        <v>13</v>
      </c>
      <c r="B18" s="416" t="s">
        <v>201</v>
      </c>
      <c r="C18" s="592" t="s">
        <v>107</v>
      </c>
      <c r="D18" s="586">
        <f>SUM(E18:K18,L18:R18)/2</f>
        <v>17.5</v>
      </c>
      <c r="E18" s="587">
        <v>5</v>
      </c>
      <c r="F18" s="586"/>
      <c r="G18" s="586">
        <v>5</v>
      </c>
      <c r="H18" s="586">
        <v>5</v>
      </c>
      <c r="I18" s="586"/>
      <c r="J18" s="586"/>
      <c r="K18" s="587"/>
      <c r="L18" s="593">
        <v>5</v>
      </c>
      <c r="M18" s="586">
        <v>5</v>
      </c>
      <c r="N18" s="586">
        <v>5</v>
      </c>
      <c r="O18" s="586"/>
      <c r="P18" s="586"/>
      <c r="Q18" s="586"/>
      <c r="R18" s="589">
        <v>5</v>
      </c>
      <c r="S18" s="734"/>
    </row>
    <row r="19" spans="1:19" ht="31.5" customHeight="1" x14ac:dyDescent="0.35">
      <c r="A19" s="598"/>
      <c r="B19" s="598"/>
      <c r="C19" s="599" t="s">
        <v>123</v>
      </c>
      <c r="D19" s="600"/>
      <c r="E19" s="601">
        <f>COUNT(E7:E13,E15:E18)</f>
        <v>3</v>
      </c>
      <c r="F19" s="601">
        <f t="shared" ref="F19:R19" si="3">COUNT(F7:F13,F15:F18)</f>
        <v>6</v>
      </c>
      <c r="G19" s="601">
        <f t="shared" si="3"/>
        <v>6</v>
      </c>
      <c r="H19" s="601">
        <f t="shared" si="3"/>
        <v>6</v>
      </c>
      <c r="I19" s="601">
        <f t="shared" si="3"/>
        <v>6</v>
      </c>
      <c r="J19" s="601">
        <f t="shared" si="3"/>
        <v>6</v>
      </c>
      <c r="K19" s="601">
        <f t="shared" si="3"/>
        <v>3</v>
      </c>
      <c r="L19" s="601">
        <f t="shared" si="3"/>
        <v>3</v>
      </c>
      <c r="M19" s="601">
        <f t="shared" si="3"/>
        <v>6</v>
      </c>
      <c r="N19" s="601">
        <f t="shared" si="3"/>
        <v>7</v>
      </c>
      <c r="O19" s="601">
        <f t="shared" si="3"/>
        <v>6</v>
      </c>
      <c r="P19" s="601">
        <f t="shared" si="3"/>
        <v>6</v>
      </c>
      <c r="Q19" s="601">
        <f t="shared" si="3"/>
        <v>5</v>
      </c>
      <c r="R19" s="601">
        <f t="shared" si="3"/>
        <v>4</v>
      </c>
      <c r="S19" s="734">
        <f t="shared" ref="S19:S56" si="4">AVERAGE(E19:R19)</f>
        <v>5.2142857142857144</v>
      </c>
    </row>
    <row r="20" spans="1:19" ht="31.5" customHeight="1" x14ac:dyDescent="0.4">
      <c r="A20" s="416" t="s">
        <v>13</v>
      </c>
      <c r="B20" s="416" t="s">
        <v>26</v>
      </c>
      <c r="C20" s="592" t="s">
        <v>111</v>
      </c>
      <c r="D20" s="586">
        <f>SUM(E20:K20,L20:R20)/2</f>
        <v>40</v>
      </c>
      <c r="E20" s="587"/>
      <c r="F20" s="586">
        <v>8</v>
      </c>
      <c r="G20" s="586">
        <v>8</v>
      </c>
      <c r="H20" s="586"/>
      <c r="I20" s="586">
        <v>8</v>
      </c>
      <c r="J20" s="586">
        <v>8</v>
      </c>
      <c r="K20" s="593">
        <v>8</v>
      </c>
      <c r="L20" s="593">
        <v>8</v>
      </c>
      <c r="M20" s="603">
        <v>8</v>
      </c>
      <c r="N20" s="603">
        <v>8</v>
      </c>
      <c r="O20" s="608"/>
      <c r="P20" s="603">
        <v>8</v>
      </c>
      <c r="Q20" s="603">
        <v>8</v>
      </c>
      <c r="R20" s="589"/>
      <c r="S20" s="734"/>
    </row>
    <row r="21" spans="1:19" ht="31.5" customHeight="1" x14ac:dyDescent="0.35">
      <c r="A21" s="416" t="s">
        <v>13</v>
      </c>
      <c r="B21" s="416" t="s">
        <v>26</v>
      </c>
      <c r="C21" s="592" t="s">
        <v>274</v>
      </c>
      <c r="D21" s="586">
        <f>SUM(E21:K21,L21:R21)/2</f>
        <v>40</v>
      </c>
      <c r="E21" s="602">
        <v>8</v>
      </c>
      <c r="F21" s="586">
        <v>8</v>
      </c>
      <c r="G21" s="586">
        <v>8</v>
      </c>
      <c r="H21" s="586">
        <v>8</v>
      </c>
      <c r="I21" s="586"/>
      <c r="J21" s="586">
        <v>8</v>
      </c>
      <c r="K21" s="611"/>
      <c r="L21" s="602"/>
      <c r="M21" s="586">
        <v>8</v>
      </c>
      <c r="N21" s="586">
        <v>8</v>
      </c>
      <c r="O21" s="586">
        <v>8</v>
      </c>
      <c r="P21" s="586"/>
      <c r="Q21" s="586">
        <v>8</v>
      </c>
      <c r="R21" s="602">
        <v>8</v>
      </c>
      <c r="S21" s="734"/>
    </row>
    <row r="22" spans="1:19" ht="31.5" customHeight="1" x14ac:dyDescent="0.35">
      <c r="A22" s="416" t="s">
        <v>13</v>
      </c>
      <c r="B22" s="416" t="s">
        <v>26</v>
      </c>
      <c r="C22" s="592" t="s">
        <v>278</v>
      </c>
      <c r="D22" s="586">
        <f>SUM(E22:K22,L22:R22)/2</f>
        <v>16</v>
      </c>
      <c r="E22" s="602"/>
      <c r="F22" s="586">
        <v>8</v>
      </c>
      <c r="G22" s="586"/>
      <c r="H22" s="586"/>
      <c r="I22" s="586"/>
      <c r="J22" s="586">
        <v>8</v>
      </c>
      <c r="K22" s="611"/>
      <c r="L22" s="602"/>
      <c r="M22" s="586">
        <v>8</v>
      </c>
      <c r="N22" s="586"/>
      <c r="O22" s="586"/>
      <c r="P22" s="586"/>
      <c r="Q22" s="586">
        <v>8</v>
      </c>
      <c r="R22" s="602"/>
      <c r="S22" s="734"/>
    </row>
    <row r="23" spans="1:19" ht="31.5" customHeight="1" x14ac:dyDescent="0.35">
      <c r="A23" s="598"/>
      <c r="B23" s="598"/>
      <c r="C23" s="599" t="s">
        <v>120</v>
      </c>
      <c r="D23" s="600"/>
      <c r="E23" s="601">
        <f>COUNT(E7:E13,E15:E18,E20:E22)</f>
        <v>4</v>
      </c>
      <c r="F23" s="601">
        <f t="shared" ref="F23:R23" si="5">COUNT(F7:F13,F15:F18,F20:F22)</f>
        <v>9</v>
      </c>
      <c r="G23" s="601">
        <f t="shared" si="5"/>
        <v>8</v>
      </c>
      <c r="H23" s="601">
        <f t="shared" si="5"/>
        <v>7</v>
      </c>
      <c r="I23" s="601">
        <f t="shared" si="5"/>
        <v>7</v>
      </c>
      <c r="J23" s="601">
        <f t="shared" si="5"/>
        <v>9</v>
      </c>
      <c r="K23" s="601">
        <f t="shared" si="5"/>
        <v>4</v>
      </c>
      <c r="L23" s="601">
        <f t="shared" si="5"/>
        <v>4</v>
      </c>
      <c r="M23" s="601">
        <f t="shared" si="5"/>
        <v>9</v>
      </c>
      <c r="N23" s="601">
        <f t="shared" si="5"/>
        <v>9</v>
      </c>
      <c r="O23" s="601">
        <f t="shared" si="5"/>
        <v>7</v>
      </c>
      <c r="P23" s="601">
        <f t="shared" si="5"/>
        <v>7</v>
      </c>
      <c r="Q23" s="601">
        <f t="shared" si="5"/>
        <v>8</v>
      </c>
      <c r="R23" s="601">
        <f t="shared" si="5"/>
        <v>5</v>
      </c>
      <c r="S23" s="734">
        <f t="shared" si="4"/>
        <v>6.9285714285714288</v>
      </c>
    </row>
    <row r="24" spans="1:19" ht="31.5" customHeight="1" x14ac:dyDescent="0.35">
      <c r="A24" s="416" t="s">
        <v>13</v>
      </c>
      <c r="B24" s="416" t="s">
        <v>30</v>
      </c>
      <c r="C24" s="592" t="s">
        <v>278</v>
      </c>
      <c r="D24" s="586">
        <f>SUM(E24:K24,L24:R24)/2</f>
        <v>24</v>
      </c>
      <c r="E24" s="587"/>
      <c r="F24" s="595"/>
      <c r="G24" s="586">
        <v>8</v>
      </c>
      <c r="H24" s="586">
        <v>8</v>
      </c>
      <c r="I24" s="586"/>
      <c r="J24" s="595"/>
      <c r="K24" s="615">
        <v>8</v>
      </c>
      <c r="L24" s="615">
        <v>8</v>
      </c>
      <c r="M24" s="595"/>
      <c r="N24" s="586">
        <v>8</v>
      </c>
      <c r="O24" s="586">
        <v>8</v>
      </c>
      <c r="P24" s="603"/>
      <c r="Q24" s="595"/>
      <c r="R24" s="589"/>
      <c r="S24" s="734"/>
    </row>
    <row r="25" spans="1:19" ht="31.5" customHeight="1" x14ac:dyDescent="0.35">
      <c r="A25" s="416" t="s">
        <v>13</v>
      </c>
      <c r="B25" s="416" t="s">
        <v>30</v>
      </c>
      <c r="C25" s="592" t="s">
        <v>238</v>
      </c>
      <c r="D25" s="586">
        <f t="shared" ref="D25" si="6">SUM(E25:K25,L25:R25)/2</f>
        <v>16</v>
      </c>
      <c r="E25" s="587">
        <v>8</v>
      </c>
      <c r="F25" s="586"/>
      <c r="G25" s="586"/>
      <c r="H25" s="586"/>
      <c r="I25" s="586"/>
      <c r="J25" s="586"/>
      <c r="K25" s="587">
        <v>8</v>
      </c>
      <c r="L25" s="587">
        <v>8</v>
      </c>
      <c r="M25" s="586"/>
      <c r="N25" s="586"/>
      <c r="O25" s="586"/>
      <c r="P25" s="586"/>
      <c r="Q25" s="586"/>
      <c r="R25" s="589">
        <v>8</v>
      </c>
      <c r="S25" s="734"/>
    </row>
    <row r="26" spans="1:19" ht="31.5" customHeight="1" x14ac:dyDescent="0.35">
      <c r="A26" s="598"/>
      <c r="B26" s="598"/>
      <c r="C26" s="599" t="s">
        <v>119</v>
      </c>
      <c r="D26" s="600"/>
      <c r="E26" s="601">
        <f t="shared" ref="E26:R26" si="7">COUNT(E7:E13,E15:E18,E20:E22,E24:E25)</f>
        <v>5</v>
      </c>
      <c r="F26" s="601">
        <f t="shared" si="7"/>
        <v>9</v>
      </c>
      <c r="G26" s="601">
        <f t="shared" si="7"/>
        <v>9</v>
      </c>
      <c r="H26" s="601">
        <f t="shared" si="7"/>
        <v>8</v>
      </c>
      <c r="I26" s="601">
        <f t="shared" si="7"/>
        <v>7</v>
      </c>
      <c r="J26" s="601">
        <f t="shared" si="7"/>
        <v>9</v>
      </c>
      <c r="K26" s="601">
        <f t="shared" si="7"/>
        <v>6</v>
      </c>
      <c r="L26" s="601">
        <f t="shared" si="7"/>
        <v>6</v>
      </c>
      <c r="M26" s="601">
        <f t="shared" si="7"/>
        <v>9</v>
      </c>
      <c r="N26" s="601">
        <f t="shared" si="7"/>
        <v>10</v>
      </c>
      <c r="O26" s="601">
        <f t="shared" si="7"/>
        <v>8</v>
      </c>
      <c r="P26" s="601">
        <f t="shared" si="7"/>
        <v>7</v>
      </c>
      <c r="Q26" s="601">
        <f t="shared" si="7"/>
        <v>8</v>
      </c>
      <c r="R26" s="601">
        <f t="shared" si="7"/>
        <v>6</v>
      </c>
      <c r="S26" s="734">
        <f t="shared" si="4"/>
        <v>7.6428571428571432</v>
      </c>
    </row>
    <row r="27" spans="1:19" ht="31.5" customHeight="1" x14ac:dyDescent="0.35">
      <c r="A27" s="416" t="s">
        <v>13</v>
      </c>
      <c r="B27" s="416" t="s">
        <v>91</v>
      </c>
      <c r="C27" s="592" t="s">
        <v>281</v>
      </c>
      <c r="D27" s="586">
        <f>SUM(E27:K27,L27:R27)/2</f>
        <v>40</v>
      </c>
      <c r="E27" s="587">
        <v>8</v>
      </c>
      <c r="F27" s="586"/>
      <c r="G27" s="586">
        <v>8</v>
      </c>
      <c r="H27" s="586">
        <v>8</v>
      </c>
      <c r="I27" s="586">
        <v>8</v>
      </c>
      <c r="J27" s="586">
        <v>8</v>
      </c>
      <c r="K27" s="620"/>
      <c r="L27" s="620"/>
      <c r="M27" s="586">
        <v>8</v>
      </c>
      <c r="N27" s="586">
        <v>8</v>
      </c>
      <c r="O27" s="586"/>
      <c r="P27" s="586">
        <v>8</v>
      </c>
      <c r="Q27" s="586">
        <v>8</v>
      </c>
      <c r="R27" s="589">
        <v>8</v>
      </c>
      <c r="S27" s="734"/>
    </row>
    <row r="28" spans="1:19" ht="31.5" customHeight="1" x14ac:dyDescent="0.35">
      <c r="A28" s="416" t="s">
        <v>13</v>
      </c>
      <c r="B28" s="416" t="s">
        <v>91</v>
      </c>
      <c r="C28" s="585" t="s">
        <v>92</v>
      </c>
      <c r="D28" s="586">
        <f t="shared" ref="D28" si="8">SUM(E28:K28,L28:R28)/2</f>
        <v>40</v>
      </c>
      <c r="E28" s="587"/>
      <c r="F28" s="586">
        <v>8</v>
      </c>
      <c r="G28" s="586">
        <v>8</v>
      </c>
      <c r="H28" s="586">
        <v>8</v>
      </c>
      <c r="I28" s="586">
        <v>8</v>
      </c>
      <c r="J28" s="586">
        <v>8</v>
      </c>
      <c r="K28" s="587"/>
      <c r="L28" s="587"/>
      <c r="M28" s="586">
        <v>8</v>
      </c>
      <c r="N28" s="586">
        <v>8</v>
      </c>
      <c r="O28" s="586">
        <v>8</v>
      </c>
      <c r="P28" s="586">
        <v>8</v>
      </c>
      <c r="Q28" s="586">
        <v>8</v>
      </c>
      <c r="R28" s="589"/>
      <c r="S28" s="734"/>
    </row>
    <row r="29" spans="1:19" ht="31.5" customHeight="1" x14ac:dyDescent="0.35">
      <c r="A29" s="416" t="s">
        <v>13</v>
      </c>
      <c r="B29" s="416" t="s">
        <v>91</v>
      </c>
      <c r="C29" s="592" t="s">
        <v>277</v>
      </c>
      <c r="D29" s="586">
        <f>SUM(E29:K29,L29:R29)/2</f>
        <v>40</v>
      </c>
      <c r="E29" s="587"/>
      <c r="F29" s="586">
        <v>8</v>
      </c>
      <c r="G29" s="586">
        <v>8</v>
      </c>
      <c r="H29" s="586">
        <v>8</v>
      </c>
      <c r="I29" s="586">
        <v>8</v>
      </c>
      <c r="J29" s="586"/>
      <c r="K29" s="587">
        <v>8</v>
      </c>
      <c r="L29" s="587">
        <v>8</v>
      </c>
      <c r="M29" s="586">
        <v>8</v>
      </c>
      <c r="N29" s="586"/>
      <c r="O29" s="586">
        <v>8</v>
      </c>
      <c r="P29" s="586">
        <v>8</v>
      </c>
      <c r="Q29" s="586">
        <v>8</v>
      </c>
      <c r="R29" s="589"/>
      <c r="S29" s="734"/>
    </row>
    <row r="30" spans="1:19" ht="31.5" customHeight="1" x14ac:dyDescent="0.35">
      <c r="A30" s="598"/>
      <c r="B30" s="598"/>
      <c r="C30" s="599" t="s">
        <v>124</v>
      </c>
      <c r="D30" s="600"/>
      <c r="E30" s="601">
        <f t="shared" ref="E30:R30" si="9">COUNT(E7:E13,E15:E18,E20:E22,E24:E25,E27:E29)</f>
        <v>6</v>
      </c>
      <c r="F30" s="601">
        <f t="shared" si="9"/>
        <v>11</v>
      </c>
      <c r="G30" s="601">
        <f t="shared" si="9"/>
        <v>12</v>
      </c>
      <c r="H30" s="601">
        <f t="shared" si="9"/>
        <v>11</v>
      </c>
      <c r="I30" s="601">
        <f t="shared" si="9"/>
        <v>10</v>
      </c>
      <c r="J30" s="601">
        <f t="shared" si="9"/>
        <v>11</v>
      </c>
      <c r="K30" s="601">
        <f t="shared" si="9"/>
        <v>7</v>
      </c>
      <c r="L30" s="601">
        <f t="shared" si="9"/>
        <v>7</v>
      </c>
      <c r="M30" s="601">
        <f t="shared" si="9"/>
        <v>12</v>
      </c>
      <c r="N30" s="601">
        <f t="shared" si="9"/>
        <v>12</v>
      </c>
      <c r="O30" s="601">
        <f t="shared" si="9"/>
        <v>10</v>
      </c>
      <c r="P30" s="601">
        <f t="shared" si="9"/>
        <v>10</v>
      </c>
      <c r="Q30" s="601">
        <f t="shared" si="9"/>
        <v>11</v>
      </c>
      <c r="R30" s="601">
        <f t="shared" si="9"/>
        <v>7</v>
      </c>
      <c r="S30" s="734">
        <f t="shared" si="4"/>
        <v>9.7857142857142865</v>
      </c>
    </row>
    <row r="31" spans="1:19" ht="31.5" customHeight="1" x14ac:dyDescent="0.35">
      <c r="A31" s="416" t="s">
        <v>13</v>
      </c>
      <c r="B31" s="416" t="s">
        <v>262</v>
      </c>
      <c r="C31" s="592" t="s">
        <v>276</v>
      </c>
      <c r="D31" s="586">
        <f>SUM(E31:K31,L31:R31)/2</f>
        <v>12.5</v>
      </c>
      <c r="E31" s="602"/>
      <c r="F31" s="586"/>
      <c r="G31" s="586"/>
      <c r="H31" s="586">
        <v>5</v>
      </c>
      <c r="I31" s="586">
        <v>5</v>
      </c>
      <c r="J31" s="591" t="s">
        <v>104</v>
      </c>
      <c r="K31" s="591" t="s">
        <v>104</v>
      </c>
      <c r="L31" s="591" t="s">
        <v>104</v>
      </c>
      <c r="M31" s="586"/>
      <c r="N31" s="586"/>
      <c r="O31" s="586">
        <v>5</v>
      </c>
      <c r="P31" s="586">
        <v>5</v>
      </c>
      <c r="Q31" s="586">
        <v>5</v>
      </c>
      <c r="R31" s="602"/>
      <c r="S31" s="734"/>
    </row>
    <row r="32" spans="1:19" ht="31.5" customHeight="1" x14ac:dyDescent="0.35">
      <c r="A32" s="416" t="s">
        <v>13</v>
      </c>
      <c r="B32" s="416" t="s">
        <v>34</v>
      </c>
      <c r="C32" s="621" t="s">
        <v>192</v>
      </c>
      <c r="D32" s="586">
        <f>SUM(E32:K32,L32:R32)/2</f>
        <v>32</v>
      </c>
      <c r="E32" s="587">
        <v>8</v>
      </c>
      <c r="F32" s="603">
        <v>8</v>
      </c>
      <c r="G32" s="603">
        <v>8</v>
      </c>
      <c r="H32" s="586">
        <v>8</v>
      </c>
      <c r="I32" s="586"/>
      <c r="J32" s="586"/>
      <c r="K32" s="587"/>
      <c r="L32" s="587"/>
      <c r="M32" s="603">
        <v>8</v>
      </c>
      <c r="N32" s="603">
        <v>8</v>
      </c>
      <c r="O32" s="586">
        <v>8</v>
      </c>
      <c r="P32" s="586"/>
      <c r="Q32" s="586"/>
      <c r="R32" s="589">
        <v>8</v>
      </c>
      <c r="S32" s="734"/>
    </row>
    <row r="33" spans="1:19" ht="31.5" customHeight="1" x14ac:dyDescent="0.35">
      <c r="A33" s="598"/>
      <c r="B33" s="598"/>
      <c r="C33" s="599" t="s">
        <v>121</v>
      </c>
      <c r="D33" s="600"/>
      <c r="E33" s="601">
        <f t="shared" ref="E33:R33" si="10">COUNT(E7:E13,E15:E18,E20:E22,E24:E25,E27:E29,E31:E32)</f>
        <v>7</v>
      </c>
      <c r="F33" s="601">
        <f t="shared" si="10"/>
        <v>12</v>
      </c>
      <c r="G33" s="601">
        <f t="shared" si="10"/>
        <v>13</v>
      </c>
      <c r="H33" s="601">
        <f t="shared" si="10"/>
        <v>13</v>
      </c>
      <c r="I33" s="601">
        <f t="shared" si="10"/>
        <v>11</v>
      </c>
      <c r="J33" s="601">
        <f t="shared" si="10"/>
        <v>11</v>
      </c>
      <c r="K33" s="601">
        <f t="shared" si="10"/>
        <v>7</v>
      </c>
      <c r="L33" s="601">
        <f t="shared" si="10"/>
        <v>7</v>
      </c>
      <c r="M33" s="601">
        <f t="shared" si="10"/>
        <v>13</v>
      </c>
      <c r="N33" s="601">
        <f t="shared" si="10"/>
        <v>13</v>
      </c>
      <c r="O33" s="601">
        <f t="shared" si="10"/>
        <v>12</v>
      </c>
      <c r="P33" s="601">
        <f t="shared" si="10"/>
        <v>11</v>
      </c>
      <c r="Q33" s="601">
        <f t="shared" si="10"/>
        <v>12</v>
      </c>
      <c r="R33" s="601">
        <f t="shared" si="10"/>
        <v>8</v>
      </c>
      <c r="S33" s="734">
        <f t="shared" si="4"/>
        <v>10.714285714285714</v>
      </c>
    </row>
    <row r="34" spans="1:19" ht="31.5" hidden="1" customHeight="1" x14ac:dyDescent="0.35">
      <c r="A34" s="609" t="s">
        <v>258</v>
      </c>
      <c r="B34" s="609" t="s">
        <v>162</v>
      </c>
      <c r="C34" s="612" t="s">
        <v>257</v>
      </c>
      <c r="D34" s="586">
        <f>SUM(E34:K34,L34:R34)/2</f>
        <v>0</v>
      </c>
      <c r="E34" s="620"/>
      <c r="F34" s="612"/>
      <c r="G34" s="622"/>
      <c r="H34" s="612"/>
      <c r="I34" s="612"/>
      <c r="J34" s="612"/>
      <c r="K34" s="593"/>
      <c r="L34" s="593"/>
      <c r="M34" s="612"/>
      <c r="N34" s="623"/>
      <c r="O34" s="623"/>
      <c r="P34" s="623"/>
      <c r="Q34" s="612"/>
      <c r="R34" s="624"/>
      <c r="S34" s="734"/>
    </row>
    <row r="35" spans="1:19" ht="31.5" hidden="1" customHeight="1" x14ac:dyDescent="0.35">
      <c r="A35" s="598"/>
      <c r="B35" s="598"/>
      <c r="C35" s="599" t="s">
        <v>139</v>
      </c>
      <c r="D35" s="600"/>
      <c r="E35" s="601">
        <f t="shared" ref="E35:R35" si="11">COUNT(E7:E12,E15:E18,E20:E22,E24:E25,E27:E29,E31:E32,E34)</f>
        <v>6</v>
      </c>
      <c r="F35" s="601">
        <f t="shared" si="11"/>
        <v>12</v>
      </c>
      <c r="G35" s="601">
        <f t="shared" si="11"/>
        <v>13</v>
      </c>
      <c r="H35" s="601">
        <f t="shared" si="11"/>
        <v>13</v>
      </c>
      <c r="I35" s="601">
        <f t="shared" si="11"/>
        <v>11</v>
      </c>
      <c r="J35" s="601">
        <f t="shared" si="11"/>
        <v>11</v>
      </c>
      <c r="K35" s="601">
        <f t="shared" si="11"/>
        <v>6</v>
      </c>
      <c r="L35" s="601">
        <f t="shared" si="11"/>
        <v>6</v>
      </c>
      <c r="M35" s="601">
        <f t="shared" si="11"/>
        <v>13</v>
      </c>
      <c r="N35" s="601">
        <f t="shared" si="11"/>
        <v>13</v>
      </c>
      <c r="O35" s="601">
        <f t="shared" si="11"/>
        <v>12</v>
      </c>
      <c r="P35" s="601">
        <f t="shared" si="11"/>
        <v>11</v>
      </c>
      <c r="Q35" s="601">
        <f t="shared" si="11"/>
        <v>12</v>
      </c>
      <c r="R35" s="601">
        <f t="shared" si="11"/>
        <v>7</v>
      </c>
      <c r="S35" s="734">
        <f t="shared" si="4"/>
        <v>10.428571428571429</v>
      </c>
    </row>
    <row r="36" spans="1:19" ht="31.5" customHeight="1" x14ac:dyDescent="0.35">
      <c r="A36" s="416" t="s">
        <v>13</v>
      </c>
      <c r="B36" s="416" t="s">
        <v>103</v>
      </c>
      <c r="C36" s="592" t="s">
        <v>254</v>
      </c>
      <c r="D36" s="586">
        <f>SUM(E36:K36,L36:R36)/2</f>
        <v>40</v>
      </c>
      <c r="E36" s="587">
        <v>8</v>
      </c>
      <c r="F36" s="586">
        <v>8</v>
      </c>
      <c r="G36" s="586"/>
      <c r="H36" s="586">
        <v>8</v>
      </c>
      <c r="I36" s="586">
        <v>8</v>
      </c>
      <c r="J36" s="586">
        <v>8</v>
      </c>
      <c r="K36" s="587"/>
      <c r="L36" s="587"/>
      <c r="M36" s="586">
        <v>8</v>
      </c>
      <c r="N36" s="586">
        <v>8</v>
      </c>
      <c r="O36" s="586"/>
      <c r="P36" s="586">
        <v>8</v>
      </c>
      <c r="Q36" s="586">
        <v>8</v>
      </c>
      <c r="R36" s="589">
        <v>8</v>
      </c>
      <c r="S36" s="734"/>
    </row>
    <row r="37" spans="1:19" ht="31.5" customHeight="1" x14ac:dyDescent="0.35">
      <c r="A37" s="598"/>
      <c r="B37" s="598"/>
      <c r="C37" s="599" t="s">
        <v>125</v>
      </c>
      <c r="D37" s="600"/>
      <c r="E37" s="601">
        <f t="shared" ref="E37:R37" si="12">COUNT(E7:E12,E15:E17,E20:E22,E24:E25,E27:E29,E31:E32,E34,E36:E36)</f>
        <v>6</v>
      </c>
      <c r="F37" s="601">
        <f t="shared" si="12"/>
        <v>13</v>
      </c>
      <c r="G37" s="601">
        <f t="shared" si="12"/>
        <v>12</v>
      </c>
      <c r="H37" s="601">
        <f t="shared" si="12"/>
        <v>13</v>
      </c>
      <c r="I37" s="601">
        <f t="shared" si="12"/>
        <v>12</v>
      </c>
      <c r="J37" s="601">
        <f t="shared" si="12"/>
        <v>12</v>
      </c>
      <c r="K37" s="601">
        <f t="shared" si="12"/>
        <v>6</v>
      </c>
      <c r="L37" s="601">
        <f t="shared" si="12"/>
        <v>5</v>
      </c>
      <c r="M37" s="601">
        <f t="shared" si="12"/>
        <v>13</v>
      </c>
      <c r="N37" s="601">
        <f t="shared" si="12"/>
        <v>13</v>
      </c>
      <c r="O37" s="601">
        <f t="shared" si="12"/>
        <v>12</v>
      </c>
      <c r="P37" s="601">
        <f t="shared" si="12"/>
        <v>12</v>
      </c>
      <c r="Q37" s="601">
        <f t="shared" si="12"/>
        <v>13</v>
      </c>
      <c r="R37" s="601">
        <f t="shared" si="12"/>
        <v>7</v>
      </c>
      <c r="S37" s="734">
        <f t="shared" si="4"/>
        <v>10.642857142857142</v>
      </c>
    </row>
    <row r="38" spans="1:19" ht="31.5" customHeight="1" x14ac:dyDescent="0.35">
      <c r="A38" s="416" t="s">
        <v>13</v>
      </c>
      <c r="B38" s="416" t="s">
        <v>93</v>
      </c>
      <c r="C38" s="746" t="s">
        <v>282</v>
      </c>
      <c r="D38" s="586">
        <f>SUM(E38:K38,L38:R38)/2</f>
        <v>40</v>
      </c>
      <c r="E38" s="589">
        <v>8</v>
      </c>
      <c r="F38" s="586">
        <v>8</v>
      </c>
      <c r="G38" s="586">
        <v>8</v>
      </c>
      <c r="H38" s="586"/>
      <c r="I38" s="586">
        <v>8</v>
      </c>
      <c r="J38" s="586">
        <v>8</v>
      </c>
      <c r="K38" s="602"/>
      <c r="L38" s="602"/>
      <c r="M38" s="586">
        <v>8</v>
      </c>
      <c r="N38" s="586">
        <v>8</v>
      </c>
      <c r="O38" s="586">
        <v>8</v>
      </c>
      <c r="P38" s="586">
        <v>8</v>
      </c>
      <c r="Q38" s="586"/>
      <c r="R38" s="602">
        <v>8</v>
      </c>
      <c r="S38" s="734"/>
    </row>
    <row r="39" spans="1:19" ht="31.5" customHeight="1" x14ac:dyDescent="0.35">
      <c r="A39" s="416" t="s">
        <v>13</v>
      </c>
      <c r="B39" s="416" t="s">
        <v>94</v>
      </c>
      <c r="C39" s="592" t="s">
        <v>176</v>
      </c>
      <c r="D39" s="586">
        <f t="shared" ref="D39:D42" si="13">SUM(E39:K39,L39:R39)/2</f>
        <v>0</v>
      </c>
      <c r="E39" s="597" t="s">
        <v>219</v>
      </c>
      <c r="F39" s="586"/>
      <c r="G39" s="612"/>
      <c r="H39" s="612"/>
      <c r="I39" s="586"/>
      <c r="J39" s="586"/>
      <c r="K39" s="587"/>
      <c r="L39" s="587"/>
      <c r="M39" s="586"/>
      <c r="N39" s="586"/>
      <c r="O39" s="586"/>
      <c r="P39" s="586"/>
      <c r="Q39" s="586"/>
      <c r="R39" s="589"/>
      <c r="S39" s="734"/>
    </row>
    <row r="40" spans="1:19" ht="31.5" customHeight="1" x14ac:dyDescent="0.35">
      <c r="A40" s="416" t="s">
        <v>13</v>
      </c>
      <c r="B40" s="416" t="s">
        <v>94</v>
      </c>
      <c r="C40" s="621" t="s">
        <v>235</v>
      </c>
      <c r="D40" s="586">
        <f t="shared" si="13"/>
        <v>40</v>
      </c>
      <c r="E40" s="593"/>
      <c r="F40" s="747">
        <v>8</v>
      </c>
      <c r="G40" s="603">
        <v>8</v>
      </c>
      <c r="H40" s="591"/>
      <c r="I40" s="603">
        <v>8</v>
      </c>
      <c r="J40" s="603">
        <v>8</v>
      </c>
      <c r="K40" s="587">
        <v>8</v>
      </c>
      <c r="L40" s="587">
        <v>8</v>
      </c>
      <c r="M40" s="591">
        <v>8</v>
      </c>
      <c r="N40" s="747"/>
      <c r="O40" s="603">
        <v>8</v>
      </c>
      <c r="P40" s="603">
        <v>8</v>
      </c>
      <c r="Q40" s="603">
        <v>8</v>
      </c>
      <c r="R40" s="605"/>
      <c r="S40" s="734"/>
    </row>
    <row r="41" spans="1:19" ht="31.5" customHeight="1" x14ac:dyDescent="0.35">
      <c r="A41" s="416" t="s">
        <v>13</v>
      </c>
      <c r="B41" s="416" t="s">
        <v>94</v>
      </c>
      <c r="C41" s="746" t="s">
        <v>210</v>
      </c>
      <c r="D41" s="586">
        <f t="shared" si="13"/>
        <v>32</v>
      </c>
      <c r="E41" s="587"/>
      <c r="F41" s="586">
        <v>8</v>
      </c>
      <c r="G41" s="586"/>
      <c r="H41" s="586">
        <v>8</v>
      </c>
      <c r="I41" s="586">
        <v>8</v>
      </c>
      <c r="J41" s="586"/>
      <c r="K41" s="587">
        <v>8</v>
      </c>
      <c r="L41" s="587">
        <v>8</v>
      </c>
      <c r="M41" s="586">
        <v>8</v>
      </c>
      <c r="N41" s="591">
        <v>8</v>
      </c>
      <c r="O41" s="591"/>
      <c r="P41" s="586"/>
      <c r="Q41" s="586">
        <v>8</v>
      </c>
      <c r="R41" s="589"/>
      <c r="S41" s="734"/>
    </row>
    <row r="42" spans="1:19" ht="31.5" customHeight="1" x14ac:dyDescent="0.35">
      <c r="A42" s="416" t="s">
        <v>13</v>
      </c>
      <c r="B42" s="416" t="s">
        <v>94</v>
      </c>
      <c r="C42" s="592" t="s">
        <v>221</v>
      </c>
      <c r="D42" s="586">
        <f t="shared" si="13"/>
        <v>40</v>
      </c>
      <c r="E42" s="587">
        <v>8</v>
      </c>
      <c r="F42" s="586">
        <v>8</v>
      </c>
      <c r="G42" s="586">
        <v>8</v>
      </c>
      <c r="H42" s="586">
        <v>8</v>
      </c>
      <c r="I42" s="586"/>
      <c r="J42" s="586">
        <v>8</v>
      </c>
      <c r="K42" s="587"/>
      <c r="L42" s="587"/>
      <c r="M42" s="603">
        <v>8</v>
      </c>
      <c r="N42" s="586">
        <v>8</v>
      </c>
      <c r="O42" s="586">
        <v>8</v>
      </c>
      <c r="P42" s="586">
        <v>8</v>
      </c>
      <c r="Q42" s="586"/>
      <c r="R42" s="589">
        <v>8</v>
      </c>
      <c r="S42" s="734"/>
    </row>
    <row r="43" spans="1:19" ht="31.5" customHeight="1" x14ac:dyDescent="0.35">
      <c r="A43" s="598"/>
      <c r="B43" s="598"/>
      <c r="C43" s="599" t="s">
        <v>126</v>
      </c>
      <c r="D43" s="600"/>
      <c r="E43" s="601">
        <f t="shared" ref="E43:R43" si="14">COUNT(E8:E12,E15:E18,E20:E22,E24:E25,E27:E29,E31:E32,E34,E36:E36,E38)</f>
        <v>8</v>
      </c>
      <c r="F43" s="601">
        <f t="shared" si="14"/>
        <v>13</v>
      </c>
      <c r="G43" s="601">
        <f t="shared" si="14"/>
        <v>13</v>
      </c>
      <c r="H43" s="601">
        <f t="shared" si="14"/>
        <v>13</v>
      </c>
      <c r="I43" s="601">
        <f t="shared" si="14"/>
        <v>12</v>
      </c>
      <c r="J43" s="601">
        <f t="shared" si="14"/>
        <v>12</v>
      </c>
      <c r="K43" s="601">
        <f t="shared" si="14"/>
        <v>6</v>
      </c>
      <c r="L43" s="601">
        <f t="shared" si="14"/>
        <v>6</v>
      </c>
      <c r="M43" s="601">
        <f t="shared" si="14"/>
        <v>14</v>
      </c>
      <c r="N43" s="601">
        <f t="shared" si="14"/>
        <v>14</v>
      </c>
      <c r="O43" s="601">
        <f t="shared" si="14"/>
        <v>12</v>
      </c>
      <c r="P43" s="601">
        <f t="shared" si="14"/>
        <v>12</v>
      </c>
      <c r="Q43" s="601">
        <f t="shared" si="14"/>
        <v>12</v>
      </c>
      <c r="R43" s="601">
        <f t="shared" si="14"/>
        <v>9</v>
      </c>
      <c r="S43" s="734">
        <f t="shared" si="4"/>
        <v>11.142857142857142</v>
      </c>
    </row>
    <row r="44" spans="1:19" ht="31.5" hidden="1" customHeight="1" x14ac:dyDescent="0.35">
      <c r="A44" s="598"/>
      <c r="B44" s="598"/>
      <c r="C44" s="599" t="s">
        <v>127</v>
      </c>
      <c r="D44" s="600"/>
      <c r="E44" s="601">
        <f t="shared" ref="E44:R44" si="15">COUNT(E15:E18,E20:E22,E24:E25,E27:E29,E31:E32,E34,E36:E36,E38:E42)</f>
        <v>8</v>
      </c>
      <c r="F44" s="601">
        <f t="shared" si="15"/>
        <v>13</v>
      </c>
      <c r="G44" s="601">
        <f t="shared" si="15"/>
        <v>12</v>
      </c>
      <c r="H44" s="601">
        <f t="shared" si="15"/>
        <v>13</v>
      </c>
      <c r="I44" s="601">
        <f t="shared" si="15"/>
        <v>11</v>
      </c>
      <c r="J44" s="601">
        <f t="shared" si="15"/>
        <v>11</v>
      </c>
      <c r="K44" s="601">
        <f t="shared" si="15"/>
        <v>7</v>
      </c>
      <c r="L44" s="601">
        <f t="shared" si="15"/>
        <v>8</v>
      </c>
      <c r="M44" s="601">
        <f t="shared" si="15"/>
        <v>14</v>
      </c>
      <c r="N44" s="601">
        <f t="shared" si="15"/>
        <v>13</v>
      </c>
      <c r="O44" s="601">
        <f t="shared" si="15"/>
        <v>11</v>
      </c>
      <c r="P44" s="601">
        <f t="shared" si="15"/>
        <v>11</v>
      </c>
      <c r="Q44" s="601">
        <f t="shared" si="15"/>
        <v>12</v>
      </c>
      <c r="R44" s="601">
        <f t="shared" si="15"/>
        <v>8</v>
      </c>
      <c r="S44" s="734"/>
    </row>
    <row r="45" spans="1:19" ht="31.5" customHeight="1" x14ac:dyDescent="0.35">
      <c r="A45" s="416" t="s">
        <v>13</v>
      </c>
      <c r="B45" s="416" t="s">
        <v>216</v>
      </c>
      <c r="C45" s="592" t="s">
        <v>135</v>
      </c>
      <c r="D45" s="586">
        <f t="shared" ref="D45:D46" si="16">SUM(E45:K45,L45:R45)/2</f>
        <v>32</v>
      </c>
      <c r="E45" s="589"/>
      <c r="F45" s="586"/>
      <c r="G45" s="586"/>
      <c r="H45" s="586">
        <v>8</v>
      </c>
      <c r="I45" s="586">
        <v>8</v>
      </c>
      <c r="J45" s="586">
        <v>8</v>
      </c>
      <c r="K45" s="602">
        <v>8</v>
      </c>
      <c r="L45" s="602">
        <v>8</v>
      </c>
      <c r="M45" s="586"/>
      <c r="N45" s="586"/>
      <c r="O45" s="586">
        <v>8</v>
      </c>
      <c r="P45" s="586">
        <v>8</v>
      </c>
      <c r="Q45" s="586">
        <v>8</v>
      </c>
      <c r="R45" s="589"/>
      <c r="S45" s="734"/>
    </row>
    <row r="46" spans="1:19" ht="31.5" customHeight="1" x14ac:dyDescent="0.35">
      <c r="A46" s="416" t="s">
        <v>13</v>
      </c>
      <c r="B46" s="416" t="s">
        <v>216</v>
      </c>
      <c r="C46" s="592" t="s">
        <v>109</v>
      </c>
      <c r="D46" s="586">
        <f t="shared" si="16"/>
        <v>35</v>
      </c>
      <c r="E46" s="589"/>
      <c r="F46" s="590">
        <v>7</v>
      </c>
      <c r="G46" s="586">
        <v>7</v>
      </c>
      <c r="H46" s="590">
        <v>7</v>
      </c>
      <c r="I46" s="586">
        <v>7</v>
      </c>
      <c r="J46" s="586">
        <v>7</v>
      </c>
      <c r="K46" s="589"/>
      <c r="L46" s="587"/>
      <c r="M46" s="586">
        <v>7</v>
      </c>
      <c r="N46" s="586">
        <v>7</v>
      </c>
      <c r="O46" s="586">
        <v>7</v>
      </c>
      <c r="P46" s="586">
        <v>7</v>
      </c>
      <c r="Q46" s="586">
        <v>7</v>
      </c>
      <c r="R46" s="589"/>
      <c r="S46" s="734"/>
    </row>
    <row r="47" spans="1:19" ht="31.5" customHeight="1" x14ac:dyDescent="0.35">
      <c r="A47" s="416" t="s">
        <v>13</v>
      </c>
      <c r="B47" s="416" t="s">
        <v>110</v>
      </c>
      <c r="C47" s="585" t="s">
        <v>106</v>
      </c>
      <c r="D47" s="586">
        <f>SUM(E47:K47,L47:R47)/2</f>
        <v>30</v>
      </c>
      <c r="E47" s="589"/>
      <c r="F47" s="590">
        <v>6</v>
      </c>
      <c r="G47" s="586">
        <v>6</v>
      </c>
      <c r="H47" s="590">
        <v>6</v>
      </c>
      <c r="I47" s="586">
        <v>6</v>
      </c>
      <c r="J47" s="586">
        <v>6</v>
      </c>
      <c r="K47" s="596"/>
      <c r="L47" s="587"/>
      <c r="M47" s="586">
        <v>6</v>
      </c>
      <c r="N47" s="586">
        <v>6</v>
      </c>
      <c r="O47" s="586">
        <v>6</v>
      </c>
      <c r="P47" s="586">
        <v>6</v>
      </c>
      <c r="Q47" s="586">
        <v>6</v>
      </c>
      <c r="R47" s="596"/>
      <c r="S47" s="734"/>
    </row>
    <row r="48" spans="1:19" ht="31.5" customHeight="1" x14ac:dyDescent="0.35">
      <c r="A48" s="598"/>
      <c r="B48" s="598"/>
      <c r="C48" s="625" t="s">
        <v>113</v>
      </c>
      <c r="D48" s="600"/>
      <c r="E48" s="601">
        <f t="shared" ref="E48:R48" si="17">COUNT(E24:E25,E27:E29,E32,E34,E36:E36,E38:E42,E45:E47)</f>
        <v>6</v>
      </c>
      <c r="F48" s="601">
        <f t="shared" si="17"/>
        <v>10</v>
      </c>
      <c r="G48" s="601">
        <f t="shared" si="17"/>
        <v>10</v>
      </c>
      <c r="H48" s="601">
        <f t="shared" si="17"/>
        <v>11</v>
      </c>
      <c r="I48" s="601">
        <f t="shared" si="17"/>
        <v>10</v>
      </c>
      <c r="J48" s="601">
        <f t="shared" si="17"/>
        <v>9</v>
      </c>
      <c r="K48" s="601">
        <f t="shared" si="17"/>
        <v>6</v>
      </c>
      <c r="L48" s="601">
        <f t="shared" si="17"/>
        <v>6</v>
      </c>
      <c r="M48" s="601">
        <f t="shared" si="17"/>
        <v>11</v>
      </c>
      <c r="N48" s="601">
        <f t="shared" si="17"/>
        <v>10</v>
      </c>
      <c r="O48" s="601">
        <f t="shared" si="17"/>
        <v>10</v>
      </c>
      <c r="P48" s="601">
        <f t="shared" si="17"/>
        <v>10</v>
      </c>
      <c r="Q48" s="601">
        <f t="shared" si="17"/>
        <v>9</v>
      </c>
      <c r="R48" s="601">
        <f t="shared" si="17"/>
        <v>6</v>
      </c>
      <c r="S48" s="734">
        <f t="shared" si="4"/>
        <v>8.8571428571428577</v>
      </c>
    </row>
    <row r="49" spans="1:19" ht="31.5" hidden="1" customHeight="1" x14ac:dyDescent="0.35">
      <c r="A49" s="598"/>
      <c r="B49" s="598"/>
      <c r="C49" s="625" t="s">
        <v>55</v>
      </c>
      <c r="D49" s="600"/>
      <c r="E49" s="601">
        <f>COUNT(E27:E29,E32,E34,E36:E36,E38:E42,E45:E47)</f>
        <v>5</v>
      </c>
      <c r="F49" s="601">
        <f t="shared" ref="F49:R49" si="18">COUNT(F27:F29,F32,F34,F36:F36,F38:F42,F45:F47)</f>
        <v>10</v>
      </c>
      <c r="G49" s="601">
        <f t="shared" si="18"/>
        <v>9</v>
      </c>
      <c r="H49" s="601">
        <f t="shared" si="18"/>
        <v>10</v>
      </c>
      <c r="I49" s="601">
        <f t="shared" si="18"/>
        <v>10</v>
      </c>
      <c r="J49" s="601">
        <f t="shared" si="18"/>
        <v>9</v>
      </c>
      <c r="K49" s="601">
        <f t="shared" si="18"/>
        <v>4</v>
      </c>
      <c r="L49" s="601">
        <f t="shared" si="18"/>
        <v>4</v>
      </c>
      <c r="M49" s="601">
        <f t="shared" si="18"/>
        <v>11</v>
      </c>
      <c r="N49" s="601">
        <f t="shared" si="18"/>
        <v>9</v>
      </c>
      <c r="O49" s="601">
        <f t="shared" si="18"/>
        <v>9</v>
      </c>
      <c r="P49" s="601">
        <f t="shared" si="18"/>
        <v>10</v>
      </c>
      <c r="Q49" s="601">
        <f t="shared" si="18"/>
        <v>9</v>
      </c>
      <c r="R49" s="601">
        <f t="shared" si="18"/>
        <v>5</v>
      </c>
      <c r="S49" s="734">
        <f t="shared" si="4"/>
        <v>8.1428571428571423</v>
      </c>
    </row>
    <row r="50" spans="1:19" ht="31.5" customHeight="1" x14ac:dyDescent="0.35">
      <c r="A50" s="416" t="s">
        <v>13</v>
      </c>
      <c r="B50" s="416" t="s">
        <v>227</v>
      </c>
      <c r="C50" s="592" t="s">
        <v>112</v>
      </c>
      <c r="D50" s="586">
        <f t="shared" ref="D50" si="19">SUM(E50:K50,L50:R50)/2</f>
        <v>10</v>
      </c>
      <c r="E50" s="589"/>
      <c r="F50" s="590"/>
      <c r="G50" s="586">
        <v>5</v>
      </c>
      <c r="H50" s="590"/>
      <c r="I50" s="586">
        <v>5</v>
      </c>
      <c r="J50" s="586"/>
      <c r="K50" s="587"/>
      <c r="L50" s="587"/>
      <c r="M50" s="586"/>
      <c r="N50" s="586">
        <v>5</v>
      </c>
      <c r="O50" s="586"/>
      <c r="P50" s="586">
        <v>5</v>
      </c>
      <c r="Q50" s="586"/>
      <c r="R50" s="587"/>
      <c r="S50" s="734"/>
    </row>
    <row r="51" spans="1:19" ht="31.5" customHeight="1" x14ac:dyDescent="0.35">
      <c r="A51" s="598"/>
      <c r="B51" s="598"/>
      <c r="C51" s="625" t="s">
        <v>105</v>
      </c>
      <c r="D51" s="600"/>
      <c r="E51" s="601">
        <f>COUNT(E32,E34,E36:E36,E38:E42,E45:E47,E50)</f>
        <v>4</v>
      </c>
      <c r="F51" s="601">
        <f t="shared" ref="F51:J51" si="20">COUNT(F32,F34,F36:F36,F38:F42,F45:F47,F50)</f>
        <v>8</v>
      </c>
      <c r="G51" s="601">
        <f t="shared" si="20"/>
        <v>7</v>
      </c>
      <c r="H51" s="601">
        <f t="shared" si="20"/>
        <v>7</v>
      </c>
      <c r="I51" s="601">
        <f t="shared" si="20"/>
        <v>8</v>
      </c>
      <c r="J51" s="601">
        <f t="shared" si="20"/>
        <v>7</v>
      </c>
      <c r="K51" s="601">
        <f>COUNT(K31:K32,K34,K36:K36,K38:K42,K45:K47,K50)</f>
        <v>3</v>
      </c>
      <c r="L51" s="601">
        <f>COUNT(L31:L32,L34,L36:L36,L38:L42,L45:L47,L50)</f>
        <v>3</v>
      </c>
      <c r="M51" s="601">
        <f t="shared" ref="M51:R51" si="21">COUNT(M32,M34,M36:M36,M38:M42,M45:M47,M50)</f>
        <v>8</v>
      </c>
      <c r="N51" s="601">
        <f t="shared" si="21"/>
        <v>8</v>
      </c>
      <c r="O51" s="601">
        <f t="shared" si="21"/>
        <v>7</v>
      </c>
      <c r="P51" s="601">
        <f t="shared" si="21"/>
        <v>8</v>
      </c>
      <c r="Q51" s="601">
        <f t="shared" si="21"/>
        <v>6</v>
      </c>
      <c r="R51" s="601">
        <f t="shared" si="21"/>
        <v>4</v>
      </c>
      <c r="S51" s="734">
        <f t="shared" si="4"/>
        <v>6.2857142857142856</v>
      </c>
    </row>
    <row r="52" spans="1:19" ht="31.5" hidden="1" customHeight="1" x14ac:dyDescent="0.35">
      <c r="A52" s="598"/>
      <c r="B52" s="598"/>
      <c r="C52" s="625" t="s">
        <v>128</v>
      </c>
      <c r="D52" s="600"/>
      <c r="E52" s="601">
        <f t="shared" ref="E52:R52" si="22">COUNT(E34,E36:E36,E38:E42,E45:E47,E50)</f>
        <v>3</v>
      </c>
      <c r="F52" s="601">
        <f t="shared" si="22"/>
        <v>7</v>
      </c>
      <c r="G52" s="601">
        <f t="shared" si="22"/>
        <v>6</v>
      </c>
      <c r="H52" s="601">
        <f t="shared" si="22"/>
        <v>6</v>
      </c>
      <c r="I52" s="601">
        <f t="shared" si="22"/>
        <v>8</v>
      </c>
      <c r="J52" s="601">
        <f t="shared" si="22"/>
        <v>7</v>
      </c>
      <c r="K52" s="601">
        <f t="shared" si="22"/>
        <v>3</v>
      </c>
      <c r="L52" s="601">
        <f t="shared" si="22"/>
        <v>3</v>
      </c>
      <c r="M52" s="601">
        <f t="shared" si="22"/>
        <v>7</v>
      </c>
      <c r="N52" s="601">
        <f t="shared" si="22"/>
        <v>7</v>
      </c>
      <c r="O52" s="601">
        <f t="shared" si="22"/>
        <v>6</v>
      </c>
      <c r="P52" s="601">
        <f t="shared" si="22"/>
        <v>8</v>
      </c>
      <c r="Q52" s="601">
        <f t="shared" si="22"/>
        <v>6</v>
      </c>
      <c r="R52" s="601">
        <f t="shared" si="22"/>
        <v>3</v>
      </c>
      <c r="S52" s="734">
        <f t="shared" si="4"/>
        <v>5.7142857142857144</v>
      </c>
    </row>
    <row r="53" spans="1:19" ht="31.5" hidden="1" customHeight="1" x14ac:dyDescent="0.35">
      <c r="A53" s="598"/>
      <c r="B53" s="598"/>
      <c r="C53" s="625" t="s">
        <v>161</v>
      </c>
      <c r="D53" s="600"/>
      <c r="E53" s="601">
        <f>COUNT(E36:E36,E38:E42,E45:E47,E50)</f>
        <v>3</v>
      </c>
      <c r="F53" s="601">
        <f t="shared" ref="F53:R53" si="23">COUNT(F36:F36,F38:F42,F45:F47,F50)</f>
        <v>7</v>
      </c>
      <c r="G53" s="601">
        <f t="shared" si="23"/>
        <v>6</v>
      </c>
      <c r="H53" s="601">
        <f t="shared" si="23"/>
        <v>6</v>
      </c>
      <c r="I53" s="601">
        <f t="shared" si="23"/>
        <v>8</v>
      </c>
      <c r="J53" s="601">
        <f t="shared" si="23"/>
        <v>7</v>
      </c>
      <c r="K53" s="601">
        <f t="shared" si="23"/>
        <v>3</v>
      </c>
      <c r="L53" s="601">
        <f t="shared" si="23"/>
        <v>3</v>
      </c>
      <c r="M53" s="601">
        <f t="shared" si="23"/>
        <v>7</v>
      </c>
      <c r="N53" s="601">
        <f t="shared" si="23"/>
        <v>7</v>
      </c>
      <c r="O53" s="601">
        <f t="shared" si="23"/>
        <v>6</v>
      </c>
      <c r="P53" s="601">
        <f t="shared" si="23"/>
        <v>8</v>
      </c>
      <c r="Q53" s="601">
        <f t="shared" si="23"/>
        <v>6</v>
      </c>
      <c r="R53" s="601">
        <f t="shared" si="23"/>
        <v>3</v>
      </c>
      <c r="S53" s="734">
        <f t="shared" si="4"/>
        <v>5.7142857142857144</v>
      </c>
    </row>
    <row r="54" spans="1:19" ht="31.5" hidden="1" customHeight="1" x14ac:dyDescent="0.35">
      <c r="A54" s="598"/>
      <c r="B54" s="598"/>
      <c r="C54" s="625" t="s">
        <v>129</v>
      </c>
      <c r="D54" s="600"/>
      <c r="E54" s="601">
        <f t="shared" ref="E54:R54" si="24">COUNT(E38:E42,E45:E47,E50)</f>
        <v>2</v>
      </c>
      <c r="F54" s="601">
        <f t="shared" si="24"/>
        <v>6</v>
      </c>
      <c r="G54" s="601">
        <f t="shared" si="24"/>
        <v>6</v>
      </c>
      <c r="H54" s="601">
        <f t="shared" si="24"/>
        <v>5</v>
      </c>
      <c r="I54" s="601">
        <f t="shared" si="24"/>
        <v>7</v>
      </c>
      <c r="J54" s="601">
        <f t="shared" si="24"/>
        <v>6</v>
      </c>
      <c r="K54" s="601">
        <f t="shared" si="24"/>
        <v>3</v>
      </c>
      <c r="L54" s="601">
        <f t="shared" si="24"/>
        <v>3</v>
      </c>
      <c r="M54" s="601">
        <f t="shared" si="24"/>
        <v>6</v>
      </c>
      <c r="N54" s="601">
        <f t="shared" si="24"/>
        <v>6</v>
      </c>
      <c r="O54" s="601">
        <f t="shared" si="24"/>
        <v>6</v>
      </c>
      <c r="P54" s="601">
        <f t="shared" si="24"/>
        <v>7</v>
      </c>
      <c r="Q54" s="601">
        <f t="shared" si="24"/>
        <v>5</v>
      </c>
      <c r="R54" s="601">
        <f t="shared" si="24"/>
        <v>2</v>
      </c>
      <c r="S54" s="734">
        <f t="shared" si="4"/>
        <v>5</v>
      </c>
    </row>
    <row r="55" spans="1:19" ht="31.5" hidden="1" customHeight="1" x14ac:dyDescent="0.35">
      <c r="A55" s="598"/>
      <c r="B55" s="598"/>
      <c r="C55" s="625" t="s">
        <v>186</v>
      </c>
      <c r="D55" s="600"/>
      <c r="E55" s="601">
        <f>COUNT(E38:E42,E45:E47,E50)</f>
        <v>2</v>
      </c>
      <c r="F55" s="601">
        <f t="shared" ref="F55:R55" si="25">COUNT(F38:F42,F45:F47,F50)</f>
        <v>6</v>
      </c>
      <c r="G55" s="601">
        <f t="shared" si="25"/>
        <v>6</v>
      </c>
      <c r="H55" s="601">
        <f t="shared" si="25"/>
        <v>5</v>
      </c>
      <c r="I55" s="601">
        <f t="shared" si="25"/>
        <v>7</v>
      </c>
      <c r="J55" s="601">
        <f t="shared" si="25"/>
        <v>6</v>
      </c>
      <c r="K55" s="601">
        <f t="shared" si="25"/>
        <v>3</v>
      </c>
      <c r="L55" s="601">
        <f t="shared" si="25"/>
        <v>3</v>
      </c>
      <c r="M55" s="601">
        <f t="shared" si="25"/>
        <v>6</v>
      </c>
      <c r="N55" s="601">
        <f t="shared" si="25"/>
        <v>6</v>
      </c>
      <c r="O55" s="601">
        <f t="shared" si="25"/>
        <v>6</v>
      </c>
      <c r="P55" s="601">
        <f t="shared" si="25"/>
        <v>7</v>
      </c>
      <c r="Q55" s="601">
        <f t="shared" si="25"/>
        <v>5</v>
      </c>
      <c r="R55" s="601">
        <f t="shared" si="25"/>
        <v>2</v>
      </c>
      <c r="S55" s="734">
        <f t="shared" si="4"/>
        <v>5</v>
      </c>
    </row>
    <row r="56" spans="1:19" ht="31.5" customHeight="1" x14ac:dyDescent="0.35">
      <c r="A56" s="598"/>
      <c r="B56" s="598"/>
      <c r="C56" s="625" t="s">
        <v>130</v>
      </c>
      <c r="D56" s="600"/>
      <c r="E56" s="601">
        <f t="shared" ref="E56:R56" si="26">COUNT(E39:E42,E45:E47,E50)</f>
        <v>1</v>
      </c>
      <c r="F56" s="601">
        <f t="shared" si="26"/>
        <v>5</v>
      </c>
      <c r="G56" s="601">
        <f t="shared" si="26"/>
        <v>5</v>
      </c>
      <c r="H56" s="601">
        <f t="shared" si="26"/>
        <v>5</v>
      </c>
      <c r="I56" s="601">
        <f t="shared" si="26"/>
        <v>6</v>
      </c>
      <c r="J56" s="601">
        <f t="shared" si="26"/>
        <v>5</v>
      </c>
      <c r="K56" s="601">
        <f t="shared" si="26"/>
        <v>3</v>
      </c>
      <c r="L56" s="601">
        <f t="shared" si="26"/>
        <v>3</v>
      </c>
      <c r="M56" s="601">
        <f t="shared" si="26"/>
        <v>5</v>
      </c>
      <c r="N56" s="601">
        <f t="shared" si="26"/>
        <v>5</v>
      </c>
      <c r="O56" s="601">
        <f t="shared" si="26"/>
        <v>5</v>
      </c>
      <c r="P56" s="601">
        <f t="shared" si="26"/>
        <v>6</v>
      </c>
      <c r="Q56" s="601">
        <f t="shared" si="26"/>
        <v>5</v>
      </c>
      <c r="R56" s="601">
        <f t="shared" si="26"/>
        <v>1</v>
      </c>
      <c r="S56" s="734">
        <f t="shared" si="4"/>
        <v>4.2857142857142856</v>
      </c>
    </row>
    <row r="57" spans="1:19" ht="31.5" customHeight="1" thickBot="1" x14ac:dyDescent="0.4">
      <c r="A57" s="416" t="s">
        <v>102</v>
      </c>
      <c r="B57" s="416"/>
      <c r="C57" s="585"/>
      <c r="D57" s="586"/>
      <c r="E57" s="589"/>
      <c r="F57" s="590"/>
      <c r="G57" s="590"/>
      <c r="H57" s="590"/>
      <c r="I57" s="586"/>
      <c r="J57" s="586"/>
      <c r="K57" s="587"/>
      <c r="L57" s="587"/>
      <c r="M57" s="590"/>
      <c r="N57" s="586"/>
      <c r="O57" s="586"/>
      <c r="P57" s="586"/>
      <c r="Q57" s="586"/>
      <c r="R57" s="589"/>
    </row>
    <row r="58" spans="1:19" ht="31.5" customHeight="1" thickBot="1" x14ac:dyDescent="0.4">
      <c r="A58" s="626" t="s">
        <v>95</v>
      </c>
      <c r="B58" s="626" t="s">
        <v>101</v>
      </c>
      <c r="C58" s="627" t="s">
        <v>97</v>
      </c>
      <c r="D58" s="626">
        <f>SUM(E58:K58,L58:R58)/2</f>
        <v>19</v>
      </c>
      <c r="E58" s="628"/>
      <c r="F58" s="629">
        <v>7.5</v>
      </c>
      <c r="G58" s="629">
        <v>7.5</v>
      </c>
      <c r="H58" s="629">
        <v>4</v>
      </c>
      <c r="I58" s="626"/>
      <c r="J58" s="626"/>
      <c r="K58" s="628"/>
      <c r="L58" s="628"/>
      <c r="M58" s="629">
        <v>7.5</v>
      </c>
      <c r="N58" s="626">
        <v>7.5</v>
      </c>
      <c r="O58" s="626">
        <v>4</v>
      </c>
      <c r="P58" s="626"/>
      <c r="Q58" s="626"/>
      <c r="R58" s="631"/>
    </row>
    <row r="59" spans="1:19" ht="31.5" customHeight="1" thickBot="1" x14ac:dyDescent="0.4">
      <c r="A59" s="416" t="s">
        <v>96</v>
      </c>
      <c r="B59" s="416" t="s">
        <v>100</v>
      </c>
      <c r="C59" s="632" t="s">
        <v>99</v>
      </c>
      <c r="D59" s="626">
        <f t="shared" ref="D59:D60" si="27">SUM(E59:K59,L59:R59)/2</f>
        <v>38</v>
      </c>
      <c r="E59" s="633"/>
      <c r="F59" s="634">
        <v>9.5</v>
      </c>
      <c r="G59" s="416">
        <v>9.5</v>
      </c>
      <c r="H59" s="416">
        <v>9.5</v>
      </c>
      <c r="I59" s="416">
        <v>9.5</v>
      </c>
      <c r="J59" s="416"/>
      <c r="K59" s="633"/>
      <c r="L59" s="636"/>
      <c r="M59" s="637">
        <v>9.5</v>
      </c>
      <c r="N59" s="416">
        <v>9.5</v>
      </c>
      <c r="O59" s="416">
        <v>9.5</v>
      </c>
      <c r="P59" s="416">
        <v>9.5</v>
      </c>
      <c r="Q59" s="416"/>
      <c r="R59" s="639"/>
    </row>
    <row r="60" spans="1:19" ht="31.5" customHeight="1" thickBot="1" x14ac:dyDescent="0.4">
      <c r="A60" s="416" t="s">
        <v>96</v>
      </c>
      <c r="B60" s="416" t="s">
        <v>100</v>
      </c>
      <c r="C60" s="632" t="s">
        <v>137</v>
      </c>
      <c r="D60" s="626">
        <f t="shared" si="27"/>
        <v>42</v>
      </c>
      <c r="E60" s="633">
        <v>9.5</v>
      </c>
      <c r="F60" s="637">
        <v>9.5</v>
      </c>
      <c r="G60" s="416"/>
      <c r="H60" s="416"/>
      <c r="I60" s="416">
        <v>4</v>
      </c>
      <c r="J60" s="416">
        <v>9.5</v>
      </c>
      <c r="K60" s="633">
        <v>9.5</v>
      </c>
      <c r="L60" s="633">
        <v>9.5</v>
      </c>
      <c r="M60" s="634">
        <v>9.5</v>
      </c>
      <c r="N60" s="416"/>
      <c r="O60" s="416"/>
      <c r="P60" s="416">
        <v>4</v>
      </c>
      <c r="Q60" s="416">
        <v>9.5</v>
      </c>
      <c r="R60" s="639">
        <v>9.5</v>
      </c>
    </row>
    <row r="61" spans="1:19" ht="31.5" customHeight="1" x14ac:dyDescent="0.5">
      <c r="A61" s="416"/>
      <c r="B61" s="640" t="s">
        <v>155</v>
      </c>
      <c r="C61" s="641" t="s">
        <v>140</v>
      </c>
      <c r="D61" s="586"/>
      <c r="E61" s="587"/>
      <c r="F61" s="590"/>
      <c r="G61" s="590"/>
      <c r="H61" s="590"/>
      <c r="I61" s="586"/>
      <c r="J61" s="586"/>
      <c r="K61" s="587"/>
      <c r="L61" s="587"/>
      <c r="M61" s="586"/>
      <c r="N61" s="586"/>
      <c r="O61" s="586"/>
      <c r="P61" s="586"/>
      <c r="Q61" s="586"/>
      <c r="R61" s="589"/>
    </row>
    <row r="62" spans="1:19" ht="31.5" customHeight="1" x14ac:dyDescent="0.5">
      <c r="A62" s="416"/>
      <c r="B62" s="642" t="s">
        <v>154</v>
      </c>
      <c r="C62" s="643" t="s">
        <v>141</v>
      </c>
      <c r="D62" s="586"/>
      <c r="E62" s="587"/>
      <c r="F62" s="590"/>
      <c r="G62" s="590"/>
      <c r="H62" s="590"/>
      <c r="I62" s="586"/>
      <c r="J62" s="586"/>
      <c r="K62" s="587"/>
      <c r="L62" s="587"/>
      <c r="M62" s="586"/>
      <c r="N62" s="586"/>
      <c r="O62" s="586"/>
      <c r="P62" s="586"/>
      <c r="Q62" s="586"/>
      <c r="R62" s="589"/>
    </row>
    <row r="63" spans="1:19" ht="31.5" customHeight="1" x14ac:dyDescent="0.35">
      <c r="A63" s="735"/>
      <c r="B63" s="735"/>
      <c r="C63" s="735"/>
      <c r="D63" s="709"/>
      <c r="E63" s="736">
        <f t="shared" ref="E63:R63" si="28">SUM(E7:E13,E15:E18,E20:E22,E24:E25,E27:E29,E31:E32,E34,E36:E36,E38:E42,E45:E47,E50,E58:E62)</f>
        <v>84.5</v>
      </c>
      <c r="F63" s="736">
        <f t="shared" si="28"/>
        <v>174.5</v>
      </c>
      <c r="G63" s="736">
        <f t="shared" si="28"/>
        <v>159</v>
      </c>
      <c r="H63" s="736">
        <f t="shared" si="28"/>
        <v>155.5</v>
      </c>
      <c r="I63" s="736">
        <f t="shared" si="28"/>
        <v>155.5</v>
      </c>
      <c r="J63" s="736">
        <f t="shared" si="28"/>
        <v>149.5</v>
      </c>
      <c r="K63" s="736">
        <f t="shared" si="28"/>
        <v>87.5</v>
      </c>
      <c r="L63" s="736">
        <f t="shared" si="28"/>
        <v>84.5</v>
      </c>
      <c r="M63" s="736">
        <f t="shared" si="28"/>
        <v>179.5</v>
      </c>
      <c r="N63" s="736">
        <f t="shared" si="28"/>
        <v>167</v>
      </c>
      <c r="O63" s="736">
        <f t="shared" si="28"/>
        <v>150.5</v>
      </c>
      <c r="P63" s="736">
        <f t="shared" si="28"/>
        <v>155.5</v>
      </c>
      <c r="Q63" s="736">
        <f t="shared" si="28"/>
        <v>146.5</v>
      </c>
      <c r="R63" s="736">
        <f t="shared" si="28"/>
        <v>92.5</v>
      </c>
    </row>
    <row r="64" spans="1:19" ht="31.5" customHeight="1" x14ac:dyDescent="0.35">
      <c r="A64" s="737"/>
      <c r="B64" s="737"/>
      <c r="C64" s="737"/>
      <c r="D64" s="709"/>
      <c r="E64" s="738">
        <f>E63/8</f>
        <v>10.5625</v>
      </c>
      <c r="F64" s="738">
        <f t="shared" ref="F64:R64" si="29">F63/8</f>
        <v>21.8125</v>
      </c>
      <c r="G64" s="738">
        <f t="shared" si="29"/>
        <v>19.875</v>
      </c>
      <c r="H64" s="738">
        <f t="shared" si="29"/>
        <v>19.4375</v>
      </c>
      <c r="I64" s="738">
        <f t="shared" si="29"/>
        <v>19.4375</v>
      </c>
      <c r="J64" s="738">
        <f t="shared" si="29"/>
        <v>18.6875</v>
      </c>
      <c r="K64" s="738">
        <f t="shared" si="29"/>
        <v>10.9375</v>
      </c>
      <c r="L64" s="738">
        <f t="shared" si="29"/>
        <v>10.5625</v>
      </c>
      <c r="M64" s="738">
        <f t="shared" si="29"/>
        <v>22.4375</v>
      </c>
      <c r="N64" s="738">
        <f t="shared" si="29"/>
        <v>20.875</v>
      </c>
      <c r="O64" s="738">
        <f t="shared" si="29"/>
        <v>18.8125</v>
      </c>
      <c r="P64" s="738">
        <f t="shared" si="29"/>
        <v>19.4375</v>
      </c>
      <c r="Q64" s="738">
        <f t="shared" si="29"/>
        <v>18.3125</v>
      </c>
      <c r="R64" s="738">
        <f t="shared" si="29"/>
        <v>11.5625</v>
      </c>
    </row>
    <row r="65" spans="1:18" ht="31.5" customHeight="1" x14ac:dyDescent="0.35">
      <c r="A65" s="739"/>
      <c r="B65" s="739"/>
      <c r="C65" s="739"/>
      <c r="D65" s="710" t="s">
        <v>212</v>
      </c>
      <c r="E65" s="711" t="s">
        <v>74</v>
      </c>
      <c r="F65" s="712" t="s">
        <v>203</v>
      </c>
      <c r="H65" s="710" t="s">
        <v>211</v>
      </c>
      <c r="I65" s="740"/>
      <c r="J65" s="713" t="s">
        <v>203</v>
      </c>
      <c r="L65" s="710" t="s">
        <v>213</v>
      </c>
      <c r="M65" s="711" t="s">
        <v>74</v>
      </c>
      <c r="N65" s="712" t="s">
        <v>203</v>
      </c>
      <c r="P65" s="710" t="s">
        <v>211</v>
      </c>
      <c r="Q65" s="740"/>
      <c r="R65" s="713" t="s">
        <v>203</v>
      </c>
    </row>
    <row r="66" spans="1:18" ht="31.5" customHeight="1" x14ac:dyDescent="0.35">
      <c r="A66" s="714"/>
      <c r="B66" s="714"/>
      <c r="C66" s="714"/>
      <c r="D66" s="715" t="s">
        <v>159</v>
      </c>
      <c r="E66" s="716">
        <v>27.15</v>
      </c>
      <c r="F66" s="741" t="str">
        <f>E66* 40 &amp; "hrs"</f>
        <v>1086hrs</v>
      </c>
      <c r="H66" s="717" t="s">
        <v>240</v>
      </c>
      <c r="I66" s="718">
        <v>25.93</v>
      </c>
      <c r="J66" s="742" t="s">
        <v>247</v>
      </c>
      <c r="L66" s="719" t="s">
        <v>159</v>
      </c>
      <c r="M66" s="720">
        <v>27.15</v>
      </c>
      <c r="N66" s="741" t="str">
        <f>M66* 40 &amp; "hrs"</f>
        <v>1086hrs</v>
      </c>
      <c r="P66" s="721" t="s">
        <v>240</v>
      </c>
      <c r="Q66" s="722">
        <v>25.93</v>
      </c>
      <c r="R66" s="743" t="s">
        <v>247</v>
      </c>
    </row>
    <row r="67" spans="1:18" ht="31.5" customHeight="1" x14ac:dyDescent="0.35">
      <c r="A67" s="714"/>
      <c r="B67" s="714"/>
      <c r="C67" s="714"/>
      <c r="D67" s="723" t="s">
        <v>204</v>
      </c>
      <c r="E67" s="724">
        <f>SUM(E63:K63)/40</f>
        <v>24.15</v>
      </c>
      <c r="F67" s="744" t="str">
        <f>E67* 40 &amp; "hrs"</f>
        <v>966hrs</v>
      </c>
      <c r="H67" s="725" t="s">
        <v>74</v>
      </c>
      <c r="I67" s="726">
        <f>SUM(E63:K63)/40</f>
        <v>24.15</v>
      </c>
      <c r="J67" s="727" t="str">
        <f>I67*40 &amp; "hrs"</f>
        <v>966hrs</v>
      </c>
      <c r="L67" s="728" t="s">
        <v>204</v>
      </c>
      <c r="M67" s="729">
        <f>SUM(L63:R63)/40</f>
        <v>24.4</v>
      </c>
      <c r="N67" s="744" t="str">
        <f>M67* 40 &amp; "hrs"</f>
        <v>976hrs</v>
      </c>
      <c r="P67" s="725" t="s">
        <v>74</v>
      </c>
      <c r="Q67" s="730">
        <f>SUM(L63:R63)/40</f>
        <v>24.4</v>
      </c>
      <c r="R67" s="731" t="str">
        <f>Q67*40 &amp; "hrs"</f>
        <v>976hrs</v>
      </c>
    </row>
    <row r="68" spans="1:18" ht="31.5" customHeight="1" x14ac:dyDescent="0.35">
      <c r="A68" s="714"/>
      <c r="B68" s="714"/>
      <c r="C68" s="714"/>
      <c r="D68" s="719" t="s">
        <v>188</v>
      </c>
      <c r="E68" s="720">
        <f>COUNTIFS(E7:K64, "T")*8/40</f>
        <v>0</v>
      </c>
      <c r="F68" s="745" t="str">
        <f>E68* 40 &amp; "hrs"</f>
        <v>0hrs</v>
      </c>
      <c r="H68" s="721" t="s">
        <v>241</v>
      </c>
      <c r="I68" s="720">
        <v>29.07</v>
      </c>
      <c r="J68" s="743" t="s">
        <v>251</v>
      </c>
      <c r="L68" s="732" t="s">
        <v>188</v>
      </c>
      <c r="M68" s="722">
        <f>COUNTIFS(L7:R64, "T")*8/40</f>
        <v>0</v>
      </c>
      <c r="N68" s="745" t="str">
        <f>M68* 40 &amp; "hrs"</f>
        <v>0hrs</v>
      </c>
      <c r="P68" s="721" t="s">
        <v>241</v>
      </c>
      <c r="Q68" s="722">
        <v>29.07</v>
      </c>
      <c r="R68" s="743" t="s">
        <v>251</v>
      </c>
    </row>
    <row r="71" spans="1:18" ht="31.5" customHeight="1" x14ac:dyDescent="0.35">
      <c r="D71" s="733" t="s">
        <v>280</v>
      </c>
      <c r="G71" s="733">
        <f>26.63*40</f>
        <v>1065.2</v>
      </c>
      <c r="H71" s="733" t="str">
        <f ca="1">_xlfn.FORMULATEXT(G71)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67">
    <cfRule type="cellIs" dxfId="273" priority="10" operator="lessThan">
      <formula>25.93</formula>
    </cfRule>
    <cfRule type="cellIs" dxfId="272" priority="11" operator="greaterThan">
      <formula>29.07</formula>
    </cfRule>
    <cfRule type="cellIs" dxfId="271" priority="12" operator="between">
      <formula>25.93</formula>
      <formula>29.07</formula>
    </cfRule>
  </conditionalFormatting>
  <conditionalFormatting sqref="J67">
    <cfRule type="cellIs" dxfId="270" priority="7" operator="lessThan">
      <formula>1037.2</formula>
    </cfRule>
    <cfRule type="cellIs" dxfId="269" priority="8" operator="greaterThan">
      <formula>1162.8</formula>
    </cfRule>
    <cfRule type="cellIs" dxfId="268" priority="9" operator="between">
      <formula>1037.2</formula>
      <formula>1162.8</formula>
    </cfRule>
  </conditionalFormatting>
  <conditionalFormatting sqref="Q67">
    <cfRule type="cellIs" dxfId="267" priority="4" operator="lessThan">
      <formula>25.93</formula>
    </cfRule>
    <cfRule type="cellIs" dxfId="266" priority="5" operator="greaterThan">
      <formula>29.07</formula>
    </cfRule>
    <cfRule type="cellIs" dxfId="265" priority="6" operator="between">
      <formula>25.93</formula>
      <formula>29.07</formula>
    </cfRule>
  </conditionalFormatting>
  <conditionalFormatting sqref="R67">
    <cfRule type="cellIs" dxfId="264" priority="1" operator="lessThan">
      <formula>1037.2</formula>
    </cfRule>
    <cfRule type="cellIs" dxfId="263" priority="2" operator="greaterThan">
      <formula>1162.8</formula>
    </cfRule>
    <cfRule type="cellIs" dxfId="262" priority="3" operator="between">
      <formula>1037.2</formula>
      <formula>1162.8</formula>
    </cfRule>
  </conditionalFormatting>
  <pageMargins left="0.7" right="0.7" top="0.75" bottom="0.75" header="0.3" footer="0.3"/>
  <pageSetup scale="36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1542-E527-4E3F-BA1D-D0E7F63F2065}">
  <sheetPr>
    <pageSetUpPr fitToPage="1"/>
  </sheetPr>
  <dimension ref="A1:S71"/>
  <sheetViews>
    <sheetView topLeftCell="A32" workbookViewId="0">
      <selection activeCell="S68" sqref="A1:S68"/>
    </sheetView>
  </sheetViews>
  <sheetFormatPr defaultColWidth="8.7265625" defaultRowHeight="27.65" customHeight="1" x14ac:dyDescent="0.4"/>
  <cols>
    <col min="1" max="1" width="8.7265625" style="507"/>
    <col min="2" max="2" width="25.1796875" style="507" customWidth="1"/>
    <col min="3" max="3" width="29.81640625" style="507" customWidth="1"/>
    <col min="4" max="9" width="8.7265625" style="507"/>
    <col min="10" max="10" width="10.7265625" style="507" customWidth="1"/>
    <col min="11" max="11" width="9.1796875" style="507" customWidth="1"/>
    <col min="12" max="12" width="9.54296875" style="507" customWidth="1"/>
    <col min="13" max="16384" width="8.7265625" style="507"/>
  </cols>
  <sheetData>
    <row r="1" spans="1:19" ht="27.65" customHeight="1" x14ac:dyDescent="0.45">
      <c r="A1" s="2688" t="s">
        <v>0</v>
      </c>
      <c r="B1" s="2688"/>
      <c r="C1" s="2688"/>
      <c r="D1" s="2688"/>
      <c r="E1" s="2688"/>
      <c r="F1" s="2688"/>
      <c r="G1" s="2688"/>
      <c r="H1" s="2688"/>
      <c r="I1" s="2688"/>
      <c r="J1" s="2688"/>
      <c r="K1" s="2688"/>
      <c r="L1" s="2688"/>
      <c r="M1" s="2688"/>
      <c r="N1" s="2688"/>
      <c r="O1" s="2688"/>
      <c r="P1" s="2688"/>
      <c r="Q1" s="2688"/>
      <c r="R1" s="2688"/>
    </row>
    <row r="2" spans="1:19" ht="27.65" customHeight="1" x14ac:dyDescent="0.45">
      <c r="A2" s="2688" t="s">
        <v>87</v>
      </c>
      <c r="B2" s="2688"/>
      <c r="C2" s="2688"/>
      <c r="D2" s="2688"/>
      <c r="E2" s="2688"/>
      <c r="F2" s="2688"/>
      <c r="G2" s="2688"/>
      <c r="H2" s="2688"/>
      <c r="I2" s="2688"/>
      <c r="J2" s="2688"/>
      <c r="K2" s="2688"/>
      <c r="L2" s="2688"/>
      <c r="M2" s="2688"/>
      <c r="N2" s="2688"/>
      <c r="O2" s="2688"/>
      <c r="P2" s="2688"/>
      <c r="Q2" s="2688"/>
      <c r="R2" s="2688"/>
    </row>
    <row r="3" spans="1:19" ht="27.65" customHeight="1" x14ac:dyDescent="0.45">
      <c r="A3" s="2689"/>
      <c r="B3" s="2689"/>
      <c r="C3" s="2689"/>
      <c r="D3" s="2689"/>
      <c r="E3" s="2689"/>
      <c r="F3" s="2689"/>
      <c r="G3" s="2689"/>
      <c r="H3" s="2689"/>
      <c r="I3" s="2689"/>
      <c r="J3" s="2689"/>
      <c r="K3" s="2689"/>
      <c r="L3" s="2689"/>
      <c r="M3" s="2689"/>
      <c r="N3" s="2689"/>
      <c r="O3" s="2689"/>
      <c r="P3" s="2689"/>
      <c r="Q3" s="2689"/>
      <c r="R3" s="2689"/>
    </row>
    <row r="4" spans="1:19" ht="27.65" customHeight="1" x14ac:dyDescent="0.45">
      <c r="A4" s="479"/>
      <c r="B4" s="479"/>
      <c r="C4" s="479"/>
      <c r="D4" s="479"/>
      <c r="E4" s="2601" t="s">
        <v>2</v>
      </c>
      <c r="F4" s="2602"/>
      <c r="G4" s="2602"/>
      <c r="H4" s="2602"/>
      <c r="I4" s="2602"/>
      <c r="J4" s="2602"/>
      <c r="K4" s="2603"/>
      <c r="L4" s="2601" t="s">
        <v>3</v>
      </c>
      <c r="M4" s="2602"/>
      <c r="N4" s="2602"/>
      <c r="O4" s="2602"/>
      <c r="P4" s="2602"/>
      <c r="Q4" s="2602"/>
      <c r="R4" s="2602"/>
    </row>
    <row r="5" spans="1:19" ht="27.65" customHeight="1" x14ac:dyDescent="0.45">
      <c r="A5" s="480"/>
      <c r="B5" s="480"/>
      <c r="C5" s="480"/>
      <c r="D5" s="480"/>
      <c r="E5" s="481">
        <v>45291</v>
      </c>
      <c r="F5" s="679">
        <v>44927</v>
      </c>
      <c r="G5" s="481">
        <v>44928</v>
      </c>
      <c r="H5" s="481">
        <v>44929</v>
      </c>
      <c r="I5" s="481">
        <v>44930</v>
      </c>
      <c r="J5" s="481">
        <v>44931</v>
      </c>
      <c r="K5" s="481">
        <v>44932</v>
      </c>
      <c r="L5" s="481">
        <v>44933</v>
      </c>
      <c r="M5" s="481">
        <v>44934</v>
      </c>
      <c r="N5" s="481">
        <v>44935</v>
      </c>
      <c r="O5" s="481">
        <v>44936</v>
      </c>
      <c r="P5" s="481">
        <v>44937</v>
      </c>
      <c r="Q5" s="481">
        <v>44938</v>
      </c>
      <c r="R5" s="481">
        <v>44939</v>
      </c>
    </row>
    <row r="6" spans="1:19" ht="27.65" customHeight="1" x14ac:dyDescent="0.45">
      <c r="A6" s="482" t="s">
        <v>4</v>
      </c>
      <c r="B6" s="482" t="s">
        <v>5</v>
      </c>
      <c r="C6" s="482" t="s">
        <v>6</v>
      </c>
      <c r="D6" s="482" t="s">
        <v>7</v>
      </c>
      <c r="E6" s="483" t="s">
        <v>8</v>
      </c>
      <c r="F6" s="689" t="s">
        <v>9</v>
      </c>
      <c r="G6" s="484" t="s">
        <v>10</v>
      </c>
      <c r="H6" s="484" t="s">
        <v>11</v>
      </c>
      <c r="I6" s="484" t="s">
        <v>10</v>
      </c>
      <c r="J6" s="484" t="s">
        <v>264</v>
      </c>
      <c r="K6" s="483" t="s">
        <v>8</v>
      </c>
      <c r="L6" s="483" t="s">
        <v>8</v>
      </c>
      <c r="M6" s="484" t="s">
        <v>9</v>
      </c>
      <c r="N6" s="484" t="s">
        <v>10</v>
      </c>
      <c r="O6" s="484" t="s">
        <v>11</v>
      </c>
      <c r="P6" s="484" t="s">
        <v>10</v>
      </c>
      <c r="Q6" s="484" t="s">
        <v>12</v>
      </c>
      <c r="R6" s="485" t="s">
        <v>8</v>
      </c>
    </row>
    <row r="7" spans="1:19" ht="27.65" customHeight="1" x14ac:dyDescent="0.4">
      <c r="A7" s="486" t="s">
        <v>13</v>
      </c>
      <c r="B7" s="486" t="s">
        <v>116</v>
      </c>
      <c r="C7" s="487" t="s">
        <v>115</v>
      </c>
      <c r="D7" s="488">
        <f>SUM(E7:K7,L7:R7)/2</f>
        <v>35.5</v>
      </c>
      <c r="E7" s="489"/>
      <c r="F7" s="690">
        <v>8</v>
      </c>
      <c r="G7" s="488">
        <v>7</v>
      </c>
      <c r="H7" s="488">
        <v>7</v>
      </c>
      <c r="I7" s="488">
        <v>7</v>
      </c>
      <c r="J7" s="488">
        <v>7</v>
      </c>
      <c r="K7" s="489"/>
      <c r="L7" s="489"/>
      <c r="M7" s="488">
        <v>7</v>
      </c>
      <c r="N7" s="488">
        <v>7</v>
      </c>
      <c r="O7" s="488">
        <v>7</v>
      </c>
      <c r="P7" s="488">
        <v>7</v>
      </c>
      <c r="Q7" s="488">
        <v>7</v>
      </c>
      <c r="R7" s="490"/>
    </row>
    <row r="8" spans="1:19" ht="27.65" customHeight="1" x14ac:dyDescent="0.4">
      <c r="A8" s="486" t="s">
        <v>13</v>
      </c>
      <c r="B8" s="486" t="s">
        <v>90</v>
      </c>
      <c r="C8" s="487" t="s">
        <v>88</v>
      </c>
      <c r="D8" s="488">
        <f t="shared" ref="D8:D13" si="0">SUM(E8:K8,L8:R8)/2</f>
        <v>32</v>
      </c>
      <c r="E8" s="489"/>
      <c r="F8" s="690"/>
      <c r="G8" s="492" t="s">
        <v>104</v>
      </c>
      <c r="H8" s="491">
        <v>8</v>
      </c>
      <c r="I8" s="488">
        <v>8</v>
      </c>
      <c r="J8" s="488">
        <v>8</v>
      </c>
      <c r="K8" s="489"/>
      <c r="L8" s="489"/>
      <c r="M8" s="488">
        <v>8</v>
      </c>
      <c r="N8" s="488">
        <v>8</v>
      </c>
      <c r="O8" s="488">
        <v>8</v>
      </c>
      <c r="P8" s="488">
        <v>8</v>
      </c>
      <c r="Q8" s="488">
        <v>8</v>
      </c>
      <c r="R8" s="490"/>
    </row>
    <row r="9" spans="1:19" ht="27.65" customHeight="1" x14ac:dyDescent="0.4">
      <c r="A9" s="486" t="s">
        <v>13</v>
      </c>
      <c r="B9" s="486" t="s">
        <v>90</v>
      </c>
      <c r="C9" s="487" t="s">
        <v>89</v>
      </c>
      <c r="D9" s="488">
        <f t="shared" si="0"/>
        <v>28</v>
      </c>
      <c r="E9" s="489"/>
      <c r="F9" s="690"/>
      <c r="G9" s="492" t="s">
        <v>104</v>
      </c>
      <c r="H9" s="492" t="s">
        <v>104</v>
      </c>
      <c r="I9" s="488">
        <v>8</v>
      </c>
      <c r="J9" s="488">
        <v>8</v>
      </c>
      <c r="K9" s="489"/>
      <c r="L9" s="489"/>
      <c r="M9" s="488">
        <v>8</v>
      </c>
      <c r="N9" s="488">
        <v>8</v>
      </c>
      <c r="O9" s="488">
        <v>8</v>
      </c>
      <c r="P9" s="488">
        <v>8</v>
      </c>
      <c r="Q9" s="488">
        <v>8</v>
      </c>
      <c r="R9" s="490"/>
    </row>
    <row r="10" spans="1:19" ht="27.65" customHeight="1" x14ac:dyDescent="0.4">
      <c r="A10" s="486" t="s">
        <v>13</v>
      </c>
      <c r="B10" s="486" t="s">
        <v>90</v>
      </c>
      <c r="C10" s="493" t="s">
        <v>118</v>
      </c>
      <c r="D10" s="488">
        <f t="shared" si="0"/>
        <v>40</v>
      </c>
      <c r="E10" s="489">
        <v>8</v>
      </c>
      <c r="F10" s="690">
        <v>8</v>
      </c>
      <c r="G10" s="488">
        <v>8</v>
      </c>
      <c r="H10" s="488"/>
      <c r="I10" s="488">
        <v>8</v>
      </c>
      <c r="J10" s="488">
        <v>8</v>
      </c>
      <c r="K10" s="489"/>
      <c r="L10" s="494"/>
      <c r="M10" s="488">
        <v>8</v>
      </c>
      <c r="N10" s="488">
        <v>8</v>
      </c>
      <c r="O10" s="488">
        <v>8</v>
      </c>
      <c r="P10" s="488">
        <v>8</v>
      </c>
      <c r="Q10" s="488"/>
      <c r="R10" s="489">
        <v>8</v>
      </c>
    </row>
    <row r="11" spans="1:19" ht="27.65" customHeight="1" x14ac:dyDescent="0.4">
      <c r="A11" s="486" t="s">
        <v>13</v>
      </c>
      <c r="B11" s="486" t="s">
        <v>90</v>
      </c>
      <c r="C11" s="493" t="s">
        <v>133</v>
      </c>
      <c r="D11" s="488">
        <f t="shared" si="0"/>
        <v>28</v>
      </c>
      <c r="E11" s="489">
        <v>8</v>
      </c>
      <c r="F11" s="690">
        <v>8</v>
      </c>
      <c r="G11" s="488"/>
      <c r="H11" s="488">
        <v>8</v>
      </c>
      <c r="I11" s="488">
        <v>8</v>
      </c>
      <c r="J11" s="488">
        <v>8</v>
      </c>
      <c r="K11" s="489"/>
      <c r="L11" s="494"/>
      <c r="M11" s="488">
        <v>8</v>
      </c>
      <c r="N11" s="488">
        <v>8</v>
      </c>
      <c r="O11" s="492" t="s">
        <v>104</v>
      </c>
      <c r="P11" s="488"/>
      <c r="Q11" s="492" t="s">
        <v>104</v>
      </c>
      <c r="R11" s="509" t="s">
        <v>104</v>
      </c>
    </row>
    <row r="12" spans="1:19" ht="27.65" customHeight="1" x14ac:dyDescent="0.4">
      <c r="A12" s="486" t="s">
        <v>13</v>
      </c>
      <c r="B12" s="486" t="s">
        <v>90</v>
      </c>
      <c r="C12" s="495" t="s">
        <v>106</v>
      </c>
      <c r="D12" s="488">
        <f t="shared" si="0"/>
        <v>12</v>
      </c>
      <c r="E12" s="489"/>
      <c r="F12" s="690">
        <v>8</v>
      </c>
      <c r="G12" s="496"/>
      <c r="H12" s="496"/>
      <c r="I12" s="488"/>
      <c r="J12" s="496"/>
      <c r="K12" s="489">
        <v>8</v>
      </c>
      <c r="L12" s="494"/>
      <c r="M12" s="496"/>
      <c r="N12" s="496"/>
      <c r="O12" s="496"/>
      <c r="P12" s="496"/>
      <c r="Q12" s="496"/>
      <c r="R12" s="489">
        <v>8</v>
      </c>
    </row>
    <row r="13" spans="1:19" ht="27.65" customHeight="1" x14ac:dyDescent="0.4">
      <c r="A13" s="486" t="s">
        <v>13</v>
      </c>
      <c r="B13" s="486" t="s">
        <v>228</v>
      </c>
      <c r="C13" s="495" t="s">
        <v>112</v>
      </c>
      <c r="D13" s="488">
        <f t="shared" si="0"/>
        <v>12</v>
      </c>
      <c r="E13" s="489">
        <v>6</v>
      </c>
      <c r="F13" s="691"/>
      <c r="G13" s="497"/>
      <c r="H13" s="488"/>
      <c r="I13" s="488"/>
      <c r="J13" s="488"/>
      <c r="K13" s="489">
        <v>6</v>
      </c>
      <c r="L13" s="494">
        <v>6</v>
      </c>
      <c r="M13" s="488"/>
      <c r="N13" s="497"/>
      <c r="O13" s="488"/>
      <c r="P13" s="497"/>
      <c r="Q13" s="488"/>
      <c r="R13" s="494">
        <v>6</v>
      </c>
    </row>
    <row r="14" spans="1:19" ht="27.65" customHeight="1" x14ac:dyDescent="0.4">
      <c r="A14" s="498"/>
      <c r="B14" s="498"/>
      <c r="C14" s="499" t="s">
        <v>122</v>
      </c>
      <c r="D14" s="500"/>
      <c r="E14" s="501">
        <f>COUNT(E7:E13)</f>
        <v>3</v>
      </c>
      <c r="F14" s="691">
        <f t="shared" ref="F14:R14" si="1">COUNT(F7:F13)</f>
        <v>4</v>
      </c>
      <c r="G14" s="501">
        <f t="shared" si="1"/>
        <v>2</v>
      </c>
      <c r="H14" s="501">
        <f t="shared" si="1"/>
        <v>3</v>
      </c>
      <c r="I14" s="501">
        <f t="shared" si="1"/>
        <v>5</v>
      </c>
      <c r="J14" s="501">
        <f t="shared" si="1"/>
        <v>5</v>
      </c>
      <c r="K14" s="501">
        <f t="shared" si="1"/>
        <v>2</v>
      </c>
      <c r="L14" s="501">
        <f t="shared" si="1"/>
        <v>1</v>
      </c>
      <c r="M14" s="501">
        <f t="shared" si="1"/>
        <v>5</v>
      </c>
      <c r="N14" s="501">
        <f t="shared" si="1"/>
        <v>5</v>
      </c>
      <c r="O14" s="501">
        <f t="shared" si="1"/>
        <v>4</v>
      </c>
      <c r="P14" s="501">
        <f t="shared" si="1"/>
        <v>4</v>
      </c>
      <c r="Q14" s="501">
        <f t="shared" si="1"/>
        <v>3</v>
      </c>
      <c r="R14" s="501">
        <f t="shared" si="1"/>
        <v>3</v>
      </c>
      <c r="S14" s="692">
        <f>AVERAGE(E14:R14)</f>
        <v>3.5</v>
      </c>
    </row>
    <row r="15" spans="1:19" ht="27.65" customHeight="1" x14ac:dyDescent="0.4">
      <c r="A15" s="486" t="s">
        <v>13</v>
      </c>
      <c r="B15" s="486" t="s">
        <v>14</v>
      </c>
      <c r="C15" s="493" t="s">
        <v>202</v>
      </c>
      <c r="D15" s="488">
        <f t="shared" ref="D15:D17" si="2">SUM(E15:K15,L15:R15)/2</f>
        <v>40</v>
      </c>
      <c r="E15" s="494"/>
      <c r="F15" s="693">
        <v>8</v>
      </c>
      <c r="G15" s="694">
        <v>8</v>
      </c>
      <c r="H15" s="503">
        <v>8</v>
      </c>
      <c r="I15" s="694"/>
      <c r="J15" s="503">
        <v>8</v>
      </c>
      <c r="K15" s="494">
        <v>8</v>
      </c>
      <c r="L15" s="494">
        <v>8</v>
      </c>
      <c r="M15" s="488"/>
      <c r="N15" s="503">
        <v>8</v>
      </c>
      <c r="O15" s="503">
        <v>8</v>
      </c>
      <c r="P15" s="503">
        <v>8</v>
      </c>
      <c r="Q15" s="503">
        <v>8</v>
      </c>
      <c r="R15" s="504"/>
      <c r="S15" s="692"/>
    </row>
    <row r="16" spans="1:19" ht="27.65" customHeight="1" x14ac:dyDescent="0.4">
      <c r="A16" s="486" t="s">
        <v>13</v>
      </c>
      <c r="B16" s="486" t="s">
        <v>14</v>
      </c>
      <c r="C16" s="493" t="s">
        <v>98</v>
      </c>
      <c r="D16" s="488">
        <f t="shared" si="2"/>
        <v>36</v>
      </c>
      <c r="E16" s="489"/>
      <c r="F16" s="691"/>
      <c r="G16" s="488">
        <v>8</v>
      </c>
      <c r="H16" s="488">
        <v>8</v>
      </c>
      <c r="I16" s="488">
        <v>8</v>
      </c>
      <c r="J16" s="488">
        <v>8</v>
      </c>
      <c r="K16" s="489"/>
      <c r="L16" s="489"/>
      <c r="M16" s="503">
        <v>8</v>
      </c>
      <c r="N16" s="503">
        <v>8</v>
      </c>
      <c r="O16" s="488">
        <v>8</v>
      </c>
      <c r="P16" s="488">
        <v>8</v>
      </c>
      <c r="Q16" s="488">
        <v>8</v>
      </c>
      <c r="R16" s="490"/>
      <c r="S16" s="692"/>
    </row>
    <row r="17" spans="1:19" ht="27.65" hidden="1" customHeight="1" x14ac:dyDescent="0.4">
      <c r="A17" s="505" t="s">
        <v>138</v>
      </c>
      <c r="B17" s="505" t="s">
        <v>14</v>
      </c>
      <c r="C17" s="506" t="s">
        <v>142</v>
      </c>
      <c r="D17" s="488">
        <f t="shared" si="2"/>
        <v>0</v>
      </c>
      <c r="E17" s="489"/>
      <c r="F17" s="691"/>
      <c r="G17" s="488"/>
      <c r="H17" s="488"/>
      <c r="I17" s="488"/>
      <c r="J17" s="488"/>
      <c r="K17" s="494"/>
      <c r="L17" s="494"/>
      <c r="M17" s="488"/>
      <c r="N17" s="488"/>
      <c r="O17" s="488"/>
      <c r="P17" s="488"/>
      <c r="Q17" s="488"/>
      <c r="R17" s="490"/>
      <c r="S17" s="692"/>
    </row>
    <row r="18" spans="1:19" ht="27.65" customHeight="1" x14ac:dyDescent="0.4">
      <c r="A18" s="486" t="s">
        <v>13</v>
      </c>
      <c r="B18" s="486" t="s">
        <v>201</v>
      </c>
      <c r="C18" s="493" t="s">
        <v>107</v>
      </c>
      <c r="D18" s="488">
        <f>SUM(E18:K18,L18:R18)/2</f>
        <v>17.5</v>
      </c>
      <c r="E18" s="489">
        <v>5</v>
      </c>
      <c r="F18" s="690"/>
      <c r="G18" s="488">
        <v>5</v>
      </c>
      <c r="H18" s="488">
        <v>5</v>
      </c>
      <c r="I18" s="488"/>
      <c r="J18" s="488"/>
      <c r="K18" s="489"/>
      <c r="L18" s="494">
        <v>5</v>
      </c>
      <c r="M18" s="488">
        <v>5</v>
      </c>
      <c r="N18" s="488">
        <v>5</v>
      </c>
      <c r="O18" s="488"/>
      <c r="P18" s="488"/>
      <c r="Q18" s="488"/>
      <c r="R18" s="490">
        <v>5</v>
      </c>
      <c r="S18" s="692"/>
    </row>
    <row r="19" spans="1:19" ht="27.65" customHeight="1" x14ac:dyDescent="0.4">
      <c r="A19" s="498"/>
      <c r="B19" s="498"/>
      <c r="C19" s="499" t="s">
        <v>123</v>
      </c>
      <c r="D19" s="500"/>
      <c r="E19" s="501">
        <f>COUNT(E7:E13,E15:E18)</f>
        <v>4</v>
      </c>
      <c r="F19" s="691">
        <f t="shared" ref="F19:R19" si="3">COUNT(F7:F13,F15:F18)</f>
        <v>5</v>
      </c>
      <c r="G19" s="501">
        <f t="shared" si="3"/>
        <v>5</v>
      </c>
      <c r="H19" s="501">
        <f t="shared" si="3"/>
        <v>6</v>
      </c>
      <c r="I19" s="501">
        <f t="shared" si="3"/>
        <v>6</v>
      </c>
      <c r="J19" s="501">
        <f t="shared" si="3"/>
        <v>7</v>
      </c>
      <c r="K19" s="501">
        <f t="shared" si="3"/>
        <v>3</v>
      </c>
      <c r="L19" s="501">
        <f t="shared" si="3"/>
        <v>3</v>
      </c>
      <c r="M19" s="501">
        <f t="shared" si="3"/>
        <v>7</v>
      </c>
      <c r="N19" s="501">
        <f t="shared" si="3"/>
        <v>8</v>
      </c>
      <c r="O19" s="501">
        <f t="shared" si="3"/>
        <v>6</v>
      </c>
      <c r="P19" s="501">
        <f t="shared" si="3"/>
        <v>6</v>
      </c>
      <c r="Q19" s="501">
        <f t="shared" si="3"/>
        <v>5</v>
      </c>
      <c r="R19" s="501">
        <f t="shared" si="3"/>
        <v>4</v>
      </c>
      <c r="S19" s="692">
        <f t="shared" ref="S19:S56" si="4">AVERAGE(E19:R19)</f>
        <v>5.3571428571428568</v>
      </c>
    </row>
    <row r="20" spans="1:19" ht="27.65" customHeight="1" x14ac:dyDescent="0.4">
      <c r="A20" s="486" t="s">
        <v>13</v>
      </c>
      <c r="B20" s="486" t="s">
        <v>26</v>
      </c>
      <c r="C20" s="493" t="s">
        <v>111</v>
      </c>
      <c r="D20" s="488">
        <f>SUM(E20:K20,L20:R20)/2</f>
        <v>20</v>
      </c>
      <c r="E20" s="489"/>
      <c r="F20" s="690">
        <v>8</v>
      </c>
      <c r="G20" s="492" t="s">
        <v>104</v>
      </c>
      <c r="H20" s="488"/>
      <c r="I20" s="492" t="s">
        <v>104</v>
      </c>
      <c r="J20" s="492" t="s">
        <v>104</v>
      </c>
      <c r="K20" s="494">
        <v>8</v>
      </c>
      <c r="L20" s="494">
        <v>8</v>
      </c>
      <c r="M20" s="694" t="s">
        <v>104</v>
      </c>
      <c r="N20" s="694" t="s">
        <v>104</v>
      </c>
      <c r="P20" s="503">
        <v>8</v>
      </c>
      <c r="Q20" s="503">
        <v>8</v>
      </c>
      <c r="R20" s="490"/>
      <c r="S20" s="692"/>
    </row>
    <row r="21" spans="1:19" ht="27.65" customHeight="1" x14ac:dyDescent="0.4">
      <c r="A21" s="486" t="s">
        <v>13</v>
      </c>
      <c r="B21" s="486" t="s">
        <v>26</v>
      </c>
      <c r="C21" s="493" t="s">
        <v>274</v>
      </c>
      <c r="D21" s="488">
        <f>SUM(E21:K21,L21:R21)/2</f>
        <v>36</v>
      </c>
      <c r="E21" s="519">
        <v>8</v>
      </c>
      <c r="F21" s="690"/>
      <c r="G21" s="488">
        <v>8</v>
      </c>
      <c r="H21" s="488">
        <v>8</v>
      </c>
      <c r="I21" s="488"/>
      <c r="J21" s="488">
        <v>8</v>
      </c>
      <c r="K21" s="520"/>
      <c r="L21" s="519"/>
      <c r="M21" s="488">
        <v>8</v>
      </c>
      <c r="N21" s="488">
        <v>8</v>
      </c>
      <c r="O21" s="488">
        <v>8</v>
      </c>
      <c r="P21" s="488"/>
      <c r="Q21" s="488">
        <v>8</v>
      </c>
      <c r="R21" s="519">
        <v>8</v>
      </c>
      <c r="S21" s="692"/>
    </row>
    <row r="22" spans="1:19" ht="27.65" customHeight="1" x14ac:dyDescent="0.4">
      <c r="A22" s="486" t="s">
        <v>13</v>
      </c>
      <c r="B22" s="486" t="s">
        <v>26</v>
      </c>
      <c r="C22" s="493" t="s">
        <v>278</v>
      </c>
      <c r="D22" s="488">
        <f>SUM(E22:K22,L22:R22)/2</f>
        <v>12</v>
      </c>
      <c r="E22" s="519"/>
      <c r="F22" s="690"/>
      <c r="G22" s="488"/>
      <c r="H22" s="488"/>
      <c r="I22" s="488"/>
      <c r="J22" s="488">
        <v>8</v>
      </c>
      <c r="K22" s="520"/>
      <c r="L22" s="519"/>
      <c r="M22" s="488">
        <v>8</v>
      </c>
      <c r="N22" s="488"/>
      <c r="O22" s="488"/>
      <c r="P22" s="488"/>
      <c r="Q22" s="488">
        <v>8</v>
      </c>
      <c r="R22" s="519"/>
      <c r="S22" s="692"/>
    </row>
    <row r="23" spans="1:19" ht="27.65" customHeight="1" x14ac:dyDescent="0.4">
      <c r="A23" s="498"/>
      <c r="B23" s="498"/>
      <c r="C23" s="499" t="s">
        <v>120</v>
      </c>
      <c r="D23" s="500"/>
      <c r="E23" s="501">
        <f>COUNT(E7:E13,E15:E18,E20:E22)</f>
        <v>5</v>
      </c>
      <c r="F23" s="691">
        <f t="shared" ref="F23:R23" si="5">COUNT(F7:F13,F15:F18,F20:F22)</f>
        <v>6</v>
      </c>
      <c r="G23" s="501">
        <f t="shared" si="5"/>
        <v>6</v>
      </c>
      <c r="H23" s="501">
        <f t="shared" si="5"/>
        <v>7</v>
      </c>
      <c r="I23" s="501">
        <f t="shared" si="5"/>
        <v>6</v>
      </c>
      <c r="J23" s="501">
        <f t="shared" si="5"/>
        <v>9</v>
      </c>
      <c r="K23" s="501">
        <f t="shared" si="5"/>
        <v>4</v>
      </c>
      <c r="L23" s="501">
        <f t="shared" si="5"/>
        <v>4</v>
      </c>
      <c r="M23" s="501">
        <f t="shared" si="5"/>
        <v>9</v>
      </c>
      <c r="N23" s="501">
        <f t="shared" si="5"/>
        <v>9</v>
      </c>
      <c r="O23" s="501">
        <f t="shared" si="5"/>
        <v>7</v>
      </c>
      <c r="P23" s="501">
        <f t="shared" si="5"/>
        <v>7</v>
      </c>
      <c r="Q23" s="501">
        <f t="shared" si="5"/>
        <v>8</v>
      </c>
      <c r="R23" s="501">
        <f t="shared" si="5"/>
        <v>5</v>
      </c>
      <c r="S23" s="692">
        <f t="shared" si="4"/>
        <v>6.5714285714285712</v>
      </c>
    </row>
    <row r="24" spans="1:19" ht="27.65" customHeight="1" x14ac:dyDescent="0.4">
      <c r="A24" s="486" t="s">
        <v>13</v>
      </c>
      <c r="B24" s="486" t="s">
        <v>30</v>
      </c>
      <c r="C24" s="493" t="s">
        <v>278</v>
      </c>
      <c r="D24" s="488">
        <f>SUM(E24:K24,L24:R24)/2</f>
        <v>24</v>
      </c>
      <c r="E24" s="489"/>
      <c r="F24" s="690"/>
      <c r="G24" s="488">
        <v>8</v>
      </c>
      <c r="H24" s="488">
        <v>8</v>
      </c>
      <c r="I24" s="488"/>
      <c r="J24" s="496"/>
      <c r="K24" s="512">
        <v>8</v>
      </c>
      <c r="L24" s="512">
        <v>8</v>
      </c>
      <c r="M24" s="496"/>
      <c r="N24" s="488">
        <v>8</v>
      </c>
      <c r="O24" s="488">
        <v>8</v>
      </c>
      <c r="P24" s="503"/>
      <c r="Q24" s="496"/>
      <c r="R24" s="490"/>
      <c r="S24" s="692"/>
    </row>
    <row r="25" spans="1:19" ht="27.65" customHeight="1" x14ac:dyDescent="0.4">
      <c r="A25" s="486" t="s">
        <v>13</v>
      </c>
      <c r="B25" s="486" t="s">
        <v>30</v>
      </c>
      <c r="C25" s="493" t="s">
        <v>238</v>
      </c>
      <c r="D25" s="488">
        <f t="shared" ref="D25" si="6">SUM(E25:K25,L25:R25)/2</f>
        <v>4</v>
      </c>
      <c r="E25" s="509" t="s">
        <v>104</v>
      </c>
      <c r="F25" s="690"/>
      <c r="G25" s="488"/>
      <c r="H25" s="488"/>
      <c r="I25" s="488"/>
      <c r="J25" s="488"/>
      <c r="K25" s="509" t="s">
        <v>104</v>
      </c>
      <c r="L25" s="509" t="s">
        <v>104</v>
      </c>
      <c r="M25" s="488"/>
      <c r="N25" s="488"/>
      <c r="O25" s="488"/>
      <c r="P25" s="488"/>
      <c r="Q25" s="488"/>
      <c r="R25" s="490">
        <v>8</v>
      </c>
      <c r="S25" s="692"/>
    </row>
    <row r="26" spans="1:19" ht="27.65" customHeight="1" x14ac:dyDescent="0.4">
      <c r="A26" s="498"/>
      <c r="B26" s="498"/>
      <c r="C26" s="499" t="s">
        <v>119</v>
      </c>
      <c r="D26" s="500"/>
      <c r="E26" s="501">
        <f t="shared" ref="E26:R26" si="7">COUNT(E7:E13,E15:E18,E20:E22,E24:E25)</f>
        <v>5</v>
      </c>
      <c r="F26" s="691">
        <f t="shared" si="7"/>
        <v>6</v>
      </c>
      <c r="G26" s="501">
        <f t="shared" si="7"/>
        <v>7</v>
      </c>
      <c r="H26" s="501">
        <f t="shared" si="7"/>
        <v>8</v>
      </c>
      <c r="I26" s="501">
        <f t="shared" si="7"/>
        <v>6</v>
      </c>
      <c r="J26" s="501">
        <f t="shared" si="7"/>
        <v>9</v>
      </c>
      <c r="K26" s="501">
        <f t="shared" si="7"/>
        <v>5</v>
      </c>
      <c r="L26" s="501">
        <f t="shared" si="7"/>
        <v>5</v>
      </c>
      <c r="M26" s="501">
        <f t="shared" si="7"/>
        <v>9</v>
      </c>
      <c r="N26" s="501">
        <f t="shared" si="7"/>
        <v>10</v>
      </c>
      <c r="O26" s="501">
        <f t="shared" si="7"/>
        <v>8</v>
      </c>
      <c r="P26" s="501">
        <f t="shared" si="7"/>
        <v>7</v>
      </c>
      <c r="Q26" s="501">
        <f t="shared" si="7"/>
        <v>8</v>
      </c>
      <c r="R26" s="501">
        <f t="shared" si="7"/>
        <v>6</v>
      </c>
      <c r="S26" s="692">
        <f t="shared" si="4"/>
        <v>7.0714285714285712</v>
      </c>
    </row>
    <row r="27" spans="1:19" ht="27.65" customHeight="1" x14ac:dyDescent="0.4">
      <c r="A27" s="486" t="s">
        <v>13</v>
      </c>
      <c r="B27" s="486" t="s">
        <v>91</v>
      </c>
      <c r="C27" s="493" t="s">
        <v>281</v>
      </c>
      <c r="D27" s="488">
        <f>SUM(E27:K27,L27:R27)/2</f>
        <v>40</v>
      </c>
      <c r="E27" s="489">
        <v>8</v>
      </c>
      <c r="F27" s="690">
        <v>8</v>
      </c>
      <c r="G27" s="492"/>
      <c r="H27" s="488">
        <v>8</v>
      </c>
      <c r="I27" s="488">
        <v>8</v>
      </c>
      <c r="J27" s="488">
        <v>8</v>
      </c>
      <c r="K27" s="517"/>
      <c r="L27" s="517"/>
      <c r="M27" s="488">
        <v>8</v>
      </c>
      <c r="N27" s="488">
        <v>8</v>
      </c>
      <c r="O27" s="488"/>
      <c r="P27" s="488">
        <v>8</v>
      </c>
      <c r="Q27" s="488">
        <v>8</v>
      </c>
      <c r="R27" s="490">
        <v>8</v>
      </c>
      <c r="S27" s="692"/>
    </row>
    <row r="28" spans="1:19" ht="27.65" customHeight="1" x14ac:dyDescent="0.4">
      <c r="A28" s="486" t="s">
        <v>13</v>
      </c>
      <c r="B28" s="486" t="s">
        <v>91</v>
      </c>
      <c r="C28" s="487" t="s">
        <v>92</v>
      </c>
      <c r="D28" s="488">
        <f t="shared" ref="D28" si="8">SUM(E28:K28,L28:R28)/2</f>
        <v>36</v>
      </c>
      <c r="E28" s="489"/>
      <c r="F28" s="690"/>
      <c r="G28" s="488">
        <v>8</v>
      </c>
      <c r="H28" s="488">
        <v>8</v>
      </c>
      <c r="I28" s="488">
        <v>8</v>
      </c>
      <c r="J28" s="488">
        <v>8</v>
      </c>
      <c r="K28" s="489"/>
      <c r="L28" s="489"/>
      <c r="M28" s="488">
        <v>8</v>
      </c>
      <c r="N28" s="488">
        <v>8</v>
      </c>
      <c r="O28" s="488">
        <v>8</v>
      </c>
      <c r="P28" s="488">
        <v>8</v>
      </c>
      <c r="Q28" s="488">
        <v>8</v>
      </c>
      <c r="R28" s="490"/>
      <c r="S28" s="692"/>
    </row>
    <row r="29" spans="1:19" ht="27.65" customHeight="1" x14ac:dyDescent="0.4">
      <c r="A29" s="486" t="s">
        <v>13</v>
      </c>
      <c r="B29" s="486" t="s">
        <v>91</v>
      </c>
      <c r="C29" s="493" t="s">
        <v>277</v>
      </c>
      <c r="D29" s="488">
        <f>SUM(E29:K29,L29:R29)/2</f>
        <v>40</v>
      </c>
      <c r="E29" s="489"/>
      <c r="F29" s="690">
        <v>8</v>
      </c>
      <c r="G29" s="488">
        <v>8</v>
      </c>
      <c r="H29" s="488">
        <v>8</v>
      </c>
      <c r="I29" s="488">
        <v>8</v>
      </c>
      <c r="J29" s="488"/>
      <c r="K29" s="489">
        <v>8</v>
      </c>
      <c r="L29" s="489">
        <v>8</v>
      </c>
      <c r="M29" s="488">
        <v>8</v>
      </c>
      <c r="N29" s="488"/>
      <c r="O29" s="488">
        <v>8</v>
      </c>
      <c r="P29" s="488">
        <v>8</v>
      </c>
      <c r="Q29" s="488">
        <v>8</v>
      </c>
      <c r="R29" s="490"/>
      <c r="S29" s="692"/>
    </row>
    <row r="30" spans="1:19" ht="27.65" customHeight="1" x14ac:dyDescent="0.4">
      <c r="A30" s="498"/>
      <c r="B30" s="498"/>
      <c r="C30" s="499" t="s">
        <v>124</v>
      </c>
      <c r="D30" s="500"/>
      <c r="E30" s="501">
        <f t="shared" ref="E30:R30" si="9">COUNT(E7:E13,E15:E18,E20:E22,E24:E25,E27:E29)</f>
        <v>6</v>
      </c>
      <c r="F30" s="691">
        <f t="shared" si="9"/>
        <v>8</v>
      </c>
      <c r="G30" s="501">
        <f t="shared" si="9"/>
        <v>9</v>
      </c>
      <c r="H30" s="501">
        <f t="shared" si="9"/>
        <v>11</v>
      </c>
      <c r="I30" s="501">
        <f t="shared" si="9"/>
        <v>9</v>
      </c>
      <c r="J30" s="501">
        <f t="shared" si="9"/>
        <v>11</v>
      </c>
      <c r="K30" s="501">
        <f t="shared" si="9"/>
        <v>6</v>
      </c>
      <c r="L30" s="501">
        <f t="shared" si="9"/>
        <v>6</v>
      </c>
      <c r="M30" s="501">
        <f t="shared" si="9"/>
        <v>12</v>
      </c>
      <c r="N30" s="501">
        <f t="shared" si="9"/>
        <v>12</v>
      </c>
      <c r="O30" s="501">
        <f t="shared" si="9"/>
        <v>10</v>
      </c>
      <c r="P30" s="501">
        <f t="shared" si="9"/>
        <v>10</v>
      </c>
      <c r="Q30" s="501">
        <f t="shared" si="9"/>
        <v>11</v>
      </c>
      <c r="R30" s="501">
        <f t="shared" si="9"/>
        <v>7</v>
      </c>
      <c r="S30" s="692">
        <f t="shared" si="4"/>
        <v>9.1428571428571423</v>
      </c>
    </row>
    <row r="31" spans="1:19" ht="27.65" customHeight="1" x14ac:dyDescent="0.4">
      <c r="A31" s="486" t="s">
        <v>13</v>
      </c>
      <c r="B31" s="486" t="s">
        <v>262</v>
      </c>
      <c r="C31" s="493" t="s">
        <v>276</v>
      </c>
      <c r="D31" s="488">
        <f>SUM(E31:K31,L31:R31)/2</f>
        <v>23</v>
      </c>
      <c r="E31" s="519"/>
      <c r="F31" s="690"/>
      <c r="G31" s="488"/>
      <c r="H31" s="488">
        <v>5</v>
      </c>
      <c r="I31" s="488">
        <v>5</v>
      </c>
      <c r="J31" s="488">
        <v>5</v>
      </c>
      <c r="K31" s="519">
        <v>8</v>
      </c>
      <c r="L31" s="519">
        <v>8</v>
      </c>
      <c r="M31" s="488"/>
      <c r="N31" s="488"/>
      <c r="O31" s="488">
        <v>5</v>
      </c>
      <c r="P31" s="488">
        <v>5</v>
      </c>
      <c r="Q31" s="488">
        <v>5</v>
      </c>
      <c r="R31" s="519"/>
      <c r="S31" s="692"/>
    </row>
    <row r="32" spans="1:19" ht="27.65" customHeight="1" x14ac:dyDescent="0.4">
      <c r="A32" s="486" t="s">
        <v>13</v>
      </c>
      <c r="B32" s="486" t="s">
        <v>34</v>
      </c>
      <c r="C32" s="521" t="s">
        <v>192</v>
      </c>
      <c r="D32" s="488">
        <f>SUM(E32:K32,L32:R32)/2</f>
        <v>32</v>
      </c>
      <c r="E32" s="489">
        <v>8</v>
      </c>
      <c r="F32" s="693">
        <v>8</v>
      </c>
      <c r="G32" s="503">
        <v>8</v>
      </c>
      <c r="H32" s="488">
        <v>8</v>
      </c>
      <c r="I32" s="488"/>
      <c r="J32" s="488"/>
      <c r="K32" s="489"/>
      <c r="L32" s="489"/>
      <c r="M32" s="503">
        <v>8</v>
      </c>
      <c r="N32" s="503">
        <v>8</v>
      </c>
      <c r="O32" s="488">
        <v>8</v>
      </c>
      <c r="P32" s="488"/>
      <c r="Q32" s="488"/>
      <c r="R32" s="490">
        <v>8</v>
      </c>
      <c r="S32" s="692"/>
    </row>
    <row r="33" spans="1:19" ht="27.65" customHeight="1" x14ac:dyDescent="0.4">
      <c r="A33" s="498"/>
      <c r="B33" s="498"/>
      <c r="C33" s="499" t="s">
        <v>121</v>
      </c>
      <c r="D33" s="500"/>
      <c r="E33" s="501">
        <f t="shared" ref="E33:R33" si="10">COUNT(E7:E13,E15:E18,E20:E22,E24:E25,E27:E29,E31:E32)</f>
        <v>7</v>
      </c>
      <c r="F33" s="691">
        <f t="shared" si="10"/>
        <v>9</v>
      </c>
      <c r="G33" s="501">
        <f t="shared" si="10"/>
        <v>10</v>
      </c>
      <c r="H33" s="501">
        <f t="shared" si="10"/>
        <v>13</v>
      </c>
      <c r="I33" s="501">
        <f t="shared" si="10"/>
        <v>10</v>
      </c>
      <c r="J33" s="501">
        <f t="shared" si="10"/>
        <v>12</v>
      </c>
      <c r="K33" s="501">
        <f t="shared" si="10"/>
        <v>7</v>
      </c>
      <c r="L33" s="501">
        <f t="shared" si="10"/>
        <v>7</v>
      </c>
      <c r="M33" s="501">
        <f t="shared" si="10"/>
        <v>13</v>
      </c>
      <c r="N33" s="501">
        <f t="shared" si="10"/>
        <v>13</v>
      </c>
      <c r="O33" s="501">
        <f t="shared" si="10"/>
        <v>12</v>
      </c>
      <c r="P33" s="501">
        <f t="shared" si="10"/>
        <v>11</v>
      </c>
      <c r="Q33" s="501">
        <f t="shared" si="10"/>
        <v>12</v>
      </c>
      <c r="R33" s="501">
        <f t="shared" si="10"/>
        <v>8</v>
      </c>
      <c r="S33" s="692">
        <f t="shared" si="4"/>
        <v>10.285714285714286</v>
      </c>
    </row>
    <row r="34" spans="1:19" ht="27.65" hidden="1" customHeight="1" x14ac:dyDescent="0.4">
      <c r="A34" s="515" t="s">
        <v>258</v>
      </c>
      <c r="B34" s="515" t="s">
        <v>162</v>
      </c>
      <c r="C34" s="516" t="s">
        <v>257</v>
      </c>
      <c r="D34" s="488">
        <f>SUM(E34:K34,L34:R34)/2</f>
        <v>0</v>
      </c>
      <c r="E34" s="517"/>
      <c r="F34" s="695"/>
      <c r="G34" s="522"/>
      <c r="H34" s="516"/>
      <c r="I34" s="516"/>
      <c r="J34" s="516"/>
      <c r="K34" s="494"/>
      <c r="L34" s="494"/>
      <c r="M34" s="516"/>
      <c r="N34" s="523"/>
      <c r="O34" s="523"/>
      <c r="P34" s="523"/>
      <c r="Q34" s="516"/>
      <c r="R34" s="524"/>
      <c r="S34" s="692"/>
    </row>
    <row r="35" spans="1:19" ht="27.65" hidden="1" customHeight="1" x14ac:dyDescent="0.4">
      <c r="A35" s="498"/>
      <c r="B35" s="498"/>
      <c r="C35" s="499" t="s">
        <v>139</v>
      </c>
      <c r="D35" s="500"/>
      <c r="E35" s="501">
        <f t="shared" ref="E35:R35" si="11">COUNT(E7:E12,E15:E18,E20:E22,E24:E25,E27:E29,E31:E32,E34)</f>
        <v>6</v>
      </c>
      <c r="F35" s="691">
        <f t="shared" si="11"/>
        <v>9</v>
      </c>
      <c r="G35" s="501">
        <f t="shared" si="11"/>
        <v>10</v>
      </c>
      <c r="H35" s="501">
        <f t="shared" si="11"/>
        <v>13</v>
      </c>
      <c r="I35" s="501">
        <f t="shared" si="11"/>
        <v>10</v>
      </c>
      <c r="J35" s="501">
        <f t="shared" si="11"/>
        <v>12</v>
      </c>
      <c r="K35" s="501">
        <f t="shared" si="11"/>
        <v>6</v>
      </c>
      <c r="L35" s="501">
        <f t="shared" si="11"/>
        <v>6</v>
      </c>
      <c r="M35" s="501">
        <f t="shared" si="11"/>
        <v>13</v>
      </c>
      <c r="N35" s="501">
        <f t="shared" si="11"/>
        <v>13</v>
      </c>
      <c r="O35" s="501">
        <f t="shared" si="11"/>
        <v>12</v>
      </c>
      <c r="P35" s="501">
        <f t="shared" si="11"/>
        <v>11</v>
      </c>
      <c r="Q35" s="501">
        <f t="shared" si="11"/>
        <v>12</v>
      </c>
      <c r="R35" s="501">
        <f t="shared" si="11"/>
        <v>7</v>
      </c>
      <c r="S35" s="692">
        <f t="shared" si="4"/>
        <v>10</v>
      </c>
    </row>
    <row r="36" spans="1:19" ht="27.65" customHeight="1" x14ac:dyDescent="0.4">
      <c r="A36" s="486" t="s">
        <v>13</v>
      </c>
      <c r="B36" s="486" t="s">
        <v>103</v>
      </c>
      <c r="C36" s="493" t="s">
        <v>254</v>
      </c>
      <c r="D36" s="488">
        <f>SUM(E36:K36,L36:R36)/2</f>
        <v>40</v>
      </c>
      <c r="E36" s="489">
        <v>8</v>
      </c>
      <c r="F36" s="690">
        <v>8</v>
      </c>
      <c r="G36" s="488"/>
      <c r="H36" s="488">
        <v>8</v>
      </c>
      <c r="I36" s="488">
        <v>8</v>
      </c>
      <c r="J36" s="488">
        <v>8</v>
      </c>
      <c r="K36" s="489"/>
      <c r="L36" s="489"/>
      <c r="M36" s="488">
        <v>8</v>
      </c>
      <c r="N36" s="488">
        <v>8</v>
      </c>
      <c r="O36" s="488"/>
      <c r="P36" s="488">
        <v>8</v>
      </c>
      <c r="Q36" s="488">
        <v>8</v>
      </c>
      <c r="R36" s="490">
        <v>8</v>
      </c>
      <c r="S36" s="692"/>
    </row>
    <row r="37" spans="1:19" ht="27.65" customHeight="1" x14ac:dyDescent="0.4">
      <c r="A37" s="498"/>
      <c r="B37" s="498"/>
      <c r="C37" s="499" t="s">
        <v>125</v>
      </c>
      <c r="D37" s="500"/>
      <c r="E37" s="501">
        <f t="shared" ref="E37:R37" si="12">COUNT(E7:E12,E15:E17,E20:E22,E24:E25,E27:E29,E31:E32,E34,E36:E36)</f>
        <v>6</v>
      </c>
      <c r="F37" s="691">
        <f t="shared" si="12"/>
        <v>10</v>
      </c>
      <c r="G37" s="501">
        <f t="shared" si="12"/>
        <v>9</v>
      </c>
      <c r="H37" s="501">
        <f t="shared" si="12"/>
        <v>13</v>
      </c>
      <c r="I37" s="501">
        <f t="shared" si="12"/>
        <v>11</v>
      </c>
      <c r="J37" s="501">
        <f t="shared" si="12"/>
        <v>13</v>
      </c>
      <c r="K37" s="501">
        <f t="shared" si="12"/>
        <v>6</v>
      </c>
      <c r="L37" s="501">
        <f t="shared" si="12"/>
        <v>5</v>
      </c>
      <c r="M37" s="501">
        <f t="shared" si="12"/>
        <v>13</v>
      </c>
      <c r="N37" s="501">
        <f t="shared" si="12"/>
        <v>13</v>
      </c>
      <c r="O37" s="501">
        <f t="shared" si="12"/>
        <v>12</v>
      </c>
      <c r="P37" s="501">
        <f t="shared" si="12"/>
        <v>12</v>
      </c>
      <c r="Q37" s="501">
        <f t="shared" si="12"/>
        <v>13</v>
      </c>
      <c r="R37" s="501">
        <f t="shared" si="12"/>
        <v>7</v>
      </c>
      <c r="S37" s="692">
        <f t="shared" si="4"/>
        <v>10.214285714285714</v>
      </c>
    </row>
    <row r="38" spans="1:19" ht="27.65" customHeight="1" x14ac:dyDescent="0.4">
      <c r="A38" s="486" t="s">
        <v>13</v>
      </c>
      <c r="B38" s="486" t="s">
        <v>93</v>
      </c>
      <c r="C38" s="493" t="s">
        <v>210</v>
      </c>
      <c r="D38" s="488">
        <f>SUM(E38:K38,L38:R38)/2</f>
        <v>28</v>
      </c>
      <c r="E38" s="490"/>
      <c r="F38" s="690"/>
      <c r="G38" s="488"/>
      <c r="H38" s="488">
        <v>8</v>
      </c>
      <c r="I38" s="488">
        <v>8</v>
      </c>
      <c r="J38" s="488"/>
      <c r="K38" s="519">
        <v>8</v>
      </c>
      <c r="L38" s="519">
        <v>8</v>
      </c>
      <c r="M38" s="488">
        <v>8</v>
      </c>
      <c r="N38" s="488"/>
      <c r="O38" s="488">
        <v>8</v>
      </c>
      <c r="P38" s="488"/>
      <c r="Q38" s="488">
        <v>8</v>
      </c>
      <c r="R38" s="519"/>
      <c r="S38" s="692"/>
    </row>
    <row r="39" spans="1:19" ht="27.65" customHeight="1" x14ac:dyDescent="0.4">
      <c r="A39" s="486" t="s">
        <v>13</v>
      </c>
      <c r="B39" s="486" t="s">
        <v>94</v>
      </c>
      <c r="C39" s="493" t="s">
        <v>176</v>
      </c>
      <c r="D39" s="488">
        <f t="shared" ref="D39:D42" si="13">SUM(E39:K39,L39:R39)/2</f>
        <v>24</v>
      </c>
      <c r="E39" s="489">
        <v>8</v>
      </c>
      <c r="F39" s="690"/>
      <c r="G39" s="516"/>
      <c r="H39" s="516"/>
      <c r="I39" s="488"/>
      <c r="J39" s="488">
        <v>8</v>
      </c>
      <c r="K39" s="489">
        <v>8</v>
      </c>
      <c r="L39" s="489">
        <v>8</v>
      </c>
      <c r="M39" s="488"/>
      <c r="N39" s="488"/>
      <c r="O39" s="488"/>
      <c r="P39" s="488"/>
      <c r="Q39" s="488">
        <v>8</v>
      </c>
      <c r="R39" s="490">
        <v>8</v>
      </c>
      <c r="S39" s="692"/>
    </row>
    <row r="40" spans="1:19" ht="27.65" customHeight="1" x14ac:dyDescent="0.4">
      <c r="A40" s="486" t="s">
        <v>13</v>
      </c>
      <c r="B40" s="486" t="s">
        <v>94</v>
      </c>
      <c r="C40" s="521" t="s">
        <v>235</v>
      </c>
      <c r="D40" s="488">
        <f t="shared" si="13"/>
        <v>40</v>
      </c>
      <c r="E40" s="494"/>
      <c r="F40" s="693">
        <v>8</v>
      </c>
      <c r="G40" s="503">
        <v>8</v>
      </c>
      <c r="H40" s="492"/>
      <c r="I40" s="503">
        <v>8</v>
      </c>
      <c r="J40" s="503">
        <v>8</v>
      </c>
      <c r="K40" s="489">
        <v>8</v>
      </c>
      <c r="L40" s="489">
        <v>8</v>
      </c>
      <c r="M40" s="488"/>
      <c r="N40" s="503">
        <v>8</v>
      </c>
      <c r="O40" s="503">
        <v>8</v>
      </c>
      <c r="P40" s="503">
        <v>8</v>
      </c>
      <c r="Q40" s="503">
        <v>8</v>
      </c>
      <c r="R40" s="504"/>
      <c r="S40" s="692"/>
    </row>
    <row r="41" spans="1:19" ht="27.65" customHeight="1" x14ac:dyDescent="0.4">
      <c r="A41" s="486" t="s">
        <v>13</v>
      </c>
      <c r="B41" s="486" t="s">
        <v>94</v>
      </c>
      <c r="C41" s="493" t="s">
        <v>143</v>
      </c>
      <c r="D41" s="488">
        <f t="shared" si="13"/>
        <v>40</v>
      </c>
      <c r="E41" s="489">
        <v>8</v>
      </c>
      <c r="F41" s="690">
        <v>8</v>
      </c>
      <c r="G41" s="488">
        <v>8</v>
      </c>
      <c r="H41" s="488"/>
      <c r="I41" s="488">
        <v>8</v>
      </c>
      <c r="J41" s="488">
        <v>8</v>
      </c>
      <c r="K41" s="489"/>
      <c r="L41" s="489"/>
      <c r="M41" s="488">
        <v>8</v>
      </c>
      <c r="N41" s="488">
        <v>8</v>
      </c>
      <c r="O41" s="488">
        <v>8</v>
      </c>
      <c r="P41" s="488">
        <v>8</v>
      </c>
      <c r="Q41" s="488"/>
      <c r="R41" s="490">
        <v>8</v>
      </c>
      <c r="S41" s="692"/>
    </row>
    <row r="42" spans="1:19" ht="27.65" customHeight="1" x14ac:dyDescent="0.4">
      <c r="A42" s="486" t="s">
        <v>13</v>
      </c>
      <c r="B42" s="486" t="s">
        <v>94</v>
      </c>
      <c r="C42" s="493" t="s">
        <v>221</v>
      </c>
      <c r="D42" s="488">
        <f t="shared" si="13"/>
        <v>40</v>
      </c>
      <c r="E42" s="489">
        <v>8</v>
      </c>
      <c r="F42" s="690">
        <v>8</v>
      </c>
      <c r="G42" s="488">
        <v>8</v>
      </c>
      <c r="H42" s="488">
        <v>8</v>
      </c>
      <c r="I42" s="488"/>
      <c r="J42" s="488">
        <v>8</v>
      </c>
      <c r="K42" s="489"/>
      <c r="L42" s="489"/>
      <c r="M42" s="503">
        <v>8</v>
      </c>
      <c r="N42" s="488">
        <v>8</v>
      </c>
      <c r="O42" s="488">
        <v>8</v>
      </c>
      <c r="P42" s="488">
        <v>8</v>
      </c>
      <c r="Q42" s="488"/>
      <c r="R42" s="490">
        <v>8</v>
      </c>
      <c r="S42" s="692"/>
    </row>
    <row r="43" spans="1:19" ht="27.65" hidden="1" customHeight="1" x14ac:dyDescent="0.4">
      <c r="A43" s="498"/>
      <c r="B43" s="498"/>
      <c r="C43" s="499" t="s">
        <v>126</v>
      </c>
      <c r="D43" s="500"/>
      <c r="E43" s="501">
        <f t="shared" ref="E43:R43" si="14">COUNT(E8:E12,E15:E18,E20:E22,E24:E25,E27:E29,E31:E32,E34,E36:E36,E38)</f>
        <v>7</v>
      </c>
      <c r="F43" s="691">
        <f t="shared" si="14"/>
        <v>9</v>
      </c>
      <c r="G43" s="501">
        <f t="shared" si="14"/>
        <v>9</v>
      </c>
      <c r="H43" s="501">
        <f t="shared" si="14"/>
        <v>14</v>
      </c>
      <c r="I43" s="501">
        <f t="shared" si="14"/>
        <v>11</v>
      </c>
      <c r="J43" s="501">
        <f t="shared" si="14"/>
        <v>12</v>
      </c>
      <c r="K43" s="501">
        <f t="shared" si="14"/>
        <v>7</v>
      </c>
      <c r="L43" s="501">
        <f t="shared" si="14"/>
        <v>7</v>
      </c>
      <c r="M43" s="501">
        <f t="shared" si="14"/>
        <v>14</v>
      </c>
      <c r="N43" s="501">
        <f t="shared" si="14"/>
        <v>13</v>
      </c>
      <c r="O43" s="501">
        <f t="shared" si="14"/>
        <v>12</v>
      </c>
      <c r="P43" s="501">
        <f t="shared" si="14"/>
        <v>11</v>
      </c>
      <c r="Q43" s="501">
        <f t="shared" si="14"/>
        <v>13</v>
      </c>
      <c r="R43" s="501">
        <f t="shared" si="14"/>
        <v>8</v>
      </c>
      <c r="S43" s="692">
        <f t="shared" si="4"/>
        <v>10.5</v>
      </c>
    </row>
    <row r="44" spans="1:19" ht="27.65" customHeight="1" x14ac:dyDescent="0.4">
      <c r="A44" s="498"/>
      <c r="B44" s="498"/>
      <c r="C44" s="499" t="s">
        <v>127</v>
      </c>
      <c r="D44" s="500"/>
      <c r="E44" s="501">
        <f t="shared" ref="E44:R44" si="15">COUNT(E15:E18,E20:E22,E24:E25,E27:E29,E31:E32,E34,E36:E36,E38:E42)</f>
        <v>8</v>
      </c>
      <c r="F44" s="691">
        <f t="shared" si="15"/>
        <v>9</v>
      </c>
      <c r="G44" s="501">
        <f t="shared" si="15"/>
        <v>11</v>
      </c>
      <c r="H44" s="501">
        <f t="shared" si="15"/>
        <v>13</v>
      </c>
      <c r="I44" s="501">
        <f t="shared" si="15"/>
        <v>9</v>
      </c>
      <c r="J44" s="501">
        <f t="shared" si="15"/>
        <v>12</v>
      </c>
      <c r="K44" s="501">
        <f t="shared" si="15"/>
        <v>8</v>
      </c>
      <c r="L44" s="501">
        <f t="shared" si="15"/>
        <v>9</v>
      </c>
      <c r="M44" s="501">
        <f t="shared" si="15"/>
        <v>12</v>
      </c>
      <c r="N44" s="501">
        <f t="shared" si="15"/>
        <v>12</v>
      </c>
      <c r="O44" s="501">
        <f t="shared" si="15"/>
        <v>12</v>
      </c>
      <c r="P44" s="501">
        <f t="shared" si="15"/>
        <v>11</v>
      </c>
      <c r="Q44" s="501">
        <f t="shared" si="15"/>
        <v>13</v>
      </c>
      <c r="R44" s="501">
        <f t="shared" si="15"/>
        <v>9</v>
      </c>
      <c r="S44" s="692"/>
    </row>
    <row r="45" spans="1:19" ht="27.65" customHeight="1" x14ac:dyDescent="0.4">
      <c r="A45" s="486" t="s">
        <v>13</v>
      </c>
      <c r="B45" s="486" t="s">
        <v>216</v>
      </c>
      <c r="C45" s="493" t="s">
        <v>135</v>
      </c>
      <c r="D45" s="488">
        <f t="shared" ref="D45:D46" si="16">SUM(E45:K45,L45:R45)/2</f>
        <v>32</v>
      </c>
      <c r="E45" s="490"/>
      <c r="F45" s="690"/>
      <c r="G45" s="488"/>
      <c r="H45" s="488">
        <v>8</v>
      </c>
      <c r="I45" s="488">
        <v>8</v>
      </c>
      <c r="J45" s="488">
        <v>8</v>
      </c>
      <c r="K45" s="519">
        <v>8</v>
      </c>
      <c r="L45" s="519">
        <v>8</v>
      </c>
      <c r="M45" s="488"/>
      <c r="N45" s="488"/>
      <c r="O45" s="488">
        <v>8</v>
      </c>
      <c r="P45" s="488">
        <v>8</v>
      </c>
      <c r="Q45" s="488">
        <v>8</v>
      </c>
      <c r="R45" s="490"/>
      <c r="S45" s="692"/>
    </row>
    <row r="46" spans="1:19" ht="27.65" customHeight="1" x14ac:dyDescent="0.4">
      <c r="A46" s="486" t="s">
        <v>13</v>
      </c>
      <c r="B46" s="486" t="s">
        <v>216</v>
      </c>
      <c r="C46" s="493" t="s">
        <v>109</v>
      </c>
      <c r="D46" s="488">
        <f t="shared" si="16"/>
        <v>17.5</v>
      </c>
      <c r="E46" s="490"/>
      <c r="F46" s="691"/>
      <c r="G46" s="492" t="s">
        <v>104</v>
      </c>
      <c r="H46" s="509" t="s">
        <v>104</v>
      </c>
      <c r="I46" s="492" t="s">
        <v>104</v>
      </c>
      <c r="J46" s="492" t="s">
        <v>104</v>
      </c>
      <c r="K46" s="490"/>
      <c r="L46" s="489"/>
      <c r="M46" s="488">
        <v>7</v>
      </c>
      <c r="N46" s="488">
        <v>7</v>
      </c>
      <c r="O46" s="488">
        <v>7</v>
      </c>
      <c r="P46" s="488">
        <v>7</v>
      </c>
      <c r="Q46" s="488">
        <v>7</v>
      </c>
      <c r="R46" s="490"/>
      <c r="S46" s="692"/>
    </row>
    <row r="47" spans="1:19" ht="27.65" customHeight="1" x14ac:dyDescent="0.4">
      <c r="A47" s="486" t="s">
        <v>13</v>
      </c>
      <c r="B47" s="486" t="s">
        <v>110</v>
      </c>
      <c r="C47" s="487" t="s">
        <v>106</v>
      </c>
      <c r="D47" s="488">
        <f>SUM(E47:K47,L47:R47)/2</f>
        <v>27</v>
      </c>
      <c r="E47" s="490"/>
      <c r="F47" s="691"/>
      <c r="G47" s="488">
        <v>6</v>
      </c>
      <c r="H47" s="491">
        <v>6</v>
      </c>
      <c r="I47" s="488">
        <v>6</v>
      </c>
      <c r="J47" s="488">
        <v>6</v>
      </c>
      <c r="K47" s="497"/>
      <c r="L47" s="489"/>
      <c r="M47" s="488">
        <v>6</v>
      </c>
      <c r="N47" s="488">
        <v>6</v>
      </c>
      <c r="O47" s="488">
        <v>6</v>
      </c>
      <c r="P47" s="488">
        <v>6</v>
      </c>
      <c r="Q47" s="488">
        <v>6</v>
      </c>
      <c r="R47" s="497"/>
      <c r="S47" s="692"/>
    </row>
    <row r="48" spans="1:19" ht="27.65" customHeight="1" x14ac:dyDescent="0.4">
      <c r="A48" s="498"/>
      <c r="B48" s="498"/>
      <c r="C48" s="526" t="s">
        <v>113</v>
      </c>
      <c r="D48" s="500"/>
      <c r="E48" s="501">
        <f t="shared" ref="E48:R48" si="17">COUNT(E24:E25,E27:E29,E32,E34,E36:E36,E38:E42,E45:E47)</f>
        <v>6</v>
      </c>
      <c r="F48" s="691">
        <f t="shared" si="17"/>
        <v>7</v>
      </c>
      <c r="G48" s="501">
        <f t="shared" si="17"/>
        <v>8</v>
      </c>
      <c r="H48" s="501">
        <f t="shared" si="17"/>
        <v>10</v>
      </c>
      <c r="I48" s="501">
        <f t="shared" si="17"/>
        <v>9</v>
      </c>
      <c r="J48" s="501">
        <f t="shared" si="17"/>
        <v>9</v>
      </c>
      <c r="K48" s="501">
        <f t="shared" si="17"/>
        <v>6</v>
      </c>
      <c r="L48" s="501">
        <f t="shared" si="17"/>
        <v>6</v>
      </c>
      <c r="M48" s="501">
        <f t="shared" si="17"/>
        <v>10</v>
      </c>
      <c r="N48" s="501">
        <f t="shared" si="17"/>
        <v>10</v>
      </c>
      <c r="O48" s="501">
        <f t="shared" si="17"/>
        <v>11</v>
      </c>
      <c r="P48" s="501">
        <f t="shared" si="17"/>
        <v>10</v>
      </c>
      <c r="Q48" s="501">
        <f t="shared" si="17"/>
        <v>10</v>
      </c>
      <c r="R48" s="501">
        <f t="shared" si="17"/>
        <v>7</v>
      </c>
      <c r="S48" s="692">
        <f t="shared" si="4"/>
        <v>8.5</v>
      </c>
    </row>
    <row r="49" spans="1:19" ht="27.65" hidden="1" customHeight="1" x14ac:dyDescent="0.4">
      <c r="A49" s="498"/>
      <c r="B49" s="498"/>
      <c r="C49" s="526" t="s">
        <v>55</v>
      </c>
      <c r="D49" s="500"/>
      <c r="E49" s="501">
        <f>COUNT(E27:E29,E32,E34,E36:E36,E38:E42,E45:E47)</f>
        <v>6</v>
      </c>
      <c r="F49" s="691">
        <f t="shared" ref="F49:R49" si="18">COUNT(F27:F29,F32,F34,F36:F36,F38:F42,F45:F47)</f>
        <v>7</v>
      </c>
      <c r="G49" s="501">
        <f t="shared" si="18"/>
        <v>7</v>
      </c>
      <c r="H49" s="501">
        <f t="shared" si="18"/>
        <v>9</v>
      </c>
      <c r="I49" s="501">
        <f t="shared" si="18"/>
        <v>9</v>
      </c>
      <c r="J49" s="501">
        <f t="shared" si="18"/>
        <v>9</v>
      </c>
      <c r="K49" s="501">
        <f t="shared" si="18"/>
        <v>5</v>
      </c>
      <c r="L49" s="501">
        <f t="shared" si="18"/>
        <v>5</v>
      </c>
      <c r="M49" s="501">
        <f t="shared" si="18"/>
        <v>10</v>
      </c>
      <c r="N49" s="501">
        <f t="shared" si="18"/>
        <v>9</v>
      </c>
      <c r="O49" s="501">
        <f t="shared" si="18"/>
        <v>10</v>
      </c>
      <c r="P49" s="501">
        <f t="shared" si="18"/>
        <v>10</v>
      </c>
      <c r="Q49" s="501">
        <f t="shared" si="18"/>
        <v>10</v>
      </c>
      <c r="R49" s="501">
        <f t="shared" si="18"/>
        <v>6</v>
      </c>
      <c r="S49" s="692">
        <f t="shared" si="4"/>
        <v>8</v>
      </c>
    </row>
    <row r="50" spans="1:19" ht="27.65" customHeight="1" x14ac:dyDescent="0.4">
      <c r="A50" s="486" t="s">
        <v>13</v>
      </c>
      <c r="B50" s="486" t="s">
        <v>227</v>
      </c>
      <c r="C50" s="493" t="s">
        <v>112</v>
      </c>
      <c r="D50" s="488">
        <f t="shared" ref="D50" si="19">SUM(E50:K50,L50:R50)/2</f>
        <v>10</v>
      </c>
      <c r="E50" s="490"/>
      <c r="F50" s="691"/>
      <c r="G50" s="488">
        <v>5</v>
      </c>
      <c r="H50" s="491"/>
      <c r="I50" s="488">
        <v>5</v>
      </c>
      <c r="J50" s="488"/>
      <c r="K50" s="489"/>
      <c r="L50" s="489"/>
      <c r="M50" s="488"/>
      <c r="N50" s="488">
        <v>5</v>
      </c>
      <c r="O50" s="488"/>
      <c r="P50" s="488">
        <v>5</v>
      </c>
      <c r="Q50" s="488"/>
      <c r="R50" s="489"/>
      <c r="S50" s="692"/>
    </row>
    <row r="51" spans="1:19" ht="27.65" customHeight="1" x14ac:dyDescent="0.4">
      <c r="A51" s="498"/>
      <c r="B51" s="498"/>
      <c r="C51" s="526" t="s">
        <v>105</v>
      </c>
      <c r="D51" s="500"/>
      <c r="E51" s="501">
        <f>COUNT(E32,E34,E36:E36,E38:E42,E45:E47,E50)</f>
        <v>5</v>
      </c>
      <c r="F51" s="691">
        <f t="shared" ref="F51:J51" si="20">COUNT(F32,F34,F36:F36,F38:F42,F45:F47,F50)</f>
        <v>5</v>
      </c>
      <c r="G51" s="501">
        <f t="shared" si="20"/>
        <v>6</v>
      </c>
      <c r="H51" s="501">
        <f t="shared" si="20"/>
        <v>6</v>
      </c>
      <c r="I51" s="501">
        <f t="shared" si="20"/>
        <v>7</v>
      </c>
      <c r="J51" s="501">
        <f t="shared" si="20"/>
        <v>7</v>
      </c>
      <c r="K51" s="501">
        <f>COUNT(K31:K32,K34,K36:K36,K38:K42,K45:K47,K50)</f>
        <v>5</v>
      </c>
      <c r="L51" s="501">
        <f>COUNT(L31:L32,L34,L36:L36,L38:L42,L45:L47,L50)</f>
        <v>5</v>
      </c>
      <c r="M51" s="501">
        <f t="shared" ref="M51:R51" si="21">COUNT(M32,M34,M36:M36,M38:M42,M45:M47,M50)</f>
        <v>7</v>
      </c>
      <c r="N51" s="501">
        <f t="shared" si="21"/>
        <v>8</v>
      </c>
      <c r="O51" s="501">
        <f t="shared" si="21"/>
        <v>8</v>
      </c>
      <c r="P51" s="501">
        <f t="shared" si="21"/>
        <v>8</v>
      </c>
      <c r="Q51" s="501">
        <f t="shared" si="21"/>
        <v>7</v>
      </c>
      <c r="R51" s="501">
        <f t="shared" si="21"/>
        <v>5</v>
      </c>
      <c r="S51" s="692">
        <f t="shared" si="4"/>
        <v>6.3571428571428568</v>
      </c>
    </row>
    <row r="52" spans="1:19" ht="27.65" hidden="1" customHeight="1" x14ac:dyDescent="0.4">
      <c r="A52" s="498"/>
      <c r="B52" s="498"/>
      <c r="C52" s="526" t="s">
        <v>128</v>
      </c>
      <c r="D52" s="500"/>
      <c r="E52" s="501">
        <f t="shared" ref="E52:R52" si="22">COUNT(E34,E36:E36,E38:E42,E45:E47,E50)</f>
        <v>4</v>
      </c>
      <c r="F52" s="691">
        <f t="shared" si="22"/>
        <v>4</v>
      </c>
      <c r="G52" s="501">
        <f t="shared" si="22"/>
        <v>5</v>
      </c>
      <c r="H52" s="501">
        <f t="shared" si="22"/>
        <v>5</v>
      </c>
      <c r="I52" s="501">
        <f t="shared" si="22"/>
        <v>7</v>
      </c>
      <c r="J52" s="501">
        <f t="shared" si="22"/>
        <v>7</v>
      </c>
      <c r="K52" s="501">
        <f t="shared" si="22"/>
        <v>4</v>
      </c>
      <c r="L52" s="501">
        <f t="shared" si="22"/>
        <v>4</v>
      </c>
      <c r="M52" s="501">
        <f t="shared" si="22"/>
        <v>6</v>
      </c>
      <c r="N52" s="501">
        <f t="shared" si="22"/>
        <v>7</v>
      </c>
      <c r="O52" s="501">
        <f t="shared" si="22"/>
        <v>7</v>
      </c>
      <c r="P52" s="501">
        <f t="shared" si="22"/>
        <v>8</v>
      </c>
      <c r="Q52" s="501">
        <f t="shared" si="22"/>
        <v>7</v>
      </c>
      <c r="R52" s="501">
        <f t="shared" si="22"/>
        <v>4</v>
      </c>
      <c r="S52" s="692">
        <f t="shared" si="4"/>
        <v>5.6428571428571432</v>
      </c>
    </row>
    <row r="53" spans="1:19" ht="27.65" hidden="1" customHeight="1" x14ac:dyDescent="0.4">
      <c r="A53" s="498"/>
      <c r="B53" s="498"/>
      <c r="C53" s="526" t="s">
        <v>161</v>
      </c>
      <c r="D53" s="500"/>
      <c r="E53" s="501">
        <f>COUNT(E36:E36,E38:E42,E45:E47,E50)</f>
        <v>4</v>
      </c>
      <c r="F53" s="691">
        <f t="shared" ref="F53:R53" si="23">COUNT(F36:F36,F38:F42,F45:F47,F50)</f>
        <v>4</v>
      </c>
      <c r="G53" s="501">
        <f t="shared" si="23"/>
        <v>5</v>
      </c>
      <c r="H53" s="501">
        <f t="shared" si="23"/>
        <v>5</v>
      </c>
      <c r="I53" s="501">
        <f t="shared" si="23"/>
        <v>7</v>
      </c>
      <c r="J53" s="501">
        <f t="shared" si="23"/>
        <v>7</v>
      </c>
      <c r="K53" s="501">
        <f t="shared" si="23"/>
        <v>4</v>
      </c>
      <c r="L53" s="501">
        <f t="shared" si="23"/>
        <v>4</v>
      </c>
      <c r="M53" s="501">
        <f t="shared" si="23"/>
        <v>6</v>
      </c>
      <c r="N53" s="501">
        <f t="shared" si="23"/>
        <v>7</v>
      </c>
      <c r="O53" s="501">
        <f t="shared" si="23"/>
        <v>7</v>
      </c>
      <c r="P53" s="501">
        <f t="shared" si="23"/>
        <v>8</v>
      </c>
      <c r="Q53" s="501">
        <f t="shared" si="23"/>
        <v>7</v>
      </c>
      <c r="R53" s="501">
        <f t="shared" si="23"/>
        <v>4</v>
      </c>
      <c r="S53" s="692">
        <f t="shared" si="4"/>
        <v>5.6428571428571432</v>
      </c>
    </row>
    <row r="54" spans="1:19" ht="27.65" hidden="1" customHeight="1" x14ac:dyDescent="0.4">
      <c r="A54" s="498"/>
      <c r="B54" s="498"/>
      <c r="C54" s="526" t="s">
        <v>129</v>
      </c>
      <c r="D54" s="500"/>
      <c r="E54" s="501">
        <f t="shared" ref="E54:R54" si="24">COUNT(E38:E42,E45:E47,E50)</f>
        <v>3</v>
      </c>
      <c r="F54" s="691">
        <f t="shared" si="24"/>
        <v>3</v>
      </c>
      <c r="G54" s="501">
        <f t="shared" si="24"/>
        <v>5</v>
      </c>
      <c r="H54" s="501">
        <f t="shared" si="24"/>
        <v>4</v>
      </c>
      <c r="I54" s="501">
        <f t="shared" si="24"/>
        <v>6</v>
      </c>
      <c r="J54" s="501">
        <f t="shared" si="24"/>
        <v>6</v>
      </c>
      <c r="K54" s="501">
        <f t="shared" si="24"/>
        <v>4</v>
      </c>
      <c r="L54" s="501">
        <f t="shared" si="24"/>
        <v>4</v>
      </c>
      <c r="M54" s="501">
        <f t="shared" si="24"/>
        <v>5</v>
      </c>
      <c r="N54" s="501">
        <f t="shared" si="24"/>
        <v>6</v>
      </c>
      <c r="O54" s="501">
        <f t="shared" si="24"/>
        <v>7</v>
      </c>
      <c r="P54" s="501">
        <f t="shared" si="24"/>
        <v>7</v>
      </c>
      <c r="Q54" s="501">
        <f t="shared" si="24"/>
        <v>6</v>
      </c>
      <c r="R54" s="501">
        <f t="shared" si="24"/>
        <v>3</v>
      </c>
      <c r="S54" s="692">
        <f t="shared" si="4"/>
        <v>4.9285714285714288</v>
      </c>
    </row>
    <row r="55" spans="1:19" ht="27.65" hidden="1" customHeight="1" x14ac:dyDescent="0.4">
      <c r="A55" s="498"/>
      <c r="B55" s="498"/>
      <c r="C55" s="526" t="s">
        <v>186</v>
      </c>
      <c r="D55" s="500"/>
      <c r="E55" s="501">
        <f>COUNT(E38:E42,E45:E47,E50)</f>
        <v>3</v>
      </c>
      <c r="F55" s="691">
        <f t="shared" ref="F55:R55" si="25">COUNT(F38:F42,F45:F47,F50)</f>
        <v>3</v>
      </c>
      <c r="G55" s="501">
        <f t="shared" si="25"/>
        <v>5</v>
      </c>
      <c r="H55" s="501">
        <f t="shared" si="25"/>
        <v>4</v>
      </c>
      <c r="I55" s="501">
        <f t="shared" si="25"/>
        <v>6</v>
      </c>
      <c r="J55" s="501">
        <f t="shared" si="25"/>
        <v>6</v>
      </c>
      <c r="K55" s="501">
        <f t="shared" si="25"/>
        <v>4</v>
      </c>
      <c r="L55" s="501">
        <f t="shared" si="25"/>
        <v>4</v>
      </c>
      <c r="M55" s="501">
        <f t="shared" si="25"/>
        <v>5</v>
      </c>
      <c r="N55" s="501">
        <f t="shared" si="25"/>
        <v>6</v>
      </c>
      <c r="O55" s="501">
        <f t="shared" si="25"/>
        <v>7</v>
      </c>
      <c r="P55" s="501">
        <f t="shared" si="25"/>
        <v>7</v>
      </c>
      <c r="Q55" s="501">
        <f t="shared" si="25"/>
        <v>6</v>
      </c>
      <c r="R55" s="501">
        <f t="shared" si="25"/>
        <v>3</v>
      </c>
      <c r="S55" s="692">
        <f t="shared" si="4"/>
        <v>4.9285714285714288</v>
      </c>
    </row>
    <row r="56" spans="1:19" ht="27.65" customHeight="1" x14ac:dyDescent="0.4">
      <c r="A56" s="498"/>
      <c r="B56" s="498"/>
      <c r="C56" s="526" t="s">
        <v>130</v>
      </c>
      <c r="D56" s="500"/>
      <c r="E56" s="501">
        <f t="shared" ref="E56:R56" si="26">COUNT(E39:E42,E45:E47,E50)</f>
        <v>3</v>
      </c>
      <c r="F56" s="691">
        <f t="shared" si="26"/>
        <v>3</v>
      </c>
      <c r="G56" s="501">
        <f t="shared" si="26"/>
        <v>5</v>
      </c>
      <c r="H56" s="501">
        <f t="shared" si="26"/>
        <v>3</v>
      </c>
      <c r="I56" s="501">
        <f t="shared" si="26"/>
        <v>5</v>
      </c>
      <c r="J56" s="501">
        <f t="shared" si="26"/>
        <v>6</v>
      </c>
      <c r="K56" s="501">
        <f t="shared" si="26"/>
        <v>3</v>
      </c>
      <c r="L56" s="501">
        <f t="shared" si="26"/>
        <v>3</v>
      </c>
      <c r="M56" s="501">
        <f t="shared" si="26"/>
        <v>4</v>
      </c>
      <c r="N56" s="501">
        <f t="shared" si="26"/>
        <v>6</v>
      </c>
      <c r="O56" s="501">
        <f t="shared" si="26"/>
        <v>6</v>
      </c>
      <c r="P56" s="501">
        <f t="shared" si="26"/>
        <v>7</v>
      </c>
      <c r="Q56" s="501">
        <f t="shared" si="26"/>
        <v>5</v>
      </c>
      <c r="R56" s="501">
        <f t="shared" si="26"/>
        <v>3</v>
      </c>
      <c r="S56" s="692">
        <f t="shared" si="4"/>
        <v>4.4285714285714288</v>
      </c>
    </row>
    <row r="57" spans="1:19" ht="27.65" customHeight="1" thickBot="1" x14ac:dyDescent="0.45">
      <c r="A57" s="486" t="s">
        <v>102</v>
      </c>
      <c r="B57" s="486"/>
      <c r="C57" s="487"/>
      <c r="D57" s="488"/>
      <c r="E57" s="490"/>
      <c r="F57" s="691"/>
      <c r="G57" s="491"/>
      <c r="H57" s="491"/>
      <c r="I57" s="488"/>
      <c r="J57" s="488"/>
      <c r="K57" s="489"/>
      <c r="L57" s="489"/>
      <c r="M57" s="491"/>
      <c r="N57" s="488"/>
      <c r="O57" s="488"/>
      <c r="P57" s="488"/>
      <c r="Q57" s="488"/>
      <c r="R57" s="490"/>
    </row>
    <row r="58" spans="1:19" ht="27.65" customHeight="1" thickBot="1" x14ac:dyDescent="0.45">
      <c r="A58" s="527" t="s">
        <v>95</v>
      </c>
      <c r="B58" s="527" t="s">
        <v>101</v>
      </c>
      <c r="C58" s="528" t="s">
        <v>97</v>
      </c>
      <c r="D58" s="527">
        <f>SUM(E58:K58,L58:R58)/2</f>
        <v>19</v>
      </c>
      <c r="E58" s="529"/>
      <c r="F58" s="696">
        <v>7.5</v>
      </c>
      <c r="G58" s="530">
        <v>7.5</v>
      </c>
      <c r="H58" s="530">
        <v>4</v>
      </c>
      <c r="I58" s="527"/>
      <c r="J58" s="527"/>
      <c r="K58" s="529"/>
      <c r="L58" s="529"/>
      <c r="M58" s="530">
        <v>7.5</v>
      </c>
      <c r="N58" s="527">
        <v>7.5</v>
      </c>
      <c r="O58" s="527">
        <v>4</v>
      </c>
      <c r="P58" s="527"/>
      <c r="Q58" s="527"/>
      <c r="R58" s="531"/>
    </row>
    <row r="59" spans="1:19" ht="27.65" customHeight="1" thickBot="1" x14ac:dyDescent="0.45">
      <c r="A59" s="486" t="s">
        <v>96</v>
      </c>
      <c r="B59" s="486" t="s">
        <v>100</v>
      </c>
      <c r="C59" s="532" t="s">
        <v>99</v>
      </c>
      <c r="D59" s="527">
        <f t="shared" ref="D59:D60" si="27">SUM(E59:K59,L59:R59)/2</f>
        <v>33.25</v>
      </c>
      <c r="E59" s="533"/>
      <c r="F59" s="697"/>
      <c r="G59" s="486">
        <v>9.5</v>
      </c>
      <c r="H59" s="486">
        <v>9.5</v>
      </c>
      <c r="I59" s="486">
        <v>9.5</v>
      </c>
      <c r="J59" s="486"/>
      <c r="K59" s="533"/>
      <c r="L59" s="535"/>
      <c r="M59" s="536">
        <v>9.5</v>
      </c>
      <c r="N59" s="486">
        <v>9.5</v>
      </c>
      <c r="O59" s="486">
        <v>9.5</v>
      </c>
      <c r="P59" s="486">
        <v>9.5</v>
      </c>
      <c r="Q59" s="486"/>
      <c r="R59" s="537"/>
    </row>
    <row r="60" spans="1:19" ht="27.65" customHeight="1" thickBot="1" x14ac:dyDescent="0.45">
      <c r="A60" s="486" t="s">
        <v>96</v>
      </c>
      <c r="B60" s="486" t="s">
        <v>100</v>
      </c>
      <c r="C60" s="532" t="s">
        <v>137</v>
      </c>
      <c r="D60" s="527">
        <f t="shared" si="27"/>
        <v>42</v>
      </c>
      <c r="E60" s="533">
        <v>9.5</v>
      </c>
      <c r="F60" s="697">
        <v>9.5</v>
      </c>
      <c r="G60" s="486"/>
      <c r="H60" s="486"/>
      <c r="I60" s="486">
        <v>4</v>
      </c>
      <c r="J60" s="486">
        <v>9.5</v>
      </c>
      <c r="K60" s="533">
        <v>9.5</v>
      </c>
      <c r="L60" s="533">
        <v>9.5</v>
      </c>
      <c r="M60" s="534">
        <v>9.5</v>
      </c>
      <c r="N60" s="486"/>
      <c r="O60" s="486"/>
      <c r="P60" s="486">
        <v>4</v>
      </c>
      <c r="Q60" s="486">
        <v>9.5</v>
      </c>
      <c r="R60" s="537">
        <v>9.5</v>
      </c>
    </row>
    <row r="61" spans="1:19" ht="27.65" customHeight="1" x14ac:dyDescent="0.45">
      <c r="A61" s="486"/>
      <c r="B61" s="538" t="s">
        <v>155</v>
      </c>
      <c r="C61" s="539" t="s">
        <v>140</v>
      </c>
      <c r="D61" s="488"/>
      <c r="E61" s="489"/>
      <c r="F61" s="491"/>
      <c r="G61" s="491"/>
      <c r="H61" s="491"/>
      <c r="I61" s="488"/>
      <c r="J61" s="488"/>
      <c r="K61" s="489"/>
      <c r="L61" s="489"/>
      <c r="M61" s="488"/>
      <c r="N61" s="488"/>
      <c r="O61" s="488"/>
      <c r="P61" s="488"/>
      <c r="Q61" s="488"/>
      <c r="R61" s="490"/>
    </row>
    <row r="62" spans="1:19" ht="27.65" customHeight="1" x14ac:dyDescent="0.45">
      <c r="A62" s="486"/>
      <c r="B62" s="540" t="s">
        <v>154</v>
      </c>
      <c r="C62" s="541" t="s">
        <v>141</v>
      </c>
      <c r="D62" s="488"/>
      <c r="E62" s="489"/>
      <c r="F62" s="491"/>
      <c r="G62" s="491"/>
      <c r="H62" s="491"/>
      <c r="I62" s="488"/>
      <c r="J62" s="488"/>
      <c r="K62" s="489"/>
      <c r="L62" s="489"/>
      <c r="M62" s="488"/>
      <c r="N62" s="488"/>
      <c r="O62" s="488"/>
      <c r="P62" s="488"/>
      <c r="Q62" s="488"/>
      <c r="R62" s="490"/>
    </row>
    <row r="63" spans="1:19" ht="27.65" customHeight="1" x14ac:dyDescent="0.45">
      <c r="A63" s="698"/>
      <c r="B63" s="698"/>
      <c r="C63" s="698"/>
      <c r="D63" s="548"/>
      <c r="E63" s="699">
        <f t="shared" ref="E63:R63" si="28">SUM(E7:E13,E15:E18,E20:E22,E24:E25,E27:E29,E31:E32,E34,E36:E36,E38:E42,E45:E47,E50,E58:E62)</f>
        <v>92.5</v>
      </c>
      <c r="F63" s="699">
        <f t="shared" si="28"/>
        <v>121</v>
      </c>
      <c r="G63" s="699">
        <f t="shared" si="28"/>
        <v>128</v>
      </c>
      <c r="H63" s="699">
        <f t="shared" si="28"/>
        <v>148.5</v>
      </c>
      <c r="I63" s="699">
        <f t="shared" si="28"/>
        <v>140.5</v>
      </c>
      <c r="J63" s="699">
        <f t="shared" si="28"/>
        <v>155.5</v>
      </c>
      <c r="K63" s="699">
        <f t="shared" si="28"/>
        <v>95.5</v>
      </c>
      <c r="L63" s="699">
        <f t="shared" si="28"/>
        <v>92.5</v>
      </c>
      <c r="M63" s="699">
        <f t="shared" si="28"/>
        <v>171.5</v>
      </c>
      <c r="N63" s="699">
        <f t="shared" si="28"/>
        <v>167</v>
      </c>
      <c r="O63" s="699">
        <f t="shared" si="28"/>
        <v>158.5</v>
      </c>
      <c r="P63" s="699">
        <f t="shared" si="28"/>
        <v>155.5</v>
      </c>
      <c r="Q63" s="699">
        <f t="shared" si="28"/>
        <v>154.5</v>
      </c>
      <c r="R63" s="699">
        <f t="shared" si="28"/>
        <v>100.5</v>
      </c>
    </row>
    <row r="64" spans="1:19" ht="27.65" customHeight="1" x14ac:dyDescent="0.45">
      <c r="A64" s="700"/>
      <c r="B64" s="700"/>
      <c r="C64" s="700"/>
      <c r="D64" s="548"/>
      <c r="E64" s="701">
        <f>E63/8</f>
        <v>11.5625</v>
      </c>
      <c r="F64" s="701">
        <f t="shared" ref="F64:R64" si="29">F63/8</f>
        <v>15.125</v>
      </c>
      <c r="G64" s="701">
        <f t="shared" si="29"/>
        <v>16</v>
      </c>
      <c r="H64" s="701">
        <f t="shared" si="29"/>
        <v>18.5625</v>
      </c>
      <c r="I64" s="701">
        <f t="shared" si="29"/>
        <v>17.5625</v>
      </c>
      <c r="J64" s="701">
        <f t="shared" si="29"/>
        <v>19.4375</v>
      </c>
      <c r="K64" s="701">
        <f t="shared" si="29"/>
        <v>11.9375</v>
      </c>
      <c r="L64" s="701">
        <f t="shared" si="29"/>
        <v>11.5625</v>
      </c>
      <c r="M64" s="701">
        <f t="shared" si="29"/>
        <v>21.4375</v>
      </c>
      <c r="N64" s="701">
        <f t="shared" si="29"/>
        <v>20.875</v>
      </c>
      <c r="O64" s="701">
        <f t="shared" si="29"/>
        <v>19.8125</v>
      </c>
      <c r="P64" s="701">
        <f t="shared" si="29"/>
        <v>19.4375</v>
      </c>
      <c r="Q64" s="701">
        <f t="shared" si="29"/>
        <v>19.3125</v>
      </c>
      <c r="R64" s="701">
        <f t="shared" si="29"/>
        <v>12.5625</v>
      </c>
    </row>
    <row r="65" spans="1:18" ht="27.65" customHeight="1" x14ac:dyDescent="0.45">
      <c r="A65" s="702"/>
      <c r="B65" s="702"/>
      <c r="C65" s="702"/>
      <c r="D65" s="553" t="s">
        <v>212</v>
      </c>
      <c r="E65" s="554" t="s">
        <v>74</v>
      </c>
      <c r="F65" s="555" t="s">
        <v>203</v>
      </c>
      <c r="H65" s="553" t="s">
        <v>211</v>
      </c>
      <c r="I65" s="703"/>
      <c r="J65" s="557" t="s">
        <v>203</v>
      </c>
      <c r="L65" s="553" t="s">
        <v>213</v>
      </c>
      <c r="M65" s="554" t="s">
        <v>74</v>
      </c>
      <c r="N65" s="555" t="s">
        <v>203</v>
      </c>
      <c r="P65" s="553" t="s">
        <v>211</v>
      </c>
      <c r="Q65" s="703"/>
      <c r="R65" s="557" t="s">
        <v>203</v>
      </c>
    </row>
    <row r="66" spans="1:18" ht="27.65" customHeight="1" x14ac:dyDescent="0.45">
      <c r="A66" s="558"/>
      <c r="B66" s="558"/>
      <c r="C66" s="558"/>
      <c r="D66" s="559" t="s">
        <v>159</v>
      </c>
      <c r="E66" s="542">
        <v>27.15</v>
      </c>
      <c r="F66" s="704" t="str">
        <f>E66* 40 &amp; "hrs"</f>
        <v>1086hrs</v>
      </c>
      <c r="H66" s="561" t="s">
        <v>240</v>
      </c>
      <c r="I66" s="562">
        <v>25.93</v>
      </c>
      <c r="J66" s="705" t="s">
        <v>247</v>
      </c>
      <c r="L66" s="564" t="s">
        <v>159</v>
      </c>
      <c r="M66" s="565">
        <v>27.15</v>
      </c>
      <c r="N66" s="704" t="str">
        <f>M66* 40 &amp; "hrs"</f>
        <v>1086hrs</v>
      </c>
      <c r="P66" s="566" t="s">
        <v>240</v>
      </c>
      <c r="Q66" s="543">
        <v>25.93</v>
      </c>
      <c r="R66" s="706" t="s">
        <v>247</v>
      </c>
    </row>
    <row r="67" spans="1:18" ht="27.65" customHeight="1" x14ac:dyDescent="0.45">
      <c r="A67" s="558"/>
      <c r="B67" s="558"/>
      <c r="C67" s="558"/>
      <c r="D67" s="568" t="s">
        <v>204</v>
      </c>
      <c r="E67" s="569">
        <f>SUM(E63:K63)/40</f>
        <v>22.037500000000001</v>
      </c>
      <c r="F67" s="707" t="str">
        <f>E67* 40 &amp; "hrs"</f>
        <v>881.5hrs</v>
      </c>
      <c r="H67" s="571" t="s">
        <v>74</v>
      </c>
      <c r="I67" s="572">
        <f>SUM(E63:K63)/40</f>
        <v>22.037500000000001</v>
      </c>
      <c r="J67" s="573" t="str">
        <f>I67*40 &amp; "hrs"</f>
        <v>881.5hrs</v>
      </c>
      <c r="L67" s="574" t="s">
        <v>204</v>
      </c>
      <c r="M67" s="575">
        <f>SUM(L63:R63)/40</f>
        <v>25</v>
      </c>
      <c r="N67" s="707" t="str">
        <f>M67* 40 &amp; "hrs"</f>
        <v>1000hrs</v>
      </c>
      <c r="P67" s="571" t="s">
        <v>74</v>
      </c>
      <c r="Q67" s="576">
        <f>SUM(L63:R63)/40</f>
        <v>25</v>
      </c>
      <c r="R67" s="577" t="str">
        <f>Q67*40 &amp; "hrs"</f>
        <v>1000hrs</v>
      </c>
    </row>
    <row r="68" spans="1:18" ht="27.65" customHeight="1" x14ac:dyDescent="0.45">
      <c r="A68" s="558"/>
      <c r="B68" s="558"/>
      <c r="C68" s="558"/>
      <c r="D68" s="564" t="s">
        <v>188</v>
      </c>
      <c r="E68" s="565">
        <f>COUNTIFS(E7:K64, "T")*8/40</f>
        <v>0</v>
      </c>
      <c r="F68" s="708" t="str">
        <f>E68* 40 &amp; "hrs"</f>
        <v>0hrs</v>
      </c>
      <c r="H68" s="566" t="s">
        <v>241</v>
      </c>
      <c r="I68" s="565">
        <v>29.07</v>
      </c>
      <c r="J68" s="706" t="s">
        <v>251</v>
      </c>
      <c r="L68" s="580" t="s">
        <v>188</v>
      </c>
      <c r="M68" s="543">
        <f>COUNTIFS(L7:R64, "T")*8/40</f>
        <v>0</v>
      </c>
      <c r="N68" s="708" t="str">
        <f>M68* 40 &amp; "hrs"</f>
        <v>0hrs</v>
      </c>
      <c r="P68" s="566" t="s">
        <v>241</v>
      </c>
      <c r="Q68" s="543">
        <v>29.07</v>
      </c>
      <c r="R68" s="706" t="s">
        <v>251</v>
      </c>
    </row>
    <row r="71" spans="1:18" ht="27.65" customHeight="1" x14ac:dyDescent="0.4">
      <c r="D71" s="507" t="s">
        <v>280</v>
      </c>
      <c r="G71" s="507">
        <f>26.63*40</f>
        <v>1065.2</v>
      </c>
      <c r="H71" s="507" t="str">
        <f ca="1">_xlfn.FORMULATEXT(G71)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67">
    <cfRule type="cellIs" dxfId="261" priority="10" operator="lessThan">
      <formula>25.93</formula>
    </cfRule>
    <cfRule type="cellIs" dxfId="260" priority="11" operator="greaterThan">
      <formula>29.07</formula>
    </cfRule>
    <cfRule type="cellIs" dxfId="259" priority="12" operator="between">
      <formula>25.93</formula>
      <formula>29.07</formula>
    </cfRule>
  </conditionalFormatting>
  <conditionalFormatting sqref="J67">
    <cfRule type="cellIs" dxfId="258" priority="7" operator="lessThan">
      <formula>1037.2</formula>
    </cfRule>
    <cfRule type="cellIs" dxfId="257" priority="8" operator="greaterThan">
      <formula>1162.8</formula>
    </cfRule>
    <cfRule type="cellIs" dxfId="256" priority="9" operator="between">
      <formula>1037.2</formula>
      <formula>1162.8</formula>
    </cfRule>
  </conditionalFormatting>
  <conditionalFormatting sqref="Q67">
    <cfRule type="cellIs" dxfId="255" priority="4" operator="lessThan">
      <formula>25.93</formula>
    </cfRule>
    <cfRule type="cellIs" dxfId="254" priority="5" operator="greaterThan">
      <formula>29.07</formula>
    </cfRule>
    <cfRule type="cellIs" dxfId="253" priority="6" operator="between">
      <formula>25.93</formula>
      <formula>29.07</formula>
    </cfRule>
  </conditionalFormatting>
  <conditionalFormatting sqref="R67">
    <cfRule type="cellIs" dxfId="252" priority="1" operator="lessThan">
      <formula>1037.2</formula>
    </cfRule>
    <cfRule type="cellIs" dxfId="251" priority="2" operator="greaterThan">
      <formula>1162.8</formula>
    </cfRule>
    <cfRule type="cellIs" dxfId="250" priority="3" operator="between">
      <formula>1037.2</formula>
      <formula>1162.8</formula>
    </cfRule>
  </conditionalFormatting>
  <pageMargins left="0.7" right="0.7" top="0.75" bottom="0.75" header="0.3" footer="0.3"/>
  <pageSetup scale="41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282D-91FE-4D50-BA5A-9B73B726D4C5}">
  <dimension ref="A1:S72"/>
  <sheetViews>
    <sheetView topLeftCell="B7" workbookViewId="0">
      <selection activeCell="I40" sqref="I40"/>
    </sheetView>
  </sheetViews>
  <sheetFormatPr defaultColWidth="8.7265625" defaultRowHeight="28.5" customHeight="1" x14ac:dyDescent="0.4"/>
  <cols>
    <col min="1" max="1" width="8.7265625" style="399"/>
    <col min="2" max="2" width="19.1796875" style="544" bestFit="1" customWidth="1"/>
    <col min="3" max="3" width="21.81640625" style="544" bestFit="1" customWidth="1"/>
    <col min="4" max="4" width="7.1796875" style="399" customWidth="1"/>
    <col min="5" max="5" width="7" style="399" customWidth="1"/>
    <col min="6" max="10" width="8.7265625" style="399"/>
    <col min="11" max="11" width="7.7265625" style="399" customWidth="1"/>
    <col min="12" max="12" width="7.453125" style="399" customWidth="1"/>
    <col min="13" max="17" width="8.7265625" style="399"/>
    <col min="18" max="18" width="7.54296875" style="399" customWidth="1"/>
    <col min="19" max="16384" width="8.7265625" style="399"/>
  </cols>
  <sheetData>
    <row r="1" spans="1:19" ht="28.5" customHeight="1" x14ac:dyDescent="0.5">
      <c r="A1" s="2678" t="s">
        <v>0</v>
      </c>
      <c r="B1" s="2678"/>
      <c r="C1" s="2678"/>
      <c r="D1" s="2678"/>
      <c r="E1" s="2678"/>
      <c r="F1" s="2678"/>
      <c r="G1" s="2678"/>
      <c r="H1" s="2678"/>
      <c r="I1" s="2678"/>
      <c r="J1" s="2678"/>
      <c r="K1" s="2678"/>
      <c r="L1" s="2678"/>
      <c r="M1" s="2678"/>
      <c r="N1" s="2678"/>
      <c r="O1" s="2678"/>
      <c r="P1" s="2678"/>
      <c r="Q1" s="2678"/>
      <c r="R1" s="2678"/>
    </row>
    <row r="2" spans="1:19" ht="28.5" customHeight="1" x14ac:dyDescent="0.5">
      <c r="A2" s="2678" t="s">
        <v>87</v>
      </c>
      <c r="B2" s="2678"/>
      <c r="C2" s="2678"/>
      <c r="D2" s="2678"/>
      <c r="E2" s="2678"/>
      <c r="F2" s="2678"/>
      <c r="G2" s="2678"/>
      <c r="H2" s="2678"/>
      <c r="I2" s="2678"/>
      <c r="J2" s="2678"/>
      <c r="K2" s="2678"/>
      <c r="L2" s="2678"/>
      <c r="M2" s="2678"/>
      <c r="N2" s="2678"/>
      <c r="O2" s="2678"/>
      <c r="P2" s="2678"/>
      <c r="Q2" s="2678"/>
      <c r="R2" s="2678"/>
    </row>
    <row r="3" spans="1:19" ht="28.5" customHeight="1" x14ac:dyDescent="0.5">
      <c r="A3" s="2690"/>
      <c r="B3" s="2690"/>
      <c r="C3" s="2690"/>
      <c r="D3" s="2690"/>
      <c r="E3" s="2690"/>
      <c r="F3" s="2690"/>
      <c r="G3" s="2690"/>
      <c r="H3" s="2690"/>
      <c r="I3" s="2690"/>
      <c r="J3" s="2690"/>
      <c r="K3" s="2690"/>
      <c r="L3" s="2690"/>
      <c r="M3" s="2690"/>
      <c r="N3" s="2690"/>
      <c r="O3" s="2690"/>
      <c r="P3" s="2690"/>
      <c r="Q3" s="2690"/>
      <c r="R3" s="2690"/>
    </row>
    <row r="4" spans="1:19" ht="28.5" customHeight="1" x14ac:dyDescent="0.5">
      <c r="A4" s="371"/>
      <c r="B4" s="657"/>
      <c r="C4" s="657"/>
      <c r="D4" s="371"/>
      <c r="E4" s="2668" t="s">
        <v>2</v>
      </c>
      <c r="F4" s="2669"/>
      <c r="G4" s="2669"/>
      <c r="H4" s="2669"/>
      <c r="I4" s="2669"/>
      <c r="J4" s="2669"/>
      <c r="K4" s="2670"/>
      <c r="L4" s="2668" t="s">
        <v>3</v>
      </c>
      <c r="M4" s="2669"/>
      <c r="N4" s="2669"/>
      <c r="O4" s="2669"/>
      <c r="P4" s="2669"/>
      <c r="Q4" s="2669"/>
      <c r="R4" s="2669"/>
    </row>
    <row r="5" spans="1:19" s="544" customFormat="1" ht="28.5" customHeight="1" x14ac:dyDescent="0.45">
      <c r="A5" s="658"/>
      <c r="B5" s="658"/>
      <c r="C5" s="658"/>
      <c r="D5" s="658"/>
      <c r="E5" s="481">
        <v>45277</v>
      </c>
      <c r="F5" s="481">
        <v>45278</v>
      </c>
      <c r="G5" s="481">
        <v>45279</v>
      </c>
      <c r="H5" s="481">
        <v>45280</v>
      </c>
      <c r="I5" s="481">
        <v>45281</v>
      </c>
      <c r="J5" s="481">
        <v>45282</v>
      </c>
      <c r="K5" s="481">
        <v>45283</v>
      </c>
      <c r="L5" s="481">
        <v>45284</v>
      </c>
      <c r="M5" s="679">
        <v>45285</v>
      </c>
      <c r="N5" s="481">
        <v>45286</v>
      </c>
      <c r="O5" s="481">
        <v>45287</v>
      </c>
      <c r="P5" s="481">
        <v>45288</v>
      </c>
      <c r="Q5" s="481">
        <v>45289</v>
      </c>
      <c r="R5" s="481">
        <v>45290</v>
      </c>
    </row>
    <row r="6" spans="1:19" ht="28.5" customHeight="1" x14ac:dyDescent="0.5">
      <c r="A6" s="374" t="s">
        <v>4</v>
      </c>
      <c r="B6" s="482" t="s">
        <v>5</v>
      </c>
      <c r="C6" s="482" t="s">
        <v>6</v>
      </c>
      <c r="D6" s="374" t="s">
        <v>7</v>
      </c>
      <c r="E6" s="375" t="s">
        <v>8</v>
      </c>
      <c r="F6" s="376" t="s">
        <v>9</v>
      </c>
      <c r="G6" s="376" t="s">
        <v>10</v>
      </c>
      <c r="H6" s="376" t="s">
        <v>11</v>
      </c>
      <c r="I6" s="376" t="s">
        <v>10</v>
      </c>
      <c r="J6" s="376" t="s">
        <v>264</v>
      </c>
      <c r="K6" s="375" t="s">
        <v>8</v>
      </c>
      <c r="L6" s="375" t="s">
        <v>8</v>
      </c>
      <c r="M6" s="680" t="s">
        <v>9</v>
      </c>
      <c r="N6" s="376" t="s">
        <v>10</v>
      </c>
      <c r="O6" s="376" t="s">
        <v>11</v>
      </c>
      <c r="P6" s="376" t="s">
        <v>10</v>
      </c>
      <c r="Q6" s="376" t="s">
        <v>12</v>
      </c>
      <c r="R6" s="378" t="s">
        <v>8</v>
      </c>
    </row>
    <row r="7" spans="1:19" ht="28.5" customHeight="1" x14ac:dyDescent="0.4">
      <c r="A7" s="379" t="s">
        <v>13</v>
      </c>
      <c r="B7" s="659" t="s">
        <v>116</v>
      </c>
      <c r="C7" s="660" t="s">
        <v>115</v>
      </c>
      <c r="D7" s="381">
        <f>SUM(E7:K7,L7:R7)/2</f>
        <v>35</v>
      </c>
      <c r="E7" s="382"/>
      <c r="F7" s="381">
        <v>7</v>
      </c>
      <c r="G7" s="381">
        <v>7</v>
      </c>
      <c r="H7" s="381">
        <v>7</v>
      </c>
      <c r="I7" s="381">
        <v>7</v>
      </c>
      <c r="J7" s="381">
        <v>7</v>
      </c>
      <c r="K7" s="382"/>
      <c r="L7" s="382"/>
      <c r="M7" s="681">
        <v>7</v>
      </c>
      <c r="N7" s="381">
        <v>7</v>
      </c>
      <c r="O7" s="381">
        <v>7</v>
      </c>
      <c r="P7" s="381">
        <v>7</v>
      </c>
      <c r="Q7" s="381">
        <v>7</v>
      </c>
      <c r="R7" s="383"/>
    </row>
    <row r="8" spans="1:19" ht="28.5" customHeight="1" x14ac:dyDescent="0.4">
      <c r="A8" s="379" t="s">
        <v>13</v>
      </c>
      <c r="B8" s="659" t="s">
        <v>90</v>
      </c>
      <c r="C8" s="660" t="s">
        <v>88</v>
      </c>
      <c r="D8" s="381">
        <f t="shared" ref="D8:D13" si="0">SUM(E8:K8,L8:R8)/2</f>
        <v>24</v>
      </c>
      <c r="E8" s="382"/>
      <c r="F8" s="381">
        <v>8</v>
      </c>
      <c r="G8" s="381">
        <v>8</v>
      </c>
      <c r="H8" s="384">
        <v>8</v>
      </c>
      <c r="I8" s="381">
        <v>8</v>
      </c>
      <c r="J8" s="381">
        <v>8</v>
      </c>
      <c r="K8" s="382"/>
      <c r="L8" s="382"/>
      <c r="M8" s="681">
        <v>8</v>
      </c>
      <c r="N8" s="398" t="s">
        <v>104</v>
      </c>
      <c r="O8" s="398" t="s">
        <v>104</v>
      </c>
      <c r="P8" s="398" t="s">
        <v>104</v>
      </c>
      <c r="Q8" s="398" t="s">
        <v>104</v>
      </c>
      <c r="R8" s="383"/>
    </row>
    <row r="9" spans="1:19" ht="28.5" customHeight="1" x14ac:dyDescent="0.4">
      <c r="A9" s="379" t="s">
        <v>13</v>
      </c>
      <c r="B9" s="659" t="s">
        <v>90</v>
      </c>
      <c r="C9" s="660" t="s">
        <v>89</v>
      </c>
      <c r="D9" s="381">
        <f t="shared" si="0"/>
        <v>40</v>
      </c>
      <c r="E9" s="382"/>
      <c r="F9" s="381">
        <v>8</v>
      </c>
      <c r="G9" s="381">
        <v>8</v>
      </c>
      <c r="H9" s="381">
        <v>8</v>
      </c>
      <c r="I9" s="381">
        <v>8</v>
      </c>
      <c r="J9" s="381">
        <v>8</v>
      </c>
      <c r="K9" s="382"/>
      <c r="L9" s="382"/>
      <c r="M9" s="681">
        <v>8</v>
      </c>
      <c r="N9" s="381">
        <v>8</v>
      </c>
      <c r="O9" s="381">
        <v>8</v>
      </c>
      <c r="P9" s="381">
        <v>8</v>
      </c>
      <c r="Q9" s="381">
        <v>8</v>
      </c>
      <c r="R9" s="383"/>
    </row>
    <row r="10" spans="1:19" ht="28.5" customHeight="1" x14ac:dyDescent="0.4">
      <c r="A10" s="379" t="s">
        <v>13</v>
      </c>
      <c r="B10" s="659" t="s">
        <v>90</v>
      </c>
      <c r="C10" s="661" t="s">
        <v>118</v>
      </c>
      <c r="D10" s="381">
        <f t="shared" si="0"/>
        <v>40</v>
      </c>
      <c r="E10" s="382">
        <v>8</v>
      </c>
      <c r="F10" s="381">
        <v>8</v>
      </c>
      <c r="G10" s="381">
        <v>8</v>
      </c>
      <c r="H10" s="381"/>
      <c r="I10" s="381">
        <v>8</v>
      </c>
      <c r="J10" s="381">
        <v>8</v>
      </c>
      <c r="K10" s="382"/>
      <c r="L10" s="386"/>
      <c r="M10" s="681">
        <v>8</v>
      </c>
      <c r="N10" s="381">
        <v>8</v>
      </c>
      <c r="O10" s="381">
        <v>8</v>
      </c>
      <c r="P10" s="381">
        <v>8</v>
      </c>
      <c r="Q10" s="381"/>
      <c r="R10" s="382">
        <v>8</v>
      </c>
    </row>
    <row r="11" spans="1:19" ht="28.5" customHeight="1" x14ac:dyDescent="0.4">
      <c r="A11" s="379" t="s">
        <v>13</v>
      </c>
      <c r="B11" s="659" t="s">
        <v>90</v>
      </c>
      <c r="C11" s="661" t="s">
        <v>133</v>
      </c>
      <c r="D11" s="381">
        <f t="shared" si="0"/>
        <v>40</v>
      </c>
      <c r="E11" s="382">
        <v>8</v>
      </c>
      <c r="F11" s="381">
        <v>8</v>
      </c>
      <c r="G11" s="381"/>
      <c r="H11" s="381">
        <v>8</v>
      </c>
      <c r="I11" s="381">
        <v>8</v>
      </c>
      <c r="J11" s="381">
        <v>8</v>
      </c>
      <c r="K11" s="382"/>
      <c r="L11" s="386"/>
      <c r="M11" s="681">
        <v>8</v>
      </c>
      <c r="N11" s="381">
        <v>8</v>
      </c>
      <c r="O11" s="381">
        <v>8</v>
      </c>
      <c r="P11" s="381"/>
      <c r="Q11" s="381">
        <v>8</v>
      </c>
      <c r="R11" s="383">
        <v>8</v>
      </c>
    </row>
    <row r="12" spans="1:19" ht="28.5" customHeight="1" x14ac:dyDescent="0.4">
      <c r="A12" s="379" t="s">
        <v>13</v>
      </c>
      <c r="B12" s="659" t="s">
        <v>90</v>
      </c>
      <c r="C12" s="662" t="s">
        <v>106</v>
      </c>
      <c r="D12" s="381">
        <f t="shared" si="0"/>
        <v>8</v>
      </c>
      <c r="E12" s="382"/>
      <c r="F12" s="403"/>
      <c r="G12" s="403"/>
      <c r="H12" s="403"/>
      <c r="I12" s="381"/>
      <c r="J12" s="403"/>
      <c r="K12" s="382">
        <v>8</v>
      </c>
      <c r="L12" s="386"/>
      <c r="M12" s="681"/>
      <c r="N12" s="403"/>
      <c r="O12" s="403"/>
      <c r="P12" s="403"/>
      <c r="Q12" s="403"/>
      <c r="R12" s="382">
        <v>8</v>
      </c>
    </row>
    <row r="13" spans="1:19" ht="28.5" customHeight="1" x14ac:dyDescent="0.4">
      <c r="A13" s="379" t="s">
        <v>13</v>
      </c>
      <c r="B13" s="659" t="s">
        <v>228</v>
      </c>
      <c r="C13" s="662" t="s">
        <v>112</v>
      </c>
      <c r="D13" s="381">
        <f t="shared" si="0"/>
        <v>16</v>
      </c>
      <c r="E13" s="382">
        <v>6</v>
      </c>
      <c r="F13" s="384"/>
      <c r="G13" s="388"/>
      <c r="H13" s="381"/>
      <c r="I13" s="381"/>
      <c r="J13" s="381"/>
      <c r="K13" s="382">
        <v>6</v>
      </c>
      <c r="L13" s="386">
        <v>6</v>
      </c>
      <c r="M13" s="681">
        <v>8</v>
      </c>
      <c r="N13" s="388"/>
      <c r="O13" s="381"/>
      <c r="P13" s="388"/>
      <c r="Q13" s="381"/>
      <c r="R13" s="386">
        <v>6</v>
      </c>
    </row>
    <row r="14" spans="1:19" ht="28.5" customHeight="1" x14ac:dyDescent="0.4">
      <c r="A14" s="389"/>
      <c r="B14" s="663"/>
      <c r="C14" s="664" t="s">
        <v>122</v>
      </c>
      <c r="D14" s="391"/>
      <c r="E14" s="392">
        <f>COUNT(E7:E13)</f>
        <v>3</v>
      </c>
      <c r="F14" s="392">
        <f t="shared" ref="F14:R14" si="1">COUNT(F7:F13)</f>
        <v>5</v>
      </c>
      <c r="G14" s="392">
        <f t="shared" si="1"/>
        <v>4</v>
      </c>
      <c r="H14" s="392">
        <f t="shared" si="1"/>
        <v>4</v>
      </c>
      <c r="I14" s="392">
        <f t="shared" si="1"/>
        <v>5</v>
      </c>
      <c r="J14" s="392">
        <f t="shared" si="1"/>
        <v>5</v>
      </c>
      <c r="K14" s="392">
        <f t="shared" si="1"/>
        <v>2</v>
      </c>
      <c r="L14" s="392">
        <f t="shared" si="1"/>
        <v>1</v>
      </c>
      <c r="M14" s="682">
        <f t="shared" si="1"/>
        <v>6</v>
      </c>
      <c r="N14" s="392">
        <f t="shared" si="1"/>
        <v>4</v>
      </c>
      <c r="O14" s="392">
        <f t="shared" si="1"/>
        <v>4</v>
      </c>
      <c r="P14" s="392">
        <f t="shared" si="1"/>
        <v>3</v>
      </c>
      <c r="Q14" s="392">
        <f t="shared" si="1"/>
        <v>3</v>
      </c>
      <c r="R14" s="392">
        <f t="shared" si="1"/>
        <v>4</v>
      </c>
      <c r="S14" s="650">
        <f>AVERAGE(E14:R14)</f>
        <v>3.7857142857142856</v>
      </c>
    </row>
    <row r="15" spans="1:19" ht="28.5" customHeight="1" x14ac:dyDescent="0.4">
      <c r="A15" s="379" t="s">
        <v>13</v>
      </c>
      <c r="B15" s="659" t="s">
        <v>14</v>
      </c>
      <c r="C15" s="661" t="s">
        <v>202</v>
      </c>
      <c r="D15" s="381">
        <f t="shared" ref="D15:D17" si="2">SUM(E15:K15,L15:R15)/2</f>
        <v>40</v>
      </c>
      <c r="E15" s="386"/>
      <c r="F15" s="394">
        <v>8</v>
      </c>
      <c r="G15" s="394"/>
      <c r="H15" s="394">
        <v>8</v>
      </c>
      <c r="I15" s="394">
        <v>8</v>
      </c>
      <c r="J15" s="394">
        <v>8</v>
      </c>
      <c r="K15" s="386">
        <v>8</v>
      </c>
      <c r="L15" s="386">
        <v>8</v>
      </c>
      <c r="M15" s="681">
        <v>8</v>
      </c>
      <c r="N15" s="396"/>
      <c r="O15" s="394">
        <v>8</v>
      </c>
      <c r="P15" s="394">
        <v>8</v>
      </c>
      <c r="Q15" s="394">
        <v>8</v>
      </c>
      <c r="R15" s="651"/>
      <c r="S15" s="650"/>
    </row>
    <row r="16" spans="1:19" ht="28.5" customHeight="1" x14ac:dyDescent="0.4">
      <c r="A16" s="379" t="s">
        <v>13</v>
      </c>
      <c r="B16" s="659" t="s">
        <v>14</v>
      </c>
      <c r="C16" s="661" t="s">
        <v>98</v>
      </c>
      <c r="D16" s="381">
        <f t="shared" si="2"/>
        <v>40</v>
      </c>
      <c r="E16" s="382"/>
      <c r="F16" s="384">
        <v>8</v>
      </c>
      <c r="G16" s="381">
        <v>8</v>
      </c>
      <c r="H16" s="381">
        <v>8</v>
      </c>
      <c r="I16" s="381">
        <v>8</v>
      </c>
      <c r="J16" s="381">
        <v>8</v>
      </c>
      <c r="K16" s="382"/>
      <c r="L16" s="382"/>
      <c r="M16" s="683">
        <v>8</v>
      </c>
      <c r="N16" s="394">
        <v>8</v>
      </c>
      <c r="O16" s="381">
        <v>8</v>
      </c>
      <c r="P16" s="381">
        <v>8</v>
      </c>
      <c r="Q16" s="381">
        <v>8</v>
      </c>
      <c r="R16" s="383"/>
      <c r="S16" s="650"/>
    </row>
    <row r="17" spans="1:19" ht="28.5" customHeight="1" x14ac:dyDescent="0.4">
      <c r="A17" s="606" t="s">
        <v>138</v>
      </c>
      <c r="B17" s="505" t="s">
        <v>14</v>
      </c>
      <c r="C17" s="506" t="s">
        <v>142</v>
      </c>
      <c r="D17" s="381">
        <f t="shared" si="2"/>
        <v>0</v>
      </c>
      <c r="E17" s="382"/>
      <c r="F17" s="384" t="s">
        <v>138</v>
      </c>
      <c r="G17" s="381" t="s">
        <v>138</v>
      </c>
      <c r="H17" s="381"/>
      <c r="I17" s="381" t="s">
        <v>138</v>
      </c>
      <c r="J17" s="381" t="s">
        <v>138</v>
      </c>
      <c r="K17" s="386" t="s">
        <v>138</v>
      </c>
      <c r="L17" s="386" t="s">
        <v>138</v>
      </c>
      <c r="M17" s="681" t="s">
        <v>138</v>
      </c>
      <c r="N17" s="381"/>
      <c r="O17" s="381" t="s">
        <v>138</v>
      </c>
      <c r="P17" s="381" t="s">
        <v>138</v>
      </c>
      <c r="Q17" s="381" t="s">
        <v>138</v>
      </c>
      <c r="R17" s="383"/>
      <c r="S17" s="650"/>
    </row>
    <row r="18" spans="1:19" ht="28.5" customHeight="1" x14ac:dyDescent="0.4">
      <c r="A18" s="379" t="s">
        <v>13</v>
      </c>
      <c r="B18" s="659" t="s">
        <v>201</v>
      </c>
      <c r="C18" s="661" t="s">
        <v>107</v>
      </c>
      <c r="D18" s="381">
        <f>SUM(E18:K18,L18:R18)/2</f>
        <v>10</v>
      </c>
      <c r="E18" s="382">
        <v>5</v>
      </c>
      <c r="F18" s="381"/>
      <c r="G18" s="381">
        <v>5</v>
      </c>
      <c r="H18" s="381">
        <v>5</v>
      </c>
      <c r="I18" s="381"/>
      <c r="J18" s="381"/>
      <c r="K18" s="382"/>
      <c r="L18" s="652" t="s">
        <v>104</v>
      </c>
      <c r="M18" s="681" t="s">
        <v>104</v>
      </c>
      <c r="N18" s="398" t="s">
        <v>104</v>
      </c>
      <c r="O18" s="381"/>
      <c r="P18" s="381"/>
      <c r="Q18" s="381"/>
      <c r="R18" s="383">
        <v>5</v>
      </c>
      <c r="S18" s="650"/>
    </row>
    <row r="19" spans="1:19" ht="28.5" customHeight="1" x14ac:dyDescent="0.4">
      <c r="A19" s="389"/>
      <c r="B19" s="663"/>
      <c r="C19" s="664" t="s">
        <v>123</v>
      </c>
      <c r="D19" s="391"/>
      <c r="E19" s="392">
        <f>COUNT(E7:E13,E15:E18)</f>
        <v>4</v>
      </c>
      <c r="F19" s="392">
        <f t="shared" ref="F19:R19" si="3">COUNT(F7:F13,F15:F18)</f>
        <v>7</v>
      </c>
      <c r="G19" s="392">
        <f t="shared" si="3"/>
        <v>6</v>
      </c>
      <c r="H19" s="392">
        <f t="shared" si="3"/>
        <v>7</v>
      </c>
      <c r="I19" s="392">
        <f t="shared" si="3"/>
        <v>7</v>
      </c>
      <c r="J19" s="392">
        <f t="shared" si="3"/>
        <v>7</v>
      </c>
      <c r="K19" s="392">
        <f t="shared" si="3"/>
        <v>3</v>
      </c>
      <c r="L19" s="392">
        <f t="shared" si="3"/>
        <v>2</v>
      </c>
      <c r="M19" s="682">
        <f t="shared" si="3"/>
        <v>8</v>
      </c>
      <c r="N19" s="392">
        <f t="shared" si="3"/>
        <v>5</v>
      </c>
      <c r="O19" s="392">
        <f t="shared" si="3"/>
        <v>6</v>
      </c>
      <c r="P19" s="392">
        <f t="shared" si="3"/>
        <v>5</v>
      </c>
      <c r="Q19" s="392">
        <f t="shared" si="3"/>
        <v>5</v>
      </c>
      <c r="R19" s="392">
        <f t="shared" si="3"/>
        <v>5</v>
      </c>
      <c r="S19" s="650">
        <f t="shared" ref="S19:S57" si="4">AVERAGE(E19:R19)</f>
        <v>5.5</v>
      </c>
    </row>
    <row r="20" spans="1:19" ht="28.5" customHeight="1" x14ac:dyDescent="0.4">
      <c r="A20" s="379" t="s">
        <v>13</v>
      </c>
      <c r="B20" s="659" t="s">
        <v>26</v>
      </c>
      <c r="C20" s="661" t="s">
        <v>111</v>
      </c>
      <c r="D20" s="381">
        <f>SUM(E20:K20,L20:R20)/2</f>
        <v>40</v>
      </c>
      <c r="E20" s="382"/>
      <c r="F20" s="381">
        <v>8</v>
      </c>
      <c r="G20" s="381">
        <v>8</v>
      </c>
      <c r="H20" s="381"/>
      <c r="I20" s="381">
        <v>8</v>
      </c>
      <c r="J20" s="381">
        <v>8</v>
      </c>
      <c r="K20" s="386">
        <v>8</v>
      </c>
      <c r="L20" s="386">
        <v>8</v>
      </c>
      <c r="M20" s="683">
        <v>8</v>
      </c>
      <c r="N20" s="394">
        <v>8</v>
      </c>
      <c r="P20" s="394">
        <v>8</v>
      </c>
      <c r="Q20" s="394">
        <v>8</v>
      </c>
      <c r="R20" s="383"/>
      <c r="S20" s="650"/>
    </row>
    <row r="21" spans="1:19" ht="28.5" customHeight="1" x14ac:dyDescent="0.4">
      <c r="A21" s="379" t="s">
        <v>13</v>
      </c>
      <c r="B21" s="659" t="s">
        <v>26</v>
      </c>
      <c r="C21" s="661" t="s">
        <v>274</v>
      </c>
      <c r="D21" s="381">
        <f>SUM(E21:K21,L21:R21)/2</f>
        <v>40</v>
      </c>
      <c r="E21" s="653">
        <v>8</v>
      </c>
      <c r="F21" s="381">
        <v>8</v>
      </c>
      <c r="G21" s="381">
        <v>8</v>
      </c>
      <c r="H21" s="381">
        <v>8</v>
      </c>
      <c r="I21" s="381"/>
      <c r="J21" s="381">
        <v>8</v>
      </c>
      <c r="K21" s="654"/>
      <c r="L21" s="653"/>
      <c r="M21" s="681">
        <v>8</v>
      </c>
      <c r="N21" s="381">
        <v>8</v>
      </c>
      <c r="O21" s="381">
        <v>8</v>
      </c>
      <c r="P21" s="381"/>
      <c r="Q21" s="381">
        <v>8</v>
      </c>
      <c r="R21" s="653">
        <v>8</v>
      </c>
      <c r="S21" s="650"/>
    </row>
    <row r="22" spans="1:19" ht="28.5" customHeight="1" x14ac:dyDescent="0.4">
      <c r="A22" s="379"/>
      <c r="B22" s="659" t="s">
        <v>26</v>
      </c>
      <c r="C22" s="665" t="s">
        <v>278</v>
      </c>
      <c r="D22" s="381">
        <f>SUM(E22:K22,L22:R22)/2</f>
        <v>16</v>
      </c>
      <c r="E22" s="653"/>
      <c r="F22" s="381">
        <v>8</v>
      </c>
      <c r="G22" s="381"/>
      <c r="H22" s="381"/>
      <c r="I22" s="381"/>
      <c r="J22" s="381">
        <v>8</v>
      </c>
      <c r="K22" s="654"/>
      <c r="L22" s="653"/>
      <c r="M22" s="681">
        <v>8</v>
      </c>
      <c r="N22" s="381"/>
      <c r="O22" s="381"/>
      <c r="P22" s="381"/>
      <c r="Q22" s="381">
        <v>8</v>
      </c>
      <c r="R22" s="653"/>
      <c r="S22" s="650"/>
    </row>
    <row r="23" spans="1:19" ht="28.5" customHeight="1" x14ac:dyDescent="0.4">
      <c r="A23" s="389"/>
      <c r="B23" s="663"/>
      <c r="C23" s="664" t="s">
        <v>120</v>
      </c>
      <c r="D23" s="391"/>
      <c r="E23" s="392">
        <f>COUNT(E7:E13,E15:E18,E20:E22)</f>
        <v>5</v>
      </c>
      <c r="F23" s="392">
        <f t="shared" ref="F23:R23" si="5">COUNT(F7:F13,F15:F18,F20:F22)</f>
        <v>10</v>
      </c>
      <c r="G23" s="392">
        <f t="shared" si="5"/>
        <v>8</v>
      </c>
      <c r="H23" s="392">
        <f t="shared" si="5"/>
        <v>8</v>
      </c>
      <c r="I23" s="392">
        <f t="shared" si="5"/>
        <v>8</v>
      </c>
      <c r="J23" s="392">
        <f t="shared" si="5"/>
        <v>10</v>
      </c>
      <c r="K23" s="392">
        <f t="shared" si="5"/>
        <v>4</v>
      </c>
      <c r="L23" s="392">
        <f t="shared" si="5"/>
        <v>3</v>
      </c>
      <c r="M23" s="682">
        <f t="shared" si="5"/>
        <v>11</v>
      </c>
      <c r="N23" s="392">
        <f t="shared" si="5"/>
        <v>7</v>
      </c>
      <c r="O23" s="392">
        <f t="shared" si="5"/>
        <v>7</v>
      </c>
      <c r="P23" s="392">
        <f t="shared" si="5"/>
        <v>6</v>
      </c>
      <c r="Q23" s="392">
        <f t="shared" si="5"/>
        <v>8</v>
      </c>
      <c r="R23" s="392">
        <f t="shared" si="5"/>
        <v>6</v>
      </c>
      <c r="S23" s="650">
        <f t="shared" si="4"/>
        <v>7.2142857142857144</v>
      </c>
    </row>
    <row r="24" spans="1:19" ht="28.5" customHeight="1" x14ac:dyDescent="0.4">
      <c r="A24" s="379" t="s">
        <v>13</v>
      </c>
      <c r="B24" s="659" t="s">
        <v>30</v>
      </c>
      <c r="C24" s="665" t="s">
        <v>278</v>
      </c>
      <c r="D24" s="381">
        <f>SUM(E24:K24,L24:R24)/2</f>
        <v>24</v>
      </c>
      <c r="E24" s="382"/>
      <c r="F24" s="403"/>
      <c r="G24" s="381">
        <v>8</v>
      </c>
      <c r="H24" s="381">
        <v>8</v>
      </c>
      <c r="I24" s="381"/>
      <c r="J24" s="403"/>
      <c r="K24" s="655">
        <v>8</v>
      </c>
      <c r="L24" s="655">
        <v>8</v>
      </c>
      <c r="M24" s="681"/>
      <c r="N24" s="381">
        <v>8</v>
      </c>
      <c r="O24" s="381">
        <v>8</v>
      </c>
      <c r="P24" s="394"/>
      <c r="Q24" s="403"/>
      <c r="R24" s="383"/>
      <c r="S24" s="650"/>
    </row>
    <row r="25" spans="1:19" ht="28.5" customHeight="1" x14ac:dyDescent="0.4">
      <c r="A25" s="379" t="s">
        <v>13</v>
      </c>
      <c r="B25" s="659" t="s">
        <v>30</v>
      </c>
      <c r="C25" s="666" t="s">
        <v>109</v>
      </c>
      <c r="D25" s="381">
        <f t="shared" ref="D25:D26" si="6">SUM(E25:K25,L25:R25)/2</f>
        <v>8</v>
      </c>
      <c r="E25" s="382"/>
      <c r="F25" s="403"/>
      <c r="G25" s="381">
        <v>8</v>
      </c>
      <c r="H25" s="403"/>
      <c r="I25" s="403"/>
      <c r="J25" s="403"/>
      <c r="K25" s="382"/>
      <c r="L25" s="382"/>
      <c r="M25" s="681"/>
      <c r="N25" s="403"/>
      <c r="O25" s="403"/>
      <c r="P25" s="381">
        <v>8</v>
      </c>
      <c r="Q25" s="403"/>
      <c r="R25" s="383"/>
      <c r="S25" s="650"/>
    </row>
    <row r="26" spans="1:19" ht="28.5" customHeight="1" x14ac:dyDescent="0.4">
      <c r="A26" s="379" t="s">
        <v>13</v>
      </c>
      <c r="B26" s="659" t="s">
        <v>30</v>
      </c>
      <c r="C26" s="661" t="s">
        <v>238</v>
      </c>
      <c r="D26" s="381">
        <f t="shared" si="6"/>
        <v>16</v>
      </c>
      <c r="E26" s="382">
        <v>8</v>
      </c>
      <c r="F26" s="381"/>
      <c r="G26" s="381"/>
      <c r="H26" s="381"/>
      <c r="I26" s="381"/>
      <c r="J26" s="381"/>
      <c r="K26" s="382">
        <v>8</v>
      </c>
      <c r="L26" s="382">
        <v>8</v>
      </c>
      <c r="M26" s="681">
        <v>8</v>
      </c>
      <c r="N26" s="381"/>
      <c r="O26" s="381"/>
      <c r="P26" s="381"/>
      <c r="Q26" s="381"/>
      <c r="R26" s="412" t="s">
        <v>104</v>
      </c>
      <c r="S26" s="650"/>
    </row>
    <row r="27" spans="1:19" ht="28.5" customHeight="1" x14ac:dyDescent="0.4">
      <c r="A27" s="389"/>
      <c r="B27" s="663"/>
      <c r="C27" s="664" t="s">
        <v>119</v>
      </c>
      <c r="D27" s="391"/>
      <c r="E27" s="392">
        <f>COUNT(E7:E13,E15:E18,E20:E22,E24:E26)</f>
        <v>6</v>
      </c>
      <c r="F27" s="392">
        <f t="shared" ref="F27:R27" si="7">COUNT(F7:F13,F15:F18,F20:F22,F24:F26)</f>
        <v>10</v>
      </c>
      <c r="G27" s="392">
        <f t="shared" si="7"/>
        <v>10</v>
      </c>
      <c r="H27" s="392">
        <f t="shared" si="7"/>
        <v>9</v>
      </c>
      <c r="I27" s="392">
        <f t="shared" si="7"/>
        <v>8</v>
      </c>
      <c r="J27" s="392">
        <f t="shared" si="7"/>
        <v>10</v>
      </c>
      <c r="K27" s="392">
        <f t="shared" si="7"/>
        <v>6</v>
      </c>
      <c r="L27" s="392">
        <f t="shared" si="7"/>
        <v>5</v>
      </c>
      <c r="M27" s="682">
        <f t="shared" si="7"/>
        <v>12</v>
      </c>
      <c r="N27" s="392">
        <f t="shared" si="7"/>
        <v>8</v>
      </c>
      <c r="O27" s="392">
        <f t="shared" si="7"/>
        <v>8</v>
      </c>
      <c r="P27" s="392">
        <f t="shared" si="7"/>
        <v>7</v>
      </c>
      <c r="Q27" s="392">
        <f t="shared" si="7"/>
        <v>8</v>
      </c>
      <c r="R27" s="392">
        <f t="shared" si="7"/>
        <v>6</v>
      </c>
      <c r="S27" s="650">
        <f t="shared" si="4"/>
        <v>8.0714285714285712</v>
      </c>
    </row>
    <row r="28" spans="1:19" ht="28.5" customHeight="1" x14ac:dyDescent="0.4">
      <c r="A28" s="379" t="s">
        <v>13</v>
      </c>
      <c r="B28" s="659" t="s">
        <v>91</v>
      </c>
      <c r="C28" s="661" t="s">
        <v>281</v>
      </c>
      <c r="D28" s="381">
        <f>SUM(E28:K28,L28:R28)/2</f>
        <v>40</v>
      </c>
      <c r="E28" s="382">
        <v>8</v>
      </c>
      <c r="F28" s="381"/>
      <c r="G28" s="381">
        <v>8</v>
      </c>
      <c r="H28" s="381">
        <v>8</v>
      </c>
      <c r="I28" s="381">
        <v>8</v>
      </c>
      <c r="J28" s="381">
        <v>8</v>
      </c>
      <c r="K28" s="400"/>
      <c r="L28" s="400"/>
      <c r="M28" s="681">
        <v>8</v>
      </c>
      <c r="N28" s="381">
        <v>8</v>
      </c>
      <c r="O28" s="381"/>
      <c r="P28" s="381">
        <v>8</v>
      </c>
      <c r="Q28" s="381">
        <v>8</v>
      </c>
      <c r="R28" s="383">
        <v>8</v>
      </c>
      <c r="S28" s="650"/>
    </row>
    <row r="29" spans="1:19" ht="28.5" customHeight="1" x14ac:dyDescent="0.4">
      <c r="A29" s="379" t="s">
        <v>13</v>
      </c>
      <c r="B29" s="659" t="s">
        <v>91</v>
      </c>
      <c r="C29" s="660" t="s">
        <v>92</v>
      </c>
      <c r="D29" s="381">
        <f t="shared" ref="D29" si="8">SUM(E29:K29,L29:R29)/2</f>
        <v>40</v>
      </c>
      <c r="E29" s="382"/>
      <c r="F29" s="381">
        <v>8</v>
      </c>
      <c r="G29" s="381">
        <v>8</v>
      </c>
      <c r="H29" s="381">
        <v>8</v>
      </c>
      <c r="I29" s="381">
        <v>8</v>
      </c>
      <c r="J29" s="381">
        <v>8</v>
      </c>
      <c r="K29" s="382"/>
      <c r="L29" s="382"/>
      <c r="M29" s="681">
        <v>8</v>
      </c>
      <c r="N29" s="381">
        <v>8</v>
      </c>
      <c r="O29" s="381">
        <v>8</v>
      </c>
      <c r="P29" s="381">
        <v>8</v>
      </c>
      <c r="Q29" s="381">
        <v>8</v>
      </c>
      <c r="R29" s="383"/>
      <c r="S29" s="650"/>
    </row>
    <row r="30" spans="1:19" ht="28.5" customHeight="1" x14ac:dyDescent="0.4">
      <c r="A30" s="379" t="s">
        <v>13</v>
      </c>
      <c r="B30" s="659" t="s">
        <v>91</v>
      </c>
      <c r="C30" s="667" t="s">
        <v>277</v>
      </c>
      <c r="D30" s="381">
        <f>SUM(E30:K30,L30:R30)/2</f>
        <v>40</v>
      </c>
      <c r="E30" s="382"/>
      <c r="F30" s="381">
        <v>8</v>
      </c>
      <c r="G30" s="381">
        <v>8</v>
      </c>
      <c r="H30" s="381">
        <v>8</v>
      </c>
      <c r="I30" s="381">
        <v>8</v>
      </c>
      <c r="J30" s="381"/>
      <c r="K30" s="382">
        <v>8</v>
      </c>
      <c r="L30" s="382">
        <v>8</v>
      </c>
      <c r="M30" s="681">
        <v>8</v>
      </c>
      <c r="N30" s="381"/>
      <c r="O30" s="381">
        <v>8</v>
      </c>
      <c r="P30" s="381">
        <v>8</v>
      </c>
      <c r="Q30" s="381">
        <v>8</v>
      </c>
      <c r="R30" s="383"/>
      <c r="S30" s="650"/>
    </row>
    <row r="31" spans="1:19" ht="28.5" customHeight="1" x14ac:dyDescent="0.4">
      <c r="A31" s="389"/>
      <c r="B31" s="663"/>
      <c r="C31" s="664" t="s">
        <v>124</v>
      </c>
      <c r="D31" s="391"/>
      <c r="E31" s="392">
        <f>COUNT(E7:E13,E15:E18,E20:E22,E24:E26,E28:E30)</f>
        <v>7</v>
      </c>
      <c r="F31" s="392">
        <f t="shared" ref="F31:R31" si="9">COUNT(F7:F13,F15:F18,F20:F22,F24:F26,F28:F30)</f>
        <v>12</v>
      </c>
      <c r="G31" s="392">
        <f t="shared" si="9"/>
        <v>13</v>
      </c>
      <c r="H31" s="392">
        <f t="shared" si="9"/>
        <v>12</v>
      </c>
      <c r="I31" s="392">
        <f t="shared" si="9"/>
        <v>11</v>
      </c>
      <c r="J31" s="392">
        <f t="shared" si="9"/>
        <v>12</v>
      </c>
      <c r="K31" s="392">
        <f t="shared" si="9"/>
        <v>7</v>
      </c>
      <c r="L31" s="392">
        <f t="shared" si="9"/>
        <v>6</v>
      </c>
      <c r="M31" s="682">
        <f t="shared" si="9"/>
        <v>15</v>
      </c>
      <c r="N31" s="392">
        <f t="shared" si="9"/>
        <v>10</v>
      </c>
      <c r="O31" s="392">
        <f t="shared" si="9"/>
        <v>10</v>
      </c>
      <c r="P31" s="392">
        <f t="shared" si="9"/>
        <v>10</v>
      </c>
      <c r="Q31" s="392">
        <f t="shared" si="9"/>
        <v>11</v>
      </c>
      <c r="R31" s="392">
        <f t="shared" si="9"/>
        <v>7</v>
      </c>
      <c r="S31" s="650">
        <f t="shared" si="4"/>
        <v>10.214285714285714</v>
      </c>
    </row>
    <row r="32" spans="1:19" ht="28.5" customHeight="1" x14ac:dyDescent="0.4">
      <c r="A32" s="379" t="s">
        <v>13</v>
      </c>
      <c r="B32" s="659" t="s">
        <v>262</v>
      </c>
      <c r="C32" s="661" t="s">
        <v>276</v>
      </c>
      <c r="D32" s="381">
        <f>SUM(E32:K32,L32:R32)/2</f>
        <v>19</v>
      </c>
      <c r="E32" s="653"/>
      <c r="F32" s="381"/>
      <c r="G32" s="381"/>
      <c r="H32" s="381">
        <v>5</v>
      </c>
      <c r="I32" s="381">
        <v>5</v>
      </c>
      <c r="J32" s="381">
        <v>5</v>
      </c>
      <c r="K32" s="398" t="s">
        <v>104</v>
      </c>
      <c r="L32" s="653">
        <v>8</v>
      </c>
      <c r="M32" s="681"/>
      <c r="N32" s="381"/>
      <c r="O32" s="381">
        <v>5</v>
      </c>
      <c r="P32" s="381">
        <v>5</v>
      </c>
      <c r="Q32" s="381">
        <v>5</v>
      </c>
      <c r="R32" s="653"/>
      <c r="S32" s="650"/>
    </row>
    <row r="33" spans="1:19" ht="28.5" customHeight="1" x14ac:dyDescent="0.4">
      <c r="A33" s="379" t="s">
        <v>13</v>
      </c>
      <c r="B33" s="659" t="s">
        <v>34</v>
      </c>
      <c r="C33" s="668" t="s">
        <v>192</v>
      </c>
      <c r="D33" s="381">
        <f>SUM(E33:K33,L33:R33)/2</f>
        <v>32</v>
      </c>
      <c r="E33" s="382">
        <v>8</v>
      </c>
      <c r="F33" s="394">
        <v>8</v>
      </c>
      <c r="G33" s="394">
        <v>8</v>
      </c>
      <c r="H33" s="381">
        <v>8</v>
      </c>
      <c r="I33" s="381"/>
      <c r="J33" s="381"/>
      <c r="K33" s="382"/>
      <c r="L33" s="382"/>
      <c r="M33" s="683">
        <v>8</v>
      </c>
      <c r="N33" s="394">
        <v>8</v>
      </c>
      <c r="O33" s="381">
        <v>8</v>
      </c>
      <c r="P33" s="381"/>
      <c r="Q33" s="381"/>
      <c r="R33" s="383">
        <v>8</v>
      </c>
      <c r="S33" s="650"/>
    </row>
    <row r="34" spans="1:19" ht="28.5" customHeight="1" x14ac:dyDescent="0.4">
      <c r="A34" s="389"/>
      <c r="B34" s="663"/>
      <c r="C34" s="664" t="s">
        <v>121</v>
      </c>
      <c r="D34" s="391"/>
      <c r="E34" s="392">
        <f>COUNT(E7:E13,E15:E18,E20:E22,E24:E26,E28:E30,E32:E33)</f>
        <v>8</v>
      </c>
      <c r="F34" s="392">
        <f t="shared" ref="F34:R34" si="10">COUNT(F7:F13,F15:F18,F20:F22,F24:F26,F28:F30,F32:F33)</f>
        <v>13</v>
      </c>
      <c r="G34" s="392">
        <f t="shared" si="10"/>
        <v>14</v>
      </c>
      <c r="H34" s="392">
        <f t="shared" si="10"/>
        <v>14</v>
      </c>
      <c r="I34" s="392">
        <f t="shared" si="10"/>
        <v>12</v>
      </c>
      <c r="J34" s="392">
        <f t="shared" si="10"/>
        <v>13</v>
      </c>
      <c r="K34" s="392">
        <f t="shared" si="10"/>
        <v>7</v>
      </c>
      <c r="L34" s="392">
        <f t="shared" si="10"/>
        <v>7</v>
      </c>
      <c r="M34" s="682">
        <f t="shared" si="10"/>
        <v>16</v>
      </c>
      <c r="N34" s="392">
        <f t="shared" si="10"/>
        <v>11</v>
      </c>
      <c r="O34" s="392">
        <f t="shared" si="10"/>
        <v>12</v>
      </c>
      <c r="P34" s="392">
        <f t="shared" si="10"/>
        <v>11</v>
      </c>
      <c r="Q34" s="392">
        <f t="shared" si="10"/>
        <v>12</v>
      </c>
      <c r="R34" s="392">
        <f t="shared" si="10"/>
        <v>8</v>
      </c>
      <c r="S34" s="650">
        <f t="shared" si="4"/>
        <v>11.285714285714286</v>
      </c>
    </row>
    <row r="35" spans="1:19" ht="28.5" customHeight="1" x14ac:dyDescent="0.4">
      <c r="A35" s="406" t="s">
        <v>258</v>
      </c>
      <c r="B35" s="669" t="s">
        <v>162</v>
      </c>
      <c r="C35" s="670" t="s">
        <v>257</v>
      </c>
      <c r="D35" s="381">
        <f>SUM(E35:K35,L35:R35)/2</f>
        <v>0</v>
      </c>
      <c r="E35" s="400"/>
      <c r="F35" s="408"/>
      <c r="G35" s="409"/>
      <c r="H35" s="408"/>
      <c r="I35" s="408"/>
      <c r="J35" s="408"/>
      <c r="K35" s="386"/>
      <c r="L35" s="386"/>
      <c r="M35" s="684"/>
      <c r="N35" s="410"/>
      <c r="O35" s="410"/>
      <c r="P35" s="410"/>
      <c r="Q35" s="408"/>
      <c r="R35" s="656"/>
      <c r="S35" s="650"/>
    </row>
    <row r="36" spans="1:19" ht="28.5" customHeight="1" x14ac:dyDescent="0.4">
      <c r="A36" s="389"/>
      <c r="B36" s="663"/>
      <c r="C36" s="664" t="s">
        <v>139</v>
      </c>
      <c r="D36" s="391"/>
      <c r="E36" s="392">
        <f>COUNT(E7:E12,E15:E18,E20:E22,E24:E26,E28:E30,E32:E33,E35)</f>
        <v>7</v>
      </c>
      <c r="F36" s="392">
        <f t="shared" ref="F36:R36" si="11">COUNT(F7:F12,F15:F18,F20:F22,F24:F26,F28:F30,F32:F33,F35)</f>
        <v>13</v>
      </c>
      <c r="G36" s="392">
        <f t="shared" si="11"/>
        <v>14</v>
      </c>
      <c r="H36" s="392">
        <f t="shared" si="11"/>
        <v>14</v>
      </c>
      <c r="I36" s="392">
        <f t="shared" si="11"/>
        <v>12</v>
      </c>
      <c r="J36" s="392">
        <f t="shared" si="11"/>
        <v>13</v>
      </c>
      <c r="K36" s="392">
        <f t="shared" si="11"/>
        <v>6</v>
      </c>
      <c r="L36" s="392">
        <f t="shared" si="11"/>
        <v>6</v>
      </c>
      <c r="M36" s="682">
        <f t="shared" si="11"/>
        <v>15</v>
      </c>
      <c r="N36" s="392">
        <f t="shared" si="11"/>
        <v>11</v>
      </c>
      <c r="O36" s="392">
        <f t="shared" si="11"/>
        <v>12</v>
      </c>
      <c r="P36" s="392">
        <f t="shared" si="11"/>
        <v>11</v>
      </c>
      <c r="Q36" s="392">
        <f t="shared" si="11"/>
        <v>12</v>
      </c>
      <c r="R36" s="392">
        <f t="shared" si="11"/>
        <v>7</v>
      </c>
      <c r="S36" s="650">
        <f t="shared" si="4"/>
        <v>10.928571428571429</v>
      </c>
    </row>
    <row r="37" spans="1:19" ht="28.5" customHeight="1" x14ac:dyDescent="0.4">
      <c r="A37" s="379" t="s">
        <v>13</v>
      </c>
      <c r="B37" s="659" t="s">
        <v>103</v>
      </c>
      <c r="C37" s="665" t="s">
        <v>254</v>
      </c>
      <c r="D37" s="381">
        <f>SUM(E37:K37,L37:R37)/2</f>
        <v>40</v>
      </c>
      <c r="E37" s="382">
        <v>8</v>
      </c>
      <c r="F37" s="381">
        <v>8</v>
      </c>
      <c r="G37" s="381"/>
      <c r="H37" s="381">
        <v>8</v>
      </c>
      <c r="I37" s="381">
        <v>8</v>
      </c>
      <c r="J37" s="381">
        <v>8</v>
      </c>
      <c r="K37" s="382"/>
      <c r="L37" s="382"/>
      <c r="M37" s="681">
        <v>8</v>
      </c>
      <c r="N37" s="381">
        <v>8</v>
      </c>
      <c r="O37" s="381"/>
      <c r="P37" s="381">
        <v>8</v>
      </c>
      <c r="Q37" s="381">
        <v>8</v>
      </c>
      <c r="R37" s="383">
        <v>8</v>
      </c>
      <c r="S37" s="650"/>
    </row>
    <row r="38" spans="1:19" ht="28.5" customHeight="1" x14ac:dyDescent="0.4">
      <c r="A38" s="389"/>
      <c r="B38" s="663"/>
      <c r="C38" s="664" t="s">
        <v>125</v>
      </c>
      <c r="D38" s="391"/>
      <c r="E38" s="392">
        <f>COUNT(E7:E12,E15:E17,E20:E22,E24:E26,E28:E30,E32:E33,E35,E37:E37)</f>
        <v>7</v>
      </c>
      <c r="F38" s="392">
        <f t="shared" ref="F38:R38" si="12">COUNT(F7:F12,F15:F17,F20:F22,F24:F26,F28:F30,F32:F33,F35,F37:F37)</f>
        <v>14</v>
      </c>
      <c r="G38" s="392">
        <f t="shared" si="12"/>
        <v>13</v>
      </c>
      <c r="H38" s="392">
        <f t="shared" si="12"/>
        <v>14</v>
      </c>
      <c r="I38" s="392">
        <f t="shared" si="12"/>
        <v>13</v>
      </c>
      <c r="J38" s="392">
        <f t="shared" si="12"/>
        <v>14</v>
      </c>
      <c r="K38" s="392">
        <f t="shared" si="12"/>
        <v>6</v>
      </c>
      <c r="L38" s="392">
        <f t="shared" si="12"/>
        <v>6</v>
      </c>
      <c r="M38" s="682">
        <f t="shared" si="12"/>
        <v>16</v>
      </c>
      <c r="N38" s="392">
        <f t="shared" si="12"/>
        <v>12</v>
      </c>
      <c r="O38" s="392">
        <f t="shared" si="12"/>
        <v>12</v>
      </c>
      <c r="P38" s="392">
        <f t="shared" si="12"/>
        <v>12</v>
      </c>
      <c r="Q38" s="392">
        <f t="shared" si="12"/>
        <v>13</v>
      </c>
      <c r="R38" s="392">
        <f t="shared" si="12"/>
        <v>7</v>
      </c>
      <c r="S38" s="650">
        <f t="shared" si="4"/>
        <v>11.357142857142858</v>
      </c>
    </row>
    <row r="39" spans="1:19" ht="28.5" customHeight="1" x14ac:dyDescent="0.4">
      <c r="A39" s="379" t="s">
        <v>13</v>
      </c>
      <c r="B39" s="659" t="s">
        <v>93</v>
      </c>
      <c r="C39" s="661" t="s">
        <v>210</v>
      </c>
      <c r="D39" s="381">
        <f>SUM(E39:K39,L39:R39)/2</f>
        <v>28</v>
      </c>
      <c r="E39" s="383"/>
      <c r="F39" s="381">
        <v>8</v>
      </c>
      <c r="G39" s="381"/>
      <c r="H39" s="381">
        <v>8</v>
      </c>
      <c r="I39" s="381">
        <v>8</v>
      </c>
      <c r="J39" s="381"/>
      <c r="K39" s="653">
        <v>8</v>
      </c>
      <c r="L39" s="398" t="s">
        <v>104</v>
      </c>
      <c r="M39" s="681">
        <v>8</v>
      </c>
      <c r="N39" s="381"/>
      <c r="O39" s="381">
        <v>8</v>
      </c>
      <c r="P39" s="381"/>
      <c r="Q39" s="381">
        <v>8</v>
      </c>
      <c r="R39" s="653"/>
      <c r="S39" s="650"/>
    </row>
    <row r="40" spans="1:19" ht="28.5" customHeight="1" x14ac:dyDescent="0.4">
      <c r="A40" s="379" t="s">
        <v>13</v>
      </c>
      <c r="B40" s="659" t="s">
        <v>94</v>
      </c>
      <c r="C40" s="661" t="s">
        <v>176</v>
      </c>
      <c r="D40" s="381">
        <f t="shared" ref="D40:D43" si="13">SUM(E40:K40,L40:R40)/2</f>
        <v>32</v>
      </c>
      <c r="E40" s="382">
        <v>8</v>
      </c>
      <c r="F40" s="381"/>
      <c r="G40" s="398">
        <v>8</v>
      </c>
      <c r="H40" s="398">
        <v>8</v>
      </c>
      <c r="I40" s="381"/>
      <c r="J40" s="381">
        <v>8</v>
      </c>
      <c r="K40" s="382">
        <v>8</v>
      </c>
      <c r="L40" s="382">
        <v>8</v>
      </c>
      <c r="M40" s="681"/>
      <c r="N40" s="381"/>
      <c r="O40" s="381"/>
      <c r="P40" s="381"/>
      <c r="Q40" s="381">
        <v>8</v>
      </c>
      <c r="R40" s="383">
        <v>8</v>
      </c>
      <c r="S40" s="650"/>
    </row>
    <row r="41" spans="1:19" ht="28.5" customHeight="1" x14ac:dyDescent="0.4">
      <c r="A41" s="379" t="s">
        <v>13</v>
      </c>
      <c r="B41" s="659" t="s">
        <v>94</v>
      </c>
      <c r="C41" s="668" t="s">
        <v>235</v>
      </c>
      <c r="D41" s="381">
        <f t="shared" si="13"/>
        <v>40</v>
      </c>
      <c r="E41" s="386"/>
      <c r="F41" s="394"/>
      <c r="G41" s="394">
        <v>8</v>
      </c>
      <c r="H41" s="381">
        <v>8</v>
      </c>
      <c r="I41" s="394">
        <v>8</v>
      </c>
      <c r="J41" s="394">
        <v>8</v>
      </c>
      <c r="K41" s="382">
        <v>8</v>
      </c>
      <c r="L41" s="382">
        <v>8</v>
      </c>
      <c r="M41" s="681"/>
      <c r="N41" s="394">
        <v>8</v>
      </c>
      <c r="O41" s="394">
        <v>8</v>
      </c>
      <c r="P41" s="394">
        <v>8</v>
      </c>
      <c r="Q41" s="394">
        <v>8</v>
      </c>
      <c r="R41" s="651"/>
      <c r="S41" s="650"/>
    </row>
    <row r="42" spans="1:19" ht="28.5" customHeight="1" x14ac:dyDescent="0.4">
      <c r="A42" s="379" t="s">
        <v>13</v>
      </c>
      <c r="B42" s="659" t="s">
        <v>94</v>
      </c>
      <c r="C42" s="661" t="s">
        <v>143</v>
      </c>
      <c r="D42" s="381">
        <f t="shared" si="13"/>
        <v>40</v>
      </c>
      <c r="E42" s="382">
        <v>8</v>
      </c>
      <c r="F42" s="381">
        <v>8</v>
      </c>
      <c r="G42" s="381">
        <v>8</v>
      </c>
      <c r="H42" s="381"/>
      <c r="I42" s="381">
        <v>8</v>
      </c>
      <c r="J42" s="381">
        <v>8</v>
      </c>
      <c r="K42" s="382"/>
      <c r="L42" s="382"/>
      <c r="M42" s="681">
        <v>8</v>
      </c>
      <c r="N42" s="381">
        <v>8</v>
      </c>
      <c r="O42" s="381">
        <v>8</v>
      </c>
      <c r="P42" s="381">
        <v>8</v>
      </c>
      <c r="Q42" s="381"/>
      <c r="R42" s="383">
        <v>8</v>
      </c>
      <c r="S42" s="650"/>
    </row>
    <row r="43" spans="1:19" ht="28.5" customHeight="1" x14ac:dyDescent="0.4">
      <c r="A43" s="379" t="s">
        <v>13</v>
      </c>
      <c r="B43" s="659" t="s">
        <v>94</v>
      </c>
      <c r="C43" s="661" t="s">
        <v>221</v>
      </c>
      <c r="D43" s="381">
        <f t="shared" si="13"/>
        <v>40</v>
      </c>
      <c r="E43" s="382">
        <v>8</v>
      </c>
      <c r="F43" s="381">
        <v>8</v>
      </c>
      <c r="G43" s="381">
        <v>8</v>
      </c>
      <c r="H43" s="381">
        <v>8</v>
      </c>
      <c r="I43" s="381"/>
      <c r="J43" s="381">
        <v>8</v>
      </c>
      <c r="K43" s="382"/>
      <c r="L43" s="382"/>
      <c r="M43" s="683">
        <v>8</v>
      </c>
      <c r="N43" s="381">
        <v>8</v>
      </c>
      <c r="O43" s="381">
        <v>8</v>
      </c>
      <c r="P43" s="381">
        <v>8</v>
      </c>
      <c r="Q43" s="398"/>
      <c r="R43" s="383">
        <v>8</v>
      </c>
      <c r="S43" s="650"/>
    </row>
    <row r="44" spans="1:19" ht="28.5" customHeight="1" x14ac:dyDescent="0.4">
      <c r="A44" s="389"/>
      <c r="B44" s="663"/>
      <c r="C44" s="664" t="s">
        <v>126</v>
      </c>
      <c r="D44" s="391"/>
      <c r="E44" s="392">
        <f>COUNT(E8:E12,E15:E18,E20:E22,E24:E26,E28:E30,E32:E33,E35,E37:E37,E39)</f>
        <v>8</v>
      </c>
      <c r="F44" s="392">
        <f t="shared" ref="F44:R44" si="14">COUNT(F8:F12,F15:F18,F20:F22,F24:F26,F28:F30,F32:F33,F35,F37:F37,F39)</f>
        <v>14</v>
      </c>
      <c r="G44" s="392">
        <f t="shared" si="14"/>
        <v>13</v>
      </c>
      <c r="H44" s="392">
        <f t="shared" si="14"/>
        <v>15</v>
      </c>
      <c r="I44" s="392">
        <f t="shared" si="14"/>
        <v>13</v>
      </c>
      <c r="J44" s="392">
        <f t="shared" si="14"/>
        <v>13</v>
      </c>
      <c r="K44" s="392">
        <f t="shared" si="14"/>
        <v>7</v>
      </c>
      <c r="L44" s="392">
        <f t="shared" si="14"/>
        <v>6</v>
      </c>
      <c r="M44" s="682">
        <f t="shared" si="14"/>
        <v>16</v>
      </c>
      <c r="N44" s="392">
        <f t="shared" si="14"/>
        <v>11</v>
      </c>
      <c r="O44" s="392">
        <f t="shared" si="14"/>
        <v>12</v>
      </c>
      <c r="P44" s="392">
        <f t="shared" si="14"/>
        <v>11</v>
      </c>
      <c r="Q44" s="392">
        <f t="shared" si="14"/>
        <v>13</v>
      </c>
      <c r="R44" s="392">
        <f t="shared" si="14"/>
        <v>8</v>
      </c>
      <c r="S44" s="650">
        <f t="shared" si="4"/>
        <v>11.428571428571429</v>
      </c>
    </row>
    <row r="45" spans="1:19" ht="28.5" customHeight="1" x14ac:dyDescent="0.4">
      <c r="A45" s="389"/>
      <c r="B45" s="663"/>
      <c r="C45" s="664" t="s">
        <v>127</v>
      </c>
      <c r="D45" s="391"/>
      <c r="E45" s="392">
        <f>COUNT(E15:E18,E20:E22,E24:E26,E28:E30,E32:E33,E35,E37:E37,E39:E43)</f>
        <v>9</v>
      </c>
      <c r="F45" s="392">
        <f t="shared" ref="F45:R45" si="15">COUNT(F15:F18,F20:F22,F24:F26,F28:F30,F32:F33,F35,F37:F37,F39:F43)</f>
        <v>12</v>
      </c>
      <c r="G45" s="392">
        <f t="shared" si="15"/>
        <v>14</v>
      </c>
      <c r="H45" s="392">
        <f t="shared" si="15"/>
        <v>15</v>
      </c>
      <c r="I45" s="392">
        <f t="shared" si="15"/>
        <v>11</v>
      </c>
      <c r="J45" s="392">
        <f t="shared" si="15"/>
        <v>13</v>
      </c>
      <c r="K45" s="392">
        <f t="shared" si="15"/>
        <v>8</v>
      </c>
      <c r="L45" s="392">
        <f t="shared" si="15"/>
        <v>8</v>
      </c>
      <c r="M45" s="682">
        <f t="shared" si="15"/>
        <v>14</v>
      </c>
      <c r="N45" s="392">
        <f t="shared" si="15"/>
        <v>11</v>
      </c>
      <c r="O45" s="392">
        <f t="shared" si="15"/>
        <v>12</v>
      </c>
      <c r="P45" s="392">
        <f t="shared" si="15"/>
        <v>12</v>
      </c>
      <c r="Q45" s="392">
        <f t="shared" si="15"/>
        <v>13</v>
      </c>
      <c r="R45" s="392">
        <f t="shared" si="15"/>
        <v>8</v>
      </c>
      <c r="S45" s="650"/>
    </row>
    <row r="46" spans="1:19" ht="28.5" customHeight="1" x14ac:dyDescent="0.4">
      <c r="A46" s="379" t="s">
        <v>13</v>
      </c>
      <c r="B46" s="659" t="s">
        <v>216</v>
      </c>
      <c r="C46" s="661" t="s">
        <v>135</v>
      </c>
      <c r="D46" s="381">
        <f t="shared" ref="D46:D47" si="16">SUM(E46:K46,L46:R46)/2</f>
        <v>32</v>
      </c>
      <c r="E46" s="383"/>
      <c r="F46" s="381"/>
      <c r="G46" s="381"/>
      <c r="H46" s="381">
        <v>8</v>
      </c>
      <c r="I46" s="381">
        <v>8</v>
      </c>
      <c r="J46" s="381">
        <v>8</v>
      </c>
      <c r="K46" s="653">
        <v>8</v>
      </c>
      <c r="L46" s="653">
        <v>8</v>
      </c>
      <c r="M46" s="681"/>
      <c r="N46" s="381"/>
      <c r="O46" s="381">
        <v>8</v>
      </c>
      <c r="P46" s="381">
        <v>8</v>
      </c>
      <c r="Q46" s="381">
        <v>8</v>
      </c>
      <c r="R46" s="383"/>
      <c r="S46" s="650"/>
    </row>
    <row r="47" spans="1:19" ht="28.5" customHeight="1" x14ac:dyDescent="0.4">
      <c r="A47" s="379" t="s">
        <v>13</v>
      </c>
      <c r="B47" s="659" t="s">
        <v>216</v>
      </c>
      <c r="C47" s="661" t="s">
        <v>109</v>
      </c>
      <c r="D47" s="381">
        <f t="shared" si="16"/>
        <v>10.5</v>
      </c>
      <c r="E47" s="383"/>
      <c r="F47" s="384">
        <v>7</v>
      </c>
      <c r="G47" s="403"/>
      <c r="H47" s="384">
        <v>7</v>
      </c>
      <c r="I47" s="381">
        <v>7</v>
      </c>
      <c r="J47" s="398" t="s">
        <v>104</v>
      </c>
      <c r="K47" s="383"/>
      <c r="L47" s="382"/>
      <c r="M47" s="681" t="s">
        <v>104</v>
      </c>
      <c r="N47" s="398" t="s">
        <v>104</v>
      </c>
      <c r="O47" s="398" t="s">
        <v>104</v>
      </c>
      <c r="P47" s="403"/>
      <c r="Q47" s="398" t="s">
        <v>104</v>
      </c>
      <c r="R47" s="383"/>
      <c r="S47" s="650"/>
    </row>
    <row r="48" spans="1:19" ht="28.5" customHeight="1" x14ac:dyDescent="0.4">
      <c r="A48" s="379" t="s">
        <v>13</v>
      </c>
      <c r="B48" s="659" t="s">
        <v>110</v>
      </c>
      <c r="C48" s="660" t="s">
        <v>106</v>
      </c>
      <c r="D48" s="381">
        <f>SUM(E48:K48,L48:R48)/2</f>
        <v>30</v>
      </c>
      <c r="E48" s="383"/>
      <c r="F48" s="384">
        <v>6</v>
      </c>
      <c r="G48" s="381">
        <v>6</v>
      </c>
      <c r="H48" s="384">
        <v>6</v>
      </c>
      <c r="I48" s="381">
        <v>6</v>
      </c>
      <c r="J48" s="381">
        <v>6</v>
      </c>
      <c r="K48" s="388"/>
      <c r="L48" s="382"/>
      <c r="M48" s="681">
        <v>6</v>
      </c>
      <c r="N48" s="381">
        <v>6</v>
      </c>
      <c r="O48" s="381">
        <v>6</v>
      </c>
      <c r="P48" s="381">
        <v>6</v>
      </c>
      <c r="Q48" s="381">
        <v>6</v>
      </c>
      <c r="R48" s="388"/>
      <c r="S48" s="650"/>
    </row>
    <row r="49" spans="1:19" ht="28.5" customHeight="1" x14ac:dyDescent="0.4">
      <c r="A49" s="389"/>
      <c r="B49" s="663"/>
      <c r="C49" s="671" t="s">
        <v>113</v>
      </c>
      <c r="D49" s="391"/>
      <c r="E49" s="392">
        <f t="shared" ref="E49:R49" si="17">COUNT(E24:E26,E28:E30,E33,E35,E37:E37,E39:E43,E46:E48)</f>
        <v>7</v>
      </c>
      <c r="F49" s="392">
        <f t="shared" si="17"/>
        <v>9</v>
      </c>
      <c r="G49" s="392">
        <f t="shared" si="17"/>
        <v>11</v>
      </c>
      <c r="H49" s="392">
        <f t="shared" si="17"/>
        <v>13</v>
      </c>
      <c r="I49" s="392">
        <f t="shared" si="17"/>
        <v>10</v>
      </c>
      <c r="J49" s="392">
        <f t="shared" si="17"/>
        <v>9</v>
      </c>
      <c r="K49" s="392">
        <f t="shared" si="17"/>
        <v>7</v>
      </c>
      <c r="L49" s="392">
        <f t="shared" si="17"/>
        <v>6</v>
      </c>
      <c r="M49" s="682">
        <f t="shared" si="17"/>
        <v>10</v>
      </c>
      <c r="N49" s="392">
        <f t="shared" si="17"/>
        <v>9</v>
      </c>
      <c r="O49" s="392">
        <f t="shared" si="17"/>
        <v>10</v>
      </c>
      <c r="P49" s="392">
        <f t="shared" si="17"/>
        <v>10</v>
      </c>
      <c r="Q49" s="392">
        <f t="shared" si="17"/>
        <v>9</v>
      </c>
      <c r="R49" s="392">
        <f t="shared" si="17"/>
        <v>6</v>
      </c>
      <c r="S49" s="650">
        <f t="shared" si="4"/>
        <v>9</v>
      </c>
    </row>
    <row r="50" spans="1:19" ht="28.5" customHeight="1" x14ac:dyDescent="0.4">
      <c r="A50" s="389"/>
      <c r="B50" s="663"/>
      <c r="C50" s="671" t="s">
        <v>55</v>
      </c>
      <c r="D50" s="391"/>
      <c r="E50" s="392">
        <f t="shared" ref="E50:R50" si="18">COUNT(E28:E30,E33,E35,E37:E37,E39:E43,E46:E48,)</f>
        <v>7</v>
      </c>
      <c r="F50" s="392">
        <f t="shared" si="18"/>
        <v>10</v>
      </c>
      <c r="G50" s="392">
        <f t="shared" si="18"/>
        <v>10</v>
      </c>
      <c r="H50" s="392">
        <f t="shared" si="18"/>
        <v>13</v>
      </c>
      <c r="I50" s="392">
        <f t="shared" si="18"/>
        <v>11</v>
      </c>
      <c r="J50" s="392">
        <f t="shared" si="18"/>
        <v>10</v>
      </c>
      <c r="K50" s="392">
        <f t="shared" si="18"/>
        <v>6</v>
      </c>
      <c r="L50" s="392">
        <f t="shared" si="18"/>
        <v>5</v>
      </c>
      <c r="M50" s="682">
        <f t="shared" si="18"/>
        <v>10</v>
      </c>
      <c r="N50" s="392">
        <f t="shared" si="18"/>
        <v>9</v>
      </c>
      <c r="O50" s="392">
        <f t="shared" si="18"/>
        <v>10</v>
      </c>
      <c r="P50" s="392">
        <f t="shared" si="18"/>
        <v>10</v>
      </c>
      <c r="Q50" s="392">
        <f t="shared" si="18"/>
        <v>10</v>
      </c>
      <c r="R50" s="392">
        <f t="shared" si="18"/>
        <v>7</v>
      </c>
      <c r="S50" s="650">
        <f t="shared" si="4"/>
        <v>9.1428571428571423</v>
      </c>
    </row>
    <row r="51" spans="1:19" ht="28.5" customHeight="1" x14ac:dyDescent="0.4">
      <c r="A51" s="379" t="s">
        <v>13</v>
      </c>
      <c r="B51" s="659" t="s">
        <v>227</v>
      </c>
      <c r="C51" s="661" t="s">
        <v>112</v>
      </c>
      <c r="D51" s="381">
        <f t="shared" ref="D51" si="19">SUM(E51:K51,L51:R51)/2</f>
        <v>10</v>
      </c>
      <c r="E51" s="383"/>
      <c r="F51" s="384"/>
      <c r="G51" s="381">
        <v>5</v>
      </c>
      <c r="H51" s="384"/>
      <c r="I51" s="381">
        <v>5</v>
      </c>
      <c r="J51" s="381"/>
      <c r="K51" s="382"/>
      <c r="L51" s="382"/>
      <c r="M51" s="681"/>
      <c r="N51" s="381">
        <v>5</v>
      </c>
      <c r="O51" s="381"/>
      <c r="P51" s="381">
        <v>5</v>
      </c>
      <c r="Q51" s="381"/>
      <c r="R51" s="382"/>
      <c r="S51" s="650"/>
    </row>
    <row r="52" spans="1:19" ht="28.5" customHeight="1" x14ac:dyDescent="0.4">
      <c r="A52" s="389"/>
      <c r="B52" s="663"/>
      <c r="C52" s="671" t="s">
        <v>105</v>
      </c>
      <c r="D52" s="391"/>
      <c r="E52" s="392">
        <f>COUNT(E33,E35,E37:E37,E39:E43,E46:E48,E51)</f>
        <v>5</v>
      </c>
      <c r="F52" s="392">
        <f t="shared" ref="F52:J52" si="20">COUNT(F33,F35,F37:F37,F39:F43,F46:F48,F51)</f>
        <v>7</v>
      </c>
      <c r="G52" s="392">
        <f t="shared" si="20"/>
        <v>7</v>
      </c>
      <c r="H52" s="392">
        <f t="shared" si="20"/>
        <v>9</v>
      </c>
      <c r="I52" s="392">
        <f t="shared" si="20"/>
        <v>8</v>
      </c>
      <c r="J52" s="392">
        <f t="shared" si="20"/>
        <v>7</v>
      </c>
      <c r="K52" s="392">
        <f>COUNT(K32:K33,K35,K37:K37,K39:K43,K46:K48,K51)</f>
        <v>4</v>
      </c>
      <c r="L52" s="392">
        <f>COUNT(L32:L33,L35,L37:L37,L39:L43,L46:L48,L51)</f>
        <v>4</v>
      </c>
      <c r="M52" s="682">
        <f t="shared" ref="M52:R52" si="21">COUNT(M33,M35,M37:M37,M39:M43,M46:M48,M51)</f>
        <v>6</v>
      </c>
      <c r="N52" s="392">
        <f t="shared" si="21"/>
        <v>7</v>
      </c>
      <c r="O52" s="392">
        <f t="shared" si="21"/>
        <v>7</v>
      </c>
      <c r="P52" s="392">
        <f t="shared" si="21"/>
        <v>7</v>
      </c>
      <c r="Q52" s="392">
        <f t="shared" si="21"/>
        <v>6</v>
      </c>
      <c r="R52" s="392">
        <f t="shared" si="21"/>
        <v>5</v>
      </c>
      <c r="S52" s="650">
        <f t="shared" si="4"/>
        <v>6.3571428571428568</v>
      </c>
    </row>
    <row r="53" spans="1:19" ht="28.5" customHeight="1" x14ac:dyDescent="0.4">
      <c r="A53" s="389"/>
      <c r="B53" s="663"/>
      <c r="C53" s="671" t="s">
        <v>128</v>
      </c>
      <c r="D53" s="391"/>
      <c r="E53" s="392">
        <f t="shared" ref="E53:R53" si="22">COUNT(E35,E37:E37,E39:E43,E46:E48,E51)</f>
        <v>4</v>
      </c>
      <c r="F53" s="392">
        <f t="shared" si="22"/>
        <v>6</v>
      </c>
      <c r="G53" s="392">
        <f t="shared" si="22"/>
        <v>6</v>
      </c>
      <c r="H53" s="392">
        <f t="shared" si="22"/>
        <v>8</v>
      </c>
      <c r="I53" s="392">
        <f t="shared" si="22"/>
        <v>8</v>
      </c>
      <c r="J53" s="392">
        <f t="shared" si="22"/>
        <v>7</v>
      </c>
      <c r="K53" s="392">
        <f t="shared" si="22"/>
        <v>4</v>
      </c>
      <c r="L53" s="392">
        <f t="shared" si="22"/>
        <v>3</v>
      </c>
      <c r="M53" s="682">
        <f t="shared" si="22"/>
        <v>5</v>
      </c>
      <c r="N53" s="392">
        <f t="shared" si="22"/>
        <v>6</v>
      </c>
      <c r="O53" s="392">
        <f t="shared" si="22"/>
        <v>6</v>
      </c>
      <c r="P53" s="392">
        <f t="shared" si="22"/>
        <v>7</v>
      </c>
      <c r="Q53" s="392">
        <f t="shared" si="22"/>
        <v>6</v>
      </c>
      <c r="R53" s="392">
        <f t="shared" si="22"/>
        <v>4</v>
      </c>
      <c r="S53" s="650">
        <f t="shared" si="4"/>
        <v>5.7142857142857144</v>
      </c>
    </row>
    <row r="54" spans="1:19" ht="28.5" customHeight="1" x14ac:dyDescent="0.4">
      <c r="A54" s="389"/>
      <c r="B54" s="663"/>
      <c r="C54" s="671" t="s">
        <v>161</v>
      </c>
      <c r="D54" s="391"/>
      <c r="E54" s="392">
        <f>COUNT(E37:E37,E39:E43,E46:E48,E51)</f>
        <v>4</v>
      </c>
      <c r="F54" s="392">
        <f t="shared" ref="F54:R54" si="23">COUNT(F37:F37,F39:F43,F46:F48,F51)</f>
        <v>6</v>
      </c>
      <c r="G54" s="392">
        <f t="shared" si="23"/>
        <v>6</v>
      </c>
      <c r="H54" s="392">
        <f t="shared" si="23"/>
        <v>8</v>
      </c>
      <c r="I54" s="392">
        <f t="shared" si="23"/>
        <v>8</v>
      </c>
      <c r="J54" s="392">
        <f t="shared" si="23"/>
        <v>7</v>
      </c>
      <c r="K54" s="392">
        <f t="shared" si="23"/>
        <v>4</v>
      </c>
      <c r="L54" s="392">
        <f t="shared" si="23"/>
        <v>3</v>
      </c>
      <c r="M54" s="682">
        <f t="shared" si="23"/>
        <v>5</v>
      </c>
      <c r="N54" s="392">
        <f t="shared" si="23"/>
        <v>6</v>
      </c>
      <c r="O54" s="392">
        <f t="shared" si="23"/>
        <v>6</v>
      </c>
      <c r="P54" s="392">
        <f t="shared" si="23"/>
        <v>7</v>
      </c>
      <c r="Q54" s="392">
        <f t="shared" si="23"/>
        <v>6</v>
      </c>
      <c r="R54" s="392">
        <f t="shared" si="23"/>
        <v>4</v>
      </c>
      <c r="S54" s="650">
        <f t="shared" si="4"/>
        <v>5.7142857142857144</v>
      </c>
    </row>
    <row r="55" spans="1:19" ht="28.5" customHeight="1" x14ac:dyDescent="0.4">
      <c r="A55" s="389"/>
      <c r="B55" s="663"/>
      <c r="C55" s="671" t="s">
        <v>129</v>
      </c>
      <c r="D55" s="391"/>
      <c r="E55" s="392">
        <f t="shared" ref="E55:R55" si="24">COUNT(E39:E43,E46:E48,E51)</f>
        <v>3</v>
      </c>
      <c r="F55" s="392">
        <f t="shared" si="24"/>
        <v>5</v>
      </c>
      <c r="G55" s="392">
        <f t="shared" si="24"/>
        <v>6</v>
      </c>
      <c r="H55" s="392">
        <f t="shared" si="24"/>
        <v>7</v>
      </c>
      <c r="I55" s="392">
        <f t="shared" si="24"/>
        <v>7</v>
      </c>
      <c r="J55" s="392">
        <f t="shared" si="24"/>
        <v>6</v>
      </c>
      <c r="K55" s="392">
        <f t="shared" si="24"/>
        <v>4</v>
      </c>
      <c r="L55" s="392">
        <f t="shared" si="24"/>
        <v>3</v>
      </c>
      <c r="M55" s="682">
        <f t="shared" si="24"/>
        <v>4</v>
      </c>
      <c r="N55" s="392">
        <f t="shared" si="24"/>
        <v>5</v>
      </c>
      <c r="O55" s="392">
        <f t="shared" si="24"/>
        <v>6</v>
      </c>
      <c r="P55" s="392">
        <f t="shared" si="24"/>
        <v>6</v>
      </c>
      <c r="Q55" s="392">
        <f t="shared" si="24"/>
        <v>5</v>
      </c>
      <c r="R55" s="392">
        <f t="shared" si="24"/>
        <v>3</v>
      </c>
      <c r="S55" s="650">
        <f t="shared" si="4"/>
        <v>5</v>
      </c>
    </row>
    <row r="56" spans="1:19" ht="28.5" customHeight="1" x14ac:dyDescent="0.4">
      <c r="A56" s="389"/>
      <c r="B56" s="663"/>
      <c r="C56" s="671" t="s">
        <v>186</v>
      </c>
      <c r="D56" s="391"/>
      <c r="E56" s="392">
        <f>COUNT(E39:E43,E46:E48,E51)</f>
        <v>3</v>
      </c>
      <c r="F56" s="392">
        <f t="shared" ref="F56:R56" si="25">COUNT(F39:F43,F46:F48,F51)</f>
        <v>5</v>
      </c>
      <c r="G56" s="392">
        <f t="shared" si="25"/>
        <v>6</v>
      </c>
      <c r="H56" s="392">
        <f t="shared" si="25"/>
        <v>7</v>
      </c>
      <c r="I56" s="392">
        <f t="shared" si="25"/>
        <v>7</v>
      </c>
      <c r="J56" s="392">
        <f t="shared" si="25"/>
        <v>6</v>
      </c>
      <c r="K56" s="392">
        <f t="shared" si="25"/>
        <v>4</v>
      </c>
      <c r="L56" s="392">
        <f t="shared" si="25"/>
        <v>3</v>
      </c>
      <c r="M56" s="682">
        <f t="shared" si="25"/>
        <v>4</v>
      </c>
      <c r="N56" s="392">
        <f t="shared" si="25"/>
        <v>5</v>
      </c>
      <c r="O56" s="392">
        <f t="shared" si="25"/>
        <v>6</v>
      </c>
      <c r="P56" s="392">
        <f t="shared" si="25"/>
        <v>6</v>
      </c>
      <c r="Q56" s="392">
        <f t="shared" si="25"/>
        <v>5</v>
      </c>
      <c r="R56" s="392">
        <f t="shared" si="25"/>
        <v>3</v>
      </c>
      <c r="S56" s="650">
        <f t="shared" si="4"/>
        <v>5</v>
      </c>
    </row>
    <row r="57" spans="1:19" ht="28.5" customHeight="1" x14ac:dyDescent="0.4">
      <c r="A57" s="389"/>
      <c r="B57" s="663"/>
      <c r="C57" s="671" t="s">
        <v>130</v>
      </c>
      <c r="D57" s="391"/>
      <c r="E57" s="392">
        <f t="shared" ref="E57:R57" si="26">COUNT(E40:E43,E46:E48,E51)</f>
        <v>3</v>
      </c>
      <c r="F57" s="392">
        <f t="shared" si="26"/>
        <v>4</v>
      </c>
      <c r="G57" s="392">
        <f t="shared" si="26"/>
        <v>6</v>
      </c>
      <c r="H57" s="392">
        <f t="shared" si="26"/>
        <v>6</v>
      </c>
      <c r="I57" s="392">
        <f t="shared" si="26"/>
        <v>6</v>
      </c>
      <c r="J57" s="392">
        <f t="shared" si="26"/>
        <v>6</v>
      </c>
      <c r="K57" s="392">
        <f t="shared" si="26"/>
        <v>3</v>
      </c>
      <c r="L57" s="392">
        <f t="shared" si="26"/>
        <v>3</v>
      </c>
      <c r="M57" s="682">
        <f t="shared" si="26"/>
        <v>3</v>
      </c>
      <c r="N57" s="392">
        <f t="shared" si="26"/>
        <v>5</v>
      </c>
      <c r="O57" s="392">
        <f t="shared" si="26"/>
        <v>5</v>
      </c>
      <c r="P57" s="392">
        <f t="shared" si="26"/>
        <v>6</v>
      </c>
      <c r="Q57" s="392">
        <f t="shared" si="26"/>
        <v>4</v>
      </c>
      <c r="R57" s="392">
        <f t="shared" si="26"/>
        <v>3</v>
      </c>
      <c r="S57" s="650">
        <f t="shared" si="4"/>
        <v>4.5</v>
      </c>
    </row>
    <row r="58" spans="1:19" ht="28.5" customHeight="1" thickBot="1" x14ac:dyDescent="0.45">
      <c r="A58" s="416" t="s">
        <v>102</v>
      </c>
      <c r="B58" s="659"/>
      <c r="C58" s="660"/>
      <c r="D58" s="381"/>
      <c r="E58" s="383"/>
      <c r="F58" s="384"/>
      <c r="G58" s="384"/>
      <c r="H58" s="384"/>
      <c r="I58" s="381"/>
      <c r="J58" s="381"/>
      <c r="K58" s="382"/>
      <c r="L58" s="382"/>
      <c r="M58" s="682"/>
      <c r="N58" s="381"/>
      <c r="O58" s="381"/>
      <c r="P58" s="381"/>
      <c r="Q58" s="381"/>
      <c r="R58" s="383"/>
    </row>
    <row r="59" spans="1:19" ht="28.5" customHeight="1" thickBot="1" x14ac:dyDescent="0.45">
      <c r="A59" s="417" t="s">
        <v>95</v>
      </c>
      <c r="B59" s="672" t="s">
        <v>101</v>
      </c>
      <c r="C59" s="673" t="s">
        <v>97</v>
      </c>
      <c r="D59" s="417">
        <f>SUM(E59:K59,L59:R59)/2</f>
        <v>15.25</v>
      </c>
      <c r="E59" s="419"/>
      <c r="F59" s="420">
        <v>7.5</v>
      </c>
      <c r="G59" s="420">
        <v>7.5</v>
      </c>
      <c r="H59" s="420">
        <v>4</v>
      </c>
      <c r="I59" s="417"/>
      <c r="J59" s="417"/>
      <c r="K59" s="419"/>
      <c r="L59" s="419"/>
      <c r="M59" s="685" t="s">
        <v>104</v>
      </c>
      <c r="N59" s="417">
        <v>7.5</v>
      </c>
      <c r="O59" s="417">
        <v>4</v>
      </c>
      <c r="P59" s="417"/>
      <c r="Q59" s="417"/>
      <c r="R59" s="421"/>
    </row>
    <row r="60" spans="1:19" ht="28.5" customHeight="1" thickBot="1" x14ac:dyDescent="0.45">
      <c r="A60" s="379" t="s">
        <v>96</v>
      </c>
      <c r="B60" s="659" t="s">
        <v>100</v>
      </c>
      <c r="C60" s="674" t="s">
        <v>99</v>
      </c>
      <c r="D60" s="417">
        <f t="shared" ref="D60:D61" si="27">SUM(E60:K60,L60:R60)/2</f>
        <v>38</v>
      </c>
      <c r="E60" s="423"/>
      <c r="F60" s="424">
        <v>9.5</v>
      </c>
      <c r="G60" s="379">
        <v>9.5</v>
      </c>
      <c r="H60" s="379">
        <v>9.5</v>
      </c>
      <c r="I60" s="379">
        <v>9.5</v>
      </c>
      <c r="J60" s="379"/>
      <c r="K60" s="423"/>
      <c r="L60" s="425"/>
      <c r="M60" s="686">
        <v>9.5</v>
      </c>
      <c r="N60" s="379">
        <v>9.5</v>
      </c>
      <c r="O60" s="379">
        <v>9.5</v>
      </c>
      <c r="P60" s="379">
        <v>9.5</v>
      </c>
      <c r="Q60" s="379"/>
      <c r="R60" s="427"/>
    </row>
    <row r="61" spans="1:19" ht="28.5" customHeight="1" thickBot="1" x14ac:dyDescent="0.45">
      <c r="A61" s="379" t="s">
        <v>96</v>
      </c>
      <c r="B61" s="659" t="s">
        <v>100</v>
      </c>
      <c r="C61" s="674" t="s">
        <v>137</v>
      </c>
      <c r="D61" s="417">
        <f t="shared" si="27"/>
        <v>42</v>
      </c>
      <c r="E61" s="423">
        <v>9.5</v>
      </c>
      <c r="F61" s="426">
        <v>9.5</v>
      </c>
      <c r="G61" s="379"/>
      <c r="H61" s="379"/>
      <c r="I61" s="379">
        <v>4</v>
      </c>
      <c r="J61" s="379">
        <v>9.5</v>
      </c>
      <c r="K61" s="423">
        <v>9.5</v>
      </c>
      <c r="L61" s="423">
        <v>9.5</v>
      </c>
      <c r="M61" s="686">
        <v>9.5</v>
      </c>
      <c r="N61" s="379"/>
      <c r="O61" s="379"/>
      <c r="P61" s="379">
        <v>4</v>
      </c>
      <c r="Q61" s="379">
        <v>9.5</v>
      </c>
      <c r="R61" s="427">
        <v>9.5</v>
      </c>
    </row>
    <row r="62" spans="1:19" ht="28.5" customHeight="1" x14ac:dyDescent="0.45">
      <c r="A62" s="379"/>
      <c r="B62" s="675" t="s">
        <v>155</v>
      </c>
      <c r="C62" s="676" t="s">
        <v>140</v>
      </c>
      <c r="D62" s="381"/>
      <c r="E62" s="382"/>
      <c r="F62" s="384"/>
      <c r="G62" s="384"/>
      <c r="H62" s="384"/>
      <c r="I62" s="381"/>
      <c r="J62" s="381"/>
      <c r="K62" s="382"/>
      <c r="L62" s="382"/>
      <c r="M62" s="681"/>
      <c r="N62" s="381"/>
      <c r="O62" s="381"/>
      <c r="P62" s="381"/>
      <c r="Q62" s="381"/>
      <c r="R62" s="383"/>
    </row>
    <row r="63" spans="1:19" ht="28.5" customHeight="1" x14ac:dyDescent="0.45">
      <c r="A63" s="379"/>
      <c r="B63" s="677" t="s">
        <v>154</v>
      </c>
      <c r="C63" s="678" t="s">
        <v>141</v>
      </c>
      <c r="D63" s="381"/>
      <c r="E63" s="382"/>
      <c r="F63" s="384"/>
      <c r="G63" s="384"/>
      <c r="H63" s="384"/>
      <c r="I63" s="381"/>
      <c r="J63" s="381"/>
      <c r="K63" s="382"/>
      <c r="L63" s="382"/>
      <c r="M63" s="681"/>
      <c r="N63" s="381"/>
      <c r="O63" s="381"/>
      <c r="P63" s="381"/>
      <c r="Q63" s="381"/>
      <c r="R63" s="383"/>
    </row>
    <row r="64" spans="1:19" ht="28.5" customHeight="1" x14ac:dyDescent="0.5">
      <c r="A64" s="434"/>
      <c r="B64" s="547"/>
      <c r="C64" s="547"/>
      <c r="D64" s="435"/>
      <c r="E64" s="436">
        <f>SUM(E7:E13,E15:E18,E20:E22,E24:E26,E28:E30,E32:E33,E35,E37:E37,E39:E43,E46:E48,E51,E59:E63)</f>
        <v>100.5</v>
      </c>
      <c r="F64" s="436">
        <f t="shared" ref="F64:R64" si="28">SUM(F7:F13,F15:F18,F20:F22,F24:F26,F28:F30,F32:F33,F35,F37:F37,F39:F43,F46:F48,F51,F59:F63)</f>
        <v>174.5</v>
      </c>
      <c r="G64" s="436">
        <f t="shared" si="28"/>
        <v>168</v>
      </c>
      <c r="H64" s="436">
        <f t="shared" si="28"/>
        <v>179.5</v>
      </c>
      <c r="I64" s="436">
        <f t="shared" si="28"/>
        <v>163.5</v>
      </c>
      <c r="J64" s="436">
        <f t="shared" si="28"/>
        <v>163.5</v>
      </c>
      <c r="K64" s="436">
        <f t="shared" si="28"/>
        <v>95.5</v>
      </c>
      <c r="L64" s="436">
        <f t="shared" si="28"/>
        <v>87.5</v>
      </c>
      <c r="M64" s="687">
        <f t="shared" si="28"/>
        <v>184</v>
      </c>
      <c r="N64" s="436">
        <f t="shared" si="28"/>
        <v>147</v>
      </c>
      <c r="O64" s="436">
        <f t="shared" si="28"/>
        <v>151.5</v>
      </c>
      <c r="P64" s="436">
        <f t="shared" si="28"/>
        <v>148.5</v>
      </c>
      <c r="Q64" s="436">
        <f t="shared" si="28"/>
        <v>147.5</v>
      </c>
      <c r="R64" s="436">
        <f t="shared" si="28"/>
        <v>100.5</v>
      </c>
    </row>
    <row r="65" spans="1:18" ht="28.5" customHeight="1" x14ac:dyDescent="0.5">
      <c r="A65" s="437"/>
      <c r="B65" s="550"/>
      <c r="C65" s="550"/>
      <c r="D65" s="435"/>
      <c r="E65" s="438">
        <f>E64/8</f>
        <v>12.5625</v>
      </c>
      <c r="F65" s="438">
        <f t="shared" ref="F65:R65" si="29">F64/8</f>
        <v>21.8125</v>
      </c>
      <c r="G65" s="438">
        <f t="shared" si="29"/>
        <v>21</v>
      </c>
      <c r="H65" s="438">
        <f t="shared" si="29"/>
        <v>22.4375</v>
      </c>
      <c r="I65" s="438">
        <f t="shared" si="29"/>
        <v>20.4375</v>
      </c>
      <c r="J65" s="438">
        <f t="shared" si="29"/>
        <v>20.4375</v>
      </c>
      <c r="K65" s="438">
        <f t="shared" si="29"/>
        <v>11.9375</v>
      </c>
      <c r="L65" s="438">
        <f t="shared" si="29"/>
        <v>10.9375</v>
      </c>
      <c r="M65" s="688">
        <f t="shared" si="29"/>
        <v>23</v>
      </c>
      <c r="N65" s="438">
        <f t="shared" si="29"/>
        <v>18.375</v>
      </c>
      <c r="O65" s="438">
        <f t="shared" si="29"/>
        <v>18.9375</v>
      </c>
      <c r="P65" s="438">
        <f t="shared" si="29"/>
        <v>18.5625</v>
      </c>
      <c r="Q65" s="438">
        <f t="shared" si="29"/>
        <v>18.4375</v>
      </c>
      <c r="R65" s="438">
        <f t="shared" si="29"/>
        <v>12.5625</v>
      </c>
    </row>
    <row r="66" spans="1:18" ht="28.5" customHeight="1" x14ac:dyDescent="0.5">
      <c r="A66" s="439"/>
      <c r="B66" s="552"/>
      <c r="C66" s="552"/>
      <c r="D66" s="440" t="s">
        <v>212</v>
      </c>
      <c r="E66" s="441" t="s">
        <v>74</v>
      </c>
      <c r="F66" s="442" t="s">
        <v>203</v>
      </c>
      <c r="H66" s="440" t="s">
        <v>211</v>
      </c>
      <c r="I66" s="443"/>
      <c r="J66" s="444" t="s">
        <v>203</v>
      </c>
      <c r="L66" s="440" t="s">
        <v>213</v>
      </c>
      <c r="M66" s="441" t="s">
        <v>74</v>
      </c>
      <c r="N66" s="442" t="s">
        <v>203</v>
      </c>
      <c r="P66" s="440" t="s">
        <v>211</v>
      </c>
      <c r="Q66" s="443"/>
      <c r="R66" s="444" t="s">
        <v>203</v>
      </c>
    </row>
    <row r="67" spans="1:18" ht="28.5" customHeight="1" x14ac:dyDescent="0.5">
      <c r="A67" s="445"/>
      <c r="B67" s="558"/>
      <c r="C67" s="558"/>
      <c r="D67" s="446" t="s">
        <v>159</v>
      </c>
      <c r="E67" s="447">
        <v>27.15</v>
      </c>
      <c r="F67" s="448" t="str">
        <f>E67* 40 &amp; "hrs"</f>
        <v>1086hrs</v>
      </c>
      <c r="H67" s="449" t="s">
        <v>240</v>
      </c>
      <c r="I67" s="450">
        <v>25.93</v>
      </c>
      <c r="J67" s="451" t="s">
        <v>247</v>
      </c>
      <c r="L67" s="452" t="s">
        <v>159</v>
      </c>
      <c r="M67" s="453">
        <v>27.15</v>
      </c>
      <c r="N67" s="448" t="str">
        <f>M67* 40 &amp; "hrs"</f>
        <v>1086hrs</v>
      </c>
      <c r="P67" s="454" t="s">
        <v>240</v>
      </c>
      <c r="Q67" s="455">
        <v>25.93</v>
      </c>
      <c r="R67" s="456" t="s">
        <v>247</v>
      </c>
    </row>
    <row r="68" spans="1:18" ht="28.5" customHeight="1" x14ac:dyDescent="0.5">
      <c r="A68" s="445"/>
      <c r="B68" s="558"/>
      <c r="C68" s="558"/>
      <c r="D68" s="457" t="s">
        <v>204</v>
      </c>
      <c r="E68" s="458">
        <f>SUM(E64:K64)/40</f>
        <v>26.125</v>
      </c>
      <c r="F68" s="459" t="str">
        <f>E68* 40 &amp; "hrs"</f>
        <v>1045hrs</v>
      </c>
      <c r="H68" s="460" t="s">
        <v>74</v>
      </c>
      <c r="I68" s="461">
        <f>SUM(E64:K64)/40</f>
        <v>26.125</v>
      </c>
      <c r="J68" s="462" t="str">
        <f>I68*40 &amp; "hrs"</f>
        <v>1045hrs</v>
      </c>
      <c r="L68" s="463" t="s">
        <v>204</v>
      </c>
      <c r="M68" s="464">
        <f>SUM(L64:R64)/40</f>
        <v>24.162500000000001</v>
      </c>
      <c r="N68" s="459" t="str">
        <f>M68* 40 &amp; "hrs"</f>
        <v>966.5hrs</v>
      </c>
      <c r="P68" s="460" t="s">
        <v>74</v>
      </c>
      <c r="Q68" s="465">
        <f>SUM(L64:R64)/40</f>
        <v>24.162500000000001</v>
      </c>
      <c r="R68" s="466" t="str">
        <f>Q68*40 &amp; "hrs"</f>
        <v>966.5hrs</v>
      </c>
    </row>
    <row r="69" spans="1:18" ht="28.5" customHeight="1" x14ac:dyDescent="0.5">
      <c r="A69" s="467"/>
      <c r="B69" s="578"/>
      <c r="C69" s="578"/>
      <c r="D69" s="452" t="s">
        <v>188</v>
      </c>
      <c r="E69" s="453">
        <f>COUNTIFS(E7:K65, "T")*8/40</f>
        <v>0</v>
      </c>
      <c r="F69" s="468" t="str">
        <f>E69* 40 &amp; "hrs"</f>
        <v>0hrs</v>
      </c>
      <c r="H69" s="454" t="s">
        <v>241</v>
      </c>
      <c r="I69" s="453">
        <v>29.07</v>
      </c>
      <c r="J69" s="456" t="s">
        <v>251</v>
      </c>
      <c r="L69" s="469" t="s">
        <v>188</v>
      </c>
      <c r="M69" s="455">
        <f>COUNTIFS(L7:R65, "T")*8/40</f>
        <v>0</v>
      </c>
      <c r="N69" s="468" t="str">
        <f>M69* 40 &amp; "hrs"</f>
        <v>0hrs</v>
      </c>
      <c r="P69" s="454" t="s">
        <v>241</v>
      </c>
      <c r="Q69" s="455">
        <v>29.07</v>
      </c>
      <c r="R69" s="456" t="s">
        <v>251</v>
      </c>
    </row>
    <row r="72" spans="1:18" ht="28.5" customHeight="1" x14ac:dyDescent="0.4">
      <c r="D72" s="399" t="s">
        <v>280</v>
      </c>
      <c r="G72" s="399">
        <f>26.63*40</f>
        <v>1065.2</v>
      </c>
      <c r="H72" s="399" t="str">
        <f ca="1">_xlfn.FORMULATEXT(G72)</f>
        <v>=26.63*40</v>
      </c>
    </row>
  </sheetData>
  <mergeCells count="5">
    <mergeCell ref="A1:R1"/>
    <mergeCell ref="A2:R2"/>
    <mergeCell ref="A3:R3"/>
    <mergeCell ref="E4:K4"/>
    <mergeCell ref="L4:R4"/>
  </mergeCells>
  <conditionalFormatting sqref="I68">
    <cfRule type="cellIs" dxfId="249" priority="10" operator="lessThan">
      <formula>25.93</formula>
    </cfRule>
    <cfRule type="cellIs" dxfId="248" priority="11" operator="greaterThan">
      <formula>29.07</formula>
    </cfRule>
    <cfRule type="cellIs" dxfId="247" priority="12" operator="between">
      <formula>25.93</formula>
      <formula>29.07</formula>
    </cfRule>
  </conditionalFormatting>
  <conditionalFormatting sqref="J68">
    <cfRule type="cellIs" dxfId="246" priority="7" operator="lessThan">
      <formula>1037.2</formula>
    </cfRule>
    <cfRule type="cellIs" dxfId="245" priority="8" operator="greaterThan">
      <formula>1162.8</formula>
    </cfRule>
    <cfRule type="cellIs" dxfId="244" priority="9" operator="between">
      <formula>1037.2</formula>
      <formula>1162.8</formula>
    </cfRule>
  </conditionalFormatting>
  <conditionalFormatting sqref="Q68">
    <cfRule type="cellIs" dxfId="243" priority="4" operator="lessThan">
      <formula>25.93</formula>
    </cfRule>
    <cfRule type="cellIs" dxfId="242" priority="5" operator="greaterThan">
      <formula>29.07</formula>
    </cfRule>
    <cfRule type="cellIs" dxfId="241" priority="6" operator="between">
      <formula>25.93</formula>
      <formula>29.07</formula>
    </cfRule>
  </conditionalFormatting>
  <conditionalFormatting sqref="R68">
    <cfRule type="cellIs" dxfId="240" priority="1" operator="lessThan">
      <formula>1037.2</formula>
    </cfRule>
    <cfRule type="cellIs" dxfId="239" priority="2" operator="greaterThan">
      <formula>1162.8</formula>
    </cfRule>
    <cfRule type="cellIs" dxfId="238" priority="3" operator="between">
      <formula>1037.2</formula>
      <formula>1162.8</formula>
    </cfRule>
  </conditionalFormatting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312C-7E8B-4388-B453-1D3A33F3C6AD}">
  <dimension ref="A1:S69"/>
  <sheetViews>
    <sheetView topLeftCell="A21" workbookViewId="0">
      <selection activeCell="P40" sqref="P40"/>
    </sheetView>
  </sheetViews>
  <sheetFormatPr defaultRowHeight="12.5" x14ac:dyDescent="0.25"/>
  <cols>
    <col min="2" max="2" width="19.1796875" bestFit="1" customWidth="1"/>
    <col min="3" max="3" width="23.1796875" bestFit="1" customWidth="1"/>
  </cols>
  <sheetData>
    <row r="1" spans="1:19" ht="13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9" ht="13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9" ht="13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9" ht="13" x14ac:dyDescent="0.3">
      <c r="A4" s="258"/>
      <c r="B4" s="258"/>
      <c r="C4" s="258"/>
      <c r="D4" s="25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</row>
    <row r="5" spans="1:19" ht="13" x14ac:dyDescent="0.3">
      <c r="A5" s="259"/>
      <c r="B5" s="259"/>
      <c r="C5" s="259"/>
      <c r="D5" s="259"/>
      <c r="E5" s="349">
        <v>45263</v>
      </c>
      <c r="F5" s="349">
        <v>45264</v>
      </c>
      <c r="G5" s="349">
        <v>45265</v>
      </c>
      <c r="H5" s="349">
        <v>45266</v>
      </c>
      <c r="I5" s="349">
        <v>45267</v>
      </c>
      <c r="J5" s="349">
        <v>45268</v>
      </c>
      <c r="K5" s="349">
        <v>45269</v>
      </c>
      <c r="L5" s="349">
        <v>45270</v>
      </c>
      <c r="M5" s="349">
        <v>45271</v>
      </c>
      <c r="N5" s="349">
        <v>45272</v>
      </c>
      <c r="O5" s="349">
        <v>45273</v>
      </c>
      <c r="P5" s="349">
        <v>45274</v>
      </c>
      <c r="Q5" s="349">
        <v>45275</v>
      </c>
      <c r="R5" s="349">
        <v>45276</v>
      </c>
    </row>
    <row r="6" spans="1:19" ht="13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</row>
    <row r="7" spans="1:19" ht="13" x14ac:dyDescent="0.25">
      <c r="A7" s="265" t="s">
        <v>13</v>
      </c>
      <c r="B7" s="265" t="s">
        <v>116</v>
      </c>
      <c r="C7" s="266" t="s">
        <v>115</v>
      </c>
      <c r="D7" s="267">
        <f>SUM(E7:K7,L7:R7)/2</f>
        <v>35</v>
      </c>
      <c r="E7" s="268"/>
      <c r="F7" s="267">
        <v>7</v>
      </c>
      <c r="G7" s="267">
        <v>7</v>
      </c>
      <c r="H7" s="267">
        <v>7</v>
      </c>
      <c r="I7" s="267">
        <v>7</v>
      </c>
      <c r="J7" s="267">
        <v>7</v>
      </c>
      <c r="K7" s="268"/>
      <c r="L7" s="268"/>
      <c r="M7" s="267">
        <v>7</v>
      </c>
      <c r="N7" s="267">
        <v>7</v>
      </c>
      <c r="O7" s="267">
        <v>7</v>
      </c>
      <c r="P7" s="267">
        <v>7</v>
      </c>
      <c r="Q7" s="267">
        <v>7</v>
      </c>
      <c r="R7" s="269"/>
    </row>
    <row r="8" spans="1:19" ht="13" x14ac:dyDescent="0.25">
      <c r="A8" s="265" t="s">
        <v>13</v>
      </c>
      <c r="B8" s="265" t="s">
        <v>90</v>
      </c>
      <c r="C8" s="266" t="s">
        <v>88</v>
      </c>
      <c r="D8" s="267">
        <f t="shared" ref="D8:D13" si="0">SUM(E8:K8,L8:R8)/2</f>
        <v>36</v>
      </c>
      <c r="E8" s="268"/>
      <c r="F8" s="350" t="s">
        <v>104</v>
      </c>
      <c r="G8" s="267">
        <v>8</v>
      </c>
      <c r="H8" s="270">
        <v>8</v>
      </c>
      <c r="I8" s="267">
        <v>8</v>
      </c>
      <c r="J8" s="267">
        <v>8</v>
      </c>
      <c r="K8" s="268"/>
      <c r="L8" s="268"/>
      <c r="M8" s="267">
        <v>8</v>
      </c>
      <c r="N8" s="267">
        <v>8</v>
      </c>
      <c r="O8" s="267">
        <v>8</v>
      </c>
      <c r="P8" s="267">
        <v>8</v>
      </c>
      <c r="Q8" s="267">
        <v>8</v>
      </c>
      <c r="R8" s="269"/>
    </row>
    <row r="9" spans="1:19" ht="13" x14ac:dyDescent="0.25">
      <c r="A9" s="265" t="s">
        <v>13</v>
      </c>
      <c r="B9" s="265" t="s">
        <v>90</v>
      </c>
      <c r="C9" s="266" t="s">
        <v>89</v>
      </c>
      <c r="D9" s="267">
        <f t="shared" si="0"/>
        <v>40</v>
      </c>
      <c r="E9" s="268"/>
      <c r="F9" s="267">
        <v>8</v>
      </c>
      <c r="G9" s="267">
        <v>8</v>
      </c>
      <c r="H9" s="267">
        <v>8</v>
      </c>
      <c r="I9" s="267">
        <v>8</v>
      </c>
      <c r="J9" s="267">
        <v>8</v>
      </c>
      <c r="K9" s="268"/>
      <c r="L9" s="268"/>
      <c r="M9" s="267">
        <v>8</v>
      </c>
      <c r="N9" s="267">
        <v>8</v>
      </c>
      <c r="O9" s="267">
        <v>8</v>
      </c>
      <c r="P9" s="267">
        <v>8</v>
      </c>
      <c r="Q9" s="267">
        <v>8</v>
      </c>
      <c r="R9" s="269"/>
    </row>
    <row r="10" spans="1:19" ht="13" x14ac:dyDescent="0.25">
      <c r="A10" s="265" t="s">
        <v>13</v>
      </c>
      <c r="B10" s="265" t="s">
        <v>90</v>
      </c>
      <c r="C10" s="271" t="s">
        <v>118</v>
      </c>
      <c r="D10" s="267">
        <f t="shared" si="0"/>
        <v>40</v>
      </c>
      <c r="E10" s="268">
        <v>8</v>
      </c>
      <c r="F10" s="267">
        <v>8</v>
      </c>
      <c r="G10" s="267">
        <v>8</v>
      </c>
      <c r="H10" s="267"/>
      <c r="I10" s="267">
        <v>8</v>
      </c>
      <c r="J10" s="267">
        <v>8</v>
      </c>
      <c r="K10" s="268"/>
      <c r="L10" s="272"/>
      <c r="M10" s="267">
        <v>8</v>
      </c>
      <c r="N10" s="267">
        <v>8</v>
      </c>
      <c r="O10" s="267">
        <v>8</v>
      </c>
      <c r="P10" s="267">
        <v>8</v>
      </c>
      <c r="Q10" s="267"/>
      <c r="R10" s="268">
        <v>8</v>
      </c>
    </row>
    <row r="11" spans="1:19" ht="13" x14ac:dyDescent="0.25">
      <c r="A11" s="265" t="s">
        <v>13</v>
      </c>
      <c r="B11" s="265" t="s">
        <v>90</v>
      </c>
      <c r="C11" s="271" t="s">
        <v>133</v>
      </c>
      <c r="D11" s="267">
        <f t="shared" si="0"/>
        <v>40</v>
      </c>
      <c r="E11" s="268">
        <v>8</v>
      </c>
      <c r="F11" s="267">
        <v>8</v>
      </c>
      <c r="G11" s="267"/>
      <c r="H11" s="267">
        <v>8</v>
      </c>
      <c r="I11" s="267">
        <v>8</v>
      </c>
      <c r="J11" s="267">
        <v>8</v>
      </c>
      <c r="K11" s="268"/>
      <c r="L11" s="272"/>
      <c r="M11" s="267">
        <v>8</v>
      </c>
      <c r="N11" s="267">
        <v>8</v>
      </c>
      <c r="O11" s="267">
        <v>8</v>
      </c>
      <c r="P11" s="267"/>
      <c r="Q11" s="267">
        <v>8</v>
      </c>
      <c r="R11" s="269">
        <v>8</v>
      </c>
    </row>
    <row r="12" spans="1:19" ht="13" x14ac:dyDescent="0.25">
      <c r="A12" s="265" t="s">
        <v>13</v>
      </c>
      <c r="B12" s="265" t="s">
        <v>90</v>
      </c>
      <c r="C12" s="273" t="s">
        <v>106</v>
      </c>
      <c r="D12" s="267">
        <f t="shared" si="0"/>
        <v>8</v>
      </c>
      <c r="E12" s="268"/>
      <c r="F12" s="369"/>
      <c r="G12" s="369"/>
      <c r="H12" s="369"/>
      <c r="I12" s="267"/>
      <c r="J12" s="369"/>
      <c r="K12" s="268">
        <v>8</v>
      </c>
      <c r="L12" s="272"/>
      <c r="M12" s="369"/>
      <c r="N12" s="369"/>
      <c r="O12" s="369"/>
      <c r="P12" s="369"/>
      <c r="Q12" s="369"/>
      <c r="R12" s="268">
        <v>8</v>
      </c>
    </row>
    <row r="13" spans="1:19" ht="13" x14ac:dyDescent="0.25">
      <c r="A13" s="265" t="s">
        <v>13</v>
      </c>
      <c r="B13" s="265" t="s">
        <v>228</v>
      </c>
      <c r="C13" s="273" t="s">
        <v>112</v>
      </c>
      <c r="D13" s="267">
        <f t="shared" si="0"/>
        <v>12</v>
      </c>
      <c r="E13" s="268">
        <v>6</v>
      </c>
      <c r="F13" s="270"/>
      <c r="G13" s="274"/>
      <c r="H13" s="267"/>
      <c r="I13" s="267"/>
      <c r="J13" s="267"/>
      <c r="K13" s="268">
        <v>6</v>
      </c>
      <c r="L13" s="272">
        <v>6</v>
      </c>
      <c r="M13" s="267"/>
      <c r="N13" s="274"/>
      <c r="O13" s="267"/>
      <c r="P13" s="274"/>
      <c r="Q13" s="267"/>
      <c r="R13" s="272">
        <v>6</v>
      </c>
    </row>
    <row r="14" spans="1:19" ht="13" x14ac:dyDescent="0.25">
      <c r="A14" s="275"/>
      <c r="B14" s="275"/>
      <c r="C14" s="276" t="s">
        <v>122</v>
      </c>
      <c r="D14" s="277"/>
      <c r="E14" s="278">
        <f>COUNT(E7:E13)</f>
        <v>3</v>
      </c>
      <c r="F14" s="278">
        <f t="shared" ref="F14:R14" si="1">COUNT(F7:F13)</f>
        <v>4</v>
      </c>
      <c r="G14" s="278">
        <f t="shared" si="1"/>
        <v>4</v>
      </c>
      <c r="H14" s="278">
        <f t="shared" si="1"/>
        <v>4</v>
      </c>
      <c r="I14" s="278">
        <f t="shared" si="1"/>
        <v>5</v>
      </c>
      <c r="J14" s="278">
        <f t="shared" si="1"/>
        <v>5</v>
      </c>
      <c r="K14" s="278">
        <f t="shared" si="1"/>
        <v>2</v>
      </c>
      <c r="L14" s="278">
        <f t="shared" si="1"/>
        <v>1</v>
      </c>
      <c r="M14" s="278">
        <f t="shared" si="1"/>
        <v>5</v>
      </c>
      <c r="N14" s="278">
        <f t="shared" si="1"/>
        <v>5</v>
      </c>
      <c r="O14" s="278">
        <f t="shared" si="1"/>
        <v>5</v>
      </c>
      <c r="P14" s="278">
        <f t="shared" si="1"/>
        <v>4</v>
      </c>
      <c r="Q14" s="278">
        <f t="shared" si="1"/>
        <v>4</v>
      </c>
      <c r="R14" s="278">
        <f t="shared" si="1"/>
        <v>4</v>
      </c>
      <c r="S14" s="367">
        <f>AVERAGE(E14:R14)</f>
        <v>3.9285714285714284</v>
      </c>
    </row>
    <row r="15" spans="1:19" ht="13" x14ac:dyDescent="0.25">
      <c r="A15" s="265" t="s">
        <v>13</v>
      </c>
      <c r="B15" s="265" t="s">
        <v>14</v>
      </c>
      <c r="C15" s="271" t="s">
        <v>202</v>
      </c>
      <c r="D15" s="267">
        <f t="shared" ref="D15:D17" si="2">SUM(E15:K15,L15:R15)/2</f>
        <v>40</v>
      </c>
      <c r="E15" s="272"/>
      <c r="F15" s="279">
        <v>8</v>
      </c>
      <c r="G15" s="279"/>
      <c r="H15" s="279">
        <v>8</v>
      </c>
      <c r="I15" s="279">
        <v>8</v>
      </c>
      <c r="J15" s="279">
        <v>8</v>
      </c>
      <c r="K15" s="272">
        <v>8</v>
      </c>
      <c r="L15" s="272">
        <v>8</v>
      </c>
      <c r="M15" s="267"/>
      <c r="N15" s="279">
        <v>8</v>
      </c>
      <c r="O15" s="279">
        <v>8</v>
      </c>
      <c r="P15" s="279">
        <v>8</v>
      </c>
      <c r="Q15" s="279">
        <v>8</v>
      </c>
      <c r="R15" s="280"/>
      <c r="S15" s="367"/>
    </row>
    <row r="16" spans="1:19" ht="13" x14ac:dyDescent="0.25">
      <c r="A16" s="265" t="s">
        <v>13</v>
      </c>
      <c r="B16" s="265" t="s">
        <v>14</v>
      </c>
      <c r="C16" s="271" t="s">
        <v>98</v>
      </c>
      <c r="D16" s="267">
        <f t="shared" si="2"/>
        <v>40</v>
      </c>
      <c r="E16" s="268"/>
      <c r="F16" s="270">
        <v>8</v>
      </c>
      <c r="G16" s="267">
        <v>8</v>
      </c>
      <c r="H16" s="267">
        <v>8</v>
      </c>
      <c r="I16" s="267">
        <v>8</v>
      </c>
      <c r="J16" s="267">
        <v>8</v>
      </c>
      <c r="K16" s="268"/>
      <c r="L16" s="268"/>
      <c r="M16" s="279">
        <v>8</v>
      </c>
      <c r="N16" s="279">
        <v>8</v>
      </c>
      <c r="O16" s="267">
        <v>8</v>
      </c>
      <c r="P16" s="267">
        <v>8</v>
      </c>
      <c r="Q16" s="267">
        <v>8</v>
      </c>
      <c r="R16" s="269"/>
      <c r="S16" s="367"/>
    </row>
    <row r="17" spans="1:19" ht="13" x14ac:dyDescent="0.25">
      <c r="A17" s="476" t="s">
        <v>138</v>
      </c>
      <c r="B17" s="476" t="s">
        <v>14</v>
      </c>
      <c r="C17" s="477" t="s">
        <v>142</v>
      </c>
      <c r="D17" s="267">
        <f t="shared" si="2"/>
        <v>0</v>
      </c>
      <c r="E17" s="268"/>
      <c r="F17" s="647" t="s">
        <v>138</v>
      </c>
      <c r="G17" s="648" t="s">
        <v>138</v>
      </c>
      <c r="H17" s="648"/>
      <c r="I17" s="648" t="s">
        <v>138</v>
      </c>
      <c r="J17" s="648" t="s">
        <v>138</v>
      </c>
      <c r="K17" s="649" t="s">
        <v>138</v>
      </c>
      <c r="L17" s="649" t="s">
        <v>138</v>
      </c>
      <c r="M17" s="648" t="s">
        <v>138</v>
      </c>
      <c r="N17" s="648"/>
      <c r="O17" s="648" t="s">
        <v>138</v>
      </c>
      <c r="P17" s="648" t="s">
        <v>138</v>
      </c>
      <c r="Q17" s="648" t="s">
        <v>138</v>
      </c>
      <c r="R17" s="269"/>
      <c r="S17" s="367"/>
    </row>
    <row r="18" spans="1:19" ht="13" x14ac:dyDescent="0.25">
      <c r="A18" s="265" t="s">
        <v>13</v>
      </c>
      <c r="B18" s="265" t="s">
        <v>201</v>
      </c>
      <c r="C18" s="271" t="s">
        <v>107</v>
      </c>
      <c r="D18" s="267">
        <f>SUM(E18:K18,L18:R18)/2</f>
        <v>20.5</v>
      </c>
      <c r="E18" s="268">
        <v>5</v>
      </c>
      <c r="F18" s="267"/>
      <c r="G18" s="267">
        <v>5</v>
      </c>
      <c r="H18" s="267">
        <v>5</v>
      </c>
      <c r="I18" s="267"/>
      <c r="J18" s="267"/>
      <c r="K18" s="268"/>
      <c r="L18" s="272">
        <v>8</v>
      </c>
      <c r="M18" s="267">
        <v>5</v>
      </c>
      <c r="N18" s="267">
        <v>5</v>
      </c>
      <c r="O18" s="267"/>
      <c r="P18" s="267"/>
      <c r="Q18" s="267"/>
      <c r="R18" s="269">
        <v>8</v>
      </c>
      <c r="S18" s="367"/>
    </row>
    <row r="19" spans="1:19" ht="13" x14ac:dyDescent="0.25">
      <c r="A19" s="275"/>
      <c r="B19" s="275"/>
      <c r="C19" s="276" t="s">
        <v>123</v>
      </c>
      <c r="D19" s="277"/>
      <c r="E19" s="278">
        <f t="shared" ref="E19:R19" si="3">COUNT(E7:E13,E15:E18)</f>
        <v>4</v>
      </c>
      <c r="F19" s="278">
        <f t="shared" si="3"/>
        <v>6</v>
      </c>
      <c r="G19" s="278">
        <f t="shared" si="3"/>
        <v>6</v>
      </c>
      <c r="H19" s="278">
        <f t="shared" si="3"/>
        <v>7</v>
      </c>
      <c r="I19" s="278">
        <f t="shared" si="3"/>
        <v>7</v>
      </c>
      <c r="J19" s="278">
        <f t="shared" si="3"/>
        <v>7</v>
      </c>
      <c r="K19" s="278">
        <f t="shared" si="3"/>
        <v>3</v>
      </c>
      <c r="L19" s="278">
        <f t="shared" si="3"/>
        <v>3</v>
      </c>
      <c r="M19" s="278">
        <f t="shared" si="3"/>
        <v>7</v>
      </c>
      <c r="N19" s="278">
        <f t="shared" si="3"/>
        <v>8</v>
      </c>
      <c r="O19" s="278">
        <f t="shared" si="3"/>
        <v>7</v>
      </c>
      <c r="P19" s="278">
        <f t="shared" si="3"/>
        <v>6</v>
      </c>
      <c r="Q19" s="278">
        <f t="shared" si="3"/>
        <v>6</v>
      </c>
      <c r="R19" s="278">
        <f t="shared" si="3"/>
        <v>5</v>
      </c>
      <c r="S19" s="367">
        <f t="shared" ref="S19:S57" si="4">AVERAGE(E19:R19)</f>
        <v>5.8571428571428568</v>
      </c>
    </row>
    <row r="20" spans="1:19" ht="13" x14ac:dyDescent="0.25">
      <c r="A20" s="265" t="s">
        <v>13</v>
      </c>
      <c r="B20" s="265" t="s">
        <v>26</v>
      </c>
      <c r="C20" s="271" t="s">
        <v>111</v>
      </c>
      <c r="D20" s="267">
        <f>SUM(E20:K20,L20:R20)/2</f>
        <v>40</v>
      </c>
      <c r="E20" s="268"/>
      <c r="F20" s="267">
        <v>8</v>
      </c>
      <c r="G20" s="267">
        <v>8</v>
      </c>
      <c r="H20" s="267"/>
      <c r="I20" s="267">
        <v>8</v>
      </c>
      <c r="J20" s="267">
        <v>8</v>
      </c>
      <c r="K20" s="272">
        <v>8</v>
      </c>
      <c r="L20" s="272">
        <v>8</v>
      </c>
      <c r="M20" s="279">
        <v>8</v>
      </c>
      <c r="N20" s="279">
        <v>8</v>
      </c>
      <c r="P20" s="279">
        <v>8</v>
      </c>
      <c r="Q20" s="279">
        <v>8</v>
      </c>
      <c r="R20" s="269"/>
      <c r="S20" s="367"/>
    </row>
    <row r="21" spans="1:19" ht="13" x14ac:dyDescent="0.25">
      <c r="A21" s="265" t="s">
        <v>13</v>
      </c>
      <c r="B21" s="265" t="s">
        <v>26</v>
      </c>
      <c r="C21" s="271" t="s">
        <v>274</v>
      </c>
      <c r="D21" s="267">
        <f>SUM(E21:K21,L21:R21)/2</f>
        <v>40</v>
      </c>
      <c r="E21" s="472">
        <v>8</v>
      </c>
      <c r="F21" s="267">
        <v>8</v>
      </c>
      <c r="G21" s="267">
        <v>8</v>
      </c>
      <c r="H21" s="267">
        <v>8</v>
      </c>
      <c r="I21" s="267"/>
      <c r="J21" s="267">
        <v>8</v>
      </c>
      <c r="K21" s="475"/>
      <c r="L21" s="472"/>
      <c r="M21" s="267">
        <v>8</v>
      </c>
      <c r="N21" s="267">
        <v>8</v>
      </c>
      <c r="O21" s="267">
        <v>8</v>
      </c>
      <c r="P21" s="267"/>
      <c r="Q21" s="267">
        <v>8</v>
      </c>
      <c r="R21" s="472">
        <v>8</v>
      </c>
      <c r="S21" s="367"/>
    </row>
    <row r="22" spans="1:19" ht="13" x14ac:dyDescent="0.25">
      <c r="A22" s="275"/>
      <c r="B22" s="275"/>
      <c r="C22" s="276" t="s">
        <v>120</v>
      </c>
      <c r="D22" s="277"/>
      <c r="E22" s="278">
        <f t="shared" ref="E22:R22" si="5">COUNT(E7:E13,E15:E18,E20:E21)</f>
        <v>5</v>
      </c>
      <c r="F22" s="278">
        <f t="shared" si="5"/>
        <v>8</v>
      </c>
      <c r="G22" s="278">
        <f t="shared" si="5"/>
        <v>8</v>
      </c>
      <c r="H22" s="278">
        <f t="shared" si="5"/>
        <v>8</v>
      </c>
      <c r="I22" s="278">
        <f t="shared" si="5"/>
        <v>8</v>
      </c>
      <c r="J22" s="278">
        <f t="shared" si="5"/>
        <v>9</v>
      </c>
      <c r="K22" s="278">
        <f t="shared" si="5"/>
        <v>4</v>
      </c>
      <c r="L22" s="278">
        <f t="shared" si="5"/>
        <v>4</v>
      </c>
      <c r="M22" s="278">
        <f t="shared" si="5"/>
        <v>9</v>
      </c>
      <c r="N22" s="278">
        <f t="shared" si="5"/>
        <v>10</v>
      </c>
      <c r="O22" s="278">
        <f t="shared" si="5"/>
        <v>8</v>
      </c>
      <c r="P22" s="278">
        <f t="shared" si="5"/>
        <v>7</v>
      </c>
      <c r="Q22" s="278">
        <f t="shared" si="5"/>
        <v>8</v>
      </c>
      <c r="R22" s="278">
        <f t="shared" si="5"/>
        <v>6</v>
      </c>
      <c r="S22" s="367">
        <f t="shared" si="4"/>
        <v>7.2857142857142856</v>
      </c>
    </row>
    <row r="23" spans="1:19" ht="13" x14ac:dyDescent="0.25">
      <c r="A23" s="265" t="s">
        <v>13</v>
      </c>
      <c r="B23" s="265" t="s">
        <v>30</v>
      </c>
      <c r="C23" s="271" t="s">
        <v>254</v>
      </c>
      <c r="D23" s="267">
        <f>SUM(E23:K23,L23:R23)/2</f>
        <v>40</v>
      </c>
      <c r="E23" s="268"/>
      <c r="F23" s="267">
        <v>8</v>
      </c>
      <c r="G23" s="350"/>
      <c r="H23" s="267">
        <v>8</v>
      </c>
      <c r="I23" s="267">
        <v>8</v>
      </c>
      <c r="J23" s="267">
        <v>8</v>
      </c>
      <c r="K23" s="473">
        <v>8</v>
      </c>
      <c r="L23" s="473">
        <v>8</v>
      </c>
      <c r="M23" s="350"/>
      <c r="N23" s="267">
        <v>8</v>
      </c>
      <c r="O23" s="267">
        <v>8</v>
      </c>
      <c r="P23" s="279">
        <v>8</v>
      </c>
      <c r="Q23" s="279">
        <v>8</v>
      </c>
      <c r="R23" s="269"/>
      <c r="S23" s="367"/>
    </row>
    <row r="24" spans="1:19" ht="13" x14ac:dyDescent="0.25">
      <c r="A24" s="265" t="s">
        <v>13</v>
      </c>
      <c r="B24" s="265" t="s">
        <v>30</v>
      </c>
      <c r="C24" s="368" t="s">
        <v>109</v>
      </c>
      <c r="D24" s="267">
        <f t="shared" ref="D24:D25" si="6">SUM(E24:K24,L24:R24)/2</f>
        <v>8</v>
      </c>
      <c r="E24" s="268"/>
      <c r="F24" s="369"/>
      <c r="G24" s="267">
        <v>8</v>
      </c>
      <c r="H24" s="369"/>
      <c r="I24" s="369"/>
      <c r="J24" s="369"/>
      <c r="K24" s="268"/>
      <c r="L24" s="268"/>
      <c r="M24" s="369"/>
      <c r="N24" s="369"/>
      <c r="O24" s="369"/>
      <c r="P24" s="267">
        <v>8</v>
      </c>
      <c r="Q24" s="369"/>
      <c r="R24" s="269"/>
      <c r="S24" s="367"/>
    </row>
    <row r="25" spans="1:19" ht="13" x14ac:dyDescent="0.25">
      <c r="A25" s="265" t="s">
        <v>13</v>
      </c>
      <c r="B25" s="265" t="s">
        <v>30</v>
      </c>
      <c r="C25" s="271" t="s">
        <v>238</v>
      </c>
      <c r="D25" s="267">
        <f t="shared" si="6"/>
        <v>16</v>
      </c>
      <c r="E25" s="268">
        <v>8</v>
      </c>
      <c r="F25" s="267"/>
      <c r="G25" s="267"/>
      <c r="H25" s="267"/>
      <c r="I25" s="267"/>
      <c r="J25" s="267"/>
      <c r="K25" s="268">
        <v>8</v>
      </c>
      <c r="L25" s="268">
        <v>8</v>
      </c>
      <c r="M25" s="267"/>
      <c r="N25" s="267"/>
      <c r="O25" s="267"/>
      <c r="P25" s="267"/>
      <c r="Q25" s="267"/>
      <c r="R25" s="269">
        <v>8</v>
      </c>
      <c r="S25" s="367"/>
    </row>
    <row r="26" spans="1:19" ht="13" x14ac:dyDescent="0.25">
      <c r="A26" s="275"/>
      <c r="B26" s="275"/>
      <c r="C26" s="276" t="s">
        <v>119</v>
      </c>
      <c r="D26" s="277"/>
      <c r="E26" s="278">
        <f t="shared" ref="E26:R26" si="7">COUNT(E7:E13,E15:E18,E20:E21,E23:E25)</f>
        <v>6</v>
      </c>
      <c r="F26" s="278">
        <f t="shared" si="7"/>
        <v>9</v>
      </c>
      <c r="G26" s="278">
        <f t="shared" si="7"/>
        <v>9</v>
      </c>
      <c r="H26" s="278">
        <f t="shared" si="7"/>
        <v>9</v>
      </c>
      <c r="I26" s="278">
        <f t="shared" si="7"/>
        <v>9</v>
      </c>
      <c r="J26" s="278">
        <f t="shared" si="7"/>
        <v>10</v>
      </c>
      <c r="K26" s="278">
        <f t="shared" si="7"/>
        <v>6</v>
      </c>
      <c r="L26" s="278">
        <f t="shared" si="7"/>
        <v>6</v>
      </c>
      <c r="M26" s="278">
        <f t="shared" si="7"/>
        <v>9</v>
      </c>
      <c r="N26" s="278">
        <f t="shared" si="7"/>
        <v>11</v>
      </c>
      <c r="O26" s="278">
        <f t="shared" si="7"/>
        <v>9</v>
      </c>
      <c r="P26" s="278">
        <f t="shared" si="7"/>
        <v>9</v>
      </c>
      <c r="Q26" s="278">
        <f t="shared" si="7"/>
        <v>9</v>
      </c>
      <c r="R26" s="278">
        <f t="shared" si="7"/>
        <v>7</v>
      </c>
      <c r="S26" s="367">
        <f t="shared" si="4"/>
        <v>8.4285714285714288</v>
      </c>
    </row>
    <row r="27" spans="1:19" ht="13" x14ac:dyDescent="0.25">
      <c r="A27" s="265" t="s">
        <v>13</v>
      </c>
      <c r="B27" s="265" t="s">
        <v>91</v>
      </c>
      <c r="C27" s="271" t="s">
        <v>242</v>
      </c>
      <c r="D27" s="267">
        <f>SUM(E27:K27,L27:R27)/2</f>
        <v>20</v>
      </c>
      <c r="E27" s="286"/>
      <c r="F27" s="267">
        <v>8</v>
      </c>
      <c r="G27" s="267">
        <v>8</v>
      </c>
      <c r="H27" s="267">
        <v>8</v>
      </c>
      <c r="I27" s="267">
        <v>8</v>
      </c>
      <c r="J27" s="267"/>
      <c r="K27" s="268">
        <v>8</v>
      </c>
      <c r="L27" s="646" t="s">
        <v>219</v>
      </c>
      <c r="M27" s="267"/>
      <c r="N27" s="267"/>
      <c r="O27" s="267"/>
      <c r="P27" s="267"/>
      <c r="Q27" s="267"/>
      <c r="R27" s="269"/>
      <c r="S27" s="367"/>
    </row>
    <row r="28" spans="1:19" ht="13" x14ac:dyDescent="0.25">
      <c r="A28" s="291" t="s">
        <v>231</v>
      </c>
      <c r="B28" s="291" t="s">
        <v>91</v>
      </c>
      <c r="C28" s="292" t="s">
        <v>275</v>
      </c>
      <c r="D28" s="267">
        <f>SUM(E28:K28,L28:R28)/2</f>
        <v>36</v>
      </c>
      <c r="E28" s="268"/>
      <c r="F28" s="645" t="s">
        <v>273</v>
      </c>
      <c r="G28" s="267">
        <v>8</v>
      </c>
      <c r="H28" s="267">
        <v>8</v>
      </c>
      <c r="I28" s="267">
        <v>8</v>
      </c>
      <c r="J28" s="267">
        <v>8</v>
      </c>
      <c r="K28" s="284"/>
      <c r="L28" s="284"/>
      <c r="M28" s="267">
        <v>8</v>
      </c>
      <c r="N28" s="267">
        <v>8</v>
      </c>
      <c r="O28" s="267"/>
      <c r="P28" s="267">
        <v>8</v>
      </c>
      <c r="Q28" s="267">
        <v>8</v>
      </c>
      <c r="R28" s="269">
        <v>8</v>
      </c>
      <c r="S28" s="367"/>
    </row>
    <row r="29" spans="1:19" ht="13" x14ac:dyDescent="0.25">
      <c r="A29" s="265" t="s">
        <v>13</v>
      </c>
      <c r="B29" s="265" t="s">
        <v>91</v>
      </c>
      <c r="C29" s="266" t="s">
        <v>92</v>
      </c>
      <c r="D29" s="267">
        <f t="shared" ref="D29" si="8">SUM(E29:K29,L29:R29)/2</f>
        <v>40</v>
      </c>
      <c r="E29" s="268"/>
      <c r="F29" s="267">
        <v>8</v>
      </c>
      <c r="G29" s="267">
        <v>8</v>
      </c>
      <c r="H29" s="267">
        <v>8</v>
      </c>
      <c r="I29" s="267">
        <v>8</v>
      </c>
      <c r="J29" s="267">
        <v>8</v>
      </c>
      <c r="K29" s="268"/>
      <c r="L29" s="268"/>
      <c r="M29" s="267">
        <v>8</v>
      </c>
      <c r="N29" s="267">
        <v>8</v>
      </c>
      <c r="O29" s="267">
        <v>8</v>
      </c>
      <c r="P29" s="267">
        <v>8</v>
      </c>
      <c r="Q29" s="267">
        <v>8</v>
      </c>
      <c r="R29" s="269"/>
      <c r="S29" s="367"/>
    </row>
    <row r="30" spans="1:19" ht="13" x14ac:dyDescent="0.25">
      <c r="A30" s="291" t="s">
        <v>231</v>
      </c>
      <c r="B30" s="291" t="s">
        <v>91</v>
      </c>
      <c r="C30" s="644" t="s">
        <v>279</v>
      </c>
      <c r="D30" s="267">
        <f>SUM(E30:K30,L30:R30)/2</f>
        <v>0</v>
      </c>
      <c r="E30" s="268"/>
      <c r="F30" s="293" t="s">
        <v>10</v>
      </c>
      <c r="G30" s="293" t="s">
        <v>10</v>
      </c>
      <c r="H30" s="293" t="s">
        <v>10</v>
      </c>
      <c r="I30" s="293"/>
      <c r="J30" s="293" t="s">
        <v>10</v>
      </c>
      <c r="K30" s="284" t="s">
        <v>10</v>
      </c>
      <c r="L30" s="284" t="s">
        <v>10</v>
      </c>
      <c r="M30" s="293" t="s">
        <v>10</v>
      </c>
      <c r="N30" s="293" t="s">
        <v>10</v>
      </c>
      <c r="O30" s="293" t="s">
        <v>10</v>
      </c>
      <c r="P30" s="293"/>
      <c r="Q30" s="293" t="s">
        <v>10</v>
      </c>
      <c r="R30" s="269"/>
      <c r="S30" s="367"/>
    </row>
    <row r="31" spans="1:19" ht="13" x14ac:dyDescent="0.25">
      <c r="A31" s="275"/>
      <c r="B31" s="275"/>
      <c r="C31" s="276" t="s">
        <v>124</v>
      </c>
      <c r="D31" s="277"/>
      <c r="E31" s="278">
        <f>COUNT(E7:E13,E15:E18,E20:E21,E23:E25,E27:E30)</f>
        <v>6</v>
      </c>
      <c r="F31" s="278">
        <f t="shared" ref="F31:R31" si="9">COUNT(F7:F13,F15:F18,F20:F21,F23:F25,F27:F30)</f>
        <v>11</v>
      </c>
      <c r="G31" s="278">
        <f>COUNT(G7:G13,G15:G18,G20:G21,G23:G25,G27:G30)</f>
        <v>12</v>
      </c>
      <c r="H31" s="278">
        <f t="shared" si="9"/>
        <v>12</v>
      </c>
      <c r="I31" s="278">
        <f t="shared" si="9"/>
        <v>12</v>
      </c>
      <c r="J31" s="278">
        <f t="shared" si="9"/>
        <v>12</v>
      </c>
      <c r="K31" s="278">
        <f t="shared" si="9"/>
        <v>7</v>
      </c>
      <c r="L31" s="278">
        <f t="shared" si="9"/>
        <v>6</v>
      </c>
      <c r="M31" s="278">
        <f t="shared" si="9"/>
        <v>11</v>
      </c>
      <c r="N31" s="278">
        <f t="shared" si="9"/>
        <v>13</v>
      </c>
      <c r="O31" s="278">
        <f t="shared" si="9"/>
        <v>10</v>
      </c>
      <c r="P31" s="278">
        <f t="shared" si="9"/>
        <v>11</v>
      </c>
      <c r="Q31" s="278">
        <f t="shared" si="9"/>
        <v>11</v>
      </c>
      <c r="R31" s="278">
        <f t="shared" si="9"/>
        <v>8</v>
      </c>
      <c r="S31" s="367">
        <f t="shared" si="4"/>
        <v>10.142857142857142</v>
      </c>
    </row>
    <row r="32" spans="1:19" ht="13" x14ac:dyDescent="0.25">
      <c r="A32" s="265" t="s">
        <v>13</v>
      </c>
      <c r="B32" s="265" t="s">
        <v>262</v>
      </c>
      <c r="C32" s="271" t="s">
        <v>276</v>
      </c>
      <c r="D32" s="267">
        <f>SUM(E32:K32,L32:R32)/2</f>
        <v>23</v>
      </c>
      <c r="E32" s="472"/>
      <c r="F32" s="267"/>
      <c r="G32" s="267"/>
      <c r="H32" s="267">
        <v>5</v>
      </c>
      <c r="I32" s="267">
        <v>5</v>
      </c>
      <c r="J32" s="267">
        <v>5</v>
      </c>
      <c r="K32" s="472">
        <v>8</v>
      </c>
      <c r="L32" s="472">
        <v>8</v>
      </c>
      <c r="M32" s="267"/>
      <c r="N32" s="267"/>
      <c r="O32" s="267">
        <v>5</v>
      </c>
      <c r="P32" s="267">
        <v>5</v>
      </c>
      <c r="Q32" s="267">
        <v>5</v>
      </c>
      <c r="R32" s="472"/>
      <c r="S32" s="367"/>
    </row>
    <row r="33" spans="1:19" ht="13" x14ac:dyDescent="0.25">
      <c r="A33" s="265" t="s">
        <v>13</v>
      </c>
      <c r="B33" s="265" t="s">
        <v>34</v>
      </c>
      <c r="C33" s="297" t="s">
        <v>192</v>
      </c>
      <c r="D33" s="267">
        <f>SUM(E33:K33,L33:R33)/2</f>
        <v>32</v>
      </c>
      <c r="E33" s="268">
        <v>8</v>
      </c>
      <c r="F33" s="279">
        <v>8</v>
      </c>
      <c r="G33" s="279">
        <v>8</v>
      </c>
      <c r="H33" s="267">
        <v>8</v>
      </c>
      <c r="I33" s="267"/>
      <c r="J33" s="267"/>
      <c r="K33" s="268"/>
      <c r="L33" s="268"/>
      <c r="M33" s="279">
        <v>8</v>
      </c>
      <c r="N33" s="279">
        <v>8</v>
      </c>
      <c r="O33" s="267">
        <v>8</v>
      </c>
      <c r="P33" s="267"/>
      <c r="Q33" s="267"/>
      <c r="R33" s="269">
        <v>8</v>
      </c>
      <c r="S33" s="367"/>
    </row>
    <row r="34" spans="1:19" ht="13" x14ac:dyDescent="0.25">
      <c r="A34" s="275"/>
      <c r="B34" s="275"/>
      <c r="C34" s="276" t="s">
        <v>121</v>
      </c>
      <c r="D34" s="277"/>
      <c r="E34" s="278">
        <f>COUNT(E7:E13,E15:E18,E20:E21,E23:E25,E27:E30,E32:E33)</f>
        <v>7</v>
      </c>
      <c r="F34" s="278">
        <f t="shared" ref="F34:R34" si="10">COUNT(F7:F13,F15:F18,F20:F21,F23:F25,F27:F30,F32:F33)</f>
        <v>12</v>
      </c>
      <c r="G34" s="278">
        <f t="shared" si="10"/>
        <v>13</v>
      </c>
      <c r="H34" s="278">
        <f t="shared" si="10"/>
        <v>14</v>
      </c>
      <c r="I34" s="278">
        <f t="shared" si="10"/>
        <v>13</v>
      </c>
      <c r="J34" s="278">
        <f t="shared" si="10"/>
        <v>13</v>
      </c>
      <c r="K34" s="278">
        <f t="shared" si="10"/>
        <v>8</v>
      </c>
      <c r="L34" s="278">
        <f t="shared" si="10"/>
        <v>7</v>
      </c>
      <c r="M34" s="278">
        <f t="shared" si="10"/>
        <v>12</v>
      </c>
      <c r="N34" s="278">
        <f t="shared" si="10"/>
        <v>14</v>
      </c>
      <c r="O34" s="278">
        <f t="shared" si="10"/>
        <v>12</v>
      </c>
      <c r="P34" s="278">
        <f t="shared" si="10"/>
        <v>12</v>
      </c>
      <c r="Q34" s="278">
        <f t="shared" si="10"/>
        <v>12</v>
      </c>
      <c r="R34" s="278">
        <f t="shared" si="10"/>
        <v>9</v>
      </c>
      <c r="S34" s="367">
        <f t="shared" si="4"/>
        <v>11.285714285714286</v>
      </c>
    </row>
    <row r="35" spans="1:19" ht="13" x14ac:dyDescent="0.25">
      <c r="A35" s="291" t="s">
        <v>258</v>
      </c>
      <c r="B35" s="291" t="s">
        <v>162</v>
      </c>
      <c r="C35" s="293" t="s">
        <v>257</v>
      </c>
      <c r="D35" s="267">
        <f>SUM(E35:K35,L35:R35)/2</f>
        <v>0</v>
      </c>
      <c r="E35" s="284"/>
      <c r="F35" s="293"/>
      <c r="G35" s="294"/>
      <c r="H35" s="293"/>
      <c r="I35" s="293"/>
      <c r="J35" s="293"/>
      <c r="K35" s="272"/>
      <c r="L35" s="272"/>
      <c r="M35" s="293"/>
      <c r="N35" s="356"/>
      <c r="O35" s="356"/>
      <c r="P35" s="356"/>
      <c r="Q35" s="293"/>
      <c r="R35" s="355"/>
      <c r="S35" s="367"/>
    </row>
    <row r="36" spans="1:19" ht="13" x14ac:dyDescent="0.25">
      <c r="A36" s="275"/>
      <c r="B36" s="275"/>
      <c r="C36" s="276" t="s">
        <v>139</v>
      </c>
      <c r="D36" s="277"/>
      <c r="E36" s="278">
        <f>COUNT(E7:E12,E15:E18,E20:E21,E23:E25,E27:E30,E32:E33,E35)</f>
        <v>6</v>
      </c>
      <c r="F36" s="278">
        <f t="shared" ref="F36:R36" si="11">COUNT(F7:F12,F15:F18,F20:F21,F23:F25,F27:F30,F32:F33,F35)</f>
        <v>12</v>
      </c>
      <c r="G36" s="278">
        <f t="shared" si="11"/>
        <v>13</v>
      </c>
      <c r="H36" s="278">
        <f t="shared" si="11"/>
        <v>14</v>
      </c>
      <c r="I36" s="278">
        <f t="shared" si="11"/>
        <v>13</v>
      </c>
      <c r="J36" s="278">
        <f t="shared" si="11"/>
        <v>13</v>
      </c>
      <c r="K36" s="278">
        <f t="shared" si="11"/>
        <v>7</v>
      </c>
      <c r="L36" s="278">
        <f t="shared" si="11"/>
        <v>6</v>
      </c>
      <c r="M36" s="278">
        <f t="shared" si="11"/>
        <v>12</v>
      </c>
      <c r="N36" s="278">
        <f t="shared" si="11"/>
        <v>14</v>
      </c>
      <c r="O36" s="278">
        <f t="shared" si="11"/>
        <v>12</v>
      </c>
      <c r="P36" s="278">
        <f t="shared" si="11"/>
        <v>12</v>
      </c>
      <c r="Q36" s="278">
        <f t="shared" si="11"/>
        <v>12</v>
      </c>
      <c r="R36" s="278">
        <f t="shared" si="11"/>
        <v>8</v>
      </c>
      <c r="S36" s="367">
        <f t="shared" si="4"/>
        <v>11</v>
      </c>
    </row>
    <row r="37" spans="1:19" ht="13" x14ac:dyDescent="0.25">
      <c r="A37" s="265" t="s">
        <v>13</v>
      </c>
      <c r="B37" s="265" t="s">
        <v>103</v>
      </c>
      <c r="C37" s="271" t="s">
        <v>277</v>
      </c>
      <c r="D37" s="267">
        <f>SUM(E37:K37,L37:R37)/2</f>
        <v>40</v>
      </c>
      <c r="E37" s="268">
        <v>8</v>
      </c>
      <c r="F37" s="267">
        <v>8</v>
      </c>
      <c r="G37" s="267">
        <v>8</v>
      </c>
      <c r="H37" s="267"/>
      <c r="I37" s="267">
        <v>8</v>
      </c>
      <c r="J37" s="267">
        <v>8</v>
      </c>
      <c r="K37" s="268"/>
      <c r="L37" s="268"/>
      <c r="M37" s="267">
        <v>8</v>
      </c>
      <c r="N37" s="267">
        <v>8</v>
      </c>
      <c r="O37" s="267">
        <v>8</v>
      </c>
      <c r="P37" s="267">
        <v>8</v>
      </c>
      <c r="Q37" s="267"/>
      <c r="R37" s="269">
        <v>8</v>
      </c>
      <c r="S37" s="367"/>
    </row>
    <row r="38" spans="1:19" ht="13" x14ac:dyDescent="0.25">
      <c r="A38" s="275"/>
      <c r="B38" s="275"/>
      <c r="C38" s="276" t="s">
        <v>125</v>
      </c>
      <c r="D38" s="277"/>
      <c r="E38" s="278">
        <f>COUNT(E7:E12,E15:E17,E20:E21,E23:E25,E27:E30,E32:E33,E35,E37:E37)</f>
        <v>6</v>
      </c>
      <c r="F38" s="278">
        <f t="shared" ref="F38:R38" si="12">COUNT(F7:F12,F15:F17,F20:F21,F23:F25,F27:F30,F32:F33,F35,F37:F37)</f>
        <v>13</v>
      </c>
      <c r="G38" s="278">
        <f t="shared" si="12"/>
        <v>13</v>
      </c>
      <c r="H38" s="278">
        <f t="shared" si="12"/>
        <v>13</v>
      </c>
      <c r="I38" s="278">
        <f t="shared" si="12"/>
        <v>14</v>
      </c>
      <c r="J38" s="278">
        <f t="shared" si="12"/>
        <v>14</v>
      </c>
      <c r="K38" s="278">
        <f t="shared" si="12"/>
        <v>7</v>
      </c>
      <c r="L38" s="278">
        <f t="shared" si="12"/>
        <v>5</v>
      </c>
      <c r="M38" s="278">
        <f t="shared" si="12"/>
        <v>12</v>
      </c>
      <c r="N38" s="278">
        <f t="shared" si="12"/>
        <v>14</v>
      </c>
      <c r="O38" s="278">
        <f t="shared" si="12"/>
        <v>13</v>
      </c>
      <c r="P38" s="278">
        <f t="shared" si="12"/>
        <v>13</v>
      </c>
      <c r="Q38" s="278">
        <f t="shared" si="12"/>
        <v>12</v>
      </c>
      <c r="R38" s="278">
        <f t="shared" si="12"/>
        <v>8</v>
      </c>
      <c r="S38" s="367">
        <f t="shared" si="4"/>
        <v>11.214285714285714</v>
      </c>
    </row>
    <row r="39" spans="1:19" ht="13" x14ac:dyDescent="0.25">
      <c r="A39" s="265" t="s">
        <v>13</v>
      </c>
      <c r="B39" s="265" t="s">
        <v>93</v>
      </c>
      <c r="C39" s="271" t="s">
        <v>210</v>
      </c>
      <c r="D39" s="267">
        <f>SUM(E39:K39,L39:R39)/2</f>
        <v>32</v>
      </c>
      <c r="E39" s="269"/>
      <c r="F39" s="267">
        <v>8</v>
      </c>
      <c r="G39" s="350"/>
      <c r="H39" s="267">
        <v>8</v>
      </c>
      <c r="I39" s="267">
        <v>8</v>
      </c>
      <c r="J39" s="267"/>
      <c r="K39" s="472">
        <v>8</v>
      </c>
      <c r="L39" s="472">
        <v>8</v>
      </c>
      <c r="M39" s="267">
        <v>8</v>
      </c>
      <c r="N39" s="350"/>
      <c r="O39" s="267">
        <v>8</v>
      </c>
      <c r="P39" s="267"/>
      <c r="Q39" s="267">
        <v>8</v>
      </c>
      <c r="R39" s="472"/>
      <c r="S39" s="367"/>
    </row>
    <row r="40" spans="1:19" ht="13" x14ac:dyDescent="0.25">
      <c r="A40" s="265" t="s">
        <v>13</v>
      </c>
      <c r="B40" s="265" t="s">
        <v>94</v>
      </c>
      <c r="C40" s="271" t="s">
        <v>176</v>
      </c>
      <c r="D40" s="267">
        <f t="shared" ref="D40:D43" si="13">SUM(E40:K40,L40:R40)/2</f>
        <v>28</v>
      </c>
      <c r="E40" s="268">
        <v>8</v>
      </c>
      <c r="F40" s="267"/>
      <c r="G40" s="293"/>
      <c r="H40" s="293"/>
      <c r="I40" s="267"/>
      <c r="J40" s="267">
        <v>8</v>
      </c>
      <c r="K40" s="268">
        <v>8</v>
      </c>
      <c r="L40" s="268">
        <v>8</v>
      </c>
      <c r="M40" s="267"/>
      <c r="N40" s="267"/>
      <c r="O40" s="267"/>
      <c r="P40" s="350">
        <v>8</v>
      </c>
      <c r="Q40" s="267">
        <v>8</v>
      </c>
      <c r="R40" s="269">
        <v>8</v>
      </c>
      <c r="S40" s="367"/>
    </row>
    <row r="41" spans="1:19" ht="13" x14ac:dyDescent="0.25">
      <c r="A41" s="265" t="s">
        <v>13</v>
      </c>
      <c r="B41" s="265" t="s">
        <v>94</v>
      </c>
      <c r="C41" s="297" t="s">
        <v>235</v>
      </c>
      <c r="D41" s="267">
        <f t="shared" si="13"/>
        <v>40</v>
      </c>
      <c r="E41" s="272"/>
      <c r="F41" s="279"/>
      <c r="G41" s="279">
        <v>8</v>
      </c>
      <c r="H41" s="267">
        <v>8</v>
      </c>
      <c r="I41" s="279">
        <v>8</v>
      </c>
      <c r="J41" s="279">
        <v>8</v>
      </c>
      <c r="K41" s="268">
        <v>8</v>
      </c>
      <c r="L41" s="268">
        <v>8</v>
      </c>
      <c r="M41" s="267"/>
      <c r="N41" s="279">
        <v>8</v>
      </c>
      <c r="O41" s="279">
        <v>8</v>
      </c>
      <c r="P41" s="279">
        <v>8</v>
      </c>
      <c r="Q41" s="279">
        <v>8</v>
      </c>
      <c r="R41" s="280"/>
      <c r="S41" s="367"/>
    </row>
    <row r="42" spans="1:19" ht="13" x14ac:dyDescent="0.25">
      <c r="A42" s="265" t="s">
        <v>13</v>
      </c>
      <c r="B42" s="265" t="s">
        <v>94</v>
      </c>
      <c r="C42" s="271" t="s">
        <v>143</v>
      </c>
      <c r="D42" s="267">
        <f t="shared" si="13"/>
        <v>40</v>
      </c>
      <c r="E42" s="268">
        <v>8</v>
      </c>
      <c r="F42" s="267">
        <v>8</v>
      </c>
      <c r="G42" s="267">
        <v>8</v>
      </c>
      <c r="H42" s="267"/>
      <c r="I42" s="267">
        <v>8</v>
      </c>
      <c r="J42" s="267">
        <v>8</v>
      </c>
      <c r="K42" s="268"/>
      <c r="L42" s="268"/>
      <c r="M42" s="267">
        <v>8</v>
      </c>
      <c r="N42" s="267">
        <v>8</v>
      </c>
      <c r="O42" s="267">
        <v>8</v>
      </c>
      <c r="P42" s="267">
        <v>8</v>
      </c>
      <c r="Q42" s="267"/>
      <c r="R42" s="269">
        <v>8</v>
      </c>
      <c r="S42" s="367"/>
    </row>
    <row r="43" spans="1:19" ht="13" x14ac:dyDescent="0.25">
      <c r="A43" s="265" t="s">
        <v>13</v>
      </c>
      <c r="B43" s="265" t="s">
        <v>94</v>
      </c>
      <c r="C43" s="271" t="s">
        <v>221</v>
      </c>
      <c r="D43" s="267">
        <f t="shared" si="13"/>
        <v>40</v>
      </c>
      <c r="E43" s="268">
        <v>8</v>
      </c>
      <c r="F43" s="267">
        <v>8</v>
      </c>
      <c r="G43" s="267">
        <v>8</v>
      </c>
      <c r="H43" s="267">
        <v>8</v>
      </c>
      <c r="I43" s="267"/>
      <c r="J43" s="267">
        <v>8</v>
      </c>
      <c r="K43" s="268"/>
      <c r="L43" s="268"/>
      <c r="M43" s="279">
        <v>8</v>
      </c>
      <c r="N43" s="267">
        <v>8</v>
      </c>
      <c r="O43" s="267">
        <v>8</v>
      </c>
      <c r="P43" s="267"/>
      <c r="Q43" s="267">
        <v>8</v>
      </c>
      <c r="R43" s="269">
        <v>8</v>
      </c>
      <c r="S43" s="367"/>
    </row>
    <row r="44" spans="1:19" ht="13" x14ac:dyDescent="0.25">
      <c r="A44" s="275"/>
      <c r="B44" s="275"/>
      <c r="C44" s="276" t="s">
        <v>126</v>
      </c>
      <c r="D44" s="277"/>
      <c r="E44" s="278">
        <f>COUNT(E8:E12,E15:E18,E20:E21,E23:E25,E27:E30,E32:E33,E35,E37:E37,E39)</f>
        <v>7</v>
      </c>
      <c r="F44" s="278">
        <f t="shared" ref="F44:R44" si="14">COUNT(F8:F12,F15:F18,F20:F21,F23:F25,F27:F30,F32:F33,F35,F37:F37,F39)</f>
        <v>13</v>
      </c>
      <c r="G44" s="278">
        <f t="shared" si="14"/>
        <v>13</v>
      </c>
      <c r="H44" s="278">
        <f t="shared" si="14"/>
        <v>14</v>
      </c>
      <c r="I44" s="278">
        <f t="shared" si="14"/>
        <v>14</v>
      </c>
      <c r="J44" s="278">
        <f t="shared" si="14"/>
        <v>13</v>
      </c>
      <c r="K44" s="278">
        <f t="shared" si="14"/>
        <v>8</v>
      </c>
      <c r="L44" s="278">
        <f t="shared" si="14"/>
        <v>7</v>
      </c>
      <c r="M44" s="278">
        <f t="shared" si="14"/>
        <v>13</v>
      </c>
      <c r="N44" s="278">
        <f t="shared" si="14"/>
        <v>14</v>
      </c>
      <c r="O44" s="278">
        <f t="shared" si="14"/>
        <v>13</v>
      </c>
      <c r="P44" s="278">
        <f t="shared" si="14"/>
        <v>12</v>
      </c>
      <c r="Q44" s="278">
        <f t="shared" si="14"/>
        <v>12</v>
      </c>
      <c r="R44" s="278">
        <f t="shared" si="14"/>
        <v>9</v>
      </c>
      <c r="S44" s="367">
        <f t="shared" si="4"/>
        <v>11.571428571428571</v>
      </c>
    </row>
    <row r="45" spans="1:19" ht="13" x14ac:dyDescent="0.25">
      <c r="A45" s="275"/>
      <c r="B45" s="275"/>
      <c r="C45" s="276" t="s">
        <v>127</v>
      </c>
      <c r="D45" s="277"/>
      <c r="E45" s="278">
        <f>COUNT(E15:E18,E20:E21,E23:E25,E27:E30,E32:E33,E35,E37:E37,E39:E43)</f>
        <v>8</v>
      </c>
      <c r="F45" s="278">
        <f t="shared" ref="F45:R45" si="15">COUNT(F15:F18,F20:F21,F23:F25,F27:F30,F32:F33,F35,F37:F37,F39:F43)</f>
        <v>12</v>
      </c>
      <c r="G45" s="278">
        <f t="shared" si="15"/>
        <v>13</v>
      </c>
      <c r="H45" s="278">
        <f t="shared" si="15"/>
        <v>13</v>
      </c>
      <c r="I45" s="278">
        <f t="shared" si="15"/>
        <v>12</v>
      </c>
      <c r="J45" s="278">
        <f t="shared" si="15"/>
        <v>13</v>
      </c>
      <c r="K45" s="278">
        <f t="shared" si="15"/>
        <v>9</v>
      </c>
      <c r="L45" s="278">
        <f t="shared" si="15"/>
        <v>9</v>
      </c>
      <c r="M45" s="278">
        <f t="shared" si="15"/>
        <v>11</v>
      </c>
      <c r="N45" s="278">
        <f t="shared" si="15"/>
        <v>13</v>
      </c>
      <c r="O45" s="278">
        <f t="shared" si="15"/>
        <v>12</v>
      </c>
      <c r="P45" s="278">
        <f t="shared" si="15"/>
        <v>12</v>
      </c>
      <c r="Q45" s="278">
        <f t="shared" si="15"/>
        <v>12</v>
      </c>
      <c r="R45" s="278">
        <f t="shared" si="15"/>
        <v>9</v>
      </c>
      <c r="S45" s="367"/>
    </row>
    <row r="46" spans="1:19" ht="13" x14ac:dyDescent="0.25">
      <c r="A46" s="265" t="s">
        <v>13</v>
      </c>
      <c r="B46" s="265" t="s">
        <v>216</v>
      </c>
      <c r="C46" s="271" t="s">
        <v>135</v>
      </c>
      <c r="D46" s="267">
        <f t="shared" ref="D46:D47" si="16">SUM(E46:K46,L46:R46)/2</f>
        <v>32</v>
      </c>
      <c r="E46" s="269"/>
      <c r="F46" s="267"/>
      <c r="G46" s="267"/>
      <c r="H46" s="267">
        <v>8</v>
      </c>
      <c r="I46" s="267">
        <v>8</v>
      </c>
      <c r="J46" s="267">
        <v>8</v>
      </c>
      <c r="K46" s="472">
        <v>8</v>
      </c>
      <c r="L46" s="472">
        <v>8</v>
      </c>
      <c r="M46" s="267"/>
      <c r="N46" s="267"/>
      <c r="O46" s="267">
        <v>8</v>
      </c>
      <c r="P46" s="267">
        <v>8</v>
      </c>
      <c r="Q46" s="267">
        <v>8</v>
      </c>
      <c r="R46" s="269"/>
      <c r="S46" s="367"/>
    </row>
    <row r="47" spans="1:19" ht="13" x14ac:dyDescent="0.25">
      <c r="A47" s="265" t="s">
        <v>13</v>
      </c>
      <c r="B47" s="265" t="s">
        <v>216</v>
      </c>
      <c r="C47" s="271" t="s">
        <v>109</v>
      </c>
      <c r="D47" s="267">
        <f t="shared" si="16"/>
        <v>28</v>
      </c>
      <c r="E47" s="269"/>
      <c r="F47" s="270">
        <v>7</v>
      </c>
      <c r="G47" s="369"/>
      <c r="H47" s="270">
        <v>7</v>
      </c>
      <c r="I47" s="267">
        <v>7</v>
      </c>
      <c r="J47" s="267">
        <v>7</v>
      </c>
      <c r="K47" s="269"/>
      <c r="L47" s="268"/>
      <c r="M47" s="267">
        <v>7</v>
      </c>
      <c r="N47" s="267">
        <v>7</v>
      </c>
      <c r="O47" s="267">
        <v>7</v>
      </c>
      <c r="P47" s="369"/>
      <c r="Q47" s="267">
        <v>7</v>
      </c>
      <c r="R47" s="269"/>
      <c r="S47" s="367"/>
    </row>
    <row r="48" spans="1:19" ht="13" x14ac:dyDescent="0.25">
      <c r="A48" s="265" t="s">
        <v>13</v>
      </c>
      <c r="B48" s="265" t="s">
        <v>110</v>
      </c>
      <c r="C48" s="266" t="s">
        <v>106</v>
      </c>
      <c r="D48" s="267">
        <f>SUM(E48:K48,L48:R48)/2</f>
        <v>30</v>
      </c>
      <c r="E48" s="269"/>
      <c r="F48" s="270">
        <v>6</v>
      </c>
      <c r="G48" s="267">
        <v>6</v>
      </c>
      <c r="H48" s="270">
        <v>6</v>
      </c>
      <c r="I48" s="267">
        <v>6</v>
      </c>
      <c r="J48" s="267">
        <v>6</v>
      </c>
      <c r="K48" s="274"/>
      <c r="L48" s="268"/>
      <c r="M48" s="267">
        <v>6</v>
      </c>
      <c r="N48" s="267">
        <v>6</v>
      </c>
      <c r="O48" s="267">
        <v>6</v>
      </c>
      <c r="P48" s="267">
        <v>6</v>
      </c>
      <c r="Q48" s="267">
        <v>6</v>
      </c>
      <c r="R48" s="274"/>
      <c r="S48" s="367"/>
    </row>
    <row r="49" spans="1:19" ht="13" x14ac:dyDescent="0.25">
      <c r="A49" s="275"/>
      <c r="B49" s="275"/>
      <c r="C49" s="298" t="s">
        <v>113</v>
      </c>
      <c r="D49" s="277"/>
      <c r="E49" s="278">
        <f>COUNT(E23:E25,E27:E30,E33,E35,E37:E37,E39:E43,E46:E48)</f>
        <v>6</v>
      </c>
      <c r="F49" s="278">
        <f t="shared" ref="F49:R49" si="17">COUNT(F23:F25,F27:F30,F33,F35,F37:F37,F39:F43,F46:F48)</f>
        <v>10</v>
      </c>
      <c r="G49" s="278">
        <f t="shared" si="17"/>
        <v>10</v>
      </c>
      <c r="H49" s="278">
        <f t="shared" si="17"/>
        <v>11</v>
      </c>
      <c r="I49" s="278">
        <f t="shared" si="17"/>
        <v>11</v>
      </c>
      <c r="J49" s="278">
        <f t="shared" si="17"/>
        <v>11</v>
      </c>
      <c r="K49" s="278">
        <f t="shared" si="17"/>
        <v>7</v>
      </c>
      <c r="L49" s="278">
        <f t="shared" si="17"/>
        <v>6</v>
      </c>
      <c r="M49" s="278">
        <f t="shared" si="17"/>
        <v>9</v>
      </c>
      <c r="N49" s="278">
        <f t="shared" si="17"/>
        <v>10</v>
      </c>
      <c r="O49" s="278">
        <f t="shared" si="17"/>
        <v>11</v>
      </c>
      <c r="P49" s="278">
        <f t="shared" si="17"/>
        <v>10</v>
      </c>
      <c r="Q49" s="278">
        <f t="shared" si="17"/>
        <v>10</v>
      </c>
      <c r="R49" s="278">
        <f t="shared" si="17"/>
        <v>7</v>
      </c>
      <c r="S49" s="367">
        <f t="shared" si="4"/>
        <v>9.2142857142857135</v>
      </c>
    </row>
    <row r="50" spans="1:19" ht="13" x14ac:dyDescent="0.25">
      <c r="A50" s="275"/>
      <c r="B50" s="275"/>
      <c r="C50" s="298" t="s">
        <v>55</v>
      </c>
      <c r="D50" s="277"/>
      <c r="E50" s="278">
        <f>COUNT(E27:E30,E33,E35,E37:E37,E39:E43,E46:E48,)</f>
        <v>6</v>
      </c>
      <c r="F50" s="278">
        <f t="shared" ref="F50:R50" si="18">COUNT(F27:F30,F33,F35,F37:F37,F39:F43,F46:F48,)</f>
        <v>10</v>
      </c>
      <c r="G50" s="278">
        <f t="shared" si="18"/>
        <v>10</v>
      </c>
      <c r="H50" s="278">
        <f t="shared" si="18"/>
        <v>11</v>
      </c>
      <c r="I50" s="278">
        <f t="shared" si="18"/>
        <v>11</v>
      </c>
      <c r="J50" s="278">
        <f t="shared" si="18"/>
        <v>11</v>
      </c>
      <c r="K50" s="278">
        <f t="shared" si="18"/>
        <v>6</v>
      </c>
      <c r="L50" s="278">
        <f t="shared" si="18"/>
        <v>5</v>
      </c>
      <c r="M50" s="278">
        <f t="shared" si="18"/>
        <v>10</v>
      </c>
      <c r="N50" s="278">
        <f t="shared" si="18"/>
        <v>10</v>
      </c>
      <c r="O50" s="278">
        <f t="shared" si="18"/>
        <v>11</v>
      </c>
      <c r="P50" s="278">
        <f t="shared" si="18"/>
        <v>9</v>
      </c>
      <c r="Q50" s="278">
        <f t="shared" si="18"/>
        <v>10</v>
      </c>
      <c r="R50" s="278">
        <f t="shared" si="18"/>
        <v>7</v>
      </c>
      <c r="S50" s="367">
        <f t="shared" si="4"/>
        <v>9.0714285714285712</v>
      </c>
    </row>
    <row r="51" spans="1:19" ht="13" x14ac:dyDescent="0.25">
      <c r="A51" s="265" t="s">
        <v>13</v>
      </c>
      <c r="B51" s="265" t="s">
        <v>227</v>
      </c>
      <c r="C51" s="271" t="s">
        <v>112</v>
      </c>
      <c r="D51" s="267">
        <f t="shared" ref="D51" si="19">SUM(E51:K51,L51:R51)/2</f>
        <v>10</v>
      </c>
      <c r="E51" s="269"/>
      <c r="F51" s="270"/>
      <c r="G51" s="267">
        <v>5</v>
      </c>
      <c r="H51" s="270"/>
      <c r="I51" s="267">
        <v>5</v>
      </c>
      <c r="J51" s="267"/>
      <c r="K51" s="268"/>
      <c r="L51" s="268"/>
      <c r="M51" s="267"/>
      <c r="N51" s="267">
        <v>5</v>
      </c>
      <c r="O51" s="267"/>
      <c r="P51" s="267">
        <v>5</v>
      </c>
      <c r="Q51" s="267"/>
      <c r="R51" s="268"/>
      <c r="S51" s="367"/>
    </row>
    <row r="52" spans="1:19" ht="13" x14ac:dyDescent="0.25">
      <c r="A52" s="275"/>
      <c r="B52" s="275"/>
      <c r="C52" s="298" t="s">
        <v>105</v>
      </c>
      <c r="D52" s="277"/>
      <c r="E52" s="278">
        <f>COUNT(E33,E35,E37:E37,E39:E43,E46:E48,E51)</f>
        <v>5</v>
      </c>
      <c r="F52" s="278">
        <f t="shared" ref="F52:J52" si="20">COUNT(F33,F35,F37:F37,F39:F43,F46:F48,F51)</f>
        <v>7</v>
      </c>
      <c r="G52" s="278">
        <f t="shared" si="20"/>
        <v>7</v>
      </c>
      <c r="H52" s="278">
        <f t="shared" si="20"/>
        <v>7</v>
      </c>
      <c r="I52" s="278">
        <f t="shared" si="20"/>
        <v>8</v>
      </c>
      <c r="J52" s="278">
        <f t="shared" si="20"/>
        <v>8</v>
      </c>
      <c r="K52" s="278">
        <f>COUNT(K32:K33,K35,K37:K37,K39:K43,K46:K48,K51)</f>
        <v>5</v>
      </c>
      <c r="L52" s="278">
        <f>COUNT(L32:L33,L35,L37:L37,L39:L43,L46:L48,L51)</f>
        <v>5</v>
      </c>
      <c r="M52" s="278">
        <f t="shared" ref="M52:R52" si="21">COUNT(M33,M35,M37:M37,M39:M43,M46:M48,M51)</f>
        <v>7</v>
      </c>
      <c r="N52" s="278">
        <f t="shared" si="21"/>
        <v>8</v>
      </c>
      <c r="O52" s="278">
        <f t="shared" si="21"/>
        <v>9</v>
      </c>
      <c r="P52" s="278">
        <f t="shared" si="21"/>
        <v>7</v>
      </c>
      <c r="Q52" s="278">
        <f t="shared" si="21"/>
        <v>7</v>
      </c>
      <c r="R52" s="278">
        <f t="shared" si="21"/>
        <v>5</v>
      </c>
      <c r="S52" s="367">
        <f t="shared" si="4"/>
        <v>6.7857142857142856</v>
      </c>
    </row>
    <row r="53" spans="1:19" ht="13" x14ac:dyDescent="0.25">
      <c r="A53" s="275"/>
      <c r="B53" s="275"/>
      <c r="C53" s="298" t="s">
        <v>128</v>
      </c>
      <c r="D53" s="277"/>
      <c r="E53" s="278">
        <f t="shared" ref="E53:R53" si="22">COUNT(E35,E37:E37,E39:E43,E46:E48,E51)</f>
        <v>4</v>
      </c>
      <c r="F53" s="278">
        <f t="shared" si="22"/>
        <v>6</v>
      </c>
      <c r="G53" s="278">
        <f t="shared" si="22"/>
        <v>6</v>
      </c>
      <c r="H53" s="278">
        <f t="shared" si="22"/>
        <v>6</v>
      </c>
      <c r="I53" s="278">
        <f t="shared" si="22"/>
        <v>8</v>
      </c>
      <c r="J53" s="278">
        <f t="shared" si="22"/>
        <v>8</v>
      </c>
      <c r="K53" s="278">
        <f t="shared" si="22"/>
        <v>4</v>
      </c>
      <c r="L53" s="278">
        <f t="shared" si="22"/>
        <v>4</v>
      </c>
      <c r="M53" s="278">
        <f t="shared" si="22"/>
        <v>6</v>
      </c>
      <c r="N53" s="278">
        <f t="shared" si="22"/>
        <v>7</v>
      </c>
      <c r="O53" s="278">
        <f t="shared" si="22"/>
        <v>8</v>
      </c>
      <c r="P53" s="278">
        <f t="shared" si="22"/>
        <v>7</v>
      </c>
      <c r="Q53" s="278">
        <f t="shared" si="22"/>
        <v>7</v>
      </c>
      <c r="R53" s="278">
        <f t="shared" si="22"/>
        <v>4</v>
      </c>
      <c r="S53" s="367">
        <f t="shared" si="4"/>
        <v>6.0714285714285712</v>
      </c>
    </row>
    <row r="54" spans="1:19" ht="13" x14ac:dyDescent="0.25">
      <c r="A54" s="275"/>
      <c r="B54" s="275"/>
      <c r="C54" s="298" t="s">
        <v>161</v>
      </c>
      <c r="D54" s="277"/>
      <c r="E54" s="278">
        <f t="shared" ref="E54:R54" si="23">COUNT(E37:E37,E39:E43,E46:E48,E51)</f>
        <v>4</v>
      </c>
      <c r="F54" s="278">
        <f t="shared" si="23"/>
        <v>6</v>
      </c>
      <c r="G54" s="278">
        <f t="shared" si="23"/>
        <v>6</v>
      </c>
      <c r="H54" s="278">
        <f t="shared" si="23"/>
        <v>6</v>
      </c>
      <c r="I54" s="278">
        <f t="shared" si="23"/>
        <v>8</v>
      </c>
      <c r="J54" s="278">
        <f t="shared" si="23"/>
        <v>8</v>
      </c>
      <c r="K54" s="278">
        <f t="shared" si="23"/>
        <v>4</v>
      </c>
      <c r="L54" s="278">
        <f t="shared" si="23"/>
        <v>4</v>
      </c>
      <c r="M54" s="278">
        <f t="shared" si="23"/>
        <v>6</v>
      </c>
      <c r="N54" s="278">
        <f t="shared" si="23"/>
        <v>7</v>
      </c>
      <c r="O54" s="278">
        <f t="shared" si="23"/>
        <v>8</v>
      </c>
      <c r="P54" s="278">
        <f t="shared" si="23"/>
        <v>7</v>
      </c>
      <c r="Q54" s="278">
        <f t="shared" si="23"/>
        <v>7</v>
      </c>
      <c r="R54" s="278">
        <f t="shared" si="23"/>
        <v>4</v>
      </c>
      <c r="S54" s="367">
        <f t="shared" si="4"/>
        <v>6.0714285714285712</v>
      </c>
    </row>
    <row r="55" spans="1:19" ht="13" x14ac:dyDescent="0.25">
      <c r="A55" s="275"/>
      <c r="B55" s="275"/>
      <c r="C55" s="298" t="s">
        <v>129</v>
      </c>
      <c r="D55" s="277"/>
      <c r="E55" s="278">
        <f t="shared" ref="E55:R55" si="24">COUNT(E39:E43,E46:E48,E51)</f>
        <v>3</v>
      </c>
      <c r="F55" s="278">
        <f t="shared" si="24"/>
        <v>5</v>
      </c>
      <c r="G55" s="278">
        <f t="shared" si="24"/>
        <v>5</v>
      </c>
      <c r="H55" s="278">
        <f t="shared" si="24"/>
        <v>6</v>
      </c>
      <c r="I55" s="278">
        <f t="shared" si="24"/>
        <v>7</v>
      </c>
      <c r="J55" s="278">
        <f t="shared" si="24"/>
        <v>7</v>
      </c>
      <c r="K55" s="278">
        <f t="shared" si="24"/>
        <v>4</v>
      </c>
      <c r="L55" s="278">
        <f t="shared" si="24"/>
        <v>4</v>
      </c>
      <c r="M55" s="278">
        <f t="shared" si="24"/>
        <v>5</v>
      </c>
      <c r="N55" s="278">
        <f t="shared" si="24"/>
        <v>6</v>
      </c>
      <c r="O55" s="278">
        <f t="shared" si="24"/>
        <v>7</v>
      </c>
      <c r="P55" s="278">
        <f t="shared" si="24"/>
        <v>6</v>
      </c>
      <c r="Q55" s="278">
        <f t="shared" si="24"/>
        <v>7</v>
      </c>
      <c r="R55" s="278">
        <f t="shared" si="24"/>
        <v>3</v>
      </c>
      <c r="S55" s="367">
        <f t="shared" si="4"/>
        <v>5.3571428571428568</v>
      </c>
    </row>
    <row r="56" spans="1:19" ht="13" x14ac:dyDescent="0.25">
      <c r="A56" s="275"/>
      <c r="B56" s="275"/>
      <c r="C56" s="298" t="s">
        <v>186</v>
      </c>
      <c r="D56" s="277"/>
      <c r="E56" s="278">
        <f t="shared" ref="E56:R56" si="25">COUNT(E39:E43,E46:E48,E51)</f>
        <v>3</v>
      </c>
      <c r="F56" s="278">
        <f t="shared" si="25"/>
        <v>5</v>
      </c>
      <c r="G56" s="278">
        <f t="shared" si="25"/>
        <v>5</v>
      </c>
      <c r="H56" s="278">
        <f t="shared" si="25"/>
        <v>6</v>
      </c>
      <c r="I56" s="278">
        <f t="shared" si="25"/>
        <v>7</v>
      </c>
      <c r="J56" s="278">
        <f t="shared" si="25"/>
        <v>7</v>
      </c>
      <c r="K56" s="278">
        <f t="shared" si="25"/>
        <v>4</v>
      </c>
      <c r="L56" s="278">
        <f t="shared" si="25"/>
        <v>4</v>
      </c>
      <c r="M56" s="278">
        <f t="shared" si="25"/>
        <v>5</v>
      </c>
      <c r="N56" s="278">
        <f t="shared" si="25"/>
        <v>6</v>
      </c>
      <c r="O56" s="278">
        <f t="shared" si="25"/>
        <v>7</v>
      </c>
      <c r="P56" s="278">
        <f t="shared" si="25"/>
        <v>6</v>
      </c>
      <c r="Q56" s="278">
        <f t="shared" si="25"/>
        <v>7</v>
      </c>
      <c r="R56" s="278">
        <f t="shared" si="25"/>
        <v>3</v>
      </c>
      <c r="S56" s="367">
        <f t="shared" si="4"/>
        <v>5.3571428571428568</v>
      </c>
    </row>
    <row r="57" spans="1:19" ht="13" x14ac:dyDescent="0.25">
      <c r="A57" s="275"/>
      <c r="B57" s="275"/>
      <c r="C57" s="298" t="s">
        <v>130</v>
      </c>
      <c r="D57" s="277"/>
      <c r="E57" s="278">
        <f t="shared" ref="E57:R57" si="26">COUNT(E40:E43,E46:E48,E51)</f>
        <v>3</v>
      </c>
      <c r="F57" s="278">
        <f t="shared" si="26"/>
        <v>4</v>
      </c>
      <c r="G57" s="278">
        <f t="shared" si="26"/>
        <v>5</v>
      </c>
      <c r="H57" s="278">
        <f t="shared" si="26"/>
        <v>5</v>
      </c>
      <c r="I57" s="278">
        <f t="shared" si="26"/>
        <v>6</v>
      </c>
      <c r="J57" s="278">
        <f t="shared" si="26"/>
        <v>7</v>
      </c>
      <c r="K57" s="278">
        <f t="shared" si="26"/>
        <v>3</v>
      </c>
      <c r="L57" s="278">
        <f t="shared" si="26"/>
        <v>3</v>
      </c>
      <c r="M57" s="278">
        <f t="shared" si="26"/>
        <v>4</v>
      </c>
      <c r="N57" s="278">
        <f t="shared" si="26"/>
        <v>6</v>
      </c>
      <c r="O57" s="278">
        <f t="shared" si="26"/>
        <v>6</v>
      </c>
      <c r="P57" s="278">
        <f t="shared" si="26"/>
        <v>6</v>
      </c>
      <c r="Q57" s="278">
        <f t="shared" si="26"/>
        <v>6</v>
      </c>
      <c r="R57" s="278">
        <f t="shared" si="26"/>
        <v>3</v>
      </c>
      <c r="S57" s="367">
        <f t="shared" si="4"/>
        <v>4.7857142857142856</v>
      </c>
    </row>
    <row r="58" spans="1:19" ht="13.5" thickBot="1" x14ac:dyDescent="0.3">
      <c r="A58" s="299" t="s">
        <v>102</v>
      </c>
      <c r="B58" s="265"/>
      <c r="C58" s="266"/>
      <c r="D58" s="267"/>
      <c r="E58" s="269"/>
      <c r="F58" s="270"/>
      <c r="G58" s="270"/>
      <c r="H58" s="270"/>
      <c r="I58" s="267"/>
      <c r="J58" s="267"/>
      <c r="K58" s="268"/>
      <c r="L58" s="268"/>
      <c r="M58" s="270"/>
      <c r="N58" s="267"/>
      <c r="O58" s="267"/>
      <c r="P58" s="267"/>
      <c r="Q58" s="267"/>
      <c r="R58" s="269"/>
    </row>
    <row r="59" spans="1:19" ht="13.5" thickBot="1" x14ac:dyDescent="0.3">
      <c r="A59" s="300" t="s">
        <v>95</v>
      </c>
      <c r="B59" s="300" t="s">
        <v>101</v>
      </c>
      <c r="C59" s="301" t="s">
        <v>97</v>
      </c>
      <c r="D59" s="300">
        <f>SUM(E59:K59,L59:R59)/2</f>
        <v>19</v>
      </c>
      <c r="E59" s="302"/>
      <c r="F59" s="303">
        <v>7.5</v>
      </c>
      <c r="G59" s="303">
        <v>7.5</v>
      </c>
      <c r="H59" s="303">
        <v>4</v>
      </c>
      <c r="I59" s="300"/>
      <c r="J59" s="300"/>
      <c r="K59" s="302"/>
      <c r="L59" s="302"/>
      <c r="M59" s="303">
        <v>7.5</v>
      </c>
      <c r="N59" s="300">
        <v>7.5</v>
      </c>
      <c r="O59" s="300">
        <v>4</v>
      </c>
      <c r="P59" s="300"/>
      <c r="Q59" s="300"/>
      <c r="R59" s="304"/>
    </row>
    <row r="60" spans="1:19" ht="13.5" thickBot="1" x14ac:dyDescent="0.3">
      <c r="A60" s="265" t="s">
        <v>96</v>
      </c>
      <c r="B60" s="265" t="s">
        <v>100</v>
      </c>
      <c r="C60" s="305" t="s">
        <v>99</v>
      </c>
      <c r="D60" s="300">
        <f t="shared" ref="D60:D61" si="27">SUM(E60:K60,L60:R60)/2</f>
        <v>38</v>
      </c>
      <c r="E60" s="306"/>
      <c r="F60" s="307">
        <v>9.5</v>
      </c>
      <c r="G60" s="265">
        <v>9.5</v>
      </c>
      <c r="H60" s="265">
        <v>9.5</v>
      </c>
      <c r="I60" s="265">
        <v>9.5</v>
      </c>
      <c r="J60" s="265"/>
      <c r="K60" s="306"/>
      <c r="L60" s="308"/>
      <c r="M60" s="309">
        <v>9.5</v>
      </c>
      <c r="N60" s="265">
        <v>9.5</v>
      </c>
      <c r="O60" s="265">
        <v>9.5</v>
      </c>
      <c r="P60" s="265">
        <v>9.5</v>
      </c>
      <c r="Q60" s="265"/>
      <c r="R60" s="310"/>
    </row>
    <row r="61" spans="1:19" ht="13.5" thickBot="1" x14ac:dyDescent="0.3">
      <c r="A61" s="265" t="s">
        <v>96</v>
      </c>
      <c r="B61" s="265" t="s">
        <v>100</v>
      </c>
      <c r="C61" s="305" t="s">
        <v>137</v>
      </c>
      <c r="D61" s="300">
        <f t="shared" si="27"/>
        <v>42</v>
      </c>
      <c r="E61" s="306">
        <v>9.5</v>
      </c>
      <c r="F61" s="309">
        <v>9.5</v>
      </c>
      <c r="G61" s="265"/>
      <c r="H61" s="265"/>
      <c r="I61" s="265">
        <v>4</v>
      </c>
      <c r="J61" s="265">
        <v>9.5</v>
      </c>
      <c r="K61" s="306">
        <v>9.5</v>
      </c>
      <c r="L61" s="306">
        <v>9.5</v>
      </c>
      <c r="M61" s="307">
        <v>9.5</v>
      </c>
      <c r="N61" s="265"/>
      <c r="O61" s="265"/>
      <c r="P61" s="265">
        <v>4</v>
      </c>
      <c r="Q61" s="265">
        <v>9.5</v>
      </c>
      <c r="R61" s="310">
        <v>9.5</v>
      </c>
    </row>
    <row r="62" spans="1:19" ht="13" x14ac:dyDescent="0.3">
      <c r="A62" s="265"/>
      <c r="B62" s="311" t="s">
        <v>155</v>
      </c>
      <c r="C62" s="312" t="s">
        <v>140</v>
      </c>
      <c r="D62" s="267"/>
      <c r="E62" s="268"/>
      <c r="F62" s="270"/>
      <c r="G62" s="270"/>
      <c r="H62" s="270"/>
      <c r="I62" s="267"/>
      <c r="J62" s="267"/>
      <c r="K62" s="268"/>
      <c r="L62" s="268"/>
      <c r="M62" s="267"/>
      <c r="N62" s="267"/>
      <c r="O62" s="267"/>
      <c r="P62" s="267"/>
      <c r="Q62" s="267"/>
      <c r="R62" s="269"/>
    </row>
    <row r="63" spans="1:19" ht="13" x14ac:dyDescent="0.3">
      <c r="A63" s="265"/>
      <c r="B63" s="313" t="s">
        <v>154</v>
      </c>
      <c r="C63" s="314" t="s">
        <v>141</v>
      </c>
      <c r="D63" s="267"/>
      <c r="E63" s="268"/>
      <c r="F63" s="270"/>
      <c r="G63" s="270"/>
      <c r="H63" s="270"/>
      <c r="I63" s="267"/>
      <c r="J63" s="267"/>
      <c r="K63" s="268"/>
      <c r="L63" s="268"/>
      <c r="M63" s="267"/>
      <c r="N63" s="267"/>
      <c r="O63" s="267"/>
      <c r="P63" s="267"/>
      <c r="Q63" s="267"/>
      <c r="R63" s="269"/>
    </row>
    <row r="64" spans="1:19" ht="13" x14ac:dyDescent="0.3">
      <c r="A64" s="315"/>
      <c r="B64" s="315"/>
      <c r="C64" s="315"/>
      <c r="D64" s="317"/>
      <c r="E64" s="318">
        <f>SUM(E7:E13,E15:E18,E20:E21,E23:E25,E27:E30,E32:E33,E35,E37:E37,E39:E43,E46:E48,E51,E59:E63)</f>
        <v>92.5</v>
      </c>
      <c r="F64" s="318">
        <f t="shared" ref="F64:R64" si="28">SUM(F7:F13,F15:F18,F20:F21,F23:F25,F27:F30,F32:F33,F35,F37:F37,F39:F43,F46:F48,F51,F59:F63)</f>
        <v>166.5</v>
      </c>
      <c r="G64" s="318">
        <f t="shared" si="28"/>
        <v>160</v>
      </c>
      <c r="H64" s="318">
        <f t="shared" si="28"/>
        <v>163.5</v>
      </c>
      <c r="I64" s="318">
        <f t="shared" si="28"/>
        <v>171.5</v>
      </c>
      <c r="J64" s="318">
        <f t="shared" si="28"/>
        <v>170.5</v>
      </c>
      <c r="K64" s="318">
        <f t="shared" si="28"/>
        <v>103.5</v>
      </c>
      <c r="L64" s="318">
        <f t="shared" si="28"/>
        <v>95.5</v>
      </c>
      <c r="M64" s="318">
        <f t="shared" si="28"/>
        <v>163.5</v>
      </c>
      <c r="N64" s="318">
        <f t="shared" si="28"/>
        <v>175</v>
      </c>
      <c r="O64" s="318">
        <f t="shared" si="28"/>
        <v>166.5</v>
      </c>
      <c r="P64" s="318">
        <f t="shared" si="28"/>
        <v>156.5</v>
      </c>
      <c r="Q64" s="318">
        <f t="shared" si="28"/>
        <v>154.5</v>
      </c>
      <c r="R64" s="318">
        <f t="shared" si="28"/>
        <v>111.5</v>
      </c>
    </row>
    <row r="65" spans="1:18" ht="13" x14ac:dyDescent="0.3">
      <c r="A65" s="319"/>
      <c r="B65" s="319"/>
      <c r="C65" s="319"/>
      <c r="D65" s="317"/>
      <c r="E65" s="351">
        <f>E64/8</f>
        <v>11.5625</v>
      </c>
      <c r="F65" s="351">
        <f t="shared" ref="F65:R65" si="29">F64/8</f>
        <v>20.8125</v>
      </c>
      <c r="G65" s="351">
        <f t="shared" si="29"/>
        <v>20</v>
      </c>
      <c r="H65" s="351">
        <f t="shared" si="29"/>
        <v>20.4375</v>
      </c>
      <c r="I65" s="351">
        <f t="shared" si="29"/>
        <v>21.4375</v>
      </c>
      <c r="J65" s="351">
        <f t="shared" si="29"/>
        <v>21.3125</v>
      </c>
      <c r="K65" s="351">
        <f t="shared" si="29"/>
        <v>12.9375</v>
      </c>
      <c r="L65" s="351">
        <f t="shared" si="29"/>
        <v>11.9375</v>
      </c>
      <c r="M65" s="351">
        <f t="shared" si="29"/>
        <v>20.4375</v>
      </c>
      <c r="N65" s="351">
        <f t="shared" si="29"/>
        <v>21.875</v>
      </c>
      <c r="O65" s="351">
        <f t="shared" si="29"/>
        <v>20.8125</v>
      </c>
      <c r="P65" s="351">
        <f t="shared" si="29"/>
        <v>19.5625</v>
      </c>
      <c r="Q65" s="351">
        <f t="shared" si="29"/>
        <v>19.3125</v>
      </c>
      <c r="R65" s="351">
        <f t="shared" si="29"/>
        <v>13.9375</v>
      </c>
    </row>
    <row r="66" spans="1:18" ht="13" x14ac:dyDescent="0.3">
      <c r="A66" s="320"/>
      <c r="B66" s="320"/>
      <c r="C66" s="320"/>
      <c r="D66" s="321" t="s">
        <v>212</v>
      </c>
      <c r="E66" s="322" t="s">
        <v>74</v>
      </c>
      <c r="F66" s="323" t="s">
        <v>203</v>
      </c>
      <c r="H66" s="321" t="s">
        <v>211</v>
      </c>
      <c r="I66" s="324"/>
      <c r="J66" s="325" t="s">
        <v>203</v>
      </c>
      <c r="L66" s="321" t="s">
        <v>213</v>
      </c>
      <c r="M66" s="322" t="s">
        <v>74</v>
      </c>
      <c r="N66" s="323" t="s">
        <v>203</v>
      </c>
      <c r="P66" s="321" t="s">
        <v>211</v>
      </c>
      <c r="Q66" s="324"/>
      <c r="R66" s="325" t="s">
        <v>203</v>
      </c>
    </row>
    <row r="67" spans="1:18" ht="13" x14ac:dyDescent="0.3">
      <c r="A67" s="316"/>
      <c r="B67" s="316"/>
      <c r="C67" s="316"/>
      <c r="D67" s="326" t="s">
        <v>159</v>
      </c>
      <c r="E67" s="256">
        <v>27.15</v>
      </c>
      <c r="F67" s="327" t="str">
        <f>E67* 40 &amp; "hrs"</f>
        <v>1086hrs</v>
      </c>
      <c r="H67" s="328" t="s">
        <v>240</v>
      </c>
      <c r="I67" s="329">
        <v>25.93</v>
      </c>
      <c r="J67" s="330" t="s">
        <v>247</v>
      </c>
      <c r="L67" s="331" t="s">
        <v>159</v>
      </c>
      <c r="M67" s="332">
        <v>27.15</v>
      </c>
      <c r="N67" s="327" t="str">
        <f>M67* 40 &amp; "hrs"</f>
        <v>1086hrs</v>
      </c>
      <c r="P67" s="334" t="s">
        <v>240</v>
      </c>
      <c r="Q67" s="335">
        <v>25.93</v>
      </c>
      <c r="R67" s="336" t="s">
        <v>247</v>
      </c>
    </row>
    <row r="68" spans="1:18" ht="13" x14ac:dyDescent="0.3">
      <c r="A68" s="316"/>
      <c r="B68" s="316"/>
      <c r="C68" s="316"/>
      <c r="D68" s="337" t="s">
        <v>204</v>
      </c>
      <c r="E68" s="338">
        <f>SUM(E64:K64)/40</f>
        <v>25.7</v>
      </c>
      <c r="F68" s="339" t="str">
        <f>E68* 40 &amp; "hrs"</f>
        <v>1028hrs</v>
      </c>
      <c r="H68" s="340" t="s">
        <v>74</v>
      </c>
      <c r="I68" s="341">
        <f>SUM(E64:K64)/40</f>
        <v>25.7</v>
      </c>
      <c r="J68" s="342" t="str">
        <f>I68*40 &amp; "hrs"</f>
        <v>1028hrs</v>
      </c>
      <c r="L68" s="343" t="s">
        <v>204</v>
      </c>
      <c r="M68" s="354">
        <f>SUM(L64:R64)/40</f>
        <v>25.574999999999999</v>
      </c>
      <c r="N68" s="339" t="str">
        <f>M68* 40 &amp; "hrs"</f>
        <v>1023hrs</v>
      </c>
      <c r="P68" s="340" t="s">
        <v>74</v>
      </c>
      <c r="Q68" s="352">
        <f>SUM(L64:R64)/40</f>
        <v>25.574999999999999</v>
      </c>
      <c r="R68" s="353" t="str">
        <f>Q68*40 &amp; "hrs"</f>
        <v>1023hrs</v>
      </c>
    </row>
    <row r="69" spans="1:18" ht="13" x14ac:dyDescent="0.3">
      <c r="A69" s="257"/>
      <c r="B69" s="257"/>
      <c r="C69" s="257"/>
      <c r="D69" s="331" t="s">
        <v>188</v>
      </c>
      <c r="E69" s="332">
        <f>COUNTIFS(E7:K65, "T")*8/40</f>
        <v>1</v>
      </c>
      <c r="F69" s="333" t="str">
        <f>E69* 40 &amp; "hrs"</f>
        <v>40hrs</v>
      </c>
      <c r="H69" s="334" t="s">
        <v>241</v>
      </c>
      <c r="I69" s="332">
        <v>29.07</v>
      </c>
      <c r="J69" s="336" t="s">
        <v>251</v>
      </c>
      <c r="L69" s="348" t="s">
        <v>188</v>
      </c>
      <c r="M69" s="335">
        <f>COUNTIFS(L7:R65, "T")*8/40</f>
        <v>1</v>
      </c>
      <c r="N69" s="333" t="str">
        <f>M69* 40 &amp; "hrs"</f>
        <v>40hrs</v>
      </c>
      <c r="P69" s="334" t="s">
        <v>241</v>
      </c>
      <c r="Q69" s="335">
        <v>29.07</v>
      </c>
      <c r="R69" s="336" t="s">
        <v>251</v>
      </c>
    </row>
  </sheetData>
  <mergeCells count="5">
    <mergeCell ref="A1:R1"/>
    <mergeCell ref="A2:R2"/>
    <mergeCell ref="A3:R3"/>
    <mergeCell ref="E4:K4"/>
    <mergeCell ref="L4:R4"/>
  </mergeCells>
  <conditionalFormatting sqref="I68">
    <cfRule type="cellIs" dxfId="237" priority="10" operator="lessThan">
      <formula>25.93</formula>
    </cfRule>
    <cfRule type="cellIs" dxfId="236" priority="11" operator="greaterThan">
      <formula>29.07</formula>
    </cfRule>
    <cfRule type="cellIs" dxfId="235" priority="12" operator="between">
      <formula>25.93</formula>
      <formula>29.07</formula>
    </cfRule>
  </conditionalFormatting>
  <conditionalFormatting sqref="J68">
    <cfRule type="cellIs" dxfId="234" priority="7" operator="lessThan">
      <formula>1037.2</formula>
    </cfRule>
    <cfRule type="cellIs" dxfId="233" priority="8" operator="greaterThan">
      <formula>1162.8</formula>
    </cfRule>
    <cfRule type="cellIs" dxfId="232" priority="9" operator="between">
      <formula>1037.2</formula>
      <formula>1162.8</formula>
    </cfRule>
  </conditionalFormatting>
  <conditionalFormatting sqref="Q68">
    <cfRule type="cellIs" dxfId="231" priority="4" operator="lessThan">
      <formula>25.93</formula>
    </cfRule>
    <cfRule type="cellIs" dxfId="230" priority="5" operator="greaterThan">
      <formula>29.07</formula>
    </cfRule>
    <cfRule type="cellIs" dxfId="229" priority="6" operator="between">
      <formula>25.93</formula>
      <formula>29.07</formula>
    </cfRule>
  </conditionalFormatting>
  <conditionalFormatting sqref="R68">
    <cfRule type="cellIs" dxfId="228" priority="1" operator="lessThan">
      <formula>1037.2</formula>
    </cfRule>
    <cfRule type="cellIs" dxfId="227" priority="2" operator="greaterThan">
      <formula>1162.8</formula>
    </cfRule>
    <cfRule type="cellIs" dxfId="226" priority="3" operator="between">
      <formula>1037.2</formula>
      <formula>1162.8</formula>
    </cfRule>
  </conditionalFormatting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69"/>
  <sheetViews>
    <sheetView topLeftCell="B61" workbookViewId="0">
      <selection activeCell="K67" sqref="K67"/>
    </sheetView>
  </sheetViews>
  <sheetFormatPr defaultColWidth="12" defaultRowHeight="32.25" customHeight="1" x14ac:dyDescent="0.35"/>
  <cols>
    <col min="1" max="1" width="13.1796875" style="544" bestFit="1" customWidth="1"/>
    <col min="2" max="2" width="27.7265625" style="544" bestFit="1" customWidth="1"/>
    <col min="3" max="3" width="32.453125" style="544" bestFit="1" customWidth="1"/>
    <col min="4" max="16384" width="12" style="544"/>
  </cols>
  <sheetData>
    <row r="1" spans="1:19" ht="32.25" customHeight="1" x14ac:dyDescent="0.5">
      <c r="A1" s="2678" t="s">
        <v>0</v>
      </c>
      <c r="B1" s="2678"/>
      <c r="C1" s="2678"/>
      <c r="D1" s="2678"/>
      <c r="E1" s="2678"/>
      <c r="F1" s="2678"/>
      <c r="G1" s="2678"/>
      <c r="H1" s="2678"/>
      <c r="I1" s="2678"/>
      <c r="J1" s="2678"/>
      <c r="K1" s="2678"/>
      <c r="L1" s="2678"/>
      <c r="M1" s="2678"/>
      <c r="N1" s="2678"/>
      <c r="O1" s="2678"/>
      <c r="P1" s="2678"/>
      <c r="Q1" s="2678"/>
      <c r="R1" s="2678"/>
    </row>
    <row r="2" spans="1:19" ht="32.25" customHeight="1" x14ac:dyDescent="0.5">
      <c r="A2" s="2678" t="s">
        <v>87</v>
      </c>
      <c r="B2" s="2678"/>
      <c r="C2" s="2678"/>
      <c r="D2" s="2678"/>
      <c r="E2" s="2678"/>
      <c r="F2" s="2678"/>
      <c r="G2" s="2678"/>
      <c r="H2" s="2678"/>
      <c r="I2" s="2678"/>
      <c r="J2" s="2678"/>
      <c r="K2" s="2678"/>
      <c r="L2" s="2678"/>
      <c r="M2" s="2678"/>
      <c r="N2" s="2678"/>
      <c r="O2" s="2678"/>
      <c r="P2" s="2678"/>
      <c r="Q2" s="2678"/>
      <c r="R2" s="2678"/>
    </row>
    <row r="3" spans="1:19" ht="32.25" customHeight="1" x14ac:dyDescent="0.5">
      <c r="A3" s="2679"/>
      <c r="B3" s="2679"/>
      <c r="C3" s="2679"/>
      <c r="D3" s="2679"/>
      <c r="E3" s="2679"/>
      <c r="F3" s="2679"/>
      <c r="G3" s="2679"/>
      <c r="H3" s="2679"/>
      <c r="I3" s="2679"/>
      <c r="J3" s="2679"/>
      <c r="K3" s="2679"/>
      <c r="L3" s="2679"/>
      <c r="M3" s="2679"/>
      <c r="N3" s="2679"/>
      <c r="O3" s="2679"/>
      <c r="P3" s="2679"/>
      <c r="Q3" s="2679"/>
      <c r="R3" s="2679"/>
    </row>
    <row r="4" spans="1:19" ht="32.25" customHeight="1" x14ac:dyDescent="0.5">
      <c r="A4" s="581"/>
      <c r="B4" s="581"/>
      <c r="C4" s="581"/>
      <c r="D4" s="581"/>
      <c r="E4" s="2668" t="s">
        <v>2</v>
      </c>
      <c r="F4" s="2669"/>
      <c r="G4" s="2669"/>
      <c r="H4" s="2669"/>
      <c r="I4" s="2669"/>
      <c r="J4" s="2669"/>
      <c r="K4" s="2670"/>
      <c r="L4" s="2668" t="s">
        <v>3</v>
      </c>
      <c r="M4" s="2669"/>
      <c r="N4" s="2669"/>
      <c r="O4" s="2669"/>
      <c r="P4" s="2669"/>
      <c r="Q4" s="2669"/>
      <c r="R4" s="2669"/>
    </row>
    <row r="5" spans="1:19" ht="32.25" customHeight="1" x14ac:dyDescent="0.5">
      <c r="A5" s="582"/>
      <c r="B5" s="582"/>
      <c r="C5" s="582"/>
      <c r="D5" s="582"/>
      <c r="E5" s="373">
        <v>45249</v>
      </c>
      <c r="F5" s="373">
        <v>45250</v>
      </c>
      <c r="G5" s="373">
        <v>45251</v>
      </c>
      <c r="H5" s="373">
        <v>45252</v>
      </c>
      <c r="I5" s="583">
        <v>45253</v>
      </c>
      <c r="J5" s="373">
        <v>45254</v>
      </c>
      <c r="K5" s="373">
        <v>45255</v>
      </c>
      <c r="L5" s="373">
        <v>45256</v>
      </c>
      <c r="M5" s="373">
        <v>45257</v>
      </c>
      <c r="N5" s="373">
        <v>45258</v>
      </c>
      <c r="O5" s="373">
        <v>45259</v>
      </c>
      <c r="P5" s="373">
        <v>45260</v>
      </c>
      <c r="Q5" s="373">
        <v>45261</v>
      </c>
      <c r="R5" s="373">
        <v>45262</v>
      </c>
    </row>
    <row r="6" spans="1:19" ht="32.25" customHeight="1" x14ac:dyDescent="0.5">
      <c r="A6" s="374" t="s">
        <v>4</v>
      </c>
      <c r="B6" s="374" t="s">
        <v>5</v>
      </c>
      <c r="C6" s="374" t="s">
        <v>6</v>
      </c>
      <c r="D6" s="374" t="s">
        <v>7</v>
      </c>
      <c r="E6" s="375" t="s">
        <v>8</v>
      </c>
      <c r="F6" s="376" t="s">
        <v>9</v>
      </c>
      <c r="G6" s="376" t="s">
        <v>10</v>
      </c>
      <c r="H6" s="376" t="s">
        <v>11</v>
      </c>
      <c r="I6" s="584" t="s">
        <v>10</v>
      </c>
      <c r="J6" s="376" t="s">
        <v>264</v>
      </c>
      <c r="K6" s="375" t="s">
        <v>8</v>
      </c>
      <c r="L6" s="375" t="s">
        <v>8</v>
      </c>
      <c r="M6" s="376" t="s">
        <v>9</v>
      </c>
      <c r="N6" s="376" t="s">
        <v>10</v>
      </c>
      <c r="O6" s="376" t="s">
        <v>11</v>
      </c>
      <c r="P6" s="376" t="s">
        <v>10</v>
      </c>
      <c r="Q6" s="376" t="s">
        <v>12</v>
      </c>
      <c r="R6" s="378" t="s">
        <v>8</v>
      </c>
    </row>
    <row r="7" spans="1:19" ht="32.25" customHeight="1" x14ac:dyDescent="0.35">
      <c r="A7" s="416" t="s">
        <v>13</v>
      </c>
      <c r="B7" s="416" t="s">
        <v>116</v>
      </c>
      <c r="C7" s="585" t="s">
        <v>115</v>
      </c>
      <c r="D7" s="586">
        <f>SUM(E7:K7,L7:R7)/2</f>
        <v>35</v>
      </c>
      <c r="E7" s="587"/>
      <c r="F7" s="586">
        <v>7</v>
      </c>
      <c r="G7" s="586">
        <v>7</v>
      </c>
      <c r="H7" s="586">
        <v>7</v>
      </c>
      <c r="I7" s="588">
        <v>7</v>
      </c>
      <c r="J7" s="586">
        <v>7</v>
      </c>
      <c r="K7" s="587"/>
      <c r="L7" s="587"/>
      <c r="M7" s="586">
        <v>7</v>
      </c>
      <c r="N7" s="586">
        <v>7</v>
      </c>
      <c r="O7" s="586">
        <v>7</v>
      </c>
      <c r="P7" s="586">
        <v>7</v>
      </c>
      <c r="Q7" s="586">
        <v>7</v>
      </c>
      <c r="R7" s="589"/>
    </row>
    <row r="8" spans="1:19" ht="32.25" customHeight="1" x14ac:dyDescent="0.35">
      <c r="A8" s="416" t="s">
        <v>13</v>
      </c>
      <c r="B8" s="416" t="s">
        <v>90</v>
      </c>
      <c r="C8" s="585" t="s">
        <v>88</v>
      </c>
      <c r="D8" s="586">
        <f t="shared" ref="D8:D13" si="0">SUM(E8:K8,L8:R8)/2</f>
        <v>36</v>
      </c>
      <c r="E8" s="587"/>
      <c r="F8" s="586">
        <v>8</v>
      </c>
      <c r="G8" s="586">
        <v>8</v>
      </c>
      <c r="H8" s="590">
        <v>8</v>
      </c>
      <c r="I8" s="588">
        <v>8</v>
      </c>
      <c r="J8" s="591" t="s">
        <v>104</v>
      </c>
      <c r="K8" s="587"/>
      <c r="L8" s="587"/>
      <c r="M8" s="586">
        <v>8</v>
      </c>
      <c r="N8" s="586">
        <v>8</v>
      </c>
      <c r="O8" s="586">
        <v>8</v>
      </c>
      <c r="P8" s="586">
        <v>8</v>
      </c>
      <c r="Q8" s="586">
        <v>8</v>
      </c>
      <c r="R8" s="589"/>
    </row>
    <row r="9" spans="1:19" ht="32.25" customHeight="1" x14ac:dyDescent="0.35">
      <c r="A9" s="416" t="s">
        <v>13</v>
      </c>
      <c r="B9" s="416" t="s">
        <v>90</v>
      </c>
      <c r="C9" s="585" t="s">
        <v>89</v>
      </c>
      <c r="D9" s="586">
        <f t="shared" si="0"/>
        <v>40</v>
      </c>
      <c r="E9" s="587"/>
      <c r="F9" s="586">
        <v>8</v>
      </c>
      <c r="G9" s="586">
        <v>8</v>
      </c>
      <c r="H9" s="586">
        <v>8</v>
      </c>
      <c r="I9" s="588">
        <v>8</v>
      </c>
      <c r="J9" s="586">
        <v>8</v>
      </c>
      <c r="K9" s="587"/>
      <c r="L9" s="587"/>
      <c r="M9" s="586">
        <v>8</v>
      </c>
      <c r="N9" s="586">
        <v>8</v>
      </c>
      <c r="O9" s="586">
        <v>8</v>
      </c>
      <c r="P9" s="586">
        <v>8</v>
      </c>
      <c r="Q9" s="586">
        <v>8</v>
      </c>
      <c r="R9" s="589"/>
    </row>
    <row r="10" spans="1:19" ht="32.25" customHeight="1" x14ac:dyDescent="0.35">
      <c r="A10" s="416" t="s">
        <v>13</v>
      </c>
      <c r="B10" s="416" t="s">
        <v>90</v>
      </c>
      <c r="C10" s="592" t="s">
        <v>118</v>
      </c>
      <c r="D10" s="586">
        <f t="shared" si="0"/>
        <v>40</v>
      </c>
      <c r="E10" s="587">
        <v>8</v>
      </c>
      <c r="F10" s="586">
        <v>8</v>
      </c>
      <c r="G10" s="586">
        <v>8</v>
      </c>
      <c r="H10" s="586"/>
      <c r="I10" s="588">
        <v>8</v>
      </c>
      <c r="J10" s="586">
        <v>8</v>
      </c>
      <c r="K10" s="587"/>
      <c r="L10" s="593"/>
      <c r="M10" s="586">
        <v>8</v>
      </c>
      <c r="N10" s="586">
        <v>8</v>
      </c>
      <c r="O10" s="586">
        <v>8</v>
      </c>
      <c r="P10" s="586">
        <v>8</v>
      </c>
      <c r="Q10" s="586"/>
      <c r="R10" s="587">
        <v>8</v>
      </c>
    </row>
    <row r="11" spans="1:19" ht="32.25" customHeight="1" x14ac:dyDescent="0.35">
      <c r="A11" s="416" t="s">
        <v>13</v>
      </c>
      <c r="B11" s="416" t="s">
        <v>90</v>
      </c>
      <c r="C11" s="592" t="s">
        <v>133</v>
      </c>
      <c r="D11" s="586">
        <f t="shared" si="0"/>
        <v>40</v>
      </c>
      <c r="E11" s="587">
        <v>8</v>
      </c>
      <c r="F11" s="586">
        <v>8</v>
      </c>
      <c r="G11" s="586"/>
      <c r="H11" s="586">
        <v>8</v>
      </c>
      <c r="I11" s="588">
        <v>8</v>
      </c>
      <c r="J11" s="586">
        <v>8</v>
      </c>
      <c r="K11" s="587"/>
      <c r="L11" s="593"/>
      <c r="M11" s="586">
        <v>8</v>
      </c>
      <c r="N11" s="586">
        <v>8</v>
      </c>
      <c r="O11" s="586">
        <v>8</v>
      </c>
      <c r="P11" s="586"/>
      <c r="Q11" s="586">
        <v>8</v>
      </c>
      <c r="R11" s="589">
        <v>8</v>
      </c>
    </row>
    <row r="12" spans="1:19" ht="32.25" customHeight="1" x14ac:dyDescent="0.35">
      <c r="A12" s="416" t="s">
        <v>13</v>
      </c>
      <c r="B12" s="416" t="s">
        <v>90</v>
      </c>
      <c r="C12" s="594" t="s">
        <v>106</v>
      </c>
      <c r="D12" s="586">
        <f t="shared" si="0"/>
        <v>8</v>
      </c>
      <c r="E12" s="587"/>
      <c r="F12" s="595"/>
      <c r="G12" s="595"/>
      <c r="H12" s="595"/>
      <c r="I12" s="588"/>
      <c r="J12" s="595"/>
      <c r="K12" s="587">
        <v>8</v>
      </c>
      <c r="L12" s="593"/>
      <c r="M12" s="595"/>
      <c r="N12" s="595"/>
      <c r="O12" s="595"/>
      <c r="P12" s="595"/>
      <c r="Q12" s="595"/>
      <c r="R12" s="587">
        <v>8</v>
      </c>
    </row>
    <row r="13" spans="1:19" ht="32.25" customHeight="1" x14ac:dyDescent="0.35">
      <c r="A13" s="416" t="s">
        <v>13</v>
      </c>
      <c r="B13" s="416" t="s">
        <v>228</v>
      </c>
      <c r="C13" s="594" t="s">
        <v>112</v>
      </c>
      <c r="D13" s="586">
        <f t="shared" si="0"/>
        <v>12</v>
      </c>
      <c r="E13" s="587">
        <v>6</v>
      </c>
      <c r="F13" s="590"/>
      <c r="G13" s="596"/>
      <c r="H13" s="586"/>
      <c r="I13" s="597"/>
      <c r="J13" s="586"/>
      <c r="K13" s="587">
        <v>6</v>
      </c>
      <c r="L13" s="593">
        <v>6</v>
      </c>
      <c r="M13" s="586"/>
      <c r="N13" s="596"/>
      <c r="O13" s="586"/>
      <c r="P13" s="596"/>
      <c r="Q13" s="586"/>
      <c r="R13" s="593">
        <v>6</v>
      </c>
    </row>
    <row r="14" spans="1:19" ht="32.25" customHeight="1" x14ac:dyDescent="0.35">
      <c r="A14" s="598"/>
      <c r="B14" s="598"/>
      <c r="C14" s="599" t="s">
        <v>122</v>
      </c>
      <c r="D14" s="600"/>
      <c r="E14" s="601">
        <f>COUNT(E7:E13)</f>
        <v>3</v>
      </c>
      <c r="F14" s="601">
        <f t="shared" ref="F14:R14" si="1">COUNT(F7:F13)</f>
        <v>5</v>
      </c>
      <c r="G14" s="601">
        <f t="shared" si="1"/>
        <v>4</v>
      </c>
      <c r="H14" s="601">
        <f t="shared" si="1"/>
        <v>4</v>
      </c>
      <c r="I14" s="601">
        <f t="shared" si="1"/>
        <v>5</v>
      </c>
      <c r="J14" s="601">
        <f t="shared" si="1"/>
        <v>4</v>
      </c>
      <c r="K14" s="601">
        <f t="shared" si="1"/>
        <v>2</v>
      </c>
      <c r="L14" s="601">
        <f t="shared" si="1"/>
        <v>1</v>
      </c>
      <c r="M14" s="601">
        <f t="shared" si="1"/>
        <v>5</v>
      </c>
      <c r="N14" s="601">
        <f t="shared" si="1"/>
        <v>5</v>
      </c>
      <c r="O14" s="601">
        <f t="shared" si="1"/>
        <v>5</v>
      </c>
      <c r="P14" s="601">
        <f t="shared" si="1"/>
        <v>4</v>
      </c>
      <c r="Q14" s="601">
        <f t="shared" si="1"/>
        <v>4</v>
      </c>
      <c r="R14" s="601">
        <f t="shared" si="1"/>
        <v>4</v>
      </c>
      <c r="S14" s="545">
        <f>AVERAGE(E14:R14)</f>
        <v>3.9285714285714284</v>
      </c>
    </row>
    <row r="15" spans="1:19" ht="32.25" customHeight="1" x14ac:dyDescent="0.35">
      <c r="A15" s="416" t="s">
        <v>13</v>
      </c>
      <c r="B15" s="416" t="s">
        <v>268</v>
      </c>
      <c r="C15" s="592" t="s">
        <v>146</v>
      </c>
      <c r="D15" s="586">
        <f t="shared" ref="D15:D18" si="2">SUM(E15:K15,L15:R15)/2</f>
        <v>18</v>
      </c>
      <c r="E15" s="602">
        <v>8</v>
      </c>
      <c r="F15" s="586">
        <v>5</v>
      </c>
      <c r="G15" s="586"/>
      <c r="H15" s="586">
        <v>5</v>
      </c>
      <c r="I15" s="588"/>
      <c r="J15" s="586"/>
      <c r="K15" s="602"/>
      <c r="L15" s="602"/>
      <c r="M15" s="586">
        <v>5</v>
      </c>
      <c r="N15" s="586"/>
      <c r="O15" s="586">
        <v>5</v>
      </c>
      <c r="P15" s="586"/>
      <c r="Q15" s="586"/>
      <c r="R15" s="602">
        <v>8</v>
      </c>
      <c r="S15" s="546"/>
    </row>
    <row r="16" spans="1:19" ht="32.25" customHeight="1" x14ac:dyDescent="0.35">
      <c r="A16" s="416" t="s">
        <v>13</v>
      </c>
      <c r="B16" s="416" t="s">
        <v>14</v>
      </c>
      <c r="C16" s="592" t="s">
        <v>202</v>
      </c>
      <c r="D16" s="586">
        <f t="shared" si="2"/>
        <v>40</v>
      </c>
      <c r="E16" s="593"/>
      <c r="F16" s="603">
        <v>8</v>
      </c>
      <c r="G16" s="603"/>
      <c r="H16" s="603">
        <v>8</v>
      </c>
      <c r="I16" s="604">
        <v>8</v>
      </c>
      <c r="J16" s="603">
        <v>8</v>
      </c>
      <c r="K16" s="593">
        <v>8</v>
      </c>
      <c r="L16" s="593">
        <v>8</v>
      </c>
      <c r="M16" s="586"/>
      <c r="N16" s="603">
        <v>8</v>
      </c>
      <c r="O16" s="603">
        <v>8</v>
      </c>
      <c r="P16" s="603">
        <v>8</v>
      </c>
      <c r="Q16" s="603">
        <v>8</v>
      </c>
      <c r="R16" s="605"/>
      <c r="S16" s="545"/>
    </row>
    <row r="17" spans="1:19" ht="32.25" customHeight="1" x14ac:dyDescent="0.35">
      <c r="A17" s="416" t="s">
        <v>13</v>
      </c>
      <c r="B17" s="416" t="s">
        <v>14</v>
      </c>
      <c r="C17" s="592" t="s">
        <v>98</v>
      </c>
      <c r="D17" s="586">
        <f t="shared" si="2"/>
        <v>40</v>
      </c>
      <c r="E17" s="587"/>
      <c r="F17" s="590">
        <v>8</v>
      </c>
      <c r="G17" s="586">
        <v>8</v>
      </c>
      <c r="H17" s="586">
        <v>8</v>
      </c>
      <c r="I17" s="588">
        <v>8</v>
      </c>
      <c r="J17" s="586">
        <v>8</v>
      </c>
      <c r="K17" s="587"/>
      <c r="L17" s="587"/>
      <c r="M17" s="603">
        <v>8</v>
      </c>
      <c r="N17" s="603">
        <v>8</v>
      </c>
      <c r="O17" s="586">
        <v>8</v>
      </c>
      <c r="P17" s="586">
        <v>8</v>
      </c>
      <c r="Q17" s="586">
        <v>8</v>
      </c>
      <c r="R17" s="589"/>
      <c r="S17" s="545"/>
    </row>
    <row r="18" spans="1:19" ht="32.25" hidden="1" customHeight="1" x14ac:dyDescent="0.35">
      <c r="A18" s="606" t="s">
        <v>138</v>
      </c>
      <c r="B18" s="606" t="s">
        <v>14</v>
      </c>
      <c r="C18" s="607" t="s">
        <v>142</v>
      </c>
      <c r="D18" s="586">
        <f t="shared" si="2"/>
        <v>0</v>
      </c>
      <c r="E18" s="587"/>
      <c r="F18" s="590" t="s">
        <v>138</v>
      </c>
      <c r="G18" s="586" t="s">
        <v>138</v>
      </c>
      <c r="H18" s="586"/>
      <c r="I18" s="588" t="s">
        <v>138</v>
      </c>
      <c r="J18" s="586" t="s">
        <v>138</v>
      </c>
      <c r="K18" s="593" t="s">
        <v>138</v>
      </c>
      <c r="L18" s="593" t="s">
        <v>138</v>
      </c>
      <c r="M18" s="586" t="s">
        <v>138</v>
      </c>
      <c r="N18" s="586"/>
      <c r="O18" s="586" t="s">
        <v>138</v>
      </c>
      <c r="P18" s="586" t="s">
        <v>138</v>
      </c>
      <c r="Q18" s="586" t="s">
        <v>138</v>
      </c>
      <c r="R18" s="589"/>
      <c r="S18" s="545"/>
    </row>
    <row r="19" spans="1:19" ht="32.25" customHeight="1" x14ac:dyDescent="0.35">
      <c r="A19" s="416" t="s">
        <v>13</v>
      </c>
      <c r="B19" s="416" t="s">
        <v>201</v>
      </c>
      <c r="C19" s="592" t="s">
        <v>107</v>
      </c>
      <c r="D19" s="586">
        <f>SUM(E19:K19,L19:R19)/2</f>
        <v>22</v>
      </c>
      <c r="E19" s="587">
        <v>8</v>
      </c>
      <c r="F19" s="586"/>
      <c r="G19" s="586">
        <v>5</v>
      </c>
      <c r="H19" s="586">
        <v>5</v>
      </c>
      <c r="I19" s="588"/>
      <c r="J19" s="586"/>
      <c r="K19" s="587"/>
      <c r="L19" s="593">
        <v>8</v>
      </c>
      <c r="M19" s="586">
        <v>5</v>
      </c>
      <c r="N19" s="586">
        <v>5</v>
      </c>
      <c r="O19" s="586"/>
      <c r="P19" s="586"/>
      <c r="Q19" s="586"/>
      <c r="R19" s="589">
        <v>8</v>
      </c>
      <c r="S19" s="545"/>
    </row>
    <row r="20" spans="1:19" ht="32.25" customHeight="1" x14ac:dyDescent="0.35">
      <c r="A20" s="598"/>
      <c r="B20" s="598"/>
      <c r="C20" s="599" t="s">
        <v>123</v>
      </c>
      <c r="D20" s="600"/>
      <c r="E20" s="601">
        <f>COUNT(E7:E13,E15:E19)</f>
        <v>5</v>
      </c>
      <c r="F20" s="601">
        <f t="shared" ref="F20:R20" si="3">COUNT(F7:F13,F15:F19)</f>
        <v>8</v>
      </c>
      <c r="G20" s="601">
        <f t="shared" si="3"/>
        <v>6</v>
      </c>
      <c r="H20" s="601">
        <f t="shared" si="3"/>
        <v>8</v>
      </c>
      <c r="I20" s="601">
        <f t="shared" si="3"/>
        <v>7</v>
      </c>
      <c r="J20" s="601">
        <f t="shared" si="3"/>
        <v>6</v>
      </c>
      <c r="K20" s="601">
        <f t="shared" si="3"/>
        <v>3</v>
      </c>
      <c r="L20" s="601">
        <f t="shared" si="3"/>
        <v>3</v>
      </c>
      <c r="M20" s="601">
        <f t="shared" si="3"/>
        <v>8</v>
      </c>
      <c r="N20" s="601">
        <f t="shared" si="3"/>
        <v>8</v>
      </c>
      <c r="O20" s="601">
        <f t="shared" si="3"/>
        <v>8</v>
      </c>
      <c r="P20" s="601">
        <f t="shared" si="3"/>
        <v>6</v>
      </c>
      <c r="Q20" s="601">
        <f t="shared" si="3"/>
        <v>6</v>
      </c>
      <c r="R20" s="601">
        <f t="shared" si="3"/>
        <v>6</v>
      </c>
      <c r="S20" s="545">
        <f t="shared" ref="S20:S57" si="4">AVERAGE(E20:R20)</f>
        <v>6.2857142857142856</v>
      </c>
    </row>
    <row r="21" spans="1:19" ht="32.25" customHeight="1" x14ac:dyDescent="0.4">
      <c r="A21" s="416" t="s">
        <v>13</v>
      </c>
      <c r="B21" s="416" t="s">
        <v>26</v>
      </c>
      <c r="C21" s="592" t="s">
        <v>111</v>
      </c>
      <c r="D21" s="586">
        <f>SUM(E21:K21,L21:R21)/2</f>
        <v>40</v>
      </c>
      <c r="E21" s="587"/>
      <c r="F21" s="586">
        <v>8</v>
      </c>
      <c r="G21" s="586">
        <v>8</v>
      </c>
      <c r="H21" s="586"/>
      <c r="I21" s="588">
        <v>8</v>
      </c>
      <c r="J21" s="586">
        <v>8</v>
      </c>
      <c r="K21" s="593">
        <v>8</v>
      </c>
      <c r="L21" s="593">
        <v>8</v>
      </c>
      <c r="M21" s="603">
        <v>8</v>
      </c>
      <c r="N21" s="603">
        <v>8</v>
      </c>
      <c r="O21" s="608"/>
      <c r="P21" s="603">
        <v>8</v>
      </c>
      <c r="Q21" s="603">
        <v>8</v>
      </c>
      <c r="R21" s="589"/>
      <c r="S21" s="545"/>
    </row>
    <row r="22" spans="1:19" ht="32.25" customHeight="1" x14ac:dyDescent="0.35">
      <c r="A22" s="609" t="s">
        <v>231</v>
      </c>
      <c r="B22" s="609" t="s">
        <v>26</v>
      </c>
      <c r="C22" s="610" t="s">
        <v>270</v>
      </c>
      <c r="D22" s="586">
        <f>SUM(E22:K22,L22:R22)/2</f>
        <v>16</v>
      </c>
      <c r="E22" s="611"/>
      <c r="F22" s="612" t="s">
        <v>10</v>
      </c>
      <c r="G22" s="612" t="s">
        <v>10</v>
      </c>
      <c r="H22" s="586"/>
      <c r="I22" s="588"/>
      <c r="J22" s="612" t="s">
        <v>10</v>
      </c>
      <c r="K22" s="611" t="s">
        <v>10</v>
      </c>
      <c r="L22" s="611" t="s">
        <v>10</v>
      </c>
      <c r="M22" s="613" t="s">
        <v>273</v>
      </c>
      <c r="N22" s="586">
        <v>8</v>
      </c>
      <c r="O22" s="586">
        <v>8</v>
      </c>
      <c r="P22" s="586"/>
      <c r="Q22" s="586">
        <v>8</v>
      </c>
      <c r="R22" s="602">
        <v>8</v>
      </c>
      <c r="S22" s="545"/>
    </row>
    <row r="23" spans="1:19" ht="32.25" customHeight="1" x14ac:dyDescent="0.35">
      <c r="A23" s="598"/>
      <c r="B23" s="598"/>
      <c r="C23" s="599" t="s">
        <v>120</v>
      </c>
      <c r="D23" s="600"/>
      <c r="E23" s="601">
        <f>COUNT(E7:E13,E15:E19,E21:E22)</f>
        <v>5</v>
      </c>
      <c r="F23" s="601">
        <f t="shared" ref="F23:R23" si="5">COUNT(F7:F13,F15:F19,F21:F22)</f>
        <v>9</v>
      </c>
      <c r="G23" s="601">
        <f t="shared" si="5"/>
        <v>7</v>
      </c>
      <c r="H23" s="601">
        <f t="shared" si="5"/>
        <v>8</v>
      </c>
      <c r="I23" s="601">
        <f t="shared" si="5"/>
        <v>8</v>
      </c>
      <c r="J23" s="601">
        <f t="shared" si="5"/>
        <v>7</v>
      </c>
      <c r="K23" s="601">
        <f t="shared" si="5"/>
        <v>4</v>
      </c>
      <c r="L23" s="601">
        <f t="shared" si="5"/>
        <v>4</v>
      </c>
      <c r="M23" s="601">
        <f t="shared" si="5"/>
        <v>9</v>
      </c>
      <c r="N23" s="601">
        <f t="shared" si="5"/>
        <v>10</v>
      </c>
      <c r="O23" s="601">
        <f t="shared" si="5"/>
        <v>9</v>
      </c>
      <c r="P23" s="601">
        <f t="shared" si="5"/>
        <v>7</v>
      </c>
      <c r="Q23" s="601">
        <f t="shared" si="5"/>
        <v>8</v>
      </c>
      <c r="R23" s="601">
        <f t="shared" si="5"/>
        <v>7</v>
      </c>
      <c r="S23" s="545">
        <f t="shared" si="4"/>
        <v>7.2857142857142856</v>
      </c>
    </row>
    <row r="24" spans="1:19" ht="32.25" customHeight="1" x14ac:dyDescent="0.35">
      <c r="A24" s="416" t="s">
        <v>13</v>
      </c>
      <c r="B24" s="416" t="s">
        <v>30</v>
      </c>
      <c r="C24" s="592" t="s">
        <v>254</v>
      </c>
      <c r="D24" s="586">
        <f>SUM(E24:K24,L24:R24)/2</f>
        <v>40</v>
      </c>
      <c r="E24" s="614">
        <v>8</v>
      </c>
      <c r="F24" s="586">
        <v>8</v>
      </c>
      <c r="G24" s="586"/>
      <c r="H24" s="586">
        <v>8</v>
      </c>
      <c r="I24" s="588">
        <v>8</v>
      </c>
      <c r="J24" s="586">
        <v>8</v>
      </c>
      <c r="K24" s="615"/>
      <c r="L24" s="615"/>
      <c r="M24" s="586">
        <v>8</v>
      </c>
      <c r="N24" s="586">
        <v>8</v>
      </c>
      <c r="O24" s="591">
        <v>8</v>
      </c>
      <c r="P24" s="603">
        <v>8</v>
      </c>
      <c r="Q24" s="603">
        <v>8</v>
      </c>
      <c r="R24" s="616"/>
      <c r="S24" s="545"/>
    </row>
    <row r="25" spans="1:19" ht="32.25" customHeight="1" x14ac:dyDescent="0.35">
      <c r="A25" s="416" t="s">
        <v>13</v>
      </c>
      <c r="B25" s="416" t="s">
        <v>30</v>
      </c>
      <c r="C25" s="617" t="s">
        <v>109</v>
      </c>
      <c r="D25" s="586">
        <f t="shared" ref="D25:D26" si="6">SUM(E25:K25,L25:R25)/2</f>
        <v>8</v>
      </c>
      <c r="E25" s="587"/>
      <c r="F25" s="595"/>
      <c r="G25" s="586">
        <v>8</v>
      </c>
      <c r="H25" s="595"/>
      <c r="I25" s="588"/>
      <c r="J25" s="595"/>
      <c r="K25" s="587"/>
      <c r="L25" s="587"/>
      <c r="M25" s="595"/>
      <c r="N25" s="595"/>
      <c r="O25" s="595"/>
      <c r="P25" s="586">
        <v>8</v>
      </c>
      <c r="Q25" s="595"/>
      <c r="R25" s="589"/>
      <c r="S25" s="545"/>
    </row>
    <row r="26" spans="1:19" ht="32.25" customHeight="1" x14ac:dyDescent="0.35">
      <c r="A26" s="416" t="s">
        <v>13</v>
      </c>
      <c r="B26" s="416" t="s">
        <v>30</v>
      </c>
      <c r="C26" s="592" t="s">
        <v>238</v>
      </c>
      <c r="D26" s="586">
        <f t="shared" si="6"/>
        <v>25</v>
      </c>
      <c r="E26" s="587">
        <v>8</v>
      </c>
      <c r="F26" s="586">
        <v>6</v>
      </c>
      <c r="G26" s="586"/>
      <c r="H26" s="586"/>
      <c r="I26" s="588"/>
      <c r="J26" s="586">
        <v>6</v>
      </c>
      <c r="K26" s="587">
        <v>8</v>
      </c>
      <c r="L26" s="587">
        <v>8</v>
      </c>
      <c r="M26" s="586">
        <v>6</v>
      </c>
      <c r="N26" s="586"/>
      <c r="O26" s="586"/>
      <c r="P26" s="586"/>
      <c r="Q26" s="586"/>
      <c r="R26" s="589">
        <v>8</v>
      </c>
      <c r="S26" s="545"/>
    </row>
    <row r="27" spans="1:19" ht="32.25" customHeight="1" x14ac:dyDescent="0.35">
      <c r="A27" s="598"/>
      <c r="B27" s="598"/>
      <c r="C27" s="599" t="s">
        <v>119</v>
      </c>
      <c r="D27" s="600"/>
      <c r="E27" s="601">
        <f>COUNT(E7:E13,E15:E19,E21:E22,E24:E26)</f>
        <v>7</v>
      </c>
      <c r="F27" s="601">
        <f t="shared" ref="F27:R27" si="7">COUNT(F7:F13,F15:F19,F21:F22,F24:F26)</f>
        <v>11</v>
      </c>
      <c r="G27" s="601">
        <f t="shared" si="7"/>
        <v>8</v>
      </c>
      <c r="H27" s="601">
        <f t="shared" si="7"/>
        <v>9</v>
      </c>
      <c r="I27" s="601">
        <f t="shared" si="7"/>
        <v>9</v>
      </c>
      <c r="J27" s="601">
        <f t="shared" si="7"/>
        <v>9</v>
      </c>
      <c r="K27" s="601">
        <f t="shared" si="7"/>
        <v>5</v>
      </c>
      <c r="L27" s="601">
        <f t="shared" si="7"/>
        <v>5</v>
      </c>
      <c r="M27" s="601">
        <f t="shared" si="7"/>
        <v>11</v>
      </c>
      <c r="N27" s="601">
        <f t="shared" si="7"/>
        <v>11</v>
      </c>
      <c r="O27" s="601">
        <f t="shared" si="7"/>
        <v>10</v>
      </c>
      <c r="P27" s="601">
        <f t="shared" si="7"/>
        <v>9</v>
      </c>
      <c r="Q27" s="601">
        <f t="shared" si="7"/>
        <v>9</v>
      </c>
      <c r="R27" s="601">
        <f t="shared" si="7"/>
        <v>8</v>
      </c>
      <c r="S27" s="545">
        <f t="shared" si="4"/>
        <v>8.6428571428571423</v>
      </c>
    </row>
    <row r="28" spans="1:19" ht="32.25" customHeight="1" x14ac:dyDescent="0.35">
      <c r="A28" s="416" t="s">
        <v>13</v>
      </c>
      <c r="B28" s="416" t="s">
        <v>91</v>
      </c>
      <c r="C28" s="592" t="s">
        <v>242</v>
      </c>
      <c r="D28" s="586">
        <f>SUM(E28:K28,L28:R28)/2</f>
        <v>40</v>
      </c>
      <c r="E28" s="618"/>
      <c r="F28" s="586">
        <v>8</v>
      </c>
      <c r="G28" s="586">
        <v>8</v>
      </c>
      <c r="H28" s="586">
        <v>8</v>
      </c>
      <c r="I28" s="588">
        <v>8</v>
      </c>
      <c r="J28" s="586"/>
      <c r="K28" s="587">
        <v>8</v>
      </c>
      <c r="L28" s="587">
        <v>8</v>
      </c>
      <c r="M28" s="586">
        <v>8</v>
      </c>
      <c r="N28" s="586">
        <v>8</v>
      </c>
      <c r="O28" s="586">
        <v>8</v>
      </c>
      <c r="P28" s="586"/>
      <c r="Q28" s="586">
        <v>8</v>
      </c>
      <c r="R28" s="589"/>
      <c r="S28" s="545"/>
    </row>
    <row r="29" spans="1:19" ht="32.25" customHeight="1" x14ac:dyDescent="0.35">
      <c r="A29" s="609" t="s">
        <v>231</v>
      </c>
      <c r="B29" s="609" t="s">
        <v>91</v>
      </c>
      <c r="C29" s="610" t="s">
        <v>271</v>
      </c>
      <c r="D29" s="586">
        <f>SUM(E29:K29,L29:R29)/2</f>
        <v>0</v>
      </c>
      <c r="E29" s="587"/>
      <c r="F29" s="612" t="s">
        <v>10</v>
      </c>
      <c r="G29" s="612" t="s">
        <v>10</v>
      </c>
      <c r="H29" s="612" t="s">
        <v>10</v>
      </c>
      <c r="I29" s="619" t="s">
        <v>10</v>
      </c>
      <c r="J29" s="612" t="s">
        <v>10</v>
      </c>
      <c r="K29" s="620"/>
      <c r="L29" s="620"/>
      <c r="M29" s="612" t="s">
        <v>10</v>
      </c>
      <c r="N29" s="612" t="s">
        <v>10</v>
      </c>
      <c r="O29" s="612" t="s">
        <v>10</v>
      </c>
      <c r="P29" s="612" t="s">
        <v>10</v>
      </c>
      <c r="Q29" s="612" t="s">
        <v>10</v>
      </c>
      <c r="R29" s="589"/>
      <c r="S29" s="545"/>
    </row>
    <row r="30" spans="1:19" ht="32.25" customHeight="1" x14ac:dyDescent="0.35">
      <c r="A30" s="416" t="s">
        <v>13</v>
      </c>
      <c r="B30" s="416" t="s">
        <v>91</v>
      </c>
      <c r="C30" s="585" t="s">
        <v>92</v>
      </c>
      <c r="D30" s="586">
        <f t="shared" ref="D30" si="8">SUM(E30:K30,L30:R30)/2</f>
        <v>40</v>
      </c>
      <c r="E30" s="587"/>
      <c r="F30" s="586">
        <v>8</v>
      </c>
      <c r="G30" s="586">
        <v>8</v>
      </c>
      <c r="H30" s="586">
        <v>8</v>
      </c>
      <c r="I30" s="588">
        <v>8</v>
      </c>
      <c r="J30" s="586">
        <v>8</v>
      </c>
      <c r="K30" s="587"/>
      <c r="L30" s="587"/>
      <c r="M30" s="586">
        <v>8</v>
      </c>
      <c r="N30" s="586">
        <v>8</v>
      </c>
      <c r="O30" s="586">
        <v>8</v>
      </c>
      <c r="P30" s="586">
        <v>8</v>
      </c>
      <c r="Q30" s="586">
        <v>8</v>
      </c>
      <c r="R30" s="589"/>
      <c r="S30" s="545"/>
    </row>
    <row r="31" spans="1:19" ht="32.25" customHeight="1" x14ac:dyDescent="0.35">
      <c r="A31" s="598"/>
      <c r="B31" s="598"/>
      <c r="C31" s="599" t="s">
        <v>124</v>
      </c>
      <c r="D31" s="600"/>
      <c r="E31" s="601">
        <f>COUNT(E7:E13,E15:E19,E21:E22,E24:E26,E28:E30)</f>
        <v>7</v>
      </c>
      <c r="F31" s="601">
        <f t="shared" ref="F31:R31" si="9">COUNT(F7:F13,F15:F19,F21:F22,F24:F26,F28:F30)</f>
        <v>13</v>
      </c>
      <c r="G31" s="601">
        <f t="shared" si="9"/>
        <v>10</v>
      </c>
      <c r="H31" s="601">
        <f t="shared" si="9"/>
        <v>11</v>
      </c>
      <c r="I31" s="601">
        <f t="shared" si="9"/>
        <v>11</v>
      </c>
      <c r="J31" s="601">
        <f t="shared" si="9"/>
        <v>10</v>
      </c>
      <c r="K31" s="601">
        <f t="shared" si="9"/>
        <v>6</v>
      </c>
      <c r="L31" s="601">
        <f t="shared" si="9"/>
        <v>6</v>
      </c>
      <c r="M31" s="601">
        <f t="shared" si="9"/>
        <v>13</v>
      </c>
      <c r="N31" s="601">
        <f t="shared" si="9"/>
        <v>13</v>
      </c>
      <c r="O31" s="601">
        <f t="shared" si="9"/>
        <v>12</v>
      </c>
      <c r="P31" s="601">
        <f t="shared" si="9"/>
        <v>10</v>
      </c>
      <c r="Q31" s="601">
        <f t="shared" si="9"/>
        <v>11</v>
      </c>
      <c r="R31" s="601">
        <f t="shared" si="9"/>
        <v>8</v>
      </c>
      <c r="S31" s="545">
        <f t="shared" si="4"/>
        <v>10.071428571428571</v>
      </c>
    </row>
    <row r="32" spans="1:19" ht="32.25" customHeight="1" x14ac:dyDescent="0.35">
      <c r="A32" s="609" t="s">
        <v>231</v>
      </c>
      <c r="B32" s="609" t="s">
        <v>262</v>
      </c>
      <c r="C32" s="610" t="s">
        <v>269</v>
      </c>
      <c r="D32" s="586">
        <f>SUM(E32:K32,L32:R32)/2</f>
        <v>20.5</v>
      </c>
      <c r="E32" s="602"/>
      <c r="F32" s="586"/>
      <c r="G32" s="586"/>
      <c r="H32" s="613" t="s">
        <v>273</v>
      </c>
      <c r="I32" s="588">
        <v>5</v>
      </c>
      <c r="J32" s="586">
        <v>5</v>
      </c>
      <c r="K32" s="602">
        <v>8</v>
      </c>
      <c r="L32" s="602">
        <v>8</v>
      </c>
      <c r="M32" s="586"/>
      <c r="N32" s="586"/>
      <c r="O32" s="586">
        <v>5</v>
      </c>
      <c r="P32" s="586">
        <v>5</v>
      </c>
      <c r="Q32" s="586">
        <v>5</v>
      </c>
      <c r="R32" s="602"/>
      <c r="S32" s="545"/>
    </row>
    <row r="33" spans="1:19" ht="32.25" customHeight="1" x14ac:dyDescent="0.35">
      <c r="A33" s="416" t="s">
        <v>13</v>
      </c>
      <c r="B33" s="416" t="s">
        <v>34</v>
      </c>
      <c r="C33" s="621" t="s">
        <v>192</v>
      </c>
      <c r="D33" s="586">
        <f>SUM(E33:K33,L33:R33)/2</f>
        <v>32</v>
      </c>
      <c r="E33" s="587">
        <v>8</v>
      </c>
      <c r="F33" s="603">
        <v>8</v>
      </c>
      <c r="G33" s="603">
        <v>8</v>
      </c>
      <c r="H33" s="586">
        <v>8</v>
      </c>
      <c r="I33" s="588"/>
      <c r="J33" s="586"/>
      <c r="K33" s="587"/>
      <c r="L33" s="587"/>
      <c r="M33" s="603">
        <v>8</v>
      </c>
      <c r="N33" s="603">
        <v>8</v>
      </c>
      <c r="O33" s="586">
        <v>8</v>
      </c>
      <c r="P33" s="586"/>
      <c r="Q33" s="586"/>
      <c r="R33" s="589">
        <v>8</v>
      </c>
      <c r="S33" s="545"/>
    </row>
    <row r="34" spans="1:19" ht="32.25" customHeight="1" x14ac:dyDescent="0.35">
      <c r="A34" s="598"/>
      <c r="B34" s="598"/>
      <c r="C34" s="599" t="s">
        <v>121</v>
      </c>
      <c r="D34" s="600"/>
      <c r="E34" s="601">
        <f>COUNT(E7:E13,E15:E19,E21:E22,E24:E26,E28:E30,E32:E33)</f>
        <v>8</v>
      </c>
      <c r="F34" s="601">
        <f t="shared" ref="F34:R34" si="10">COUNT(F7:F13,F15:F19,F21:F22,F24:F26,F28:F30,F32:F33)</f>
        <v>14</v>
      </c>
      <c r="G34" s="601">
        <f t="shared" si="10"/>
        <v>11</v>
      </c>
      <c r="H34" s="601">
        <f t="shared" si="10"/>
        <v>12</v>
      </c>
      <c r="I34" s="601">
        <f t="shared" si="10"/>
        <v>12</v>
      </c>
      <c r="J34" s="601">
        <f t="shared" si="10"/>
        <v>11</v>
      </c>
      <c r="K34" s="601">
        <f t="shared" si="10"/>
        <v>7</v>
      </c>
      <c r="L34" s="601">
        <f t="shared" si="10"/>
        <v>7</v>
      </c>
      <c r="M34" s="601">
        <f t="shared" si="10"/>
        <v>14</v>
      </c>
      <c r="N34" s="601">
        <f t="shared" si="10"/>
        <v>14</v>
      </c>
      <c r="O34" s="601">
        <f t="shared" si="10"/>
        <v>14</v>
      </c>
      <c r="P34" s="601">
        <f t="shared" si="10"/>
        <v>11</v>
      </c>
      <c r="Q34" s="601">
        <f t="shared" si="10"/>
        <v>12</v>
      </c>
      <c r="R34" s="601">
        <f t="shared" si="10"/>
        <v>9</v>
      </c>
      <c r="S34" s="545">
        <f t="shared" si="4"/>
        <v>11.142857142857142</v>
      </c>
    </row>
    <row r="35" spans="1:19" ht="32.25" hidden="1" customHeight="1" x14ac:dyDescent="0.35">
      <c r="A35" s="609" t="s">
        <v>258</v>
      </c>
      <c r="B35" s="609" t="s">
        <v>162</v>
      </c>
      <c r="C35" s="612" t="s">
        <v>257</v>
      </c>
      <c r="D35" s="586">
        <f>SUM(E35:K35,L35:R35)/2</f>
        <v>0</v>
      </c>
      <c r="E35" s="620"/>
      <c r="F35" s="612"/>
      <c r="G35" s="622"/>
      <c r="H35" s="612"/>
      <c r="I35" s="619"/>
      <c r="J35" s="612"/>
      <c r="K35" s="593"/>
      <c r="L35" s="593"/>
      <c r="M35" s="612"/>
      <c r="N35" s="623"/>
      <c r="O35" s="623"/>
      <c r="P35" s="623"/>
      <c r="Q35" s="612"/>
      <c r="R35" s="624"/>
      <c r="S35" s="545"/>
    </row>
    <row r="36" spans="1:19" ht="32.25" hidden="1" customHeight="1" x14ac:dyDescent="0.35">
      <c r="A36" s="598"/>
      <c r="B36" s="598"/>
      <c r="C36" s="599" t="s">
        <v>139</v>
      </c>
      <c r="D36" s="600"/>
      <c r="E36" s="601">
        <f>COUNT(E7:E12,E16:E19,E21:E22,E24:E26,E28:E30,E32:E33,E35)</f>
        <v>6</v>
      </c>
      <c r="F36" s="601">
        <f t="shared" ref="F36:R36" si="11">COUNT(F7:F12,F16:F19,F21:F22,F24:F26,F28:F30,F32:F33,F35)</f>
        <v>13</v>
      </c>
      <c r="G36" s="601">
        <f t="shared" si="11"/>
        <v>11</v>
      </c>
      <c r="H36" s="601">
        <f t="shared" si="11"/>
        <v>11</v>
      </c>
      <c r="I36" s="601">
        <f t="shared" si="11"/>
        <v>12</v>
      </c>
      <c r="J36" s="601">
        <f t="shared" si="11"/>
        <v>11</v>
      </c>
      <c r="K36" s="601">
        <f t="shared" si="11"/>
        <v>6</v>
      </c>
      <c r="L36" s="601">
        <f t="shared" si="11"/>
        <v>6</v>
      </c>
      <c r="M36" s="601">
        <f t="shared" si="11"/>
        <v>13</v>
      </c>
      <c r="N36" s="601">
        <f t="shared" si="11"/>
        <v>14</v>
      </c>
      <c r="O36" s="601">
        <f t="shared" si="11"/>
        <v>13</v>
      </c>
      <c r="P36" s="601">
        <f t="shared" si="11"/>
        <v>11</v>
      </c>
      <c r="Q36" s="601">
        <f t="shared" si="11"/>
        <v>12</v>
      </c>
      <c r="R36" s="601">
        <f t="shared" si="11"/>
        <v>7</v>
      </c>
      <c r="S36" s="545">
        <f t="shared" si="4"/>
        <v>10.428571428571429</v>
      </c>
    </row>
    <row r="37" spans="1:19" ht="32.25" customHeight="1" x14ac:dyDescent="0.35">
      <c r="A37" s="609" t="s">
        <v>260</v>
      </c>
      <c r="B37" s="609" t="s">
        <v>103</v>
      </c>
      <c r="C37" s="610" t="s">
        <v>272</v>
      </c>
      <c r="D37" s="586">
        <f>SUM(E37:K37,L37:R37)/2</f>
        <v>32</v>
      </c>
      <c r="E37" s="587" t="s">
        <v>10</v>
      </c>
      <c r="F37" s="613" t="s">
        <v>273</v>
      </c>
      <c r="G37" s="586">
        <v>8</v>
      </c>
      <c r="H37" s="586"/>
      <c r="I37" s="588">
        <v>8</v>
      </c>
      <c r="J37" s="586">
        <v>8</v>
      </c>
      <c r="K37" s="587"/>
      <c r="L37" s="587"/>
      <c r="M37" s="586">
        <v>8</v>
      </c>
      <c r="N37" s="586">
        <v>8</v>
      </c>
      <c r="O37" s="586">
        <v>8</v>
      </c>
      <c r="P37" s="586">
        <v>8</v>
      </c>
      <c r="Q37" s="586"/>
      <c r="R37" s="589">
        <v>8</v>
      </c>
      <c r="S37" s="545"/>
    </row>
    <row r="38" spans="1:19" ht="32.25" customHeight="1" x14ac:dyDescent="0.35">
      <c r="A38" s="598"/>
      <c r="B38" s="598"/>
      <c r="C38" s="599" t="s">
        <v>125</v>
      </c>
      <c r="D38" s="600"/>
      <c r="E38" s="601">
        <f>COUNT(E7:E12,E16:E18,E21:E22,E24:E26,E28:E30,E32:E33,E35,E37:E37)</f>
        <v>5</v>
      </c>
      <c r="F38" s="601">
        <f t="shared" ref="F38:R38" si="12">COUNT(F7:F12,F16:F18,F21:F22,F24:F26,F28:F30,F32:F33,F35,F37:F37)</f>
        <v>13</v>
      </c>
      <c r="G38" s="601">
        <f t="shared" si="12"/>
        <v>11</v>
      </c>
      <c r="H38" s="601">
        <f t="shared" si="12"/>
        <v>10</v>
      </c>
      <c r="I38" s="601">
        <f t="shared" si="12"/>
        <v>13</v>
      </c>
      <c r="J38" s="601">
        <f t="shared" si="12"/>
        <v>12</v>
      </c>
      <c r="K38" s="601">
        <f t="shared" si="12"/>
        <v>6</v>
      </c>
      <c r="L38" s="601">
        <f t="shared" si="12"/>
        <v>5</v>
      </c>
      <c r="M38" s="601">
        <f t="shared" si="12"/>
        <v>13</v>
      </c>
      <c r="N38" s="601">
        <f t="shared" si="12"/>
        <v>14</v>
      </c>
      <c r="O38" s="601">
        <f t="shared" si="12"/>
        <v>14</v>
      </c>
      <c r="P38" s="601">
        <f t="shared" si="12"/>
        <v>12</v>
      </c>
      <c r="Q38" s="601">
        <f t="shared" si="12"/>
        <v>12</v>
      </c>
      <c r="R38" s="601">
        <f t="shared" si="12"/>
        <v>7</v>
      </c>
      <c r="S38" s="545">
        <f t="shared" si="4"/>
        <v>10.5</v>
      </c>
    </row>
    <row r="39" spans="1:19" ht="32.25" customHeight="1" x14ac:dyDescent="0.35">
      <c r="A39" s="416" t="s">
        <v>13</v>
      </c>
      <c r="B39" s="416" t="s">
        <v>93</v>
      </c>
      <c r="C39" s="592" t="s">
        <v>210</v>
      </c>
      <c r="D39" s="586">
        <f>SUM(E39:K39,L39:R39)/2</f>
        <v>8</v>
      </c>
      <c r="E39" s="589"/>
      <c r="F39" s="586">
        <v>8</v>
      </c>
      <c r="G39" s="591" t="s">
        <v>104</v>
      </c>
      <c r="H39" s="591" t="s">
        <v>104</v>
      </c>
      <c r="I39" s="591" t="s">
        <v>104</v>
      </c>
      <c r="J39" s="586"/>
      <c r="K39" s="591" t="s">
        <v>104</v>
      </c>
      <c r="L39" s="591" t="s">
        <v>104</v>
      </c>
      <c r="M39" s="591" t="s">
        <v>104</v>
      </c>
      <c r="N39" s="591" t="s">
        <v>104</v>
      </c>
      <c r="O39" s="586">
        <v>8</v>
      </c>
      <c r="P39" s="586"/>
      <c r="Q39" s="591" t="s">
        <v>104</v>
      </c>
      <c r="R39" s="602"/>
      <c r="S39" s="545"/>
    </row>
    <row r="40" spans="1:19" ht="32.25" customHeight="1" x14ac:dyDescent="0.35">
      <c r="A40" s="416" t="s">
        <v>13</v>
      </c>
      <c r="B40" s="416" t="s">
        <v>94</v>
      </c>
      <c r="C40" s="592" t="s">
        <v>176</v>
      </c>
      <c r="D40" s="586">
        <f t="shared" ref="D40:D43" si="13">SUM(E40:K40,L40:R40)/2</f>
        <v>16</v>
      </c>
      <c r="E40" s="587">
        <v>8</v>
      </c>
      <c r="F40" s="586"/>
      <c r="G40" s="612"/>
      <c r="H40" s="612"/>
      <c r="I40" s="588"/>
      <c r="J40" s="591" t="s">
        <v>104</v>
      </c>
      <c r="K40" s="616" t="s">
        <v>104</v>
      </c>
      <c r="L40" s="587">
        <v>8</v>
      </c>
      <c r="M40" s="586"/>
      <c r="N40" s="586"/>
      <c r="O40" s="586"/>
      <c r="P40" s="586"/>
      <c r="Q40" s="586">
        <v>8</v>
      </c>
      <c r="R40" s="589">
        <v>8</v>
      </c>
      <c r="S40" s="545"/>
    </row>
    <row r="41" spans="1:19" ht="32.25" customHeight="1" x14ac:dyDescent="0.35">
      <c r="A41" s="416" t="s">
        <v>13</v>
      </c>
      <c r="B41" s="416" t="s">
        <v>94</v>
      </c>
      <c r="C41" s="621" t="s">
        <v>235</v>
      </c>
      <c r="D41" s="586">
        <f t="shared" si="13"/>
        <v>40</v>
      </c>
      <c r="E41" s="593"/>
      <c r="F41" s="603"/>
      <c r="G41" s="603">
        <v>8</v>
      </c>
      <c r="H41" s="586">
        <v>8</v>
      </c>
      <c r="I41" s="604">
        <v>8</v>
      </c>
      <c r="J41" s="603">
        <v>8</v>
      </c>
      <c r="K41" s="587">
        <v>8</v>
      </c>
      <c r="L41" s="587">
        <v>8</v>
      </c>
      <c r="M41" s="586"/>
      <c r="N41" s="603">
        <v>8</v>
      </c>
      <c r="O41" s="603">
        <v>8</v>
      </c>
      <c r="P41" s="603">
        <v>8</v>
      </c>
      <c r="Q41" s="603">
        <v>8</v>
      </c>
      <c r="R41" s="605"/>
      <c r="S41" s="545"/>
    </row>
    <row r="42" spans="1:19" ht="32.25" customHeight="1" x14ac:dyDescent="0.35">
      <c r="A42" s="416" t="s">
        <v>13</v>
      </c>
      <c r="B42" s="416" t="s">
        <v>94</v>
      </c>
      <c r="C42" s="592" t="s">
        <v>143</v>
      </c>
      <c r="D42" s="586">
        <f t="shared" si="13"/>
        <v>40</v>
      </c>
      <c r="E42" s="587">
        <v>8</v>
      </c>
      <c r="F42" s="586">
        <v>8</v>
      </c>
      <c r="G42" s="586">
        <v>8</v>
      </c>
      <c r="H42" s="586"/>
      <c r="I42" s="588">
        <v>8</v>
      </c>
      <c r="J42" s="586">
        <v>8</v>
      </c>
      <c r="K42" s="587"/>
      <c r="L42" s="587"/>
      <c r="M42" s="586">
        <v>8</v>
      </c>
      <c r="N42" s="586">
        <v>8</v>
      </c>
      <c r="O42" s="586">
        <v>8</v>
      </c>
      <c r="P42" s="586">
        <v>8</v>
      </c>
      <c r="Q42" s="586"/>
      <c r="R42" s="589">
        <v>8</v>
      </c>
      <c r="S42" s="545"/>
    </row>
    <row r="43" spans="1:19" ht="32.25" customHeight="1" x14ac:dyDescent="0.35">
      <c r="A43" s="416" t="s">
        <v>13</v>
      </c>
      <c r="B43" s="416" t="s">
        <v>94</v>
      </c>
      <c r="C43" s="592" t="s">
        <v>221</v>
      </c>
      <c r="D43" s="586">
        <f t="shared" si="13"/>
        <v>40</v>
      </c>
      <c r="E43" s="587">
        <v>8</v>
      </c>
      <c r="F43" s="586">
        <v>8</v>
      </c>
      <c r="G43" s="586">
        <v>8</v>
      </c>
      <c r="H43" s="586">
        <v>8</v>
      </c>
      <c r="I43" s="588"/>
      <c r="J43" s="586">
        <v>8</v>
      </c>
      <c r="K43" s="587"/>
      <c r="L43" s="587"/>
      <c r="M43" s="603">
        <v>8</v>
      </c>
      <c r="N43" s="586">
        <v>8</v>
      </c>
      <c r="O43" s="586">
        <v>8</v>
      </c>
      <c r="P43" s="586"/>
      <c r="Q43" s="586">
        <v>8</v>
      </c>
      <c r="R43" s="589">
        <v>8</v>
      </c>
      <c r="S43" s="545"/>
    </row>
    <row r="44" spans="1:19" ht="32.25" customHeight="1" x14ac:dyDescent="0.35">
      <c r="A44" s="598"/>
      <c r="B44" s="598"/>
      <c r="C44" s="599" t="s">
        <v>126</v>
      </c>
      <c r="D44" s="600"/>
      <c r="E44" s="601">
        <f t="shared" ref="E44:R44" si="14">COUNT(E8:E12,E16:E19,E21:E22,E24:E26,E28:E30,E32:E33,E35,E37:E37,E39)</f>
        <v>6</v>
      </c>
      <c r="F44" s="601">
        <f t="shared" si="14"/>
        <v>13</v>
      </c>
      <c r="G44" s="601">
        <f t="shared" si="14"/>
        <v>11</v>
      </c>
      <c r="H44" s="601">
        <f t="shared" si="14"/>
        <v>10</v>
      </c>
      <c r="I44" s="601">
        <f t="shared" si="14"/>
        <v>12</v>
      </c>
      <c r="J44" s="601">
        <f t="shared" si="14"/>
        <v>11</v>
      </c>
      <c r="K44" s="601">
        <f t="shared" si="14"/>
        <v>6</v>
      </c>
      <c r="L44" s="601">
        <f t="shared" si="14"/>
        <v>6</v>
      </c>
      <c r="M44" s="601">
        <f t="shared" si="14"/>
        <v>13</v>
      </c>
      <c r="N44" s="601">
        <f t="shared" si="14"/>
        <v>14</v>
      </c>
      <c r="O44" s="601">
        <f t="shared" si="14"/>
        <v>14</v>
      </c>
      <c r="P44" s="601">
        <f t="shared" si="14"/>
        <v>11</v>
      </c>
      <c r="Q44" s="601">
        <f t="shared" si="14"/>
        <v>11</v>
      </c>
      <c r="R44" s="601">
        <f t="shared" si="14"/>
        <v>8</v>
      </c>
      <c r="S44" s="545">
        <f t="shared" si="4"/>
        <v>10.428571428571429</v>
      </c>
    </row>
    <row r="45" spans="1:19" ht="32.25" hidden="1" customHeight="1" x14ac:dyDescent="0.35">
      <c r="A45" s="598"/>
      <c r="B45" s="598"/>
      <c r="C45" s="599" t="s">
        <v>127</v>
      </c>
      <c r="D45" s="600"/>
      <c r="E45" s="601">
        <f t="shared" ref="E45:R45" si="15">COUNT(E16:E19,E21:E22,E24:E26,E28:E30,E32:E33,E35,E37:E37,E39:E43)</f>
        <v>7</v>
      </c>
      <c r="F45" s="601">
        <f t="shared" si="15"/>
        <v>11</v>
      </c>
      <c r="G45" s="601">
        <f t="shared" si="15"/>
        <v>11</v>
      </c>
      <c r="H45" s="601">
        <f t="shared" si="15"/>
        <v>9</v>
      </c>
      <c r="I45" s="601">
        <f t="shared" si="15"/>
        <v>10</v>
      </c>
      <c r="J45" s="601">
        <f t="shared" si="15"/>
        <v>11</v>
      </c>
      <c r="K45" s="601">
        <f t="shared" si="15"/>
        <v>6</v>
      </c>
      <c r="L45" s="601">
        <f t="shared" si="15"/>
        <v>8</v>
      </c>
      <c r="M45" s="601">
        <f t="shared" si="15"/>
        <v>11</v>
      </c>
      <c r="N45" s="601">
        <f t="shared" si="15"/>
        <v>13</v>
      </c>
      <c r="O45" s="601">
        <f t="shared" si="15"/>
        <v>13</v>
      </c>
      <c r="P45" s="601">
        <f t="shared" si="15"/>
        <v>10</v>
      </c>
      <c r="Q45" s="601">
        <f t="shared" si="15"/>
        <v>11</v>
      </c>
      <c r="R45" s="601">
        <f t="shared" si="15"/>
        <v>8</v>
      </c>
      <c r="S45" s="545"/>
    </row>
    <row r="46" spans="1:19" ht="32.25" customHeight="1" x14ac:dyDescent="0.35">
      <c r="A46" s="416" t="s">
        <v>13</v>
      </c>
      <c r="B46" s="416" t="s">
        <v>216</v>
      </c>
      <c r="C46" s="592" t="s">
        <v>135</v>
      </c>
      <c r="D46" s="586">
        <f t="shared" ref="D46:D47" si="16">SUM(E46:K46,L46:R46)/2</f>
        <v>32</v>
      </c>
      <c r="E46" s="589"/>
      <c r="F46" s="586"/>
      <c r="G46" s="586"/>
      <c r="H46" s="586">
        <v>8</v>
      </c>
      <c r="I46" s="588">
        <v>8</v>
      </c>
      <c r="J46" s="586">
        <v>8</v>
      </c>
      <c r="K46" s="602">
        <v>8</v>
      </c>
      <c r="L46" s="602">
        <v>8</v>
      </c>
      <c r="M46" s="586"/>
      <c r="N46" s="586"/>
      <c r="O46" s="586">
        <v>8</v>
      </c>
      <c r="P46" s="586">
        <v>8</v>
      </c>
      <c r="Q46" s="586">
        <v>8</v>
      </c>
      <c r="R46" s="589"/>
      <c r="S46" s="545"/>
    </row>
    <row r="47" spans="1:19" ht="32.25" customHeight="1" x14ac:dyDescent="0.35">
      <c r="A47" s="416" t="s">
        <v>13</v>
      </c>
      <c r="B47" s="416" t="s">
        <v>216</v>
      </c>
      <c r="C47" s="592" t="s">
        <v>109</v>
      </c>
      <c r="D47" s="586">
        <f t="shared" si="16"/>
        <v>28</v>
      </c>
      <c r="E47" s="589"/>
      <c r="F47" s="590">
        <v>7</v>
      </c>
      <c r="G47" s="595"/>
      <c r="H47" s="590">
        <v>7</v>
      </c>
      <c r="I47" s="588">
        <v>7</v>
      </c>
      <c r="J47" s="586">
        <v>7</v>
      </c>
      <c r="K47" s="589"/>
      <c r="L47" s="587"/>
      <c r="M47" s="586">
        <v>7</v>
      </c>
      <c r="N47" s="586">
        <v>7</v>
      </c>
      <c r="O47" s="586">
        <v>7</v>
      </c>
      <c r="P47" s="595"/>
      <c r="Q47" s="586">
        <v>7</v>
      </c>
      <c r="R47" s="589"/>
      <c r="S47" s="545"/>
    </row>
    <row r="48" spans="1:19" ht="32.25" customHeight="1" x14ac:dyDescent="0.35">
      <c r="A48" s="416" t="s">
        <v>13</v>
      </c>
      <c r="B48" s="416" t="s">
        <v>110</v>
      </c>
      <c r="C48" s="585" t="s">
        <v>106</v>
      </c>
      <c r="D48" s="586">
        <f>SUM(E48:K48,L48:R48)/2</f>
        <v>30</v>
      </c>
      <c r="E48" s="589"/>
      <c r="F48" s="590">
        <v>6</v>
      </c>
      <c r="G48" s="586">
        <v>6</v>
      </c>
      <c r="H48" s="590">
        <v>6</v>
      </c>
      <c r="I48" s="588">
        <v>6</v>
      </c>
      <c r="J48" s="586">
        <v>6</v>
      </c>
      <c r="K48" s="596"/>
      <c r="L48" s="587"/>
      <c r="M48" s="586">
        <v>6</v>
      </c>
      <c r="N48" s="586">
        <v>6</v>
      </c>
      <c r="O48" s="586">
        <v>6</v>
      </c>
      <c r="P48" s="586">
        <v>6</v>
      </c>
      <c r="Q48" s="586">
        <v>6</v>
      </c>
      <c r="R48" s="596"/>
      <c r="S48" s="545"/>
    </row>
    <row r="49" spans="1:19" ht="32.25" customHeight="1" x14ac:dyDescent="0.35">
      <c r="A49" s="598"/>
      <c r="B49" s="598"/>
      <c r="C49" s="625" t="s">
        <v>113</v>
      </c>
      <c r="D49" s="600"/>
      <c r="E49" s="601">
        <f t="shared" ref="E49:J49" si="17">COUNT(E24:E26,E28:E30,E33,E35,E37:E37,E39:E43,E46:E48)</f>
        <v>6</v>
      </c>
      <c r="F49" s="601">
        <f t="shared" si="17"/>
        <v>10</v>
      </c>
      <c r="G49" s="601">
        <f t="shared" si="17"/>
        <v>9</v>
      </c>
      <c r="H49" s="601">
        <f t="shared" si="17"/>
        <v>9</v>
      </c>
      <c r="I49" s="601">
        <f t="shared" si="17"/>
        <v>9</v>
      </c>
      <c r="J49" s="601">
        <f t="shared" si="17"/>
        <v>10</v>
      </c>
      <c r="K49" s="601">
        <f>COUNT(K24:K26,K28:K30,K32:K33,K35,K37:K37,K39:K43,K46:K48)</f>
        <v>5</v>
      </c>
      <c r="L49" s="601">
        <f>COUNT(L24:L26,L28:L30,L32:L33,L35,L37:L37,L39:L43,L46:L48)</f>
        <v>6</v>
      </c>
      <c r="M49" s="601">
        <f t="shared" ref="M49:R49" si="18">COUNT(M24:M26,M28:M30,M33,M35,M37:M37,M39:M43,M46:M48)</f>
        <v>10</v>
      </c>
      <c r="N49" s="601">
        <f t="shared" si="18"/>
        <v>10</v>
      </c>
      <c r="O49" s="601">
        <f t="shared" si="18"/>
        <v>12</v>
      </c>
      <c r="P49" s="601">
        <f t="shared" si="18"/>
        <v>8</v>
      </c>
      <c r="Q49" s="601">
        <f t="shared" si="18"/>
        <v>9</v>
      </c>
      <c r="R49" s="601">
        <f t="shared" si="18"/>
        <v>6</v>
      </c>
      <c r="S49" s="545">
        <f t="shared" si="4"/>
        <v>8.5</v>
      </c>
    </row>
    <row r="50" spans="1:19" ht="32.25" hidden="1" customHeight="1" x14ac:dyDescent="0.35">
      <c r="A50" s="598"/>
      <c r="B50" s="598"/>
      <c r="C50" s="625" t="s">
        <v>55</v>
      </c>
      <c r="D50" s="600"/>
      <c r="E50" s="601">
        <f t="shared" ref="E50:J50" si="19">COUNT(E28:E30,E33,E35,E37:E37,E39:E43,E46:E48,)</f>
        <v>5</v>
      </c>
      <c r="F50" s="601">
        <f t="shared" si="19"/>
        <v>9</v>
      </c>
      <c r="G50" s="601">
        <f t="shared" si="19"/>
        <v>9</v>
      </c>
      <c r="H50" s="601">
        <f t="shared" si="19"/>
        <v>9</v>
      </c>
      <c r="I50" s="601">
        <f t="shared" si="19"/>
        <v>9</v>
      </c>
      <c r="J50" s="601">
        <f t="shared" si="19"/>
        <v>9</v>
      </c>
      <c r="K50" s="601">
        <f>COUNT(K28:K30,K32:K33,K35,K37:K37,K39:K43,K46:K48,)</f>
        <v>5</v>
      </c>
      <c r="L50" s="601">
        <f>COUNT(L28:L30,L32:L33,L35,L37:L37,L39:L43,L46:L48,)</f>
        <v>6</v>
      </c>
      <c r="M50" s="601">
        <f t="shared" ref="M50:R50" si="20">COUNT(M28:M30,M33,M35,M37:M37,M39:M43,M46:M48,)</f>
        <v>9</v>
      </c>
      <c r="N50" s="601">
        <f t="shared" si="20"/>
        <v>10</v>
      </c>
      <c r="O50" s="601">
        <f t="shared" si="20"/>
        <v>12</v>
      </c>
      <c r="P50" s="601">
        <f t="shared" si="20"/>
        <v>7</v>
      </c>
      <c r="Q50" s="601">
        <f t="shared" si="20"/>
        <v>9</v>
      </c>
      <c r="R50" s="601">
        <f t="shared" si="20"/>
        <v>6</v>
      </c>
      <c r="S50" s="545">
        <f t="shared" si="4"/>
        <v>8.1428571428571423</v>
      </c>
    </row>
    <row r="51" spans="1:19" ht="32.25" customHeight="1" x14ac:dyDescent="0.35">
      <c r="A51" s="416" t="s">
        <v>13</v>
      </c>
      <c r="B51" s="416" t="s">
        <v>227</v>
      </c>
      <c r="C51" s="592" t="s">
        <v>112</v>
      </c>
      <c r="D51" s="586">
        <f t="shared" ref="D51" si="21">SUM(E51:K51,L51:R51)/2</f>
        <v>10</v>
      </c>
      <c r="E51" s="589"/>
      <c r="F51" s="590"/>
      <c r="G51" s="586">
        <v>5</v>
      </c>
      <c r="H51" s="590"/>
      <c r="I51" s="588">
        <v>5</v>
      </c>
      <c r="J51" s="586"/>
      <c r="K51" s="587"/>
      <c r="L51" s="587"/>
      <c r="M51" s="586"/>
      <c r="N51" s="586">
        <v>5</v>
      </c>
      <c r="O51" s="586"/>
      <c r="P51" s="586">
        <v>5</v>
      </c>
      <c r="Q51" s="586"/>
      <c r="R51" s="587"/>
      <c r="S51" s="545"/>
    </row>
    <row r="52" spans="1:19" ht="32.25" customHeight="1" x14ac:dyDescent="0.35">
      <c r="A52" s="598"/>
      <c r="B52" s="598"/>
      <c r="C52" s="625" t="s">
        <v>105</v>
      </c>
      <c r="D52" s="600"/>
      <c r="E52" s="601">
        <f t="shared" ref="E52:J52" si="22">COUNT(E33,E35,E37:E37,E39:E43,E46:E48,E51)</f>
        <v>4</v>
      </c>
      <c r="F52" s="601">
        <f t="shared" si="22"/>
        <v>6</v>
      </c>
      <c r="G52" s="601">
        <f t="shared" si="22"/>
        <v>7</v>
      </c>
      <c r="H52" s="601">
        <f t="shared" si="22"/>
        <v>6</v>
      </c>
      <c r="I52" s="601">
        <f t="shared" si="22"/>
        <v>7</v>
      </c>
      <c r="J52" s="601">
        <f t="shared" si="22"/>
        <v>7</v>
      </c>
      <c r="K52" s="601">
        <f>COUNT(K32:K33,K35,K37:K37,K39:K43,K46:K48,K51)</f>
        <v>3</v>
      </c>
      <c r="L52" s="601">
        <f>COUNT(L32:L33,L35,L37:L37,L39:L43,L46:L48,L51)</f>
        <v>4</v>
      </c>
      <c r="M52" s="601">
        <f t="shared" ref="M52:R52" si="23">COUNT(M33,M35,M37:M37,M39:M43,M46:M48,M51)</f>
        <v>6</v>
      </c>
      <c r="N52" s="601">
        <f t="shared" si="23"/>
        <v>8</v>
      </c>
      <c r="O52" s="601">
        <f t="shared" si="23"/>
        <v>9</v>
      </c>
      <c r="P52" s="601">
        <f t="shared" si="23"/>
        <v>6</v>
      </c>
      <c r="Q52" s="601">
        <f t="shared" si="23"/>
        <v>6</v>
      </c>
      <c r="R52" s="601">
        <f t="shared" si="23"/>
        <v>5</v>
      </c>
      <c r="S52" s="545">
        <f t="shared" si="4"/>
        <v>6</v>
      </c>
    </row>
    <row r="53" spans="1:19" ht="32.25" hidden="1" customHeight="1" x14ac:dyDescent="0.35">
      <c r="A53" s="598"/>
      <c r="B53" s="598"/>
      <c r="C53" s="625" t="s">
        <v>128</v>
      </c>
      <c r="D53" s="600"/>
      <c r="E53" s="601">
        <f t="shared" ref="E53:R53" si="24">COUNT(E35,E37:E37,E39:E43,E46:E48,E51)</f>
        <v>3</v>
      </c>
      <c r="F53" s="601">
        <f t="shared" si="24"/>
        <v>5</v>
      </c>
      <c r="G53" s="601">
        <f t="shared" si="24"/>
        <v>6</v>
      </c>
      <c r="H53" s="601">
        <f t="shared" si="24"/>
        <v>5</v>
      </c>
      <c r="I53" s="601">
        <f t="shared" si="24"/>
        <v>7</v>
      </c>
      <c r="J53" s="601">
        <f t="shared" si="24"/>
        <v>7</v>
      </c>
      <c r="K53" s="601">
        <f t="shared" si="24"/>
        <v>2</v>
      </c>
      <c r="L53" s="601">
        <f t="shared" si="24"/>
        <v>3</v>
      </c>
      <c r="M53" s="601">
        <f t="shared" si="24"/>
        <v>5</v>
      </c>
      <c r="N53" s="601">
        <f t="shared" si="24"/>
        <v>7</v>
      </c>
      <c r="O53" s="601">
        <f t="shared" si="24"/>
        <v>8</v>
      </c>
      <c r="P53" s="601">
        <f t="shared" si="24"/>
        <v>6</v>
      </c>
      <c r="Q53" s="601">
        <f t="shared" si="24"/>
        <v>6</v>
      </c>
      <c r="R53" s="601">
        <f t="shared" si="24"/>
        <v>4</v>
      </c>
      <c r="S53" s="545">
        <f t="shared" si="4"/>
        <v>5.2857142857142856</v>
      </c>
    </row>
    <row r="54" spans="1:19" ht="32.25" hidden="1" customHeight="1" x14ac:dyDescent="0.35">
      <c r="A54" s="598"/>
      <c r="B54" s="598"/>
      <c r="C54" s="625" t="s">
        <v>161</v>
      </c>
      <c r="D54" s="600"/>
      <c r="E54" s="601">
        <f t="shared" ref="E54:R54" si="25">COUNT(E37:E37,E39:E43,E46:E48,E51)</f>
        <v>3</v>
      </c>
      <c r="F54" s="601">
        <f t="shared" si="25"/>
        <v>5</v>
      </c>
      <c r="G54" s="601">
        <f t="shared" si="25"/>
        <v>6</v>
      </c>
      <c r="H54" s="601">
        <f t="shared" si="25"/>
        <v>5</v>
      </c>
      <c r="I54" s="601">
        <f t="shared" si="25"/>
        <v>7</v>
      </c>
      <c r="J54" s="601">
        <f t="shared" si="25"/>
        <v>7</v>
      </c>
      <c r="K54" s="601">
        <f t="shared" si="25"/>
        <v>2</v>
      </c>
      <c r="L54" s="601">
        <f t="shared" si="25"/>
        <v>3</v>
      </c>
      <c r="M54" s="601">
        <f t="shared" si="25"/>
        <v>5</v>
      </c>
      <c r="N54" s="601">
        <f t="shared" si="25"/>
        <v>7</v>
      </c>
      <c r="O54" s="601">
        <f t="shared" si="25"/>
        <v>8</v>
      </c>
      <c r="P54" s="601">
        <f t="shared" si="25"/>
        <v>6</v>
      </c>
      <c r="Q54" s="601">
        <f t="shared" si="25"/>
        <v>6</v>
      </c>
      <c r="R54" s="601">
        <f t="shared" si="25"/>
        <v>4</v>
      </c>
      <c r="S54" s="545">
        <f t="shared" si="4"/>
        <v>5.2857142857142856</v>
      </c>
    </row>
    <row r="55" spans="1:19" ht="32.25" hidden="1" customHeight="1" x14ac:dyDescent="0.35">
      <c r="A55" s="598"/>
      <c r="B55" s="598"/>
      <c r="C55" s="625" t="s">
        <v>129</v>
      </c>
      <c r="D55" s="600"/>
      <c r="E55" s="601">
        <f t="shared" ref="E55:R55" si="26">COUNT(E39:E43,E46:E48,E51)</f>
        <v>3</v>
      </c>
      <c r="F55" s="601">
        <f t="shared" si="26"/>
        <v>5</v>
      </c>
      <c r="G55" s="601">
        <f t="shared" si="26"/>
        <v>5</v>
      </c>
      <c r="H55" s="601">
        <f t="shared" si="26"/>
        <v>5</v>
      </c>
      <c r="I55" s="601">
        <f t="shared" si="26"/>
        <v>6</v>
      </c>
      <c r="J55" s="601">
        <f t="shared" si="26"/>
        <v>6</v>
      </c>
      <c r="K55" s="601">
        <f t="shared" si="26"/>
        <v>2</v>
      </c>
      <c r="L55" s="601">
        <f t="shared" si="26"/>
        <v>3</v>
      </c>
      <c r="M55" s="601">
        <f t="shared" si="26"/>
        <v>4</v>
      </c>
      <c r="N55" s="601">
        <f t="shared" si="26"/>
        <v>6</v>
      </c>
      <c r="O55" s="601">
        <f t="shared" si="26"/>
        <v>7</v>
      </c>
      <c r="P55" s="601">
        <f t="shared" si="26"/>
        <v>5</v>
      </c>
      <c r="Q55" s="601">
        <f t="shared" si="26"/>
        <v>6</v>
      </c>
      <c r="R55" s="601">
        <f t="shared" si="26"/>
        <v>3</v>
      </c>
      <c r="S55" s="545">
        <f t="shared" si="4"/>
        <v>4.7142857142857144</v>
      </c>
    </row>
    <row r="56" spans="1:19" ht="32.25" hidden="1" customHeight="1" x14ac:dyDescent="0.35">
      <c r="A56" s="598"/>
      <c r="B56" s="598"/>
      <c r="C56" s="625" t="s">
        <v>186</v>
      </c>
      <c r="D56" s="600"/>
      <c r="E56" s="601">
        <f t="shared" ref="E56:R56" si="27">COUNT(E39:E43,E46:E48,E51)</f>
        <v>3</v>
      </c>
      <c r="F56" s="601">
        <f t="shared" si="27"/>
        <v>5</v>
      </c>
      <c r="G56" s="601">
        <f t="shared" si="27"/>
        <v>5</v>
      </c>
      <c r="H56" s="601">
        <f t="shared" si="27"/>
        <v>5</v>
      </c>
      <c r="I56" s="601">
        <f t="shared" si="27"/>
        <v>6</v>
      </c>
      <c r="J56" s="601">
        <f t="shared" si="27"/>
        <v>6</v>
      </c>
      <c r="K56" s="601">
        <f t="shared" si="27"/>
        <v>2</v>
      </c>
      <c r="L56" s="601">
        <f t="shared" si="27"/>
        <v>3</v>
      </c>
      <c r="M56" s="601">
        <f t="shared" si="27"/>
        <v>4</v>
      </c>
      <c r="N56" s="601">
        <f t="shared" si="27"/>
        <v>6</v>
      </c>
      <c r="O56" s="601">
        <f t="shared" si="27"/>
        <v>7</v>
      </c>
      <c r="P56" s="601">
        <f t="shared" si="27"/>
        <v>5</v>
      </c>
      <c r="Q56" s="601">
        <f t="shared" si="27"/>
        <v>6</v>
      </c>
      <c r="R56" s="601">
        <f t="shared" si="27"/>
        <v>3</v>
      </c>
      <c r="S56" s="545">
        <f t="shared" si="4"/>
        <v>4.7142857142857144</v>
      </c>
    </row>
    <row r="57" spans="1:19" ht="32.25" hidden="1" customHeight="1" x14ac:dyDescent="0.35">
      <c r="A57" s="598"/>
      <c r="B57" s="598"/>
      <c r="C57" s="625" t="s">
        <v>130</v>
      </c>
      <c r="D57" s="600"/>
      <c r="E57" s="601">
        <f t="shared" ref="E57:R57" si="28">COUNT(E40:E43,E46:E48,E51)</f>
        <v>3</v>
      </c>
      <c r="F57" s="601">
        <f t="shared" si="28"/>
        <v>4</v>
      </c>
      <c r="G57" s="601">
        <f t="shared" si="28"/>
        <v>5</v>
      </c>
      <c r="H57" s="601">
        <f t="shared" si="28"/>
        <v>5</v>
      </c>
      <c r="I57" s="601">
        <f t="shared" si="28"/>
        <v>6</v>
      </c>
      <c r="J57" s="601">
        <f t="shared" si="28"/>
        <v>6</v>
      </c>
      <c r="K57" s="601">
        <f t="shared" si="28"/>
        <v>2</v>
      </c>
      <c r="L57" s="601">
        <f t="shared" si="28"/>
        <v>3</v>
      </c>
      <c r="M57" s="601">
        <f t="shared" si="28"/>
        <v>4</v>
      </c>
      <c r="N57" s="601">
        <f t="shared" si="28"/>
        <v>6</v>
      </c>
      <c r="O57" s="601">
        <f t="shared" si="28"/>
        <v>6</v>
      </c>
      <c r="P57" s="601">
        <f t="shared" si="28"/>
        <v>5</v>
      </c>
      <c r="Q57" s="601">
        <f t="shared" si="28"/>
        <v>6</v>
      </c>
      <c r="R57" s="601">
        <f t="shared" si="28"/>
        <v>3</v>
      </c>
      <c r="S57" s="545">
        <f t="shared" si="4"/>
        <v>4.5714285714285712</v>
      </c>
    </row>
    <row r="58" spans="1:19" ht="32.25" customHeight="1" thickBot="1" x14ac:dyDescent="0.4">
      <c r="A58" s="416" t="s">
        <v>102</v>
      </c>
      <c r="B58" s="416"/>
      <c r="C58" s="585"/>
      <c r="D58" s="586"/>
      <c r="E58" s="589"/>
      <c r="F58" s="590"/>
      <c r="G58" s="590"/>
      <c r="H58" s="590"/>
      <c r="I58" s="588"/>
      <c r="J58" s="586"/>
      <c r="K58" s="587"/>
      <c r="L58" s="587"/>
      <c r="M58" s="590"/>
      <c r="N58" s="586"/>
      <c r="O58" s="586"/>
      <c r="P58" s="586"/>
      <c r="Q58" s="586"/>
      <c r="R58" s="589"/>
    </row>
    <row r="59" spans="1:19" ht="32.25" customHeight="1" thickBot="1" x14ac:dyDescent="0.4">
      <c r="A59" s="626" t="s">
        <v>95</v>
      </c>
      <c r="B59" s="626" t="s">
        <v>101</v>
      </c>
      <c r="C59" s="627" t="s">
        <v>97</v>
      </c>
      <c r="D59" s="626">
        <f>SUM(E59:K59,L59:R59)/2</f>
        <v>19</v>
      </c>
      <c r="E59" s="628"/>
      <c r="F59" s="629">
        <v>7.5</v>
      </c>
      <c r="G59" s="629">
        <v>7.5</v>
      </c>
      <c r="H59" s="629">
        <v>4</v>
      </c>
      <c r="I59" s="630"/>
      <c r="J59" s="626"/>
      <c r="K59" s="628"/>
      <c r="L59" s="628"/>
      <c r="M59" s="629">
        <v>7.5</v>
      </c>
      <c r="N59" s="626">
        <v>7.5</v>
      </c>
      <c r="O59" s="626">
        <v>4</v>
      </c>
      <c r="P59" s="626"/>
      <c r="Q59" s="626"/>
      <c r="R59" s="631"/>
    </row>
    <row r="60" spans="1:19" ht="32.25" customHeight="1" thickBot="1" x14ac:dyDescent="0.4">
      <c r="A60" s="416" t="s">
        <v>96</v>
      </c>
      <c r="B60" s="416" t="s">
        <v>100</v>
      </c>
      <c r="C60" s="632" t="s">
        <v>99</v>
      </c>
      <c r="D60" s="626">
        <f t="shared" ref="D60:D61" si="29">SUM(E60:K60,L60:R60)/2</f>
        <v>33.25</v>
      </c>
      <c r="E60" s="633"/>
      <c r="F60" s="634">
        <v>9.5</v>
      </c>
      <c r="G60" s="416">
        <v>9.5</v>
      </c>
      <c r="H60" s="416">
        <v>9.5</v>
      </c>
      <c r="I60" s="635">
        <v>9.5</v>
      </c>
      <c r="J60" s="416"/>
      <c r="K60" s="633"/>
      <c r="L60" s="636"/>
      <c r="M60" s="637">
        <v>9.5</v>
      </c>
      <c r="N60" s="416">
        <v>9.5</v>
      </c>
      <c r="O60" s="416">
        <v>9.5</v>
      </c>
      <c r="P60" s="638" t="s">
        <v>104</v>
      </c>
      <c r="Q60" s="416"/>
      <c r="R60" s="639"/>
    </row>
    <row r="61" spans="1:19" ht="32.25" customHeight="1" thickBot="1" x14ac:dyDescent="0.4">
      <c r="A61" s="416" t="s">
        <v>96</v>
      </c>
      <c r="B61" s="416" t="s">
        <v>100</v>
      </c>
      <c r="C61" s="632" t="s">
        <v>137</v>
      </c>
      <c r="D61" s="626">
        <f t="shared" si="29"/>
        <v>37.25</v>
      </c>
      <c r="E61" s="633">
        <v>9.5</v>
      </c>
      <c r="F61" s="637">
        <v>9.5</v>
      </c>
      <c r="G61" s="416"/>
      <c r="H61" s="416"/>
      <c r="I61" s="635">
        <v>4</v>
      </c>
      <c r="J61" s="638" t="s">
        <v>104</v>
      </c>
      <c r="K61" s="633">
        <v>9.5</v>
      </c>
      <c r="L61" s="633">
        <v>9.5</v>
      </c>
      <c r="M61" s="634">
        <v>9.5</v>
      </c>
      <c r="N61" s="416"/>
      <c r="O61" s="416"/>
      <c r="P61" s="416">
        <v>4</v>
      </c>
      <c r="Q61" s="416">
        <v>9.5</v>
      </c>
      <c r="R61" s="639">
        <v>9.5</v>
      </c>
    </row>
    <row r="62" spans="1:19" ht="32.25" customHeight="1" x14ac:dyDescent="0.5">
      <c r="A62" s="416"/>
      <c r="B62" s="640" t="s">
        <v>155</v>
      </c>
      <c r="C62" s="641" t="s">
        <v>140</v>
      </c>
      <c r="D62" s="586"/>
      <c r="E62" s="587"/>
      <c r="F62" s="590"/>
      <c r="G62" s="590"/>
      <c r="H62" s="590"/>
      <c r="I62" s="588"/>
      <c r="J62" s="586"/>
      <c r="K62" s="587"/>
      <c r="L62" s="587"/>
      <c r="M62" s="586"/>
      <c r="N62" s="586"/>
      <c r="O62" s="586"/>
      <c r="P62" s="586"/>
      <c r="Q62" s="586"/>
      <c r="R62" s="589"/>
    </row>
    <row r="63" spans="1:19" ht="32.25" customHeight="1" x14ac:dyDescent="0.5">
      <c r="A63" s="416"/>
      <c r="B63" s="642" t="s">
        <v>154</v>
      </c>
      <c r="C63" s="643" t="s">
        <v>141</v>
      </c>
      <c r="D63" s="586"/>
      <c r="E63" s="587"/>
      <c r="F63" s="590"/>
      <c r="G63" s="590"/>
      <c r="H63" s="590"/>
      <c r="I63" s="588"/>
      <c r="J63" s="586"/>
      <c r="K63" s="587"/>
      <c r="L63" s="587"/>
      <c r="M63" s="586"/>
      <c r="N63" s="586"/>
      <c r="O63" s="586"/>
      <c r="P63" s="586"/>
      <c r="Q63" s="586"/>
      <c r="R63" s="589"/>
    </row>
    <row r="64" spans="1:19" ht="32.25" customHeight="1" x14ac:dyDescent="0.45">
      <c r="A64" s="547"/>
      <c r="B64" s="547"/>
      <c r="C64" s="547"/>
      <c r="D64" s="548"/>
      <c r="E64" s="549">
        <f t="shared" ref="E64:R64" si="30">SUM(E7:E13,E15:E19,E21:E22,E24:E26,E28:E30,E32:E33,E35,E37:E37,E39:E43,E46:E48,E51,E59:E63)</f>
        <v>95.5</v>
      </c>
      <c r="F64" s="549">
        <f t="shared" si="30"/>
        <v>169.5</v>
      </c>
      <c r="G64" s="549">
        <f t="shared" si="30"/>
        <v>144</v>
      </c>
      <c r="H64" s="549">
        <f t="shared" si="30"/>
        <v>139.5</v>
      </c>
      <c r="I64" s="549">
        <f t="shared" si="30"/>
        <v>155.5</v>
      </c>
      <c r="J64" s="549">
        <f t="shared" si="30"/>
        <v>135</v>
      </c>
      <c r="K64" s="549">
        <f t="shared" si="30"/>
        <v>79.5</v>
      </c>
      <c r="L64" s="549">
        <f t="shared" si="30"/>
        <v>87.5</v>
      </c>
      <c r="M64" s="549">
        <f t="shared" si="30"/>
        <v>166.5</v>
      </c>
      <c r="N64" s="549">
        <f t="shared" si="30"/>
        <v>175</v>
      </c>
      <c r="O64" s="549">
        <f t="shared" si="30"/>
        <v>179.5</v>
      </c>
      <c r="P64" s="549">
        <f t="shared" si="30"/>
        <v>131</v>
      </c>
      <c r="Q64" s="549">
        <f t="shared" si="30"/>
        <v>146.5</v>
      </c>
      <c r="R64" s="549">
        <f t="shared" si="30"/>
        <v>111.5</v>
      </c>
    </row>
    <row r="65" spans="1:18" ht="32.25" customHeight="1" x14ac:dyDescent="0.45">
      <c r="A65" s="550"/>
      <c r="B65" s="550"/>
      <c r="C65" s="550"/>
      <c r="D65" s="548"/>
      <c r="E65" s="551">
        <f>E64/8</f>
        <v>11.9375</v>
      </c>
      <c r="F65" s="551">
        <f t="shared" ref="F65:R65" si="31">F64/8</f>
        <v>21.1875</v>
      </c>
      <c r="G65" s="551">
        <f t="shared" si="31"/>
        <v>18</v>
      </c>
      <c r="H65" s="551">
        <f t="shared" si="31"/>
        <v>17.4375</v>
      </c>
      <c r="I65" s="551">
        <f t="shared" si="31"/>
        <v>19.4375</v>
      </c>
      <c r="J65" s="551">
        <f t="shared" si="31"/>
        <v>16.875</v>
      </c>
      <c r="K65" s="551">
        <f t="shared" si="31"/>
        <v>9.9375</v>
      </c>
      <c r="L65" s="551">
        <f t="shared" si="31"/>
        <v>10.9375</v>
      </c>
      <c r="M65" s="551">
        <f t="shared" si="31"/>
        <v>20.8125</v>
      </c>
      <c r="N65" s="551">
        <f t="shared" si="31"/>
        <v>21.875</v>
      </c>
      <c r="O65" s="551">
        <f t="shared" si="31"/>
        <v>22.4375</v>
      </c>
      <c r="P65" s="551">
        <f t="shared" si="31"/>
        <v>16.375</v>
      </c>
      <c r="Q65" s="551">
        <f t="shared" si="31"/>
        <v>18.3125</v>
      </c>
      <c r="R65" s="551">
        <f t="shared" si="31"/>
        <v>13.9375</v>
      </c>
    </row>
    <row r="66" spans="1:18" ht="32.25" customHeight="1" x14ac:dyDescent="0.45">
      <c r="A66" s="552"/>
      <c r="B66" s="552"/>
      <c r="C66" s="552"/>
      <c r="D66" s="553" t="s">
        <v>212</v>
      </c>
      <c r="E66" s="554" t="s">
        <v>74</v>
      </c>
      <c r="F66" s="555" t="s">
        <v>203</v>
      </c>
      <c r="H66" s="553" t="s">
        <v>211</v>
      </c>
      <c r="I66" s="556"/>
      <c r="J66" s="557" t="s">
        <v>203</v>
      </c>
      <c r="L66" s="553" t="s">
        <v>213</v>
      </c>
      <c r="M66" s="554" t="s">
        <v>74</v>
      </c>
      <c r="N66" s="555" t="s">
        <v>203</v>
      </c>
      <c r="P66" s="553" t="s">
        <v>211</v>
      </c>
      <c r="Q66" s="556"/>
      <c r="R66" s="557" t="s">
        <v>203</v>
      </c>
    </row>
    <row r="67" spans="1:18" ht="32.25" customHeight="1" x14ac:dyDescent="0.45">
      <c r="A67" s="558"/>
      <c r="B67" s="558"/>
      <c r="C67" s="558"/>
      <c r="D67" s="559" t="s">
        <v>159</v>
      </c>
      <c r="E67" s="542">
        <v>27.15</v>
      </c>
      <c r="F67" s="560" t="str">
        <f>E67* 40 &amp; "hrs"</f>
        <v>1086hrs</v>
      </c>
      <c r="H67" s="561" t="s">
        <v>240</v>
      </c>
      <c r="I67" s="562">
        <v>25.93</v>
      </c>
      <c r="J67" s="563" t="s">
        <v>247</v>
      </c>
      <c r="L67" s="564" t="s">
        <v>159</v>
      </c>
      <c r="M67" s="565">
        <v>27.15</v>
      </c>
      <c r="N67" s="560" t="str">
        <f>M67* 40 &amp; "hrs"</f>
        <v>1086hrs</v>
      </c>
      <c r="P67" s="566" t="s">
        <v>240</v>
      </c>
      <c r="Q67" s="543">
        <v>25.93</v>
      </c>
      <c r="R67" s="567" t="s">
        <v>247</v>
      </c>
    </row>
    <row r="68" spans="1:18" ht="32.25" customHeight="1" x14ac:dyDescent="0.45">
      <c r="A68" s="558"/>
      <c r="B68" s="558"/>
      <c r="C68" s="558"/>
      <c r="D68" s="568" t="s">
        <v>204</v>
      </c>
      <c r="E68" s="569">
        <f>SUM(E64:K64)/40</f>
        <v>22.962499999999999</v>
      </c>
      <c r="F68" s="570" t="str">
        <f>E68* 40 &amp; "hrs"</f>
        <v>918.5hrs</v>
      </c>
      <c r="H68" s="571" t="s">
        <v>74</v>
      </c>
      <c r="I68" s="572">
        <f>SUM(E64:K64)/40</f>
        <v>22.962499999999999</v>
      </c>
      <c r="J68" s="573" t="str">
        <f>I68*40 &amp; "hrs"</f>
        <v>918.5hrs</v>
      </c>
      <c r="L68" s="574" t="s">
        <v>204</v>
      </c>
      <c r="M68" s="575">
        <f>SUM(L64:R64)/40</f>
        <v>24.9375</v>
      </c>
      <c r="N68" s="570" t="str">
        <f>M68* 40 &amp; "hrs"</f>
        <v>997.5hrs</v>
      </c>
      <c r="P68" s="571" t="s">
        <v>74</v>
      </c>
      <c r="Q68" s="576">
        <f>SUM(L64:R64)/40</f>
        <v>24.9375</v>
      </c>
      <c r="R68" s="577" t="str">
        <f>Q68*40 &amp; "hrs"</f>
        <v>997.5hrs</v>
      </c>
    </row>
    <row r="69" spans="1:18" ht="32.25" customHeight="1" x14ac:dyDescent="0.45">
      <c r="A69" s="578"/>
      <c r="B69" s="578"/>
      <c r="C69" s="578"/>
      <c r="D69" s="564" t="s">
        <v>188</v>
      </c>
      <c r="E69" s="565">
        <f>COUNTIFS(E7:K65, "T")*8/40</f>
        <v>2</v>
      </c>
      <c r="F69" s="579" t="str">
        <f>E69* 40 &amp; "hrs"</f>
        <v>80hrs</v>
      </c>
      <c r="H69" s="566" t="s">
        <v>241</v>
      </c>
      <c r="I69" s="565">
        <v>29.07</v>
      </c>
      <c r="J69" s="567" t="s">
        <v>251</v>
      </c>
      <c r="L69" s="580" t="s">
        <v>188</v>
      </c>
      <c r="M69" s="543">
        <f>COUNTIFS(L7:R65, "T")*8/40</f>
        <v>1.2</v>
      </c>
      <c r="N69" s="579" t="str">
        <f>M69* 40 &amp; "hrs"</f>
        <v>48hrs</v>
      </c>
      <c r="P69" s="566" t="s">
        <v>241</v>
      </c>
      <c r="Q69" s="543">
        <v>29.07</v>
      </c>
      <c r="R69" s="567" t="s">
        <v>251</v>
      </c>
    </row>
  </sheetData>
  <mergeCells count="5">
    <mergeCell ref="A1:R1"/>
    <mergeCell ref="A2:R2"/>
    <mergeCell ref="A3:R3"/>
    <mergeCell ref="E4:K4"/>
    <mergeCell ref="L4:R4"/>
  </mergeCells>
  <conditionalFormatting sqref="I68">
    <cfRule type="cellIs" dxfId="225" priority="10" operator="lessThan">
      <formula>25.93</formula>
    </cfRule>
    <cfRule type="cellIs" dxfId="224" priority="11" operator="greaterThan">
      <formula>29.07</formula>
    </cfRule>
    <cfRule type="cellIs" dxfId="223" priority="12" operator="between">
      <formula>25.93</formula>
      <formula>29.07</formula>
    </cfRule>
  </conditionalFormatting>
  <conditionalFormatting sqref="J68">
    <cfRule type="cellIs" dxfId="222" priority="7" operator="lessThan">
      <formula>1037.2</formula>
    </cfRule>
    <cfRule type="cellIs" dxfId="221" priority="8" operator="greaterThan">
      <formula>1162.8</formula>
    </cfRule>
    <cfRule type="cellIs" dxfId="220" priority="9" operator="between">
      <formula>1037.2</formula>
      <formula>1162.8</formula>
    </cfRule>
  </conditionalFormatting>
  <conditionalFormatting sqref="Q68">
    <cfRule type="cellIs" dxfId="219" priority="4" operator="lessThan">
      <formula>25.93</formula>
    </cfRule>
    <cfRule type="cellIs" dxfId="218" priority="5" operator="greaterThan">
      <formula>29.07</formula>
    </cfRule>
    <cfRule type="cellIs" dxfId="217" priority="6" operator="between">
      <formula>25.93</formula>
      <formula>29.07</formula>
    </cfRule>
  </conditionalFormatting>
  <conditionalFormatting sqref="R68">
    <cfRule type="cellIs" dxfId="216" priority="1" operator="lessThan">
      <formula>1037.2</formula>
    </cfRule>
    <cfRule type="cellIs" dxfId="215" priority="2" operator="greaterThan">
      <formula>1162.8</formula>
    </cfRule>
    <cfRule type="cellIs" dxfId="214" priority="3" operator="between">
      <formula>1037.2</formula>
      <formula>1162.8</formula>
    </cfRule>
  </conditionalFormatting>
  <pageMargins left="0.7" right="0.7" top="0.75" bottom="0.75" header="0.3" footer="0.3"/>
  <pageSetup scale="34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71"/>
  <sheetViews>
    <sheetView topLeftCell="B40" workbookViewId="0">
      <selection activeCell="S68" sqref="S68"/>
    </sheetView>
  </sheetViews>
  <sheetFormatPr defaultRowHeight="12.5" x14ac:dyDescent="0.25"/>
  <cols>
    <col min="1" max="1" width="13.7265625" bestFit="1" customWidth="1"/>
    <col min="2" max="2" width="28.7265625" bestFit="1" customWidth="1"/>
    <col min="3" max="3" width="24" customWidth="1"/>
    <col min="4" max="4" width="6.7265625" customWidth="1"/>
    <col min="5" max="5" width="7.453125" customWidth="1"/>
    <col min="11" max="11" width="8.54296875" customWidth="1"/>
    <col min="12" max="12" width="8" customWidth="1"/>
    <col min="18" max="18" width="8" customWidth="1"/>
  </cols>
  <sheetData>
    <row r="1" spans="1:19" ht="27.75" customHeight="1" x14ac:dyDescent="0.45">
      <c r="A1" s="2688" t="s">
        <v>0</v>
      </c>
      <c r="B1" s="2688"/>
      <c r="C1" s="2688"/>
      <c r="D1" s="2688"/>
      <c r="E1" s="2688"/>
      <c r="F1" s="2688"/>
      <c r="G1" s="2688"/>
      <c r="H1" s="2688"/>
      <c r="I1" s="2688"/>
      <c r="J1" s="2688"/>
      <c r="K1" s="2688"/>
      <c r="L1" s="2688"/>
      <c r="M1" s="2688"/>
      <c r="N1" s="2688"/>
      <c r="O1" s="2688"/>
      <c r="P1" s="2688"/>
      <c r="Q1" s="2688"/>
      <c r="R1" s="2688"/>
    </row>
    <row r="2" spans="1:19" ht="27.75" customHeight="1" x14ac:dyDescent="0.45">
      <c r="A2" s="2688" t="s">
        <v>87</v>
      </c>
      <c r="B2" s="2688"/>
      <c r="C2" s="2688"/>
      <c r="D2" s="2688"/>
      <c r="E2" s="2688"/>
      <c r="F2" s="2688"/>
      <c r="G2" s="2688"/>
      <c r="H2" s="2688"/>
      <c r="I2" s="2688"/>
      <c r="J2" s="2688"/>
      <c r="K2" s="2688"/>
      <c r="L2" s="2688"/>
      <c r="M2" s="2688"/>
      <c r="N2" s="2688"/>
      <c r="O2" s="2688"/>
      <c r="P2" s="2688"/>
      <c r="Q2" s="2688"/>
      <c r="R2" s="2688"/>
    </row>
    <row r="3" spans="1:19" ht="27.75" customHeight="1" x14ac:dyDescent="0.45">
      <c r="A3" s="2689"/>
      <c r="B3" s="2689"/>
      <c r="C3" s="2689"/>
      <c r="D3" s="2689"/>
      <c r="E3" s="2689"/>
      <c r="F3" s="2689"/>
      <c r="G3" s="2689"/>
      <c r="H3" s="2689"/>
      <c r="I3" s="2689"/>
      <c r="J3" s="2689"/>
      <c r="K3" s="2689"/>
      <c r="L3" s="2689"/>
      <c r="M3" s="2689"/>
      <c r="N3" s="2689"/>
      <c r="O3" s="2689"/>
      <c r="P3" s="2689"/>
      <c r="Q3" s="2689"/>
      <c r="R3" s="2689"/>
    </row>
    <row r="4" spans="1:19" ht="27.75" customHeight="1" x14ac:dyDescent="0.45">
      <c r="A4" s="479"/>
      <c r="B4" s="479"/>
      <c r="C4" s="479"/>
      <c r="D4" s="479"/>
      <c r="E4" s="2601" t="s">
        <v>2</v>
      </c>
      <c r="F4" s="2602"/>
      <c r="G4" s="2602"/>
      <c r="H4" s="2602"/>
      <c r="I4" s="2602"/>
      <c r="J4" s="2602"/>
      <c r="K4" s="2603"/>
      <c r="L4" s="2601" t="s">
        <v>3</v>
      </c>
      <c r="M4" s="2602"/>
      <c r="N4" s="2602"/>
      <c r="O4" s="2602"/>
      <c r="P4" s="2602"/>
      <c r="Q4" s="2602"/>
      <c r="R4" s="2602"/>
    </row>
    <row r="5" spans="1:19" ht="27.75" customHeight="1" x14ac:dyDescent="0.45">
      <c r="A5" s="480"/>
      <c r="B5" s="480"/>
      <c r="C5" s="480"/>
      <c r="D5" s="480"/>
      <c r="E5" s="481">
        <v>45235</v>
      </c>
      <c r="F5" s="481">
        <v>45236</v>
      </c>
      <c r="G5" s="481">
        <v>45237</v>
      </c>
      <c r="H5" s="481">
        <v>45238</v>
      </c>
      <c r="I5" s="481">
        <v>45239</v>
      </c>
      <c r="J5" s="481">
        <v>45240</v>
      </c>
      <c r="K5" s="481">
        <v>45241</v>
      </c>
      <c r="L5" s="481">
        <v>45242</v>
      </c>
      <c r="M5" s="481">
        <v>45243</v>
      </c>
      <c r="N5" s="481">
        <v>45244</v>
      </c>
      <c r="O5" s="481">
        <v>45245</v>
      </c>
      <c r="P5" s="481">
        <v>45246</v>
      </c>
      <c r="Q5" s="481">
        <v>45247</v>
      </c>
      <c r="R5" s="481">
        <v>45248</v>
      </c>
    </row>
    <row r="6" spans="1:19" ht="27.75" customHeight="1" x14ac:dyDescent="0.45">
      <c r="A6" s="482" t="s">
        <v>4</v>
      </c>
      <c r="B6" s="482" t="s">
        <v>5</v>
      </c>
      <c r="C6" s="482" t="s">
        <v>6</v>
      </c>
      <c r="D6" s="482" t="s">
        <v>7</v>
      </c>
      <c r="E6" s="483" t="s">
        <v>8</v>
      </c>
      <c r="F6" s="484" t="s">
        <v>9</v>
      </c>
      <c r="G6" s="484" t="s">
        <v>10</v>
      </c>
      <c r="H6" s="484" t="s">
        <v>11</v>
      </c>
      <c r="I6" s="484" t="s">
        <v>10</v>
      </c>
      <c r="J6" s="484" t="s">
        <v>264</v>
      </c>
      <c r="K6" s="483" t="s">
        <v>8</v>
      </c>
      <c r="L6" s="483" t="s">
        <v>8</v>
      </c>
      <c r="M6" s="484" t="s">
        <v>9</v>
      </c>
      <c r="N6" s="484" t="s">
        <v>10</v>
      </c>
      <c r="O6" s="484" t="s">
        <v>11</v>
      </c>
      <c r="P6" s="484" t="s">
        <v>10</v>
      </c>
      <c r="Q6" s="484" t="s">
        <v>12</v>
      </c>
      <c r="R6" s="485" t="s">
        <v>8</v>
      </c>
    </row>
    <row r="7" spans="1:19" ht="27.75" customHeight="1" x14ac:dyDescent="0.25">
      <c r="A7" s="486" t="s">
        <v>13</v>
      </c>
      <c r="B7" s="486" t="s">
        <v>116</v>
      </c>
      <c r="C7" s="487" t="s">
        <v>115</v>
      </c>
      <c r="D7" s="488">
        <f>SUM(E7:K7,L7:R7)/2</f>
        <v>35</v>
      </c>
      <c r="E7" s="489"/>
      <c r="F7" s="488">
        <v>7</v>
      </c>
      <c r="G7" s="488">
        <v>7</v>
      </c>
      <c r="H7" s="488">
        <v>7</v>
      </c>
      <c r="I7" s="488">
        <v>7</v>
      </c>
      <c r="J7" s="488">
        <v>7</v>
      </c>
      <c r="K7" s="489"/>
      <c r="L7" s="489"/>
      <c r="M7" s="488">
        <v>7</v>
      </c>
      <c r="N7" s="488">
        <v>7</v>
      </c>
      <c r="O7" s="488">
        <v>7</v>
      </c>
      <c r="P7" s="488">
        <v>7</v>
      </c>
      <c r="Q7" s="488">
        <v>7</v>
      </c>
      <c r="R7" s="490"/>
    </row>
    <row r="8" spans="1:19" ht="27.75" customHeight="1" x14ac:dyDescent="0.25">
      <c r="A8" s="486" t="s">
        <v>13</v>
      </c>
      <c r="B8" s="486" t="s">
        <v>90</v>
      </c>
      <c r="C8" s="487" t="s">
        <v>88</v>
      </c>
      <c r="D8" s="488">
        <f t="shared" ref="D8:D13" si="0">SUM(E8:K8,L8:R8)/2</f>
        <v>40</v>
      </c>
      <c r="E8" s="489"/>
      <c r="F8" s="488">
        <v>8</v>
      </c>
      <c r="G8" s="488">
        <v>8</v>
      </c>
      <c r="H8" s="491">
        <v>8</v>
      </c>
      <c r="I8" s="488">
        <v>8</v>
      </c>
      <c r="J8" s="488">
        <v>8</v>
      </c>
      <c r="K8" s="489"/>
      <c r="L8" s="489"/>
      <c r="M8" s="488">
        <v>8</v>
      </c>
      <c r="N8" s="488">
        <v>8</v>
      </c>
      <c r="O8" s="488">
        <v>8</v>
      </c>
      <c r="P8" s="488">
        <v>8</v>
      </c>
      <c r="Q8" s="488">
        <v>8</v>
      </c>
      <c r="R8" s="490"/>
    </row>
    <row r="9" spans="1:19" ht="27.75" customHeight="1" x14ac:dyDescent="0.25">
      <c r="A9" s="486" t="s">
        <v>13</v>
      </c>
      <c r="B9" s="486" t="s">
        <v>90</v>
      </c>
      <c r="C9" s="487" t="s">
        <v>89</v>
      </c>
      <c r="D9" s="488">
        <f t="shared" si="0"/>
        <v>28</v>
      </c>
      <c r="E9" s="489"/>
      <c r="F9" s="488">
        <v>8</v>
      </c>
      <c r="G9" s="488">
        <v>8</v>
      </c>
      <c r="H9" s="488">
        <v>8</v>
      </c>
      <c r="I9" s="488">
        <v>8</v>
      </c>
      <c r="J9" s="492" t="s">
        <v>104</v>
      </c>
      <c r="K9" s="489"/>
      <c r="L9" s="489"/>
      <c r="M9" s="492" t="s">
        <v>104</v>
      </c>
      <c r="N9" s="492" t="s">
        <v>104</v>
      </c>
      <c r="O9" s="488">
        <v>8</v>
      </c>
      <c r="P9" s="488">
        <v>8</v>
      </c>
      <c r="Q9" s="488">
        <v>8</v>
      </c>
      <c r="R9" s="490"/>
    </row>
    <row r="10" spans="1:19" ht="27.75" customHeight="1" x14ac:dyDescent="0.25">
      <c r="A10" s="486" t="s">
        <v>13</v>
      </c>
      <c r="B10" s="486" t="s">
        <v>90</v>
      </c>
      <c r="C10" s="493" t="s">
        <v>118</v>
      </c>
      <c r="D10" s="488">
        <f t="shared" si="0"/>
        <v>40</v>
      </c>
      <c r="E10" s="489">
        <v>8</v>
      </c>
      <c r="F10" s="488">
        <v>8</v>
      </c>
      <c r="G10" s="488">
        <v>8</v>
      </c>
      <c r="H10" s="488"/>
      <c r="I10" s="488">
        <v>8</v>
      </c>
      <c r="J10" s="488">
        <v>8</v>
      </c>
      <c r="K10" s="489"/>
      <c r="L10" s="494"/>
      <c r="M10" s="488">
        <v>8</v>
      </c>
      <c r="N10" s="488">
        <v>8</v>
      </c>
      <c r="O10" s="488">
        <v>8</v>
      </c>
      <c r="P10" s="488">
        <v>8</v>
      </c>
      <c r="Q10" s="488"/>
      <c r="R10" s="489">
        <v>8</v>
      </c>
    </row>
    <row r="11" spans="1:19" ht="27.75" customHeight="1" x14ac:dyDescent="0.25">
      <c r="A11" s="486" t="s">
        <v>13</v>
      </c>
      <c r="B11" s="486" t="s">
        <v>90</v>
      </c>
      <c r="C11" s="493" t="s">
        <v>133</v>
      </c>
      <c r="D11" s="488">
        <f t="shared" si="0"/>
        <v>40</v>
      </c>
      <c r="E11" s="489">
        <v>8</v>
      </c>
      <c r="F11" s="488">
        <v>8</v>
      </c>
      <c r="G11" s="488"/>
      <c r="H11" s="488">
        <v>8</v>
      </c>
      <c r="I11" s="488">
        <v>8</v>
      </c>
      <c r="J11" s="488">
        <v>8</v>
      </c>
      <c r="K11" s="489"/>
      <c r="L11" s="494"/>
      <c r="M11" s="488">
        <v>8</v>
      </c>
      <c r="N11" s="488">
        <v>8</v>
      </c>
      <c r="O11" s="488">
        <v>8</v>
      </c>
      <c r="P11" s="488"/>
      <c r="Q11" s="488">
        <v>8</v>
      </c>
      <c r="R11" s="490">
        <v>8</v>
      </c>
    </row>
    <row r="12" spans="1:19" ht="27.75" customHeight="1" x14ac:dyDescent="0.25">
      <c r="A12" s="486" t="s">
        <v>13</v>
      </c>
      <c r="B12" s="486" t="s">
        <v>90</v>
      </c>
      <c r="C12" s="495" t="s">
        <v>106</v>
      </c>
      <c r="D12" s="488">
        <f t="shared" si="0"/>
        <v>8</v>
      </c>
      <c r="E12" s="489"/>
      <c r="F12" s="496"/>
      <c r="G12" s="496"/>
      <c r="H12" s="496"/>
      <c r="I12" s="496"/>
      <c r="J12" s="496"/>
      <c r="K12" s="489">
        <v>8</v>
      </c>
      <c r="L12" s="494"/>
      <c r="M12" s="496"/>
      <c r="N12" s="496"/>
      <c r="O12" s="496"/>
      <c r="P12" s="496"/>
      <c r="Q12" s="496"/>
      <c r="R12" s="489">
        <v>8</v>
      </c>
    </row>
    <row r="13" spans="1:19" ht="27.75" customHeight="1" x14ac:dyDescent="0.25">
      <c r="A13" s="486" t="s">
        <v>13</v>
      </c>
      <c r="B13" s="486" t="s">
        <v>228</v>
      </c>
      <c r="C13" s="495" t="s">
        <v>112</v>
      </c>
      <c r="D13" s="488">
        <f t="shared" si="0"/>
        <v>12</v>
      </c>
      <c r="E13" s="489">
        <v>6</v>
      </c>
      <c r="F13" s="491"/>
      <c r="G13" s="497"/>
      <c r="H13" s="488"/>
      <c r="I13" s="497"/>
      <c r="J13" s="488"/>
      <c r="K13" s="489">
        <v>6</v>
      </c>
      <c r="L13" s="494">
        <v>6</v>
      </c>
      <c r="M13" s="488"/>
      <c r="N13" s="497"/>
      <c r="O13" s="488"/>
      <c r="P13" s="497"/>
      <c r="Q13" s="488"/>
      <c r="R13" s="494">
        <v>6</v>
      </c>
    </row>
    <row r="14" spans="1:19" ht="27.75" customHeight="1" x14ac:dyDescent="0.25">
      <c r="A14" s="498"/>
      <c r="B14" s="498"/>
      <c r="C14" s="499" t="s">
        <v>122</v>
      </c>
      <c r="D14" s="500"/>
      <c r="E14" s="501">
        <f>COUNT(E7:E13)</f>
        <v>3</v>
      </c>
      <c r="F14" s="501">
        <f t="shared" ref="F14:R14" si="1">COUNT(F7:F13)</f>
        <v>5</v>
      </c>
      <c r="G14" s="501">
        <f t="shared" si="1"/>
        <v>4</v>
      </c>
      <c r="H14" s="501">
        <f t="shared" si="1"/>
        <v>4</v>
      </c>
      <c r="I14" s="501">
        <f t="shared" si="1"/>
        <v>5</v>
      </c>
      <c r="J14" s="501">
        <f t="shared" si="1"/>
        <v>4</v>
      </c>
      <c r="K14" s="501">
        <f t="shared" si="1"/>
        <v>2</v>
      </c>
      <c r="L14" s="501">
        <f t="shared" si="1"/>
        <v>1</v>
      </c>
      <c r="M14" s="501">
        <f t="shared" si="1"/>
        <v>4</v>
      </c>
      <c r="N14" s="501">
        <f t="shared" si="1"/>
        <v>4</v>
      </c>
      <c r="O14" s="501">
        <f t="shared" si="1"/>
        <v>5</v>
      </c>
      <c r="P14" s="501">
        <f t="shared" si="1"/>
        <v>4</v>
      </c>
      <c r="Q14" s="501">
        <f t="shared" si="1"/>
        <v>4</v>
      </c>
      <c r="R14" s="501">
        <f t="shared" si="1"/>
        <v>4</v>
      </c>
      <c r="S14" s="367">
        <f>AVERAGE(E14:R14)</f>
        <v>3.7857142857142856</v>
      </c>
    </row>
    <row r="15" spans="1:19" ht="27.75" customHeight="1" x14ac:dyDescent="0.25">
      <c r="A15" s="486" t="s">
        <v>13</v>
      </c>
      <c r="B15" s="486" t="s">
        <v>268</v>
      </c>
      <c r="C15" s="493" t="s">
        <v>146</v>
      </c>
      <c r="D15" s="488">
        <f t="shared" ref="D15:D18" si="2">SUM(E15:K15,L15:R15)/2</f>
        <v>18</v>
      </c>
      <c r="E15" s="502">
        <v>8</v>
      </c>
      <c r="F15" s="488">
        <v>5</v>
      </c>
      <c r="G15" s="488"/>
      <c r="H15" s="488">
        <v>5</v>
      </c>
      <c r="I15" s="488"/>
      <c r="J15" s="488"/>
      <c r="K15" s="502"/>
      <c r="L15" s="502"/>
      <c r="M15" s="488">
        <v>5</v>
      </c>
      <c r="N15" s="488"/>
      <c r="O15" s="488">
        <v>5</v>
      </c>
      <c r="P15" s="488"/>
      <c r="Q15" s="488"/>
      <c r="R15" s="502">
        <v>8</v>
      </c>
      <c r="S15" s="478"/>
    </row>
    <row r="16" spans="1:19" ht="27.75" customHeight="1" x14ac:dyDescent="0.25">
      <c r="A16" s="486" t="s">
        <v>13</v>
      </c>
      <c r="B16" s="486" t="s">
        <v>14</v>
      </c>
      <c r="C16" s="493" t="s">
        <v>202</v>
      </c>
      <c r="D16" s="488">
        <f t="shared" si="2"/>
        <v>40</v>
      </c>
      <c r="E16" s="494"/>
      <c r="F16" s="503">
        <v>8</v>
      </c>
      <c r="G16" s="503"/>
      <c r="H16" s="503">
        <v>8</v>
      </c>
      <c r="I16" s="503">
        <v>8</v>
      </c>
      <c r="J16" s="503">
        <v>8</v>
      </c>
      <c r="K16" s="494">
        <v>8</v>
      </c>
      <c r="L16" s="494">
        <v>8</v>
      </c>
      <c r="M16" s="488"/>
      <c r="N16" s="503">
        <v>8</v>
      </c>
      <c r="O16" s="503">
        <v>8</v>
      </c>
      <c r="P16" s="503">
        <v>8</v>
      </c>
      <c r="Q16" s="503">
        <v>8</v>
      </c>
      <c r="R16" s="504"/>
      <c r="S16" s="367"/>
    </row>
    <row r="17" spans="1:19" ht="27.75" customHeight="1" x14ac:dyDescent="0.25">
      <c r="A17" s="486" t="s">
        <v>13</v>
      </c>
      <c r="B17" s="486" t="s">
        <v>14</v>
      </c>
      <c r="C17" s="493" t="s">
        <v>98</v>
      </c>
      <c r="D17" s="488">
        <f t="shared" si="2"/>
        <v>40</v>
      </c>
      <c r="E17" s="489"/>
      <c r="F17" s="491">
        <v>8</v>
      </c>
      <c r="G17" s="488">
        <v>8</v>
      </c>
      <c r="H17" s="488">
        <v>8</v>
      </c>
      <c r="I17" s="488">
        <v>8</v>
      </c>
      <c r="J17" s="488">
        <v>8</v>
      </c>
      <c r="K17" s="489"/>
      <c r="L17" s="489"/>
      <c r="M17" s="503">
        <v>8</v>
      </c>
      <c r="N17" s="503">
        <v>8</v>
      </c>
      <c r="O17" s="488">
        <v>8</v>
      </c>
      <c r="P17" s="488">
        <v>8</v>
      </c>
      <c r="Q17" s="488">
        <v>8</v>
      </c>
      <c r="R17" s="490"/>
      <c r="S17" s="367"/>
    </row>
    <row r="18" spans="1:19" ht="27.75" hidden="1" customHeight="1" x14ac:dyDescent="0.25">
      <c r="A18" s="505" t="s">
        <v>138</v>
      </c>
      <c r="B18" s="505" t="s">
        <v>14</v>
      </c>
      <c r="C18" s="506" t="s">
        <v>142</v>
      </c>
      <c r="D18" s="488">
        <f t="shared" si="2"/>
        <v>0</v>
      </c>
      <c r="E18" s="489"/>
      <c r="F18" s="491" t="s">
        <v>138</v>
      </c>
      <c r="G18" s="488" t="s">
        <v>138</v>
      </c>
      <c r="H18" s="488"/>
      <c r="I18" s="488" t="s">
        <v>138</v>
      </c>
      <c r="J18" s="488" t="s">
        <v>138</v>
      </c>
      <c r="K18" s="494" t="s">
        <v>138</v>
      </c>
      <c r="L18" s="494" t="s">
        <v>138</v>
      </c>
      <c r="M18" s="488" t="s">
        <v>138</v>
      </c>
      <c r="N18" s="488"/>
      <c r="O18" s="488" t="s">
        <v>138</v>
      </c>
      <c r="P18" s="488" t="s">
        <v>138</v>
      </c>
      <c r="Q18" s="488" t="s">
        <v>138</v>
      </c>
      <c r="R18" s="490"/>
      <c r="S18" s="367"/>
    </row>
    <row r="19" spans="1:19" ht="27.75" customHeight="1" x14ac:dyDescent="0.25">
      <c r="A19" s="486" t="s">
        <v>13</v>
      </c>
      <c r="B19" s="486" t="s">
        <v>201</v>
      </c>
      <c r="C19" s="493" t="s">
        <v>107</v>
      </c>
      <c r="D19" s="488">
        <f>SUM(E19:K19,L19:R19)/2</f>
        <v>22</v>
      </c>
      <c r="E19" s="489">
        <v>8</v>
      </c>
      <c r="F19" s="488"/>
      <c r="G19" s="488">
        <v>5</v>
      </c>
      <c r="H19" s="488">
        <v>5</v>
      </c>
      <c r="I19" s="488"/>
      <c r="J19" s="488"/>
      <c r="K19" s="489"/>
      <c r="L19" s="494">
        <v>8</v>
      </c>
      <c r="M19" s="488">
        <v>5</v>
      </c>
      <c r="N19" s="488">
        <v>5</v>
      </c>
      <c r="O19" s="488"/>
      <c r="P19" s="488"/>
      <c r="Q19" s="488"/>
      <c r="R19" s="490">
        <v>8</v>
      </c>
      <c r="S19" s="367"/>
    </row>
    <row r="20" spans="1:19" ht="27.75" customHeight="1" x14ac:dyDescent="0.25">
      <c r="A20" s="498"/>
      <c r="B20" s="498"/>
      <c r="C20" s="499" t="s">
        <v>123</v>
      </c>
      <c r="D20" s="500"/>
      <c r="E20" s="501">
        <f>COUNT(E7:E13,E15:E19)</f>
        <v>5</v>
      </c>
      <c r="F20" s="501">
        <f t="shared" ref="F20:R20" si="3">COUNT(F7:F13,F15:F19)</f>
        <v>8</v>
      </c>
      <c r="G20" s="501">
        <f t="shared" si="3"/>
        <v>6</v>
      </c>
      <c r="H20" s="501">
        <f t="shared" si="3"/>
        <v>8</v>
      </c>
      <c r="I20" s="501">
        <f t="shared" si="3"/>
        <v>7</v>
      </c>
      <c r="J20" s="501">
        <f t="shared" si="3"/>
        <v>6</v>
      </c>
      <c r="K20" s="501">
        <f t="shared" si="3"/>
        <v>3</v>
      </c>
      <c r="L20" s="501">
        <f t="shared" si="3"/>
        <v>3</v>
      </c>
      <c r="M20" s="501">
        <f t="shared" si="3"/>
        <v>7</v>
      </c>
      <c r="N20" s="501">
        <f t="shared" si="3"/>
        <v>7</v>
      </c>
      <c r="O20" s="501">
        <f t="shared" si="3"/>
        <v>8</v>
      </c>
      <c r="P20" s="501">
        <f t="shared" si="3"/>
        <v>6</v>
      </c>
      <c r="Q20" s="501">
        <f t="shared" si="3"/>
        <v>6</v>
      </c>
      <c r="R20" s="501">
        <f t="shared" si="3"/>
        <v>6</v>
      </c>
      <c r="S20" s="367">
        <f t="shared" ref="S20:S59" si="4">AVERAGE(E20:R20)</f>
        <v>6.1428571428571432</v>
      </c>
    </row>
    <row r="21" spans="1:19" ht="27.75" customHeight="1" x14ac:dyDescent="0.4">
      <c r="A21" s="486" t="s">
        <v>13</v>
      </c>
      <c r="B21" s="486" t="s">
        <v>26</v>
      </c>
      <c r="C21" s="493" t="s">
        <v>111</v>
      </c>
      <c r="D21" s="488">
        <f>SUM(E21:K21,L21:R21)/2</f>
        <v>40</v>
      </c>
      <c r="E21" s="489"/>
      <c r="F21" s="488">
        <v>8</v>
      </c>
      <c r="G21" s="488">
        <v>8</v>
      </c>
      <c r="H21" s="488"/>
      <c r="I21" s="488">
        <v>8</v>
      </c>
      <c r="J21" s="488">
        <v>8</v>
      </c>
      <c r="K21" s="494">
        <v>8</v>
      </c>
      <c r="L21" s="494">
        <v>8</v>
      </c>
      <c r="M21" s="503">
        <v>8</v>
      </c>
      <c r="N21" s="503">
        <v>8</v>
      </c>
      <c r="O21" s="507"/>
      <c r="P21" s="503">
        <v>8</v>
      </c>
      <c r="Q21" s="503">
        <v>8</v>
      </c>
      <c r="R21" s="490"/>
      <c r="S21" s="367"/>
    </row>
    <row r="22" spans="1:19" ht="27.75" hidden="1" customHeight="1" x14ac:dyDescent="0.25">
      <c r="A22" s="508" t="s">
        <v>28</v>
      </c>
      <c r="B22" s="508" t="s">
        <v>26</v>
      </c>
      <c r="C22" s="492" t="s">
        <v>28</v>
      </c>
      <c r="D22" s="488">
        <f>SUM(E22:K22,L22:R22)/2</f>
        <v>0</v>
      </c>
      <c r="E22" s="509"/>
      <c r="F22" s="492"/>
      <c r="G22" s="492"/>
      <c r="H22" s="492"/>
      <c r="I22" s="492"/>
      <c r="J22" s="492"/>
      <c r="K22" s="510"/>
      <c r="L22" s="509"/>
      <c r="M22" s="492"/>
      <c r="N22" s="492"/>
      <c r="O22" s="492"/>
      <c r="P22" s="492"/>
      <c r="Q22" s="492"/>
      <c r="R22" s="509"/>
      <c r="S22" s="367"/>
    </row>
    <row r="23" spans="1:19" ht="27.75" customHeight="1" x14ac:dyDescent="0.25">
      <c r="A23" s="498"/>
      <c r="B23" s="498"/>
      <c r="C23" s="499" t="s">
        <v>120</v>
      </c>
      <c r="D23" s="500"/>
      <c r="E23" s="501">
        <f>COUNT(E7:E13,E15:E19,E21:E22)</f>
        <v>5</v>
      </c>
      <c r="F23" s="501">
        <f t="shared" ref="F23:R23" si="5">COUNT(F7:F13,F15:F19,F21:F22)</f>
        <v>9</v>
      </c>
      <c r="G23" s="501">
        <f t="shared" si="5"/>
        <v>7</v>
      </c>
      <c r="H23" s="501">
        <f t="shared" si="5"/>
        <v>8</v>
      </c>
      <c r="I23" s="501">
        <f t="shared" si="5"/>
        <v>8</v>
      </c>
      <c r="J23" s="501">
        <f t="shared" si="5"/>
        <v>7</v>
      </c>
      <c r="K23" s="501">
        <f t="shared" si="5"/>
        <v>4</v>
      </c>
      <c r="L23" s="501">
        <f t="shared" si="5"/>
        <v>4</v>
      </c>
      <c r="M23" s="501">
        <f t="shared" si="5"/>
        <v>8</v>
      </c>
      <c r="N23" s="501">
        <f t="shared" si="5"/>
        <v>8</v>
      </c>
      <c r="O23" s="501">
        <f t="shared" si="5"/>
        <v>8</v>
      </c>
      <c r="P23" s="501">
        <f t="shared" si="5"/>
        <v>7</v>
      </c>
      <c r="Q23" s="501">
        <f t="shared" si="5"/>
        <v>7</v>
      </c>
      <c r="R23" s="501">
        <f t="shared" si="5"/>
        <v>6</v>
      </c>
      <c r="S23" s="367">
        <f t="shared" si="4"/>
        <v>6.8571428571428568</v>
      </c>
    </row>
    <row r="24" spans="1:19" ht="27.75" customHeight="1" x14ac:dyDescent="0.25">
      <c r="A24" s="486" t="s">
        <v>13</v>
      </c>
      <c r="B24" s="486" t="s">
        <v>30</v>
      </c>
      <c r="C24" s="493" t="s">
        <v>254</v>
      </c>
      <c r="D24" s="488">
        <f>SUM(E24:K24,L24:R24)/2</f>
        <v>32</v>
      </c>
      <c r="E24" s="511"/>
      <c r="F24" s="488">
        <v>8</v>
      </c>
      <c r="G24" s="488"/>
      <c r="H24" s="488">
        <v>8</v>
      </c>
      <c r="I24" s="488">
        <v>8</v>
      </c>
      <c r="J24" s="488">
        <v>8</v>
      </c>
      <c r="K24" s="512"/>
      <c r="L24" s="512"/>
      <c r="M24" s="488">
        <v>8</v>
      </c>
      <c r="N24" s="488">
        <v>8</v>
      </c>
      <c r="O24" s="488"/>
      <c r="P24" s="503">
        <v>8</v>
      </c>
      <c r="Q24" s="503">
        <v>8</v>
      </c>
      <c r="R24" s="511"/>
      <c r="S24" s="367"/>
    </row>
    <row r="25" spans="1:19" ht="27.75" customHeight="1" x14ac:dyDescent="0.25">
      <c r="A25" s="486" t="s">
        <v>13</v>
      </c>
      <c r="B25" s="486" t="s">
        <v>30</v>
      </c>
      <c r="C25" s="513" t="s">
        <v>109</v>
      </c>
      <c r="D25" s="488">
        <f t="shared" ref="D25:D26" si="6">SUM(E25:K25,L25:R25)/2</f>
        <v>8</v>
      </c>
      <c r="E25" s="489"/>
      <c r="F25" s="496"/>
      <c r="G25" s="488">
        <v>8</v>
      </c>
      <c r="H25" s="496"/>
      <c r="I25" s="496"/>
      <c r="J25" s="496"/>
      <c r="K25" s="489"/>
      <c r="L25" s="489"/>
      <c r="M25" s="496"/>
      <c r="N25" s="496"/>
      <c r="O25" s="496"/>
      <c r="P25" s="488">
        <v>8</v>
      </c>
      <c r="Q25" s="496"/>
      <c r="R25" s="490"/>
      <c r="S25" s="367"/>
    </row>
    <row r="26" spans="1:19" ht="27.75" customHeight="1" x14ac:dyDescent="0.25">
      <c r="A26" s="486" t="s">
        <v>13</v>
      </c>
      <c r="B26" s="486" t="s">
        <v>30</v>
      </c>
      <c r="C26" s="493" t="s">
        <v>238</v>
      </c>
      <c r="D26" s="488">
        <f t="shared" si="6"/>
        <v>16</v>
      </c>
      <c r="E26" s="489">
        <v>8</v>
      </c>
      <c r="F26" s="488"/>
      <c r="G26" s="488"/>
      <c r="H26" s="488"/>
      <c r="I26" s="488"/>
      <c r="J26" s="488"/>
      <c r="K26" s="489">
        <v>8</v>
      </c>
      <c r="L26" s="489">
        <v>8</v>
      </c>
      <c r="M26" s="488"/>
      <c r="N26" s="488"/>
      <c r="O26" s="488"/>
      <c r="P26" s="488"/>
      <c r="Q26" s="488"/>
      <c r="R26" s="490">
        <v>8</v>
      </c>
      <c r="S26" s="367"/>
    </row>
    <row r="27" spans="1:19" ht="27.75" customHeight="1" x14ac:dyDescent="0.25">
      <c r="A27" s="498"/>
      <c r="B27" s="498"/>
      <c r="C27" s="499" t="s">
        <v>119</v>
      </c>
      <c r="D27" s="500"/>
      <c r="E27" s="501">
        <f>COUNT(E7:E13,E15:E19,E21:E22,E24:E26)</f>
        <v>6</v>
      </c>
      <c r="F27" s="501">
        <f t="shared" ref="F27:R27" si="7">COUNT(F7:F13,F15:F19,F21:F22,F24:F26)</f>
        <v>10</v>
      </c>
      <c r="G27" s="501">
        <f t="shared" si="7"/>
        <v>8</v>
      </c>
      <c r="H27" s="501">
        <f t="shared" si="7"/>
        <v>9</v>
      </c>
      <c r="I27" s="501">
        <f t="shared" si="7"/>
        <v>9</v>
      </c>
      <c r="J27" s="501">
        <f t="shared" si="7"/>
        <v>8</v>
      </c>
      <c r="K27" s="501">
        <f t="shared" si="7"/>
        <v>5</v>
      </c>
      <c r="L27" s="501">
        <f t="shared" si="7"/>
        <v>5</v>
      </c>
      <c r="M27" s="501">
        <f t="shared" si="7"/>
        <v>9</v>
      </c>
      <c r="N27" s="501">
        <f t="shared" si="7"/>
        <v>9</v>
      </c>
      <c r="O27" s="501">
        <f t="shared" si="7"/>
        <v>8</v>
      </c>
      <c r="P27" s="501">
        <f t="shared" si="7"/>
        <v>9</v>
      </c>
      <c r="Q27" s="501">
        <f t="shared" si="7"/>
        <v>8</v>
      </c>
      <c r="R27" s="501">
        <f t="shared" si="7"/>
        <v>7</v>
      </c>
      <c r="S27" s="367">
        <f t="shared" si="4"/>
        <v>7.8571428571428568</v>
      </c>
    </row>
    <row r="28" spans="1:19" ht="27.75" customHeight="1" x14ac:dyDescent="0.25">
      <c r="A28" s="486" t="s">
        <v>13</v>
      </c>
      <c r="B28" s="486" t="s">
        <v>91</v>
      </c>
      <c r="C28" s="493" t="s">
        <v>242</v>
      </c>
      <c r="D28" s="488">
        <f>SUM(E28:K28,L28:R28)/2</f>
        <v>40</v>
      </c>
      <c r="E28" s="514"/>
      <c r="F28" s="488">
        <v>8</v>
      </c>
      <c r="G28" s="488">
        <v>8</v>
      </c>
      <c r="H28" s="488">
        <v>8</v>
      </c>
      <c r="I28" s="488">
        <v>8</v>
      </c>
      <c r="J28" s="488"/>
      <c r="K28" s="489">
        <v>8</v>
      </c>
      <c r="L28" s="489">
        <v>8</v>
      </c>
      <c r="M28" s="488">
        <v>8</v>
      </c>
      <c r="N28" s="488">
        <v>8</v>
      </c>
      <c r="O28" s="488">
        <v>8</v>
      </c>
      <c r="P28" s="488"/>
      <c r="Q28" s="488">
        <v>8</v>
      </c>
      <c r="R28" s="490"/>
      <c r="S28" s="367"/>
    </row>
    <row r="29" spans="1:19" ht="27.75" customHeight="1" x14ac:dyDescent="0.25">
      <c r="A29" s="515" t="s">
        <v>260</v>
      </c>
      <c r="B29" s="515" t="s">
        <v>91</v>
      </c>
      <c r="C29" s="516" t="s">
        <v>266</v>
      </c>
      <c r="D29" s="488">
        <f>SUM(E29:K29,L29:R29)/2</f>
        <v>0</v>
      </c>
      <c r="E29" s="517" t="s">
        <v>10</v>
      </c>
      <c r="F29" s="516" t="s">
        <v>10</v>
      </c>
      <c r="G29" s="516" t="s">
        <v>10</v>
      </c>
      <c r="H29" s="516" t="s">
        <v>10</v>
      </c>
      <c r="I29" s="516"/>
      <c r="J29" s="516" t="s">
        <v>10</v>
      </c>
      <c r="K29" s="517"/>
      <c r="L29" s="517"/>
      <c r="M29" s="516" t="s">
        <v>10</v>
      </c>
      <c r="N29" s="516" t="s">
        <v>10</v>
      </c>
      <c r="O29" s="516" t="s">
        <v>10</v>
      </c>
      <c r="P29" s="516"/>
      <c r="Q29" s="516" t="s">
        <v>10</v>
      </c>
      <c r="R29" s="518" t="s">
        <v>10</v>
      </c>
      <c r="S29" s="367"/>
    </row>
    <row r="30" spans="1:19" ht="27.75" customHeight="1" x14ac:dyDescent="0.25">
      <c r="A30" s="486" t="s">
        <v>13</v>
      </c>
      <c r="B30" s="486" t="s">
        <v>91</v>
      </c>
      <c r="C30" s="487" t="s">
        <v>92</v>
      </c>
      <c r="D30" s="488">
        <f t="shared" ref="D30" si="8">SUM(E30:K30,L30:R30)/2</f>
        <v>40</v>
      </c>
      <c r="E30" s="489"/>
      <c r="F30" s="488">
        <v>8</v>
      </c>
      <c r="G30" s="488">
        <v>8</v>
      </c>
      <c r="H30" s="488">
        <v>8</v>
      </c>
      <c r="I30" s="488">
        <v>8</v>
      </c>
      <c r="J30" s="488">
        <v>8</v>
      </c>
      <c r="K30" s="489"/>
      <c r="L30" s="489"/>
      <c r="M30" s="488">
        <v>8</v>
      </c>
      <c r="N30" s="488">
        <v>8</v>
      </c>
      <c r="O30" s="488">
        <v>8</v>
      </c>
      <c r="P30" s="488">
        <v>8</v>
      </c>
      <c r="Q30" s="488">
        <v>8</v>
      </c>
      <c r="R30" s="490"/>
      <c r="S30" s="367"/>
    </row>
    <row r="31" spans="1:19" ht="27.75" customHeight="1" x14ac:dyDescent="0.25">
      <c r="A31" s="498"/>
      <c r="B31" s="498"/>
      <c r="C31" s="499" t="s">
        <v>124</v>
      </c>
      <c r="D31" s="500"/>
      <c r="E31" s="501">
        <f>COUNT(E7:E13,E15:E19,E21:E22,E24:E26,E28:E30)</f>
        <v>6</v>
      </c>
      <c r="F31" s="501">
        <f t="shared" ref="F31:R31" si="9">COUNT(F7:F13,F15:F19,F21:F22,F24:F26,F28:F30)</f>
        <v>12</v>
      </c>
      <c r="G31" s="501">
        <f t="shared" si="9"/>
        <v>10</v>
      </c>
      <c r="H31" s="501">
        <f t="shared" si="9"/>
        <v>11</v>
      </c>
      <c r="I31" s="501">
        <f t="shared" si="9"/>
        <v>11</v>
      </c>
      <c r="J31" s="501">
        <f t="shared" si="9"/>
        <v>9</v>
      </c>
      <c r="K31" s="501">
        <f t="shared" si="9"/>
        <v>6</v>
      </c>
      <c r="L31" s="501">
        <f t="shared" si="9"/>
        <v>6</v>
      </c>
      <c r="M31" s="501">
        <f t="shared" si="9"/>
        <v>11</v>
      </c>
      <c r="N31" s="501">
        <f t="shared" si="9"/>
        <v>11</v>
      </c>
      <c r="O31" s="501">
        <f t="shared" si="9"/>
        <v>10</v>
      </c>
      <c r="P31" s="501">
        <f t="shared" si="9"/>
        <v>10</v>
      </c>
      <c r="Q31" s="501">
        <f t="shared" si="9"/>
        <v>10</v>
      </c>
      <c r="R31" s="501">
        <f t="shared" si="9"/>
        <v>7</v>
      </c>
      <c r="S31" s="367">
        <f t="shared" si="4"/>
        <v>9.2857142857142865</v>
      </c>
    </row>
    <row r="32" spans="1:19" ht="27.75" customHeight="1" x14ac:dyDescent="0.25">
      <c r="A32" s="515" t="s">
        <v>256</v>
      </c>
      <c r="B32" s="515" t="s">
        <v>262</v>
      </c>
      <c r="C32" s="516" t="s">
        <v>269</v>
      </c>
      <c r="D32" s="488">
        <f>SUM(E32:K32,L32:R32)/2</f>
        <v>0</v>
      </c>
      <c r="E32" s="519"/>
      <c r="F32" s="488"/>
      <c r="G32" s="488"/>
      <c r="H32" s="516" t="s">
        <v>10</v>
      </c>
      <c r="I32" s="516" t="s">
        <v>10</v>
      </c>
      <c r="J32" s="516" t="s">
        <v>10</v>
      </c>
      <c r="K32" s="520" t="s">
        <v>10</v>
      </c>
      <c r="L32" s="520" t="s">
        <v>10</v>
      </c>
      <c r="M32" s="516"/>
      <c r="N32" s="516"/>
      <c r="O32" s="516" t="s">
        <v>10</v>
      </c>
      <c r="P32" s="516" t="s">
        <v>10</v>
      </c>
      <c r="Q32" s="516" t="s">
        <v>10</v>
      </c>
      <c r="R32" s="519"/>
      <c r="S32" s="367"/>
    </row>
    <row r="33" spans="1:19" ht="27.75" customHeight="1" x14ac:dyDescent="0.25">
      <c r="A33" s="486" t="s">
        <v>13</v>
      </c>
      <c r="B33" s="486" t="s">
        <v>34</v>
      </c>
      <c r="C33" s="521" t="s">
        <v>192</v>
      </c>
      <c r="D33" s="488">
        <f>SUM(E33:K33,L33:R33)/2</f>
        <v>32</v>
      </c>
      <c r="E33" s="489">
        <v>8</v>
      </c>
      <c r="F33" s="503">
        <v>8</v>
      </c>
      <c r="G33" s="503">
        <v>8</v>
      </c>
      <c r="H33" s="488">
        <v>8</v>
      </c>
      <c r="I33" s="488"/>
      <c r="J33" s="488"/>
      <c r="K33" s="489"/>
      <c r="L33" s="489"/>
      <c r="M33" s="503">
        <v>8</v>
      </c>
      <c r="N33" s="503">
        <v>8</v>
      </c>
      <c r="O33" s="488">
        <v>8</v>
      </c>
      <c r="P33" s="488"/>
      <c r="Q33" s="488"/>
      <c r="R33" s="490">
        <v>8</v>
      </c>
      <c r="S33" s="367"/>
    </row>
    <row r="34" spans="1:19" ht="27.75" customHeight="1" x14ac:dyDescent="0.25">
      <c r="A34" s="498"/>
      <c r="B34" s="498"/>
      <c r="C34" s="499" t="s">
        <v>121</v>
      </c>
      <c r="D34" s="500"/>
      <c r="E34" s="501">
        <f>COUNT(E7:E13,E15:E19,E21:E22,E24:E26,E28:E30,E32:E33)</f>
        <v>7</v>
      </c>
      <c r="F34" s="501">
        <f t="shared" ref="F34:R34" si="10">COUNT(F7:F13,F15:F19,F21:F22,F24:F26,F28:F30,F32:F33)</f>
        <v>13</v>
      </c>
      <c r="G34" s="501">
        <f t="shared" si="10"/>
        <v>11</v>
      </c>
      <c r="H34" s="501">
        <f t="shared" si="10"/>
        <v>12</v>
      </c>
      <c r="I34" s="501">
        <f t="shared" si="10"/>
        <v>11</v>
      </c>
      <c r="J34" s="501">
        <f t="shared" si="10"/>
        <v>9</v>
      </c>
      <c r="K34" s="501">
        <f t="shared" si="10"/>
        <v>6</v>
      </c>
      <c r="L34" s="501">
        <f t="shared" si="10"/>
        <v>6</v>
      </c>
      <c r="M34" s="501">
        <f t="shared" si="10"/>
        <v>12</v>
      </c>
      <c r="N34" s="501">
        <f t="shared" si="10"/>
        <v>12</v>
      </c>
      <c r="O34" s="501">
        <f t="shared" si="10"/>
        <v>11</v>
      </c>
      <c r="P34" s="501">
        <f t="shared" si="10"/>
        <v>10</v>
      </c>
      <c r="Q34" s="501">
        <f t="shared" si="10"/>
        <v>10</v>
      </c>
      <c r="R34" s="501">
        <f t="shared" si="10"/>
        <v>8</v>
      </c>
      <c r="S34" s="367">
        <f t="shared" si="4"/>
        <v>9.8571428571428577</v>
      </c>
    </row>
    <row r="35" spans="1:19" ht="27.75" hidden="1" customHeight="1" x14ac:dyDescent="0.25">
      <c r="A35" s="515" t="s">
        <v>258</v>
      </c>
      <c r="B35" s="515" t="s">
        <v>162</v>
      </c>
      <c r="C35" s="516" t="s">
        <v>257</v>
      </c>
      <c r="D35" s="488">
        <f>SUM(E35:K35,L35:R35)/2</f>
        <v>0</v>
      </c>
      <c r="E35" s="517"/>
      <c r="F35" s="516"/>
      <c r="G35" s="522"/>
      <c r="H35" s="516"/>
      <c r="I35" s="516"/>
      <c r="J35" s="516"/>
      <c r="K35" s="494"/>
      <c r="L35" s="494"/>
      <c r="M35" s="516"/>
      <c r="N35" s="523"/>
      <c r="O35" s="523"/>
      <c r="P35" s="523"/>
      <c r="Q35" s="516"/>
      <c r="R35" s="524"/>
      <c r="S35" s="367"/>
    </row>
    <row r="36" spans="1:19" ht="27.75" hidden="1" customHeight="1" x14ac:dyDescent="0.25">
      <c r="A36" s="498"/>
      <c r="B36" s="498"/>
      <c r="C36" s="499" t="s">
        <v>139</v>
      </c>
      <c r="D36" s="500"/>
      <c r="E36" s="501">
        <f>COUNT(E7:E12,E16:E19,E21:E22,E24:E26,E28:E30,E32:E33,E35)</f>
        <v>5</v>
      </c>
      <c r="F36" s="501">
        <f t="shared" ref="F36:R36" si="11">COUNT(F7:F12,F16:F19,F21:F22,F24:F26,F28:F30,F32:F33,F35)</f>
        <v>12</v>
      </c>
      <c r="G36" s="501">
        <f t="shared" si="11"/>
        <v>11</v>
      </c>
      <c r="H36" s="501">
        <f t="shared" si="11"/>
        <v>11</v>
      </c>
      <c r="I36" s="501">
        <f t="shared" si="11"/>
        <v>11</v>
      </c>
      <c r="J36" s="501">
        <f t="shared" si="11"/>
        <v>9</v>
      </c>
      <c r="K36" s="501">
        <f t="shared" si="11"/>
        <v>5</v>
      </c>
      <c r="L36" s="501">
        <f t="shared" si="11"/>
        <v>5</v>
      </c>
      <c r="M36" s="501">
        <f t="shared" si="11"/>
        <v>11</v>
      </c>
      <c r="N36" s="501">
        <f t="shared" si="11"/>
        <v>12</v>
      </c>
      <c r="O36" s="501">
        <f t="shared" si="11"/>
        <v>10</v>
      </c>
      <c r="P36" s="501">
        <f t="shared" si="11"/>
        <v>10</v>
      </c>
      <c r="Q36" s="501">
        <f t="shared" si="11"/>
        <v>10</v>
      </c>
      <c r="R36" s="501">
        <f t="shared" si="11"/>
        <v>6</v>
      </c>
      <c r="S36" s="367">
        <f t="shared" si="4"/>
        <v>9.1428571428571423</v>
      </c>
    </row>
    <row r="37" spans="1:19" ht="27.75" customHeight="1" x14ac:dyDescent="0.25">
      <c r="A37" s="515" t="s">
        <v>260</v>
      </c>
      <c r="B37" s="515" t="s">
        <v>103</v>
      </c>
      <c r="C37" s="516" t="s">
        <v>267</v>
      </c>
      <c r="D37" s="488">
        <f>SUM(E37:K37,L37:R37)/2</f>
        <v>4</v>
      </c>
      <c r="E37" s="489">
        <v>8</v>
      </c>
      <c r="F37" s="516" t="s">
        <v>10</v>
      </c>
      <c r="G37" s="516" t="s">
        <v>10</v>
      </c>
      <c r="H37" s="516"/>
      <c r="I37" s="516" t="s">
        <v>10</v>
      </c>
      <c r="J37" s="516" t="s">
        <v>10</v>
      </c>
      <c r="K37" s="517"/>
      <c r="L37" s="517"/>
      <c r="M37" s="516" t="s">
        <v>10</v>
      </c>
      <c r="N37" s="516" t="s">
        <v>10</v>
      </c>
      <c r="O37" s="516" t="s">
        <v>10</v>
      </c>
      <c r="P37" s="516" t="s">
        <v>10</v>
      </c>
      <c r="Q37" s="516"/>
      <c r="R37" s="518" t="s">
        <v>10</v>
      </c>
      <c r="S37" s="367"/>
    </row>
    <row r="38" spans="1:19" ht="27.75" customHeight="1" x14ac:dyDescent="0.25">
      <c r="A38" s="498"/>
      <c r="B38" s="498"/>
      <c r="C38" s="499" t="s">
        <v>125</v>
      </c>
      <c r="D38" s="500"/>
      <c r="E38" s="501">
        <f>COUNT(E7:E12,E16:E18,E21:E22,E24:E26,E28:E30,E32:E33,E35,E37:E37)</f>
        <v>5</v>
      </c>
      <c r="F38" s="501">
        <f t="shared" ref="F38:R38" si="12">COUNT(F7:F12,F16:F18,F21:F22,F24:F26,F28:F30,F32:F33,F35,F37:F37)</f>
        <v>12</v>
      </c>
      <c r="G38" s="501">
        <f t="shared" si="12"/>
        <v>10</v>
      </c>
      <c r="H38" s="501">
        <f t="shared" si="12"/>
        <v>10</v>
      </c>
      <c r="I38" s="501">
        <f t="shared" si="12"/>
        <v>11</v>
      </c>
      <c r="J38" s="501">
        <f t="shared" si="12"/>
        <v>9</v>
      </c>
      <c r="K38" s="501">
        <f t="shared" si="12"/>
        <v>5</v>
      </c>
      <c r="L38" s="501">
        <f t="shared" si="12"/>
        <v>4</v>
      </c>
      <c r="M38" s="501">
        <f t="shared" si="12"/>
        <v>10</v>
      </c>
      <c r="N38" s="501">
        <f t="shared" si="12"/>
        <v>11</v>
      </c>
      <c r="O38" s="501">
        <f t="shared" si="12"/>
        <v>10</v>
      </c>
      <c r="P38" s="501">
        <f t="shared" si="12"/>
        <v>10</v>
      </c>
      <c r="Q38" s="501">
        <f t="shared" si="12"/>
        <v>10</v>
      </c>
      <c r="R38" s="501">
        <f t="shared" si="12"/>
        <v>5</v>
      </c>
      <c r="S38" s="367">
        <f t="shared" si="4"/>
        <v>8.7142857142857135</v>
      </c>
    </row>
    <row r="39" spans="1:19" ht="27.75" customHeight="1" x14ac:dyDescent="0.25">
      <c r="A39" s="486" t="s">
        <v>13</v>
      </c>
      <c r="B39" s="486" t="s">
        <v>93</v>
      </c>
      <c r="C39" s="493" t="s">
        <v>210</v>
      </c>
      <c r="D39" s="488">
        <f>SUM(E39:K39,L39:R39)/2</f>
        <v>32</v>
      </c>
      <c r="E39" s="490"/>
      <c r="F39" s="488">
        <v>8</v>
      </c>
      <c r="G39" s="488">
        <v>8</v>
      </c>
      <c r="H39" s="488">
        <v>8</v>
      </c>
      <c r="I39" s="488">
        <v>8</v>
      </c>
      <c r="J39" s="488"/>
      <c r="K39" s="519"/>
      <c r="L39" s="519"/>
      <c r="M39" s="488">
        <v>8</v>
      </c>
      <c r="N39" s="488">
        <v>8</v>
      </c>
      <c r="O39" s="488">
        <v>8</v>
      </c>
      <c r="P39" s="488"/>
      <c r="Q39" s="488">
        <v>8</v>
      </c>
      <c r="R39" s="519"/>
      <c r="S39" s="367"/>
    </row>
    <row r="40" spans="1:19" ht="27.75" customHeight="1" x14ac:dyDescent="0.25">
      <c r="A40" s="486" t="s">
        <v>13</v>
      </c>
      <c r="B40" s="486" t="s">
        <v>94</v>
      </c>
      <c r="C40" s="493" t="s">
        <v>176</v>
      </c>
      <c r="D40" s="488">
        <f t="shared" ref="D40:D45" si="13">SUM(E40:K40,L40:R40)/2</f>
        <v>24</v>
      </c>
      <c r="E40" s="489">
        <v>8</v>
      </c>
      <c r="F40" s="488"/>
      <c r="G40" s="516"/>
      <c r="H40" s="516"/>
      <c r="I40" s="488"/>
      <c r="J40" s="488">
        <v>8</v>
      </c>
      <c r="K40" s="489">
        <v>8</v>
      </c>
      <c r="L40" s="489">
        <v>8</v>
      </c>
      <c r="M40" s="488"/>
      <c r="N40" s="488"/>
      <c r="O40" s="488"/>
      <c r="P40" s="488"/>
      <c r="Q40" s="488">
        <v>8</v>
      </c>
      <c r="R40" s="490">
        <v>8</v>
      </c>
      <c r="S40" s="367"/>
    </row>
    <row r="41" spans="1:19" ht="27.75" customHeight="1" x14ac:dyDescent="0.25">
      <c r="A41" s="486" t="s">
        <v>13</v>
      </c>
      <c r="B41" s="486" t="s">
        <v>94</v>
      </c>
      <c r="C41" s="521" t="s">
        <v>235</v>
      </c>
      <c r="D41" s="488">
        <f t="shared" si="13"/>
        <v>40</v>
      </c>
      <c r="E41" s="494"/>
      <c r="F41" s="503"/>
      <c r="G41" s="503">
        <v>8</v>
      </c>
      <c r="H41" s="488">
        <v>8</v>
      </c>
      <c r="I41" s="503">
        <v>8</v>
      </c>
      <c r="J41" s="503">
        <v>8</v>
      </c>
      <c r="K41" s="489">
        <v>8</v>
      </c>
      <c r="L41" s="489">
        <v>8</v>
      </c>
      <c r="M41" s="488"/>
      <c r="N41" s="503">
        <v>8</v>
      </c>
      <c r="O41" s="503">
        <v>8</v>
      </c>
      <c r="P41" s="503">
        <v>8</v>
      </c>
      <c r="Q41" s="503">
        <v>8</v>
      </c>
      <c r="R41" s="504"/>
      <c r="S41" s="367"/>
    </row>
    <row r="42" spans="1:19" ht="27.75" customHeight="1" x14ac:dyDescent="0.25">
      <c r="A42" s="486" t="s">
        <v>13</v>
      </c>
      <c r="B42" s="486" t="s">
        <v>94</v>
      </c>
      <c r="C42" s="493" t="s">
        <v>143</v>
      </c>
      <c r="D42" s="488">
        <f t="shared" si="13"/>
        <v>40</v>
      </c>
      <c r="E42" s="489">
        <v>8</v>
      </c>
      <c r="F42" s="488">
        <v>8</v>
      </c>
      <c r="G42" s="488">
        <v>8</v>
      </c>
      <c r="H42" s="488"/>
      <c r="I42" s="488">
        <v>8</v>
      </c>
      <c r="J42" s="488">
        <v>8</v>
      </c>
      <c r="K42" s="489"/>
      <c r="L42" s="489"/>
      <c r="M42" s="488">
        <v>8</v>
      </c>
      <c r="N42" s="488">
        <v>8</v>
      </c>
      <c r="O42" s="488">
        <v>8</v>
      </c>
      <c r="P42" s="488">
        <v>8</v>
      </c>
      <c r="Q42" s="488"/>
      <c r="R42" s="490">
        <v>8</v>
      </c>
      <c r="S42" s="367"/>
    </row>
    <row r="43" spans="1:19" ht="27.75" customHeight="1" x14ac:dyDescent="0.25">
      <c r="A43" s="486" t="s">
        <v>13</v>
      </c>
      <c r="B43" s="486" t="s">
        <v>94</v>
      </c>
      <c r="C43" s="493" t="s">
        <v>221</v>
      </c>
      <c r="D43" s="488">
        <f t="shared" si="13"/>
        <v>40</v>
      </c>
      <c r="E43" s="489">
        <v>8</v>
      </c>
      <c r="F43" s="488">
        <v>8</v>
      </c>
      <c r="G43" s="488">
        <v>8</v>
      </c>
      <c r="H43" s="488">
        <v>8</v>
      </c>
      <c r="I43" s="488"/>
      <c r="J43" s="488">
        <v>8</v>
      </c>
      <c r="K43" s="489"/>
      <c r="L43" s="489"/>
      <c r="M43" s="503">
        <v>8</v>
      </c>
      <c r="N43" s="488">
        <v>8</v>
      </c>
      <c r="O43" s="488">
        <v>8</v>
      </c>
      <c r="P43" s="488"/>
      <c r="Q43" s="488">
        <v>8</v>
      </c>
      <c r="R43" s="490">
        <v>8</v>
      </c>
      <c r="S43" s="367"/>
    </row>
    <row r="44" spans="1:19" ht="27.75" customHeight="1" x14ac:dyDescent="0.25">
      <c r="A44" s="486" t="s">
        <v>13</v>
      </c>
      <c r="B44" s="486" t="s">
        <v>94</v>
      </c>
      <c r="C44" s="493" t="s">
        <v>210</v>
      </c>
      <c r="D44" s="488">
        <f t="shared" si="13"/>
        <v>4</v>
      </c>
      <c r="E44" s="519"/>
      <c r="F44" s="496"/>
      <c r="G44" s="496"/>
      <c r="H44" s="496"/>
      <c r="I44" s="496"/>
      <c r="J44" s="488"/>
      <c r="K44" s="492" t="s">
        <v>104</v>
      </c>
      <c r="L44" s="502">
        <v>8</v>
      </c>
      <c r="M44" s="525"/>
      <c r="N44" s="525"/>
      <c r="O44" s="525"/>
      <c r="P44" s="503"/>
      <c r="Q44" s="525"/>
      <c r="R44" s="519"/>
      <c r="S44" s="367"/>
    </row>
    <row r="45" spans="1:19" ht="27.75" customHeight="1" x14ac:dyDescent="0.25">
      <c r="A45" s="486" t="s">
        <v>13</v>
      </c>
      <c r="B45" s="486" t="s">
        <v>94</v>
      </c>
      <c r="C45" s="493" t="s">
        <v>254</v>
      </c>
      <c r="D45" s="488">
        <f t="shared" si="13"/>
        <v>8</v>
      </c>
      <c r="E45" s="489">
        <v>8</v>
      </c>
      <c r="F45" s="496"/>
      <c r="G45" s="488"/>
      <c r="H45" s="496"/>
      <c r="I45" s="496"/>
      <c r="J45" s="496"/>
      <c r="K45" s="489"/>
      <c r="L45" s="489"/>
      <c r="M45" s="525"/>
      <c r="N45" s="496"/>
      <c r="O45" s="488"/>
      <c r="P45" s="496"/>
      <c r="Q45" s="496"/>
      <c r="R45" s="490">
        <v>8</v>
      </c>
      <c r="S45" s="367"/>
    </row>
    <row r="46" spans="1:19" ht="27.75" customHeight="1" x14ac:dyDescent="0.25">
      <c r="A46" s="498"/>
      <c r="B46" s="498"/>
      <c r="C46" s="499" t="s">
        <v>126</v>
      </c>
      <c r="D46" s="500"/>
      <c r="E46" s="501">
        <f>COUNT(E8:E12,E16:E19,E21:E22,E24:E26,E28:E30,E32:E33,E35,E37:E37,E39)</f>
        <v>6</v>
      </c>
      <c r="F46" s="501">
        <f t="shared" ref="F46:R46" si="14">COUNT(F8:F12,F16:F19,F21:F22,F24:F26,F28:F30,F32:F33,F35,F37:F37,F39)</f>
        <v>12</v>
      </c>
      <c r="G46" s="501">
        <f t="shared" si="14"/>
        <v>11</v>
      </c>
      <c r="H46" s="501">
        <f t="shared" si="14"/>
        <v>11</v>
      </c>
      <c r="I46" s="501">
        <f t="shared" si="14"/>
        <v>11</v>
      </c>
      <c r="J46" s="501">
        <f t="shared" si="14"/>
        <v>8</v>
      </c>
      <c r="K46" s="501">
        <f t="shared" si="14"/>
        <v>5</v>
      </c>
      <c r="L46" s="501">
        <f t="shared" si="14"/>
        <v>5</v>
      </c>
      <c r="M46" s="501">
        <f t="shared" si="14"/>
        <v>11</v>
      </c>
      <c r="N46" s="501">
        <f t="shared" si="14"/>
        <v>12</v>
      </c>
      <c r="O46" s="501">
        <f t="shared" si="14"/>
        <v>10</v>
      </c>
      <c r="P46" s="501">
        <f t="shared" si="14"/>
        <v>9</v>
      </c>
      <c r="Q46" s="501">
        <f t="shared" si="14"/>
        <v>10</v>
      </c>
      <c r="R46" s="501">
        <f t="shared" si="14"/>
        <v>6</v>
      </c>
      <c r="S46" s="367">
        <f t="shared" si="4"/>
        <v>9.0714285714285712</v>
      </c>
    </row>
    <row r="47" spans="1:19" ht="27.75" hidden="1" customHeight="1" x14ac:dyDescent="0.25">
      <c r="A47" s="498"/>
      <c r="B47" s="498"/>
      <c r="C47" s="499" t="s">
        <v>127</v>
      </c>
      <c r="D47" s="500"/>
      <c r="E47" s="501">
        <f>COUNT(E16:E19,E21:E22,E24:E26,E28:E30,E32:E33,E35,E37:E37,E39:E45)</f>
        <v>8</v>
      </c>
      <c r="F47" s="501">
        <f t="shared" ref="F47:R47" si="15">COUNT(F16:F19,F21:F22,F24:F26,F28:F30,F32:F33,F35,F37:F37,F39:F45)</f>
        <v>10</v>
      </c>
      <c r="G47" s="501">
        <f t="shared" si="15"/>
        <v>11</v>
      </c>
      <c r="H47" s="501">
        <f t="shared" si="15"/>
        <v>10</v>
      </c>
      <c r="I47" s="501">
        <f t="shared" si="15"/>
        <v>9</v>
      </c>
      <c r="J47" s="501">
        <f t="shared" si="15"/>
        <v>9</v>
      </c>
      <c r="K47" s="501">
        <f t="shared" si="15"/>
        <v>6</v>
      </c>
      <c r="L47" s="501">
        <f t="shared" si="15"/>
        <v>8</v>
      </c>
      <c r="M47" s="501">
        <f t="shared" si="15"/>
        <v>10</v>
      </c>
      <c r="N47" s="501">
        <f t="shared" si="15"/>
        <v>12</v>
      </c>
      <c r="O47" s="501">
        <f t="shared" si="15"/>
        <v>9</v>
      </c>
      <c r="P47" s="501">
        <f t="shared" si="15"/>
        <v>8</v>
      </c>
      <c r="Q47" s="501">
        <f t="shared" si="15"/>
        <v>10</v>
      </c>
      <c r="R47" s="501">
        <f t="shared" si="15"/>
        <v>7</v>
      </c>
      <c r="S47" s="367"/>
    </row>
    <row r="48" spans="1:19" ht="27.75" customHeight="1" x14ac:dyDescent="0.25">
      <c r="A48" s="486" t="s">
        <v>13</v>
      </c>
      <c r="B48" s="486" t="s">
        <v>216</v>
      </c>
      <c r="C48" s="493" t="s">
        <v>135</v>
      </c>
      <c r="D48" s="488">
        <f t="shared" ref="D48:D49" si="16">SUM(E48:K48,L48:R48)/2</f>
        <v>32</v>
      </c>
      <c r="E48" s="490"/>
      <c r="F48" s="488"/>
      <c r="G48" s="488"/>
      <c r="H48" s="488">
        <v>8</v>
      </c>
      <c r="I48" s="488">
        <v>8</v>
      </c>
      <c r="J48" s="488">
        <v>8</v>
      </c>
      <c r="K48" s="519">
        <v>8</v>
      </c>
      <c r="L48" s="519">
        <v>8</v>
      </c>
      <c r="M48" s="488"/>
      <c r="N48" s="488"/>
      <c r="O48" s="488">
        <v>8</v>
      </c>
      <c r="P48" s="488">
        <v>8</v>
      </c>
      <c r="Q48" s="488">
        <v>8</v>
      </c>
      <c r="R48" s="490"/>
      <c r="S48" s="367"/>
    </row>
    <row r="49" spans="1:19" ht="27.75" customHeight="1" x14ac:dyDescent="0.25">
      <c r="A49" s="486" t="s">
        <v>13</v>
      </c>
      <c r="B49" s="486" t="s">
        <v>216</v>
      </c>
      <c r="C49" s="493" t="s">
        <v>109</v>
      </c>
      <c r="D49" s="488">
        <f t="shared" si="16"/>
        <v>28</v>
      </c>
      <c r="E49" s="490"/>
      <c r="F49" s="491">
        <v>7</v>
      </c>
      <c r="G49" s="496"/>
      <c r="H49" s="491">
        <v>7</v>
      </c>
      <c r="I49" s="488">
        <v>7</v>
      </c>
      <c r="J49" s="488">
        <v>7</v>
      </c>
      <c r="K49" s="490"/>
      <c r="L49" s="489"/>
      <c r="M49" s="488">
        <v>7</v>
      </c>
      <c r="N49" s="488">
        <v>7</v>
      </c>
      <c r="O49" s="488">
        <v>7</v>
      </c>
      <c r="P49" s="496"/>
      <c r="Q49" s="488">
        <v>7</v>
      </c>
      <c r="R49" s="490"/>
      <c r="S49" s="367"/>
    </row>
    <row r="50" spans="1:19" ht="27.75" customHeight="1" x14ac:dyDescent="0.25">
      <c r="A50" s="486" t="s">
        <v>13</v>
      </c>
      <c r="B50" s="486" t="s">
        <v>110</v>
      </c>
      <c r="C50" s="487" t="s">
        <v>106</v>
      </c>
      <c r="D50" s="488">
        <f>SUM(E50:K50,L50:R50)/2</f>
        <v>30</v>
      </c>
      <c r="E50" s="490"/>
      <c r="F50" s="491">
        <v>6</v>
      </c>
      <c r="G50" s="488">
        <v>6</v>
      </c>
      <c r="H50" s="491">
        <v>6</v>
      </c>
      <c r="I50" s="488">
        <v>6</v>
      </c>
      <c r="J50" s="488">
        <v>6</v>
      </c>
      <c r="K50" s="497"/>
      <c r="L50" s="489"/>
      <c r="M50" s="488">
        <v>6</v>
      </c>
      <c r="N50" s="488">
        <v>6</v>
      </c>
      <c r="O50" s="488">
        <v>6</v>
      </c>
      <c r="P50" s="488">
        <v>6</v>
      </c>
      <c r="Q50" s="488">
        <v>6</v>
      </c>
      <c r="R50" s="497"/>
      <c r="S50" s="367"/>
    </row>
    <row r="51" spans="1:19" ht="27.75" customHeight="1" x14ac:dyDescent="0.25">
      <c r="A51" s="498"/>
      <c r="B51" s="498"/>
      <c r="C51" s="526" t="s">
        <v>113</v>
      </c>
      <c r="D51" s="500"/>
      <c r="E51" s="501">
        <f>COUNT(E24:E26,E28:E30,E33,E35,E37:E37,E39:E45,E48:E50)</f>
        <v>7</v>
      </c>
      <c r="F51" s="501">
        <f t="shared" ref="F51:J51" si="17">COUNT(F24:F26,F28:F30,F33,F35,F37:F37,F39:F45,F48:F50)</f>
        <v>9</v>
      </c>
      <c r="G51" s="501">
        <f t="shared" si="17"/>
        <v>9</v>
      </c>
      <c r="H51" s="501">
        <f t="shared" si="17"/>
        <v>10</v>
      </c>
      <c r="I51" s="501">
        <f t="shared" si="17"/>
        <v>9</v>
      </c>
      <c r="J51" s="501">
        <f t="shared" si="17"/>
        <v>9</v>
      </c>
      <c r="K51" s="501">
        <f>COUNT(K24:K26,K28:K30,K32:K33,K35,K37:K37,K39:K45,K48:K50)</f>
        <v>5</v>
      </c>
      <c r="L51" s="501">
        <f>COUNT(L24:L26,L28:L30,L32:L33,L35,L37:L37,L39:L45,L48:L50)</f>
        <v>6</v>
      </c>
      <c r="M51" s="501">
        <f>COUNT(M24:M26,M28:M30,M33,M35,M37:M37,M39:M45,M48:M50)</f>
        <v>9</v>
      </c>
      <c r="N51" s="501">
        <f t="shared" ref="N51:R51" si="18">COUNT(N24:N26,N28:N30,N33,N35,N37:N37,N39:N45,N48:N50)</f>
        <v>10</v>
      </c>
      <c r="O51" s="501">
        <f t="shared" si="18"/>
        <v>10</v>
      </c>
      <c r="P51" s="501">
        <f t="shared" si="18"/>
        <v>7</v>
      </c>
      <c r="Q51" s="501">
        <f t="shared" si="18"/>
        <v>10</v>
      </c>
      <c r="R51" s="501">
        <f t="shared" si="18"/>
        <v>6</v>
      </c>
      <c r="S51" s="367">
        <f t="shared" si="4"/>
        <v>8.2857142857142865</v>
      </c>
    </row>
    <row r="52" spans="1:19" ht="27.75" hidden="1" customHeight="1" x14ac:dyDescent="0.25">
      <c r="A52" s="498"/>
      <c r="B52" s="498"/>
      <c r="C52" s="526" t="s">
        <v>55</v>
      </c>
      <c r="D52" s="500"/>
      <c r="E52" s="501">
        <f>COUNT(E28:E30,E33,E35,E37:E37,E39:E45,E48:E50,)</f>
        <v>7</v>
      </c>
      <c r="F52" s="501">
        <f t="shared" ref="F52:R52" si="19">COUNT(F28:F30,F33,F35,F37:F37,F39:F45,F48:F50,)</f>
        <v>9</v>
      </c>
      <c r="G52" s="501">
        <f t="shared" si="19"/>
        <v>9</v>
      </c>
      <c r="H52" s="501">
        <f t="shared" si="19"/>
        <v>10</v>
      </c>
      <c r="I52" s="501">
        <f t="shared" si="19"/>
        <v>9</v>
      </c>
      <c r="J52" s="501">
        <f t="shared" si="19"/>
        <v>9</v>
      </c>
      <c r="K52" s="501">
        <f>COUNT(K28:K30,K32:K33,K35,K37:K37,K39:K45,K48:K50,)</f>
        <v>5</v>
      </c>
      <c r="L52" s="501">
        <f>COUNT(L28:L30,L32:L33,L35,L37:L37,L39:L45,L48:L50,)</f>
        <v>6</v>
      </c>
      <c r="M52" s="501">
        <f t="shared" si="19"/>
        <v>9</v>
      </c>
      <c r="N52" s="501">
        <f t="shared" si="19"/>
        <v>10</v>
      </c>
      <c r="O52" s="501">
        <f t="shared" si="19"/>
        <v>11</v>
      </c>
      <c r="P52" s="501">
        <f t="shared" si="19"/>
        <v>6</v>
      </c>
      <c r="Q52" s="501">
        <f t="shared" si="19"/>
        <v>10</v>
      </c>
      <c r="R52" s="501">
        <f t="shared" si="19"/>
        <v>6</v>
      </c>
      <c r="S52" s="367">
        <f t="shared" si="4"/>
        <v>8.2857142857142865</v>
      </c>
    </row>
    <row r="53" spans="1:19" ht="27.75" customHeight="1" x14ac:dyDescent="0.25">
      <c r="A53" s="486" t="s">
        <v>13</v>
      </c>
      <c r="B53" s="486" t="s">
        <v>227</v>
      </c>
      <c r="C53" s="493" t="s">
        <v>112</v>
      </c>
      <c r="D53" s="488">
        <f t="shared" ref="D53" si="20">SUM(E53:K53,L53:R53)/2</f>
        <v>10</v>
      </c>
      <c r="E53" s="490"/>
      <c r="F53" s="491"/>
      <c r="G53" s="488">
        <v>5</v>
      </c>
      <c r="H53" s="491"/>
      <c r="I53" s="488">
        <v>5</v>
      </c>
      <c r="J53" s="488"/>
      <c r="K53" s="489"/>
      <c r="L53" s="489"/>
      <c r="M53" s="488"/>
      <c r="N53" s="488">
        <v>5</v>
      </c>
      <c r="O53" s="488"/>
      <c r="P53" s="488">
        <v>5</v>
      </c>
      <c r="Q53" s="488"/>
      <c r="R53" s="489"/>
      <c r="S53" s="367"/>
    </row>
    <row r="54" spans="1:19" ht="27.75" customHeight="1" x14ac:dyDescent="0.25">
      <c r="A54" s="498"/>
      <c r="B54" s="498"/>
      <c r="C54" s="526" t="s">
        <v>105</v>
      </c>
      <c r="D54" s="500"/>
      <c r="E54" s="501">
        <f>COUNT(E33,E35,E37:E37,E39:E45,E48:E50,E53)</f>
        <v>6</v>
      </c>
      <c r="F54" s="501">
        <f t="shared" ref="F54:R54" si="21">COUNT(F33,F35,F37:F37,F39:F45,F48:F50,F53)</f>
        <v>6</v>
      </c>
      <c r="G54" s="501">
        <f t="shared" si="21"/>
        <v>7</v>
      </c>
      <c r="H54" s="501">
        <f t="shared" si="21"/>
        <v>7</v>
      </c>
      <c r="I54" s="501">
        <f t="shared" si="21"/>
        <v>7</v>
      </c>
      <c r="J54" s="501">
        <f t="shared" si="21"/>
        <v>7</v>
      </c>
      <c r="K54" s="501">
        <f>COUNT(K32:K33,K35,K37:K37,K39:K45,K48:K50,K53)</f>
        <v>3</v>
      </c>
      <c r="L54" s="501">
        <f>COUNT(L32:L33,L35,L37:L37,L39:L45,L48:L50,L53)</f>
        <v>4</v>
      </c>
      <c r="M54" s="501">
        <f t="shared" si="21"/>
        <v>6</v>
      </c>
      <c r="N54" s="501">
        <f t="shared" si="21"/>
        <v>8</v>
      </c>
      <c r="O54" s="501">
        <f t="shared" si="21"/>
        <v>8</v>
      </c>
      <c r="P54" s="501">
        <f t="shared" si="21"/>
        <v>5</v>
      </c>
      <c r="Q54" s="501">
        <f t="shared" si="21"/>
        <v>7</v>
      </c>
      <c r="R54" s="501">
        <f t="shared" si="21"/>
        <v>5</v>
      </c>
      <c r="S54" s="367">
        <f t="shared" si="4"/>
        <v>6.1428571428571432</v>
      </c>
    </row>
    <row r="55" spans="1:19" ht="27.75" hidden="1" customHeight="1" x14ac:dyDescent="0.25">
      <c r="A55" s="498"/>
      <c r="B55" s="498"/>
      <c r="C55" s="526" t="s">
        <v>128</v>
      </c>
      <c r="D55" s="500"/>
      <c r="E55" s="501">
        <f>COUNT(E35,E37:E37,E39:E45,E48:E50,E53)</f>
        <v>5</v>
      </c>
      <c r="F55" s="501">
        <f t="shared" ref="F55:R55" si="22">COUNT(F35,F37:F37,F39:F45,F48:F50,F53)</f>
        <v>5</v>
      </c>
      <c r="G55" s="501">
        <f t="shared" si="22"/>
        <v>6</v>
      </c>
      <c r="H55" s="501">
        <f t="shared" si="22"/>
        <v>6</v>
      </c>
      <c r="I55" s="501">
        <f t="shared" si="22"/>
        <v>7</v>
      </c>
      <c r="J55" s="501">
        <f t="shared" si="22"/>
        <v>7</v>
      </c>
      <c r="K55" s="501">
        <f t="shared" si="22"/>
        <v>3</v>
      </c>
      <c r="L55" s="501">
        <f t="shared" si="22"/>
        <v>4</v>
      </c>
      <c r="M55" s="501">
        <f t="shared" si="22"/>
        <v>5</v>
      </c>
      <c r="N55" s="501">
        <f t="shared" si="22"/>
        <v>7</v>
      </c>
      <c r="O55" s="501">
        <f t="shared" si="22"/>
        <v>7</v>
      </c>
      <c r="P55" s="501">
        <f t="shared" si="22"/>
        <v>5</v>
      </c>
      <c r="Q55" s="501">
        <f t="shared" si="22"/>
        <v>7</v>
      </c>
      <c r="R55" s="501">
        <f t="shared" si="22"/>
        <v>4</v>
      </c>
      <c r="S55" s="367">
        <f t="shared" si="4"/>
        <v>5.5714285714285712</v>
      </c>
    </row>
    <row r="56" spans="1:19" ht="27.75" hidden="1" customHeight="1" x14ac:dyDescent="0.25">
      <c r="A56" s="498"/>
      <c r="B56" s="498"/>
      <c r="C56" s="526" t="s">
        <v>161</v>
      </c>
      <c r="D56" s="500"/>
      <c r="E56" s="501">
        <f>COUNT(E37:E37,E39:E45,E48:E50,E53)</f>
        <v>5</v>
      </c>
      <c r="F56" s="501">
        <f t="shared" ref="F56:R56" si="23">COUNT(F37:F37,F39:F45,F48:F50,F53)</f>
        <v>5</v>
      </c>
      <c r="G56" s="501">
        <f t="shared" si="23"/>
        <v>6</v>
      </c>
      <c r="H56" s="501">
        <f t="shared" si="23"/>
        <v>6</v>
      </c>
      <c r="I56" s="501">
        <f t="shared" si="23"/>
        <v>7</v>
      </c>
      <c r="J56" s="501">
        <f t="shared" si="23"/>
        <v>7</v>
      </c>
      <c r="K56" s="501">
        <f t="shared" si="23"/>
        <v>3</v>
      </c>
      <c r="L56" s="501">
        <f t="shared" si="23"/>
        <v>4</v>
      </c>
      <c r="M56" s="501">
        <f t="shared" si="23"/>
        <v>5</v>
      </c>
      <c r="N56" s="501">
        <f t="shared" si="23"/>
        <v>7</v>
      </c>
      <c r="O56" s="501">
        <f t="shared" si="23"/>
        <v>7</v>
      </c>
      <c r="P56" s="501">
        <f t="shared" si="23"/>
        <v>5</v>
      </c>
      <c r="Q56" s="501">
        <f t="shared" si="23"/>
        <v>7</v>
      </c>
      <c r="R56" s="501">
        <f t="shared" si="23"/>
        <v>4</v>
      </c>
      <c r="S56" s="367">
        <f t="shared" si="4"/>
        <v>5.5714285714285712</v>
      </c>
    </row>
    <row r="57" spans="1:19" ht="27.75" hidden="1" customHeight="1" x14ac:dyDescent="0.25">
      <c r="A57" s="498"/>
      <c r="B57" s="498"/>
      <c r="C57" s="526" t="s">
        <v>129</v>
      </c>
      <c r="D57" s="500"/>
      <c r="E57" s="501">
        <f>COUNT(E39:E45,E48:E50,E53)</f>
        <v>4</v>
      </c>
      <c r="F57" s="501">
        <f t="shared" ref="F57:R57" si="24">COUNT(F39:F45,F48:F50,F53)</f>
        <v>5</v>
      </c>
      <c r="G57" s="501">
        <f t="shared" si="24"/>
        <v>6</v>
      </c>
      <c r="H57" s="501">
        <f t="shared" si="24"/>
        <v>6</v>
      </c>
      <c r="I57" s="501">
        <f t="shared" si="24"/>
        <v>7</v>
      </c>
      <c r="J57" s="501">
        <f t="shared" si="24"/>
        <v>7</v>
      </c>
      <c r="K57" s="501">
        <f t="shared" si="24"/>
        <v>3</v>
      </c>
      <c r="L57" s="501">
        <f t="shared" si="24"/>
        <v>4</v>
      </c>
      <c r="M57" s="501">
        <f t="shared" si="24"/>
        <v>5</v>
      </c>
      <c r="N57" s="501">
        <f t="shared" si="24"/>
        <v>7</v>
      </c>
      <c r="O57" s="501">
        <f t="shared" si="24"/>
        <v>7</v>
      </c>
      <c r="P57" s="501">
        <f t="shared" si="24"/>
        <v>5</v>
      </c>
      <c r="Q57" s="501">
        <f t="shared" si="24"/>
        <v>7</v>
      </c>
      <c r="R57" s="501">
        <f t="shared" si="24"/>
        <v>4</v>
      </c>
      <c r="S57" s="367">
        <f t="shared" si="4"/>
        <v>5.5</v>
      </c>
    </row>
    <row r="58" spans="1:19" ht="27.75" hidden="1" customHeight="1" x14ac:dyDescent="0.25">
      <c r="A58" s="498"/>
      <c r="B58" s="498"/>
      <c r="C58" s="526" t="s">
        <v>186</v>
      </c>
      <c r="D58" s="500"/>
      <c r="E58" s="501">
        <f>COUNT(E39:E45,E48:E50,E53)</f>
        <v>4</v>
      </c>
      <c r="F58" s="501">
        <f t="shared" ref="F58:R58" si="25">COUNT(F39:F45,F48:F50,F53)</f>
        <v>5</v>
      </c>
      <c r="G58" s="501">
        <f t="shared" si="25"/>
        <v>6</v>
      </c>
      <c r="H58" s="501">
        <f t="shared" si="25"/>
        <v>6</v>
      </c>
      <c r="I58" s="501">
        <f t="shared" si="25"/>
        <v>7</v>
      </c>
      <c r="J58" s="501">
        <f t="shared" si="25"/>
        <v>7</v>
      </c>
      <c r="K58" s="501">
        <f t="shared" si="25"/>
        <v>3</v>
      </c>
      <c r="L58" s="501">
        <f t="shared" si="25"/>
        <v>4</v>
      </c>
      <c r="M58" s="501">
        <f t="shared" si="25"/>
        <v>5</v>
      </c>
      <c r="N58" s="501">
        <f t="shared" si="25"/>
        <v>7</v>
      </c>
      <c r="O58" s="501">
        <f t="shared" si="25"/>
        <v>7</v>
      </c>
      <c r="P58" s="501">
        <f t="shared" si="25"/>
        <v>5</v>
      </c>
      <c r="Q58" s="501">
        <f t="shared" si="25"/>
        <v>7</v>
      </c>
      <c r="R58" s="501">
        <f t="shared" si="25"/>
        <v>4</v>
      </c>
      <c r="S58" s="367">
        <f t="shared" si="4"/>
        <v>5.5</v>
      </c>
    </row>
    <row r="59" spans="1:19" ht="27.75" hidden="1" customHeight="1" x14ac:dyDescent="0.25">
      <c r="A59" s="498"/>
      <c r="B59" s="498"/>
      <c r="C59" s="526" t="s">
        <v>130</v>
      </c>
      <c r="D59" s="500"/>
      <c r="E59" s="501">
        <f>COUNT(E40:E45,E48:E50,E53)</f>
        <v>4</v>
      </c>
      <c r="F59" s="501">
        <f t="shared" ref="F59:R59" si="26">COUNT(F40:F45,F48:F50,F53)</f>
        <v>4</v>
      </c>
      <c r="G59" s="501">
        <f t="shared" si="26"/>
        <v>5</v>
      </c>
      <c r="H59" s="501">
        <f t="shared" si="26"/>
        <v>5</v>
      </c>
      <c r="I59" s="501">
        <f t="shared" si="26"/>
        <v>6</v>
      </c>
      <c r="J59" s="501">
        <f t="shared" si="26"/>
        <v>7</v>
      </c>
      <c r="K59" s="501">
        <f t="shared" si="26"/>
        <v>3</v>
      </c>
      <c r="L59" s="501">
        <f t="shared" si="26"/>
        <v>4</v>
      </c>
      <c r="M59" s="501">
        <f t="shared" si="26"/>
        <v>4</v>
      </c>
      <c r="N59" s="501">
        <f t="shared" si="26"/>
        <v>6</v>
      </c>
      <c r="O59" s="501">
        <f t="shared" si="26"/>
        <v>6</v>
      </c>
      <c r="P59" s="501">
        <f t="shared" si="26"/>
        <v>5</v>
      </c>
      <c r="Q59" s="501">
        <f t="shared" si="26"/>
        <v>6</v>
      </c>
      <c r="R59" s="501">
        <f t="shared" si="26"/>
        <v>4</v>
      </c>
      <c r="S59" s="367">
        <f t="shared" si="4"/>
        <v>4.9285714285714288</v>
      </c>
    </row>
    <row r="60" spans="1:19" ht="27.75" customHeight="1" thickBot="1" x14ac:dyDescent="0.3">
      <c r="A60" s="486" t="s">
        <v>102</v>
      </c>
      <c r="B60" s="486"/>
      <c r="C60" s="487"/>
      <c r="D60" s="488"/>
      <c r="E60" s="490"/>
      <c r="F60" s="491"/>
      <c r="G60" s="491"/>
      <c r="H60" s="491"/>
      <c r="I60" s="488"/>
      <c r="J60" s="488"/>
      <c r="K60" s="489"/>
      <c r="L60" s="489"/>
      <c r="M60" s="491"/>
      <c r="N60" s="488"/>
      <c r="O60" s="488"/>
      <c r="P60" s="488"/>
      <c r="Q60" s="488"/>
      <c r="R60" s="490"/>
    </row>
    <row r="61" spans="1:19" ht="27.75" customHeight="1" thickBot="1" x14ac:dyDescent="0.3">
      <c r="A61" s="527" t="s">
        <v>95</v>
      </c>
      <c r="B61" s="527" t="s">
        <v>101</v>
      </c>
      <c r="C61" s="528" t="s">
        <v>97</v>
      </c>
      <c r="D61" s="527">
        <f>SUM(E61:K61,L61:R61)/2</f>
        <v>19</v>
      </c>
      <c r="E61" s="529"/>
      <c r="F61" s="530">
        <v>7.5</v>
      </c>
      <c r="G61" s="530">
        <v>7.5</v>
      </c>
      <c r="H61" s="530">
        <v>4</v>
      </c>
      <c r="I61" s="527"/>
      <c r="J61" s="527"/>
      <c r="K61" s="529"/>
      <c r="L61" s="529"/>
      <c r="M61" s="530">
        <v>7.5</v>
      </c>
      <c r="N61" s="527">
        <v>7.5</v>
      </c>
      <c r="O61" s="527">
        <v>4</v>
      </c>
      <c r="P61" s="527"/>
      <c r="Q61" s="527"/>
      <c r="R61" s="531"/>
    </row>
    <row r="62" spans="1:19" ht="27.75" customHeight="1" thickBot="1" x14ac:dyDescent="0.3">
      <c r="A62" s="486" t="s">
        <v>96</v>
      </c>
      <c r="B62" s="486" t="s">
        <v>100</v>
      </c>
      <c r="C62" s="532" t="s">
        <v>99</v>
      </c>
      <c r="D62" s="527">
        <f t="shared" ref="D62:D63" si="27">SUM(E62:K62,L62:R62)/2</f>
        <v>33.25</v>
      </c>
      <c r="E62" s="533"/>
      <c r="F62" s="534">
        <v>9.5</v>
      </c>
      <c r="G62" s="486">
        <v>9.5</v>
      </c>
      <c r="H62" s="486">
        <v>9.5</v>
      </c>
      <c r="I62" s="486">
        <v>9.5</v>
      </c>
      <c r="J62" s="486"/>
      <c r="K62" s="533"/>
      <c r="L62" s="535"/>
      <c r="M62" s="536">
        <v>9.5</v>
      </c>
      <c r="N62" s="486">
        <v>9.5</v>
      </c>
      <c r="O62" s="508" t="s">
        <v>104</v>
      </c>
      <c r="P62" s="486">
        <v>9.5</v>
      </c>
      <c r="Q62" s="486"/>
      <c r="R62" s="537"/>
    </row>
    <row r="63" spans="1:19" ht="27.75" customHeight="1" thickBot="1" x14ac:dyDescent="0.3">
      <c r="A63" s="486" t="s">
        <v>96</v>
      </c>
      <c r="B63" s="486" t="s">
        <v>100</v>
      </c>
      <c r="C63" s="532" t="s">
        <v>137</v>
      </c>
      <c r="D63" s="527">
        <f t="shared" si="27"/>
        <v>42</v>
      </c>
      <c r="E63" s="533">
        <v>9.5</v>
      </c>
      <c r="F63" s="536">
        <v>9.5</v>
      </c>
      <c r="G63" s="486"/>
      <c r="H63" s="486"/>
      <c r="I63" s="486">
        <v>4</v>
      </c>
      <c r="J63" s="486">
        <v>9.5</v>
      </c>
      <c r="K63" s="533">
        <v>9.5</v>
      </c>
      <c r="L63" s="533">
        <v>9.5</v>
      </c>
      <c r="M63" s="534">
        <v>9.5</v>
      </c>
      <c r="N63" s="486"/>
      <c r="O63" s="486"/>
      <c r="P63" s="486">
        <v>4</v>
      </c>
      <c r="Q63" s="486">
        <v>9.5</v>
      </c>
      <c r="R63" s="537">
        <v>9.5</v>
      </c>
    </row>
    <row r="64" spans="1:19" ht="27.75" customHeight="1" x14ac:dyDescent="0.45">
      <c r="A64" s="486"/>
      <c r="B64" s="538" t="s">
        <v>155</v>
      </c>
      <c r="C64" s="539" t="s">
        <v>140</v>
      </c>
      <c r="D64" s="488"/>
      <c r="E64" s="489"/>
      <c r="F64" s="491"/>
      <c r="G64" s="491"/>
      <c r="H64" s="491"/>
      <c r="I64" s="488"/>
      <c r="J64" s="488"/>
      <c r="K64" s="489"/>
      <c r="L64" s="489"/>
      <c r="M64" s="488"/>
      <c r="N64" s="488"/>
      <c r="O64" s="488"/>
      <c r="P64" s="488"/>
      <c r="Q64" s="488"/>
      <c r="R64" s="490"/>
    </row>
    <row r="65" spans="1:18" ht="27.75" customHeight="1" x14ac:dyDescent="0.45">
      <c r="A65" s="486"/>
      <c r="B65" s="540" t="s">
        <v>154</v>
      </c>
      <c r="C65" s="541" t="s">
        <v>141</v>
      </c>
      <c r="D65" s="488"/>
      <c r="E65" s="489"/>
      <c r="F65" s="491"/>
      <c r="G65" s="491"/>
      <c r="H65" s="491"/>
      <c r="I65" s="488"/>
      <c r="J65" s="488"/>
      <c r="K65" s="489"/>
      <c r="L65" s="489"/>
      <c r="M65" s="488"/>
      <c r="N65" s="488"/>
      <c r="O65" s="488"/>
      <c r="P65" s="488"/>
      <c r="Q65" s="488"/>
      <c r="R65" s="490"/>
    </row>
    <row r="66" spans="1:18" ht="13" x14ac:dyDescent="0.3">
      <c r="A66" s="315"/>
      <c r="B66" s="315"/>
      <c r="C66" s="315"/>
      <c r="D66" s="317"/>
      <c r="E66" s="318">
        <f>SUM(E7:E13,E15:E19,E21:E22,E24:E26,E28:E30,E32:E33,E35,E37:E37,E39:E45,E48:E50,E53,E61:E65)</f>
        <v>103.5</v>
      </c>
      <c r="F66" s="318">
        <f t="shared" ref="F66:R66" si="28">SUM(F7:F13,F15:F19,F21:F22,F24:F26,F28:F30,F32:F33,F35,F37:F37,F39:F45,F48:F50,F53,F61:F65)</f>
        <v>163.5</v>
      </c>
      <c r="G66" s="318">
        <f t="shared" si="28"/>
        <v>144</v>
      </c>
      <c r="H66" s="318">
        <f t="shared" si="28"/>
        <v>147.5</v>
      </c>
      <c r="I66" s="318">
        <f t="shared" si="28"/>
        <v>150.5</v>
      </c>
      <c r="J66" s="318">
        <f t="shared" si="28"/>
        <v>133.5</v>
      </c>
      <c r="K66" s="318">
        <f t="shared" si="28"/>
        <v>79.5</v>
      </c>
      <c r="L66" s="318">
        <f t="shared" si="28"/>
        <v>87.5</v>
      </c>
      <c r="M66" s="318">
        <f t="shared" si="28"/>
        <v>152.5</v>
      </c>
      <c r="N66" s="318">
        <f t="shared" si="28"/>
        <v>159</v>
      </c>
      <c r="O66" s="318">
        <f t="shared" si="28"/>
        <v>141</v>
      </c>
      <c r="P66" s="318">
        <f t="shared" si="28"/>
        <v>127.5</v>
      </c>
      <c r="Q66" s="318">
        <f t="shared" si="28"/>
        <v>141.5</v>
      </c>
      <c r="R66" s="318">
        <f t="shared" si="28"/>
        <v>103.5</v>
      </c>
    </row>
    <row r="67" spans="1:18" ht="13" x14ac:dyDescent="0.3">
      <c r="A67" s="319"/>
      <c r="B67" s="319"/>
      <c r="C67" s="319"/>
      <c r="D67" s="317"/>
      <c r="E67" s="351">
        <f>E66/8</f>
        <v>12.9375</v>
      </c>
      <c r="F67" s="351">
        <f t="shared" ref="F67:R67" si="29">F66/8</f>
        <v>20.4375</v>
      </c>
      <c r="G67" s="351">
        <f t="shared" si="29"/>
        <v>18</v>
      </c>
      <c r="H67" s="351">
        <f t="shared" si="29"/>
        <v>18.4375</v>
      </c>
      <c r="I67" s="351">
        <f t="shared" si="29"/>
        <v>18.8125</v>
      </c>
      <c r="J67" s="351">
        <f t="shared" si="29"/>
        <v>16.6875</v>
      </c>
      <c r="K67" s="351">
        <f t="shared" si="29"/>
        <v>9.9375</v>
      </c>
      <c r="L67" s="351">
        <f t="shared" si="29"/>
        <v>10.9375</v>
      </c>
      <c r="M67" s="351">
        <f t="shared" si="29"/>
        <v>19.0625</v>
      </c>
      <c r="N67" s="351">
        <f t="shared" si="29"/>
        <v>19.875</v>
      </c>
      <c r="O67" s="351">
        <f t="shared" si="29"/>
        <v>17.625</v>
      </c>
      <c r="P67" s="351">
        <f t="shared" si="29"/>
        <v>15.9375</v>
      </c>
      <c r="Q67" s="351">
        <f t="shared" si="29"/>
        <v>17.6875</v>
      </c>
      <c r="R67" s="351">
        <f t="shared" si="29"/>
        <v>12.9375</v>
      </c>
    </row>
    <row r="68" spans="1:18" ht="13" x14ac:dyDescent="0.3">
      <c r="A68" s="320"/>
      <c r="B68" s="320"/>
      <c r="C68" s="320"/>
      <c r="D68" s="321" t="s">
        <v>212</v>
      </c>
      <c r="E68" s="322" t="s">
        <v>74</v>
      </c>
      <c r="F68" s="323" t="s">
        <v>203</v>
      </c>
      <c r="H68" s="321" t="s">
        <v>211</v>
      </c>
      <c r="I68" s="324"/>
      <c r="J68" s="325" t="s">
        <v>203</v>
      </c>
      <c r="L68" s="321" t="s">
        <v>213</v>
      </c>
      <c r="M68" s="322" t="s">
        <v>74</v>
      </c>
      <c r="N68" s="323" t="s">
        <v>203</v>
      </c>
      <c r="P68" s="321" t="s">
        <v>211</v>
      </c>
      <c r="Q68" s="324"/>
      <c r="R68" s="325" t="s">
        <v>203</v>
      </c>
    </row>
    <row r="69" spans="1:18" ht="13" x14ac:dyDescent="0.3">
      <c r="A69" s="316"/>
      <c r="B69" s="316"/>
      <c r="C69" s="316"/>
      <c r="D69" s="326" t="s">
        <v>159</v>
      </c>
      <c r="E69" s="256">
        <v>27.15</v>
      </c>
      <c r="F69" s="327" t="str">
        <f>E69* 40 &amp; "hrs"</f>
        <v>1086hrs</v>
      </c>
      <c r="H69" s="328" t="s">
        <v>240</v>
      </c>
      <c r="I69" s="329">
        <v>25.93</v>
      </c>
      <c r="J69" s="330" t="s">
        <v>247</v>
      </c>
      <c r="L69" s="331" t="s">
        <v>159</v>
      </c>
      <c r="M69" s="332">
        <v>27.15</v>
      </c>
      <c r="N69" s="327" t="str">
        <f>M69* 40 &amp; "hrs"</f>
        <v>1086hrs</v>
      </c>
      <c r="P69" s="334" t="s">
        <v>240</v>
      </c>
      <c r="Q69" s="335">
        <v>25.93</v>
      </c>
      <c r="R69" s="336" t="s">
        <v>247</v>
      </c>
    </row>
    <row r="70" spans="1:18" ht="13" x14ac:dyDescent="0.3">
      <c r="A70" s="316"/>
      <c r="B70" s="316"/>
      <c r="C70" s="316"/>
      <c r="D70" s="337" t="s">
        <v>204</v>
      </c>
      <c r="E70" s="338">
        <f>SUM(E66:K66)/40</f>
        <v>23.05</v>
      </c>
      <c r="F70" s="339" t="str">
        <f>E70* 40 &amp; "hrs"</f>
        <v>922hrs</v>
      </c>
      <c r="H70" s="340" t="s">
        <v>74</v>
      </c>
      <c r="I70" s="341">
        <f>SUM(E66:K66)/40</f>
        <v>23.05</v>
      </c>
      <c r="J70" s="342" t="str">
        <f>I70*40 &amp; "hrs"</f>
        <v>922hrs</v>
      </c>
      <c r="L70" s="343" t="s">
        <v>204</v>
      </c>
      <c r="M70" s="354">
        <f>SUM(L66:R66)/40</f>
        <v>22.8125</v>
      </c>
      <c r="N70" s="339" t="str">
        <f>M70* 40 &amp; "hrs"</f>
        <v>912.5hrs</v>
      </c>
      <c r="P70" s="340" t="s">
        <v>74</v>
      </c>
      <c r="Q70" s="352">
        <f>SUM(L66:R66)/40</f>
        <v>22.8125</v>
      </c>
      <c r="R70" s="353" t="str">
        <f>Q70*40 &amp; "hrs"</f>
        <v>912.5hrs</v>
      </c>
    </row>
    <row r="71" spans="1:18" ht="13" x14ac:dyDescent="0.3">
      <c r="A71" s="257"/>
      <c r="B71" s="257"/>
      <c r="C71" s="257"/>
      <c r="D71" s="331" t="s">
        <v>188</v>
      </c>
      <c r="E71" s="332">
        <f>COUNTIFS(E7:K67, "T")*8/40</f>
        <v>2.6</v>
      </c>
      <c r="F71" s="333" t="str">
        <f>E71* 40 &amp; "hrs"</f>
        <v>104hrs</v>
      </c>
      <c r="H71" s="334" t="s">
        <v>241</v>
      </c>
      <c r="I71" s="332">
        <v>29.07</v>
      </c>
      <c r="J71" s="336" t="s">
        <v>251</v>
      </c>
      <c r="L71" s="348" t="s">
        <v>188</v>
      </c>
      <c r="M71" s="335">
        <f>COUNTIFS(L7:R67, "T")*8/40</f>
        <v>2.8</v>
      </c>
      <c r="N71" s="333" t="str">
        <f>M71* 40 &amp; "hrs"</f>
        <v>112hrs</v>
      </c>
      <c r="P71" s="334" t="s">
        <v>241</v>
      </c>
      <c r="Q71" s="335">
        <v>29.07</v>
      </c>
      <c r="R71" s="336" t="s">
        <v>251</v>
      </c>
    </row>
  </sheetData>
  <mergeCells count="5">
    <mergeCell ref="A1:R1"/>
    <mergeCell ref="A2:R2"/>
    <mergeCell ref="A3:R3"/>
    <mergeCell ref="E4:K4"/>
    <mergeCell ref="L4:R4"/>
  </mergeCells>
  <conditionalFormatting sqref="I70">
    <cfRule type="cellIs" dxfId="213" priority="10" operator="lessThan">
      <formula>25.93</formula>
    </cfRule>
    <cfRule type="cellIs" dxfId="212" priority="11" operator="greaterThan">
      <formula>29.07</formula>
    </cfRule>
    <cfRule type="cellIs" dxfId="211" priority="12" operator="between">
      <formula>25.93</formula>
      <formula>29.07</formula>
    </cfRule>
  </conditionalFormatting>
  <conditionalFormatting sqref="J70">
    <cfRule type="cellIs" dxfId="210" priority="7" operator="lessThan">
      <formula>1037.2</formula>
    </cfRule>
    <cfRule type="cellIs" dxfId="209" priority="8" operator="greaterThan">
      <formula>1162.8</formula>
    </cfRule>
    <cfRule type="cellIs" dxfId="208" priority="9" operator="between">
      <formula>1037.2</formula>
      <formula>1162.8</formula>
    </cfRule>
  </conditionalFormatting>
  <conditionalFormatting sqref="Q70">
    <cfRule type="cellIs" dxfId="207" priority="4" operator="lessThan">
      <formula>25.93</formula>
    </cfRule>
    <cfRule type="cellIs" dxfId="206" priority="5" operator="greaterThan">
      <formula>29.07</formula>
    </cfRule>
    <cfRule type="cellIs" dxfId="205" priority="6" operator="between">
      <formula>25.93</formula>
      <formula>29.07</formula>
    </cfRule>
  </conditionalFormatting>
  <conditionalFormatting sqref="R70">
    <cfRule type="cellIs" dxfId="204" priority="1" operator="lessThan">
      <formula>1037.2</formula>
    </cfRule>
    <cfRule type="cellIs" dxfId="203" priority="2" operator="greaterThan">
      <formula>1162.8</formula>
    </cfRule>
    <cfRule type="cellIs" dxfId="202" priority="3" operator="between">
      <formula>1037.2</formula>
      <formula>1162.8</formula>
    </cfRule>
  </conditionalFormatting>
  <pageMargins left="0.7" right="0.7" top="0.75" bottom="0.75" header="0.3" footer="0.3"/>
  <pageSetup scale="44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70"/>
  <sheetViews>
    <sheetView topLeftCell="A2" workbookViewId="0">
      <selection activeCell="U25" sqref="U25"/>
    </sheetView>
  </sheetViews>
  <sheetFormatPr defaultRowHeight="12.5" x14ac:dyDescent="0.25"/>
  <cols>
    <col min="2" max="2" width="19.1796875" bestFit="1" customWidth="1"/>
    <col min="3" max="3" width="16.7265625" bestFit="1" customWidth="1"/>
  </cols>
  <sheetData>
    <row r="1" spans="1:19" ht="13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9" ht="13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9" ht="13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9" ht="13" x14ac:dyDescent="0.3">
      <c r="A4" s="258"/>
      <c r="B4" s="258"/>
      <c r="C4" s="258"/>
      <c r="D4" s="25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</row>
    <row r="5" spans="1:19" ht="13" x14ac:dyDescent="0.3">
      <c r="A5" s="259"/>
      <c r="B5" s="259"/>
      <c r="C5" s="259"/>
      <c r="D5" s="259"/>
      <c r="E5" s="349">
        <v>45221</v>
      </c>
      <c r="F5" s="349">
        <v>45222</v>
      </c>
      <c r="G5" s="349">
        <v>45223</v>
      </c>
      <c r="H5" s="349">
        <v>45224</v>
      </c>
      <c r="I5" s="349">
        <v>45225</v>
      </c>
      <c r="J5" s="349">
        <v>45226</v>
      </c>
      <c r="K5" s="349">
        <v>45227</v>
      </c>
      <c r="L5" s="349">
        <v>45228</v>
      </c>
      <c r="M5" s="349">
        <v>45229</v>
      </c>
      <c r="N5" s="349">
        <v>45230</v>
      </c>
      <c r="O5" s="349">
        <v>45231</v>
      </c>
      <c r="P5" s="349">
        <v>45232</v>
      </c>
      <c r="Q5" s="349">
        <v>45233</v>
      </c>
      <c r="R5" s="349">
        <v>45234</v>
      </c>
    </row>
    <row r="6" spans="1:19" ht="13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2" t="s">
        <v>264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</row>
    <row r="7" spans="1:19" ht="13" x14ac:dyDescent="0.25">
      <c r="A7" s="265" t="s">
        <v>13</v>
      </c>
      <c r="B7" s="265" t="s">
        <v>116</v>
      </c>
      <c r="C7" s="266" t="s">
        <v>115</v>
      </c>
      <c r="D7" s="267">
        <f>SUM(E7:K7,L7:R7)/2</f>
        <v>35</v>
      </c>
      <c r="E7" s="268"/>
      <c r="F7" s="267">
        <v>7</v>
      </c>
      <c r="G7" s="267">
        <v>7</v>
      </c>
      <c r="H7" s="267">
        <v>7</v>
      </c>
      <c r="I7" s="267">
        <v>7</v>
      </c>
      <c r="J7" s="267">
        <v>7</v>
      </c>
      <c r="K7" s="268"/>
      <c r="L7" s="268"/>
      <c r="M7" s="267">
        <v>7</v>
      </c>
      <c r="N7" s="267">
        <v>7</v>
      </c>
      <c r="O7" s="267">
        <v>7</v>
      </c>
      <c r="P7" s="267">
        <v>7</v>
      </c>
      <c r="Q7" s="267">
        <v>7</v>
      </c>
      <c r="R7" s="269"/>
    </row>
    <row r="8" spans="1:19" ht="13" x14ac:dyDescent="0.25">
      <c r="A8" s="265" t="s">
        <v>13</v>
      </c>
      <c r="B8" s="265" t="s">
        <v>90</v>
      </c>
      <c r="C8" s="266" t="s">
        <v>88</v>
      </c>
      <c r="D8" s="267">
        <f t="shared" ref="D8:D13" si="0">SUM(E8:K8,L8:R8)/2</f>
        <v>40</v>
      </c>
      <c r="E8" s="268"/>
      <c r="F8" s="267">
        <v>8</v>
      </c>
      <c r="G8" s="267">
        <v>8</v>
      </c>
      <c r="H8" s="270">
        <v>8</v>
      </c>
      <c r="I8" s="267">
        <v>8</v>
      </c>
      <c r="J8" s="267">
        <v>8</v>
      </c>
      <c r="K8" s="268"/>
      <c r="L8" s="268"/>
      <c r="M8" s="267">
        <v>8</v>
      </c>
      <c r="N8" s="267">
        <v>8</v>
      </c>
      <c r="O8" s="267">
        <v>8</v>
      </c>
      <c r="P8" s="267">
        <v>8</v>
      </c>
      <c r="Q8" s="267">
        <v>8</v>
      </c>
      <c r="R8" s="269"/>
    </row>
    <row r="9" spans="1:19" ht="13" x14ac:dyDescent="0.25">
      <c r="A9" s="265" t="s">
        <v>13</v>
      </c>
      <c r="B9" s="265" t="s">
        <v>90</v>
      </c>
      <c r="C9" s="266" t="s">
        <v>89</v>
      </c>
      <c r="D9" s="267">
        <f t="shared" si="0"/>
        <v>40</v>
      </c>
      <c r="E9" s="268"/>
      <c r="F9" s="267">
        <v>8</v>
      </c>
      <c r="G9" s="267">
        <v>8</v>
      </c>
      <c r="H9" s="267">
        <v>8</v>
      </c>
      <c r="I9" s="267">
        <v>8</v>
      </c>
      <c r="J9" s="267">
        <v>8</v>
      </c>
      <c r="K9" s="268"/>
      <c r="L9" s="268"/>
      <c r="M9" s="267">
        <v>8</v>
      </c>
      <c r="N9" s="267">
        <v>8</v>
      </c>
      <c r="O9" s="267">
        <v>8</v>
      </c>
      <c r="P9" s="267">
        <v>8</v>
      </c>
      <c r="Q9" s="267">
        <v>8</v>
      </c>
      <c r="R9" s="269"/>
    </row>
    <row r="10" spans="1:19" ht="13" x14ac:dyDescent="0.25">
      <c r="A10" s="265" t="s">
        <v>13</v>
      </c>
      <c r="B10" s="265" t="s">
        <v>90</v>
      </c>
      <c r="C10" s="271" t="s">
        <v>118</v>
      </c>
      <c r="D10" s="267">
        <f t="shared" si="0"/>
        <v>36</v>
      </c>
      <c r="E10" s="268">
        <v>8</v>
      </c>
      <c r="F10" s="267">
        <v>8</v>
      </c>
      <c r="G10" s="267">
        <v>8</v>
      </c>
      <c r="H10" s="267"/>
      <c r="I10" s="267">
        <v>8</v>
      </c>
      <c r="J10" s="267">
        <v>8</v>
      </c>
      <c r="K10" s="268"/>
      <c r="L10" s="272"/>
      <c r="M10" s="350" t="s">
        <v>104</v>
      </c>
      <c r="N10" s="267">
        <v>8</v>
      </c>
      <c r="O10" s="267">
        <v>8</v>
      </c>
      <c r="P10" s="267">
        <v>8</v>
      </c>
      <c r="Q10" s="267"/>
      <c r="R10" s="268">
        <v>8</v>
      </c>
    </row>
    <row r="11" spans="1:19" ht="13" x14ac:dyDescent="0.25">
      <c r="A11" s="265" t="s">
        <v>13</v>
      </c>
      <c r="B11" s="265" t="s">
        <v>90</v>
      </c>
      <c r="C11" s="271" t="s">
        <v>133</v>
      </c>
      <c r="D11" s="267">
        <f t="shared" si="0"/>
        <v>40</v>
      </c>
      <c r="E11" s="268">
        <v>8</v>
      </c>
      <c r="F11" s="267">
        <v>8</v>
      </c>
      <c r="G11" s="267"/>
      <c r="H11" s="267">
        <v>8</v>
      </c>
      <c r="I11" s="267">
        <v>8</v>
      </c>
      <c r="J11" s="267">
        <v>8</v>
      </c>
      <c r="K11" s="268"/>
      <c r="L11" s="272"/>
      <c r="M11" s="267">
        <v>8</v>
      </c>
      <c r="N11" s="267">
        <v>8</v>
      </c>
      <c r="O11" s="267">
        <v>8</v>
      </c>
      <c r="P11" s="267"/>
      <c r="Q11" s="267">
        <v>8</v>
      </c>
      <c r="R11" s="269">
        <v>8</v>
      </c>
    </row>
    <row r="12" spans="1:19" ht="13" x14ac:dyDescent="0.25">
      <c r="A12" s="265" t="s">
        <v>13</v>
      </c>
      <c r="B12" s="265" t="s">
        <v>90</v>
      </c>
      <c r="C12" s="273" t="s">
        <v>106</v>
      </c>
      <c r="D12" s="267">
        <f t="shared" si="0"/>
        <v>8</v>
      </c>
      <c r="E12" s="268"/>
      <c r="F12" s="369"/>
      <c r="G12" s="369"/>
      <c r="H12" s="369"/>
      <c r="I12" s="369"/>
      <c r="J12" s="369"/>
      <c r="K12" s="268">
        <v>8</v>
      </c>
      <c r="L12" s="272"/>
      <c r="M12" s="369"/>
      <c r="N12" s="369"/>
      <c r="O12" s="369"/>
      <c r="P12" s="369"/>
      <c r="Q12" s="369"/>
      <c r="R12" s="268">
        <v>8</v>
      </c>
    </row>
    <row r="13" spans="1:19" ht="13" x14ac:dyDescent="0.25">
      <c r="A13" s="265" t="s">
        <v>13</v>
      </c>
      <c r="B13" s="265" t="s">
        <v>228</v>
      </c>
      <c r="C13" s="273" t="s">
        <v>112</v>
      </c>
      <c r="D13" s="267">
        <f t="shared" si="0"/>
        <v>12</v>
      </c>
      <c r="E13" s="268">
        <v>6</v>
      </c>
      <c r="F13" s="270"/>
      <c r="G13" s="274"/>
      <c r="H13" s="267"/>
      <c r="I13" s="274"/>
      <c r="J13" s="267"/>
      <c r="K13" s="268">
        <v>6</v>
      </c>
      <c r="L13" s="272">
        <v>6</v>
      </c>
      <c r="M13" s="267"/>
      <c r="N13" s="274"/>
      <c r="O13" s="267"/>
      <c r="P13" s="274"/>
      <c r="Q13" s="267"/>
      <c r="R13" s="272">
        <v>6</v>
      </c>
    </row>
    <row r="14" spans="1:19" ht="13" x14ac:dyDescent="0.25">
      <c r="A14" s="275"/>
      <c r="B14" s="275"/>
      <c r="C14" s="276" t="s">
        <v>122</v>
      </c>
      <c r="D14" s="277"/>
      <c r="E14" s="278">
        <f>COUNT(E7:E13)</f>
        <v>3</v>
      </c>
      <c r="F14" s="278">
        <f t="shared" ref="F14:R14" si="1">COUNT(F7:F13)</f>
        <v>5</v>
      </c>
      <c r="G14" s="278">
        <f t="shared" si="1"/>
        <v>4</v>
      </c>
      <c r="H14" s="278">
        <f t="shared" si="1"/>
        <v>4</v>
      </c>
      <c r="I14" s="278">
        <f t="shared" si="1"/>
        <v>5</v>
      </c>
      <c r="J14" s="278">
        <f t="shared" si="1"/>
        <v>5</v>
      </c>
      <c r="K14" s="278">
        <f t="shared" si="1"/>
        <v>2</v>
      </c>
      <c r="L14" s="278">
        <f t="shared" si="1"/>
        <v>1</v>
      </c>
      <c r="M14" s="278">
        <f t="shared" si="1"/>
        <v>4</v>
      </c>
      <c r="N14" s="278">
        <f t="shared" si="1"/>
        <v>5</v>
      </c>
      <c r="O14" s="278">
        <f t="shared" si="1"/>
        <v>5</v>
      </c>
      <c r="P14" s="278">
        <f t="shared" si="1"/>
        <v>4</v>
      </c>
      <c r="Q14" s="278">
        <f t="shared" si="1"/>
        <v>4</v>
      </c>
      <c r="R14" s="278">
        <f t="shared" si="1"/>
        <v>4</v>
      </c>
      <c r="S14" s="367">
        <f>AVERAGE(E14:R14)</f>
        <v>3.9285714285714284</v>
      </c>
    </row>
    <row r="15" spans="1:19" ht="13" x14ac:dyDescent="0.25">
      <c r="A15" s="265" t="s">
        <v>13</v>
      </c>
      <c r="B15" s="265" t="s">
        <v>14</v>
      </c>
      <c r="C15" s="271" t="s">
        <v>202</v>
      </c>
      <c r="D15" s="267">
        <f>SUM(E15:K15,L15:R15)/2</f>
        <v>40</v>
      </c>
      <c r="E15" s="272"/>
      <c r="F15" s="279">
        <v>8</v>
      </c>
      <c r="G15" s="279"/>
      <c r="H15" s="279">
        <v>8</v>
      </c>
      <c r="I15" s="279">
        <v>8</v>
      </c>
      <c r="J15" s="279">
        <v>8</v>
      </c>
      <c r="K15" s="272">
        <v>8</v>
      </c>
      <c r="L15" s="272">
        <v>8</v>
      </c>
      <c r="M15" s="267"/>
      <c r="N15" s="279">
        <v>8</v>
      </c>
      <c r="O15" s="279">
        <v>8</v>
      </c>
      <c r="P15" s="279">
        <v>8</v>
      </c>
      <c r="Q15" s="279">
        <v>8</v>
      </c>
      <c r="R15" s="280"/>
      <c r="S15" s="367"/>
    </row>
    <row r="16" spans="1:19" ht="13" x14ac:dyDescent="0.25">
      <c r="A16" s="265" t="s">
        <v>13</v>
      </c>
      <c r="B16" s="265" t="s">
        <v>14</v>
      </c>
      <c r="C16" s="271" t="s">
        <v>98</v>
      </c>
      <c r="D16" s="267">
        <f t="shared" ref="D16:D18" si="2">SUM(E16:K16,L16:R16)/2</f>
        <v>40</v>
      </c>
      <c r="E16" s="268"/>
      <c r="F16" s="270">
        <v>8</v>
      </c>
      <c r="G16" s="267">
        <v>8</v>
      </c>
      <c r="H16" s="267">
        <v>8</v>
      </c>
      <c r="I16" s="267">
        <v>8</v>
      </c>
      <c r="J16" s="267">
        <v>8</v>
      </c>
      <c r="K16" s="268"/>
      <c r="L16" s="268"/>
      <c r="M16" s="279">
        <v>8</v>
      </c>
      <c r="N16" s="279">
        <v>8</v>
      </c>
      <c r="O16" s="267">
        <v>8</v>
      </c>
      <c r="P16" s="267">
        <v>8</v>
      </c>
      <c r="Q16" s="267">
        <v>8</v>
      </c>
      <c r="R16" s="269"/>
      <c r="S16" s="367"/>
    </row>
    <row r="17" spans="1:19" ht="13" x14ac:dyDescent="0.25">
      <c r="A17" s="265" t="s">
        <v>13</v>
      </c>
      <c r="B17" s="265" t="s">
        <v>14</v>
      </c>
      <c r="C17" s="271" t="s">
        <v>142</v>
      </c>
      <c r="D17" s="267">
        <f t="shared" si="2"/>
        <v>40</v>
      </c>
      <c r="E17" s="268"/>
      <c r="F17" s="270">
        <v>8</v>
      </c>
      <c r="G17" s="267">
        <v>8</v>
      </c>
      <c r="H17" s="267"/>
      <c r="I17" s="267">
        <v>8</v>
      </c>
      <c r="J17" s="267">
        <v>8</v>
      </c>
      <c r="K17" s="272">
        <v>8</v>
      </c>
      <c r="L17" s="272">
        <v>8</v>
      </c>
      <c r="M17" s="267">
        <v>8</v>
      </c>
      <c r="N17" s="267"/>
      <c r="O17" s="267">
        <v>8</v>
      </c>
      <c r="P17" s="267">
        <v>8</v>
      </c>
      <c r="Q17" s="267">
        <v>8</v>
      </c>
      <c r="R17" s="269"/>
      <c r="S17" s="367"/>
    </row>
    <row r="18" spans="1:19" ht="13" x14ac:dyDescent="0.25">
      <c r="A18" s="265" t="s">
        <v>13</v>
      </c>
      <c r="B18" s="265" t="s">
        <v>201</v>
      </c>
      <c r="C18" s="271" t="s">
        <v>107</v>
      </c>
      <c r="D18" s="267">
        <f t="shared" si="2"/>
        <v>22</v>
      </c>
      <c r="E18" s="268">
        <v>8</v>
      </c>
      <c r="F18" s="267"/>
      <c r="G18" s="267">
        <v>5</v>
      </c>
      <c r="H18" s="267">
        <v>5</v>
      </c>
      <c r="I18" s="267"/>
      <c r="J18" s="267"/>
      <c r="K18" s="268"/>
      <c r="L18" s="272">
        <v>8</v>
      </c>
      <c r="M18" s="267">
        <v>5</v>
      </c>
      <c r="N18" s="267">
        <v>5</v>
      </c>
      <c r="O18" s="267"/>
      <c r="P18" s="267"/>
      <c r="Q18" s="267"/>
      <c r="R18" s="269">
        <v>8</v>
      </c>
      <c r="S18" s="367"/>
    </row>
    <row r="19" spans="1:19" ht="13" x14ac:dyDescent="0.25">
      <c r="A19" s="275"/>
      <c r="B19" s="275"/>
      <c r="C19" s="276" t="s">
        <v>123</v>
      </c>
      <c r="D19" s="277"/>
      <c r="E19" s="278">
        <f>COUNT(E7:E13,E15:E18)</f>
        <v>4</v>
      </c>
      <c r="F19" s="278">
        <f t="shared" ref="F19:R19" si="3">COUNT(F7:F13,F15:F18)</f>
        <v>8</v>
      </c>
      <c r="G19" s="278">
        <f t="shared" si="3"/>
        <v>7</v>
      </c>
      <c r="H19" s="278">
        <f t="shared" si="3"/>
        <v>7</v>
      </c>
      <c r="I19" s="278">
        <f t="shared" si="3"/>
        <v>8</v>
      </c>
      <c r="J19" s="278">
        <f t="shared" si="3"/>
        <v>8</v>
      </c>
      <c r="K19" s="278">
        <f t="shared" si="3"/>
        <v>4</v>
      </c>
      <c r="L19" s="278">
        <f t="shared" si="3"/>
        <v>4</v>
      </c>
      <c r="M19" s="278">
        <f t="shared" si="3"/>
        <v>7</v>
      </c>
      <c r="N19" s="278">
        <f t="shared" si="3"/>
        <v>8</v>
      </c>
      <c r="O19" s="278">
        <f t="shared" si="3"/>
        <v>8</v>
      </c>
      <c r="P19" s="278">
        <f t="shared" si="3"/>
        <v>7</v>
      </c>
      <c r="Q19" s="278">
        <f t="shared" si="3"/>
        <v>7</v>
      </c>
      <c r="R19" s="278">
        <f t="shared" si="3"/>
        <v>5</v>
      </c>
      <c r="S19" s="367">
        <f t="shared" ref="S19:S58" si="4">AVERAGE(E19:R19)</f>
        <v>6.5714285714285712</v>
      </c>
    </row>
    <row r="20" spans="1:19" ht="13" x14ac:dyDescent="0.25">
      <c r="A20" s="265" t="s">
        <v>13</v>
      </c>
      <c r="B20" s="265" t="s">
        <v>26</v>
      </c>
      <c r="C20" s="271" t="s">
        <v>111</v>
      </c>
      <c r="D20" s="267">
        <f>SUM(E20:K20,L20:R20)/2</f>
        <v>8</v>
      </c>
      <c r="E20" s="268"/>
      <c r="F20" s="350" t="s">
        <v>104</v>
      </c>
      <c r="G20" s="350" t="s">
        <v>104</v>
      </c>
      <c r="H20" s="267"/>
      <c r="I20" s="350" t="s">
        <v>104</v>
      </c>
      <c r="J20" s="350" t="s">
        <v>104</v>
      </c>
      <c r="K20" s="283" t="s">
        <v>104</v>
      </c>
      <c r="L20" s="283" t="s">
        <v>104</v>
      </c>
      <c r="M20" s="366" t="s">
        <v>104</v>
      </c>
      <c r="N20" s="366" t="s">
        <v>104</v>
      </c>
      <c r="P20" s="279">
        <v>8</v>
      </c>
      <c r="Q20" s="279">
        <v>8</v>
      </c>
      <c r="R20" s="269"/>
      <c r="S20" s="367"/>
    </row>
    <row r="21" spans="1:19" ht="13" x14ac:dyDescent="0.25">
      <c r="A21" s="265" t="s">
        <v>13</v>
      </c>
      <c r="B21" s="265" t="s">
        <v>26</v>
      </c>
      <c r="C21" s="271" t="s">
        <v>146</v>
      </c>
      <c r="D21" s="267">
        <f>SUM(E21:K21,L21:R21)/2</f>
        <v>40</v>
      </c>
      <c r="E21" s="268">
        <v>8</v>
      </c>
      <c r="F21" s="267"/>
      <c r="G21" s="267">
        <v>8</v>
      </c>
      <c r="H21" s="267">
        <v>8</v>
      </c>
      <c r="I21" s="267">
        <v>8</v>
      </c>
      <c r="J21" s="267">
        <v>8</v>
      </c>
      <c r="K21" s="284"/>
      <c r="L21" s="268"/>
      <c r="M21" s="267">
        <v>8</v>
      </c>
      <c r="N21" s="267">
        <v>8</v>
      </c>
      <c r="O21" s="267"/>
      <c r="P21" s="267">
        <v>8</v>
      </c>
      <c r="Q21" s="267">
        <v>8</v>
      </c>
      <c r="R21" s="268">
        <v>8</v>
      </c>
      <c r="S21" s="367"/>
    </row>
    <row r="22" spans="1:19" ht="13" x14ac:dyDescent="0.25">
      <c r="A22" s="275"/>
      <c r="B22" s="275"/>
      <c r="C22" s="276" t="s">
        <v>120</v>
      </c>
      <c r="D22" s="277"/>
      <c r="E22" s="278">
        <f>COUNT(E7:E13,E15:E18,E20:E21)</f>
        <v>5</v>
      </c>
      <c r="F22" s="278">
        <f t="shared" ref="F22:R22" si="5">COUNT(F7:F13,F15:F18,F20:F21)</f>
        <v>8</v>
      </c>
      <c r="G22" s="278">
        <f t="shared" si="5"/>
        <v>8</v>
      </c>
      <c r="H22" s="278">
        <f t="shared" si="5"/>
        <v>8</v>
      </c>
      <c r="I22" s="278">
        <f t="shared" si="5"/>
        <v>9</v>
      </c>
      <c r="J22" s="278">
        <f t="shared" si="5"/>
        <v>9</v>
      </c>
      <c r="K22" s="278">
        <f t="shared" si="5"/>
        <v>4</v>
      </c>
      <c r="L22" s="278">
        <f t="shared" si="5"/>
        <v>4</v>
      </c>
      <c r="M22" s="278">
        <f t="shared" si="5"/>
        <v>8</v>
      </c>
      <c r="N22" s="278">
        <f t="shared" si="5"/>
        <v>9</v>
      </c>
      <c r="O22" s="278">
        <f t="shared" si="5"/>
        <v>8</v>
      </c>
      <c r="P22" s="278">
        <f t="shared" si="5"/>
        <v>9</v>
      </c>
      <c r="Q22" s="278">
        <f t="shared" si="5"/>
        <v>9</v>
      </c>
      <c r="R22" s="278">
        <f t="shared" si="5"/>
        <v>6</v>
      </c>
      <c r="S22" s="367">
        <f t="shared" si="4"/>
        <v>7.4285714285714288</v>
      </c>
    </row>
    <row r="23" spans="1:19" ht="13" x14ac:dyDescent="0.25">
      <c r="A23" s="471" t="s">
        <v>13</v>
      </c>
      <c r="B23" s="471" t="s">
        <v>30</v>
      </c>
      <c r="C23" s="370" t="s">
        <v>254</v>
      </c>
      <c r="D23" s="267">
        <f>SUM(E23:K23,L23:R23)/2</f>
        <v>32</v>
      </c>
      <c r="E23" s="474"/>
      <c r="F23" s="267">
        <v>8</v>
      </c>
      <c r="G23" s="267"/>
      <c r="H23" s="267">
        <v>8</v>
      </c>
      <c r="I23" s="267">
        <v>8</v>
      </c>
      <c r="J23" s="267">
        <v>8</v>
      </c>
      <c r="K23" s="473"/>
      <c r="L23" s="473"/>
      <c r="M23" s="267">
        <v>8</v>
      </c>
      <c r="N23" s="267">
        <v>8</v>
      </c>
      <c r="O23" s="267"/>
      <c r="P23" s="279">
        <v>8</v>
      </c>
      <c r="Q23" s="279">
        <v>8</v>
      </c>
      <c r="R23" s="474"/>
      <c r="S23" s="367"/>
    </row>
    <row r="24" spans="1:19" ht="13" x14ac:dyDescent="0.25">
      <c r="A24" s="265" t="s">
        <v>13</v>
      </c>
      <c r="B24" s="265" t="s">
        <v>30</v>
      </c>
      <c r="C24" s="368" t="s">
        <v>109</v>
      </c>
      <c r="D24" s="267">
        <f t="shared" ref="D24:D25" si="6">SUM(E24:K24,L24:R24)/2</f>
        <v>8</v>
      </c>
      <c r="E24" s="268"/>
      <c r="F24" s="369"/>
      <c r="G24" s="267">
        <v>8</v>
      </c>
      <c r="H24" s="369"/>
      <c r="I24" s="369"/>
      <c r="J24" s="369"/>
      <c r="K24" s="268"/>
      <c r="L24" s="268"/>
      <c r="M24" s="369"/>
      <c r="N24" s="369"/>
      <c r="O24" s="369"/>
      <c r="P24" s="267">
        <v>8</v>
      </c>
      <c r="Q24" s="369"/>
      <c r="R24" s="269"/>
      <c r="S24" s="367"/>
    </row>
    <row r="25" spans="1:19" ht="13" x14ac:dyDescent="0.25">
      <c r="A25" s="265" t="s">
        <v>13</v>
      </c>
      <c r="B25" s="265" t="s">
        <v>30</v>
      </c>
      <c r="C25" s="271" t="s">
        <v>238</v>
      </c>
      <c r="D25" s="267">
        <f t="shared" si="6"/>
        <v>16</v>
      </c>
      <c r="E25" s="268">
        <v>8</v>
      </c>
      <c r="F25" s="267"/>
      <c r="G25" s="267"/>
      <c r="H25" s="267"/>
      <c r="I25" s="267"/>
      <c r="J25" s="267"/>
      <c r="K25" s="268">
        <v>8</v>
      </c>
      <c r="L25" s="268">
        <v>8</v>
      </c>
      <c r="M25" s="267"/>
      <c r="N25" s="267"/>
      <c r="O25" s="267"/>
      <c r="P25" s="267"/>
      <c r="Q25" s="267"/>
      <c r="R25" s="269">
        <v>8</v>
      </c>
      <c r="S25" s="367"/>
    </row>
    <row r="26" spans="1:19" ht="13" x14ac:dyDescent="0.25">
      <c r="A26" s="275"/>
      <c r="B26" s="275"/>
      <c r="C26" s="276" t="s">
        <v>119</v>
      </c>
      <c r="D26" s="277"/>
      <c r="E26" s="278">
        <f>COUNT(E7:E13,E15:E18,E20:E21,E23:E25)</f>
        <v>6</v>
      </c>
      <c r="F26" s="278">
        <f t="shared" ref="F26:R26" si="7">COUNT(F7:F13,F15:F18,F20:F21,F23:F25)</f>
        <v>9</v>
      </c>
      <c r="G26" s="278">
        <f t="shared" si="7"/>
        <v>9</v>
      </c>
      <c r="H26" s="278">
        <f t="shared" si="7"/>
        <v>9</v>
      </c>
      <c r="I26" s="278">
        <f t="shared" si="7"/>
        <v>10</v>
      </c>
      <c r="J26" s="278">
        <f t="shared" si="7"/>
        <v>10</v>
      </c>
      <c r="K26" s="278">
        <f t="shared" si="7"/>
        <v>5</v>
      </c>
      <c r="L26" s="278">
        <f t="shared" si="7"/>
        <v>5</v>
      </c>
      <c r="M26" s="278">
        <f t="shared" si="7"/>
        <v>9</v>
      </c>
      <c r="N26" s="278">
        <f t="shared" si="7"/>
        <v>10</v>
      </c>
      <c r="O26" s="278">
        <f>COUNT(O7:O13,O15:O18,O20:O21,O23:O25)</f>
        <v>8</v>
      </c>
      <c r="P26" s="278">
        <f t="shared" si="7"/>
        <v>11</v>
      </c>
      <c r="Q26" s="278">
        <f t="shared" si="7"/>
        <v>10</v>
      </c>
      <c r="R26" s="278">
        <f t="shared" si="7"/>
        <v>7</v>
      </c>
      <c r="S26" s="367">
        <f t="shared" si="4"/>
        <v>8.4285714285714288</v>
      </c>
    </row>
    <row r="27" spans="1:19" ht="13" x14ac:dyDescent="0.25">
      <c r="A27" s="265" t="s">
        <v>13</v>
      </c>
      <c r="B27" s="265" t="s">
        <v>91</v>
      </c>
      <c r="C27" s="271" t="s">
        <v>242</v>
      </c>
      <c r="D27" s="267">
        <f>SUM(E27:K27,L27:R27)/2</f>
        <v>40</v>
      </c>
      <c r="E27" s="286"/>
      <c r="F27" s="267">
        <v>8</v>
      </c>
      <c r="G27" s="267">
        <v>8</v>
      </c>
      <c r="H27" s="267">
        <v>8</v>
      </c>
      <c r="I27" s="267">
        <v>8</v>
      </c>
      <c r="J27" s="267"/>
      <c r="K27" s="268">
        <v>8</v>
      </c>
      <c r="L27" s="268">
        <v>8</v>
      </c>
      <c r="M27" s="267">
        <v>8</v>
      </c>
      <c r="N27" s="267">
        <v>8</v>
      </c>
      <c r="O27" s="267">
        <v>8</v>
      </c>
      <c r="P27" s="267"/>
      <c r="Q27" s="267">
        <v>8</v>
      </c>
      <c r="R27" s="269"/>
      <c r="S27" s="367"/>
    </row>
    <row r="28" spans="1:19" ht="13" x14ac:dyDescent="0.25">
      <c r="A28" s="291" t="s">
        <v>260</v>
      </c>
      <c r="B28" s="291" t="s">
        <v>91</v>
      </c>
      <c r="C28" s="293" t="s">
        <v>261</v>
      </c>
      <c r="D28" s="267">
        <f t="shared" ref="D28:D29" si="8">SUM(E28:K28,L28:R28)/2</f>
        <v>0</v>
      </c>
      <c r="E28" s="284" t="s">
        <v>10</v>
      </c>
      <c r="F28" s="293" t="s">
        <v>10</v>
      </c>
      <c r="G28" s="293" t="s">
        <v>10</v>
      </c>
      <c r="H28" s="293" t="s">
        <v>10</v>
      </c>
      <c r="I28" s="293"/>
      <c r="J28" s="293" t="s">
        <v>10</v>
      </c>
      <c r="K28" s="284"/>
      <c r="L28" s="284"/>
      <c r="M28" s="293" t="s">
        <v>10</v>
      </c>
      <c r="N28" s="293" t="s">
        <v>10</v>
      </c>
      <c r="O28" s="293" t="s">
        <v>10</v>
      </c>
      <c r="P28" s="293"/>
      <c r="Q28" s="293" t="s">
        <v>10</v>
      </c>
      <c r="R28" s="295" t="s">
        <v>10</v>
      </c>
      <c r="S28" s="367"/>
    </row>
    <row r="29" spans="1:19" ht="13" x14ac:dyDescent="0.25">
      <c r="A29" s="265" t="s">
        <v>13</v>
      </c>
      <c r="B29" s="265" t="s">
        <v>91</v>
      </c>
      <c r="C29" s="266" t="s">
        <v>92</v>
      </c>
      <c r="D29" s="267">
        <f t="shared" si="8"/>
        <v>40</v>
      </c>
      <c r="E29" s="268"/>
      <c r="F29" s="267">
        <v>8</v>
      </c>
      <c r="G29" s="267">
        <v>8</v>
      </c>
      <c r="H29" s="267">
        <v>8</v>
      </c>
      <c r="I29" s="267">
        <v>8</v>
      </c>
      <c r="J29" s="267">
        <v>8</v>
      </c>
      <c r="K29" s="268"/>
      <c r="L29" s="268"/>
      <c r="M29" s="267">
        <v>8</v>
      </c>
      <c r="N29" s="267">
        <v>8</v>
      </c>
      <c r="O29" s="267">
        <v>8</v>
      </c>
      <c r="P29" s="267">
        <v>8</v>
      </c>
      <c r="Q29" s="267">
        <v>8</v>
      </c>
      <c r="R29" s="269"/>
      <c r="S29" s="367"/>
    </row>
    <row r="30" spans="1:19" ht="13" x14ac:dyDescent="0.25">
      <c r="A30" s="275"/>
      <c r="B30" s="275"/>
      <c r="C30" s="276" t="s">
        <v>124</v>
      </c>
      <c r="D30" s="277"/>
      <c r="E30" s="278">
        <f>COUNT(E7:E13,E15:E18,E20:E21,E23:E25,E27:E29)</f>
        <v>6</v>
      </c>
      <c r="F30" s="278">
        <f t="shared" ref="F30:R30" si="9">COUNT(F7:F13,F15:F18,F20:F21,F23:F25,F27:F29)</f>
        <v>11</v>
      </c>
      <c r="G30" s="278">
        <f t="shared" si="9"/>
        <v>11</v>
      </c>
      <c r="H30" s="278">
        <f t="shared" si="9"/>
        <v>11</v>
      </c>
      <c r="I30" s="278">
        <f t="shared" si="9"/>
        <v>12</v>
      </c>
      <c r="J30" s="278">
        <f t="shared" si="9"/>
        <v>11</v>
      </c>
      <c r="K30" s="278">
        <f t="shared" si="9"/>
        <v>6</v>
      </c>
      <c r="L30" s="278">
        <f t="shared" si="9"/>
        <v>6</v>
      </c>
      <c r="M30" s="278">
        <f t="shared" si="9"/>
        <v>11</v>
      </c>
      <c r="N30" s="278">
        <f t="shared" si="9"/>
        <v>12</v>
      </c>
      <c r="O30" s="278">
        <f t="shared" si="9"/>
        <v>10</v>
      </c>
      <c r="P30" s="278">
        <f t="shared" si="9"/>
        <v>12</v>
      </c>
      <c r="Q30" s="278">
        <f t="shared" si="9"/>
        <v>12</v>
      </c>
      <c r="R30" s="278">
        <f t="shared" si="9"/>
        <v>7</v>
      </c>
      <c r="S30" s="367">
        <f t="shared" si="4"/>
        <v>9.8571428571428577</v>
      </c>
    </row>
    <row r="31" spans="1:19" ht="13" x14ac:dyDescent="0.25">
      <c r="A31" s="291" t="s">
        <v>260</v>
      </c>
      <c r="B31" s="291" t="s">
        <v>262</v>
      </c>
      <c r="C31" s="293" t="s">
        <v>263</v>
      </c>
      <c r="D31" s="267">
        <f>SUM(E31:K31,L31:R31)/2</f>
        <v>0</v>
      </c>
      <c r="E31" s="472"/>
      <c r="F31" s="267"/>
      <c r="G31" s="267"/>
      <c r="H31" s="293" t="s">
        <v>10</v>
      </c>
      <c r="I31" s="293" t="s">
        <v>10</v>
      </c>
      <c r="J31" s="293" t="s">
        <v>10</v>
      </c>
      <c r="K31" s="475" t="s">
        <v>10</v>
      </c>
      <c r="L31" s="475" t="s">
        <v>10</v>
      </c>
      <c r="M31" s="293"/>
      <c r="N31" s="293"/>
      <c r="O31" s="293" t="s">
        <v>10</v>
      </c>
      <c r="P31" s="293" t="s">
        <v>10</v>
      </c>
      <c r="Q31" s="293" t="s">
        <v>10</v>
      </c>
      <c r="R31" s="472"/>
      <c r="S31" s="367"/>
    </row>
    <row r="32" spans="1:19" ht="13" x14ac:dyDescent="0.25">
      <c r="A32" s="265" t="s">
        <v>13</v>
      </c>
      <c r="B32" s="265" t="s">
        <v>34</v>
      </c>
      <c r="C32" s="297" t="s">
        <v>192</v>
      </c>
      <c r="D32" s="267">
        <f>SUM(E32:K32,L32:R32)/2</f>
        <v>32</v>
      </c>
      <c r="E32" s="268">
        <v>8</v>
      </c>
      <c r="F32" s="279">
        <v>8</v>
      </c>
      <c r="G32" s="279">
        <v>8</v>
      </c>
      <c r="H32" s="267">
        <v>8</v>
      </c>
      <c r="I32" s="267"/>
      <c r="J32" s="267"/>
      <c r="K32" s="268"/>
      <c r="L32" s="268"/>
      <c r="M32" s="279">
        <v>8</v>
      </c>
      <c r="N32" s="279">
        <v>8</v>
      </c>
      <c r="O32" s="267">
        <v>8</v>
      </c>
      <c r="P32" s="267"/>
      <c r="Q32" s="267"/>
      <c r="R32" s="269">
        <v>8</v>
      </c>
      <c r="S32" s="367"/>
    </row>
    <row r="33" spans="1:19" ht="13" hidden="1" x14ac:dyDescent="0.25">
      <c r="A33" s="275"/>
      <c r="B33" s="275"/>
      <c r="C33" s="276" t="s">
        <v>121</v>
      </c>
      <c r="D33" s="277"/>
      <c r="E33" s="278">
        <f>COUNT(E7:E13,E15:E18,E20:E21,E23:E25,E27:E29,E31:E32)</f>
        <v>7</v>
      </c>
      <c r="F33" s="278">
        <f t="shared" ref="F33:R33" si="10">COUNT(F7:F13,F15:F18,F20:F21,F23:F25,F27:F29,F31:F32)</f>
        <v>12</v>
      </c>
      <c r="G33" s="278">
        <f t="shared" si="10"/>
        <v>12</v>
      </c>
      <c r="H33" s="278">
        <f t="shared" si="10"/>
        <v>12</v>
      </c>
      <c r="I33" s="278">
        <f t="shared" si="10"/>
        <v>12</v>
      </c>
      <c r="J33" s="278">
        <f t="shared" si="10"/>
        <v>11</v>
      </c>
      <c r="K33" s="278">
        <f t="shared" si="10"/>
        <v>6</v>
      </c>
      <c r="L33" s="278">
        <f t="shared" si="10"/>
        <v>6</v>
      </c>
      <c r="M33" s="278">
        <f t="shared" si="10"/>
        <v>12</v>
      </c>
      <c r="N33" s="278">
        <f t="shared" si="10"/>
        <v>13</v>
      </c>
      <c r="O33" s="278">
        <f t="shared" si="10"/>
        <v>11</v>
      </c>
      <c r="P33" s="278">
        <f t="shared" si="10"/>
        <v>12</v>
      </c>
      <c r="Q33" s="278">
        <f t="shared" si="10"/>
        <v>12</v>
      </c>
      <c r="R33" s="278">
        <f t="shared" si="10"/>
        <v>8</v>
      </c>
      <c r="S33" s="367">
        <f t="shared" si="4"/>
        <v>10.428571428571429</v>
      </c>
    </row>
    <row r="34" spans="1:19" ht="13" hidden="1" x14ac:dyDescent="0.25">
      <c r="A34" s="291" t="s">
        <v>258</v>
      </c>
      <c r="B34" s="291" t="s">
        <v>162</v>
      </c>
      <c r="C34" s="293" t="s">
        <v>257</v>
      </c>
      <c r="D34" s="267">
        <f>SUM(E34:K34,L34:R34)/2</f>
        <v>0</v>
      </c>
      <c r="E34" s="284"/>
      <c r="F34" s="293"/>
      <c r="G34" s="294"/>
      <c r="H34" s="293"/>
      <c r="I34" s="293"/>
      <c r="J34" s="293"/>
      <c r="K34" s="272"/>
      <c r="L34" s="272"/>
      <c r="M34" s="293"/>
      <c r="N34" s="356"/>
      <c r="O34" s="356"/>
      <c r="P34" s="356"/>
      <c r="Q34" s="293"/>
      <c r="R34" s="355"/>
      <c r="S34" s="367"/>
    </row>
    <row r="35" spans="1:19" ht="13" x14ac:dyDescent="0.25">
      <c r="A35" s="275"/>
      <c r="B35" s="275"/>
      <c r="C35" s="276" t="s">
        <v>139</v>
      </c>
      <c r="D35" s="277"/>
      <c r="E35" s="278">
        <f>COUNT(E7:E12,E15:E18,E20:E21,E23:E25,E27:E29,E31:E32,E34)</f>
        <v>6</v>
      </c>
      <c r="F35" s="278">
        <f t="shared" ref="F35:R35" si="11">COUNT(F7:F12,F15:F18,F20:F21,F23:F25,F27:F29,F31:F32,F34)</f>
        <v>12</v>
      </c>
      <c r="G35" s="278">
        <f t="shared" si="11"/>
        <v>12</v>
      </c>
      <c r="H35" s="278">
        <f t="shared" si="11"/>
        <v>12</v>
      </c>
      <c r="I35" s="278">
        <f t="shared" si="11"/>
        <v>12</v>
      </c>
      <c r="J35" s="278">
        <f t="shared" si="11"/>
        <v>11</v>
      </c>
      <c r="K35" s="278">
        <f t="shared" si="11"/>
        <v>5</v>
      </c>
      <c r="L35" s="278">
        <f t="shared" si="11"/>
        <v>5</v>
      </c>
      <c r="M35" s="278">
        <f t="shared" si="11"/>
        <v>12</v>
      </c>
      <c r="N35" s="278">
        <f t="shared" si="11"/>
        <v>13</v>
      </c>
      <c r="O35" s="278">
        <f t="shared" si="11"/>
        <v>11</v>
      </c>
      <c r="P35" s="278">
        <f t="shared" si="11"/>
        <v>12</v>
      </c>
      <c r="Q35" s="278">
        <f t="shared" si="11"/>
        <v>12</v>
      </c>
      <c r="R35" s="278">
        <f t="shared" si="11"/>
        <v>7</v>
      </c>
      <c r="S35" s="367">
        <f t="shared" si="4"/>
        <v>10.142857142857142</v>
      </c>
    </row>
    <row r="36" spans="1:19" ht="13" x14ac:dyDescent="0.25">
      <c r="A36" s="291" t="s">
        <v>265</v>
      </c>
      <c r="B36" s="291" t="s">
        <v>103</v>
      </c>
      <c r="C36" s="293" t="s">
        <v>28</v>
      </c>
      <c r="D36" s="267">
        <f>SUM(E36:K36,L36:R36)/2</f>
        <v>0</v>
      </c>
      <c r="E36" s="268"/>
      <c r="F36" s="293" t="s">
        <v>10</v>
      </c>
      <c r="G36" s="293"/>
      <c r="H36" s="293" t="s">
        <v>10</v>
      </c>
      <c r="I36" s="293" t="s">
        <v>10</v>
      </c>
      <c r="J36" s="293" t="s">
        <v>10</v>
      </c>
      <c r="K36" s="284"/>
      <c r="L36" s="284"/>
      <c r="M36" s="293" t="s">
        <v>10</v>
      </c>
      <c r="N36" s="293" t="s">
        <v>10</v>
      </c>
      <c r="O36" s="293"/>
      <c r="P36" s="293" t="s">
        <v>10</v>
      </c>
      <c r="Q36" s="293" t="s">
        <v>10</v>
      </c>
      <c r="R36" s="269"/>
      <c r="S36" s="367"/>
    </row>
    <row r="37" spans="1:19" ht="13" x14ac:dyDescent="0.25">
      <c r="A37" s="275"/>
      <c r="B37" s="275"/>
      <c r="C37" s="276" t="s">
        <v>125</v>
      </c>
      <c r="D37" s="277"/>
      <c r="E37" s="278">
        <f>COUNT(E7:E12,E15:E18,E20:E21,E23:E25,E27:E29,E31:E32,E34,E36:E36)</f>
        <v>6</v>
      </c>
      <c r="F37" s="278">
        <f t="shared" ref="F37:R37" si="12">COUNT(F7:F12,F15:F18,F20:F21,F23:F25,F27:F29,F31:F32,F34,F36:F36)</f>
        <v>12</v>
      </c>
      <c r="G37" s="278">
        <f t="shared" si="12"/>
        <v>12</v>
      </c>
      <c r="H37" s="278">
        <f t="shared" si="12"/>
        <v>12</v>
      </c>
      <c r="I37" s="278">
        <f t="shared" si="12"/>
        <v>12</v>
      </c>
      <c r="J37" s="278">
        <f t="shared" si="12"/>
        <v>11</v>
      </c>
      <c r="K37" s="278">
        <f t="shared" si="12"/>
        <v>5</v>
      </c>
      <c r="L37" s="278">
        <f t="shared" si="12"/>
        <v>5</v>
      </c>
      <c r="M37" s="278">
        <f t="shared" si="12"/>
        <v>12</v>
      </c>
      <c r="N37" s="278">
        <f t="shared" si="12"/>
        <v>13</v>
      </c>
      <c r="O37" s="278">
        <f t="shared" si="12"/>
        <v>11</v>
      </c>
      <c r="P37" s="278">
        <f t="shared" si="12"/>
        <v>12</v>
      </c>
      <c r="Q37" s="278">
        <f t="shared" si="12"/>
        <v>12</v>
      </c>
      <c r="R37" s="278">
        <f t="shared" si="12"/>
        <v>7</v>
      </c>
      <c r="S37" s="367">
        <f t="shared" si="4"/>
        <v>10.142857142857142</v>
      </c>
    </row>
    <row r="38" spans="1:19" ht="13" x14ac:dyDescent="0.25">
      <c r="A38" s="265" t="s">
        <v>13</v>
      </c>
      <c r="B38" s="265" t="s">
        <v>93</v>
      </c>
      <c r="C38" s="271" t="s">
        <v>210</v>
      </c>
      <c r="D38" s="267">
        <f>SUM(E38:K38,L38:R38)/2</f>
        <v>28</v>
      </c>
      <c r="E38" s="269"/>
      <c r="F38" s="350" t="s">
        <v>104</v>
      </c>
      <c r="G38" s="267">
        <v>8</v>
      </c>
      <c r="H38" s="267">
        <v>8</v>
      </c>
      <c r="I38" s="267">
        <v>8</v>
      </c>
      <c r="J38" s="267"/>
      <c r="K38" s="472"/>
      <c r="L38" s="472"/>
      <c r="M38" s="267">
        <v>8</v>
      </c>
      <c r="N38" s="267">
        <v>8</v>
      </c>
      <c r="O38" s="267">
        <v>8</v>
      </c>
      <c r="P38" s="267"/>
      <c r="Q38" s="267">
        <v>8</v>
      </c>
      <c r="R38" s="472"/>
      <c r="S38" s="367"/>
    </row>
    <row r="39" spans="1:19" ht="13" x14ac:dyDescent="0.25">
      <c r="A39" s="265" t="s">
        <v>13</v>
      </c>
      <c r="B39" s="265" t="s">
        <v>94</v>
      </c>
      <c r="C39" s="271" t="s">
        <v>176</v>
      </c>
      <c r="D39" s="267">
        <f t="shared" ref="D39:D44" si="13">SUM(E39:K39,L39:R39)/2</f>
        <v>24</v>
      </c>
      <c r="E39" s="268">
        <v>8</v>
      </c>
      <c r="F39" s="267"/>
      <c r="G39" s="293"/>
      <c r="H39" s="293"/>
      <c r="I39" s="267"/>
      <c r="J39" s="267">
        <v>8</v>
      </c>
      <c r="K39" s="268">
        <v>8</v>
      </c>
      <c r="L39" s="268">
        <v>8</v>
      </c>
      <c r="M39" s="267"/>
      <c r="N39" s="267"/>
      <c r="O39" s="267"/>
      <c r="P39" s="267"/>
      <c r="Q39" s="267">
        <v>8</v>
      </c>
      <c r="R39" s="269">
        <v>8</v>
      </c>
      <c r="S39" s="367"/>
    </row>
    <row r="40" spans="1:19" ht="13" x14ac:dyDescent="0.25">
      <c r="A40" s="265" t="s">
        <v>13</v>
      </c>
      <c r="B40" s="265" t="s">
        <v>94</v>
      </c>
      <c r="C40" s="297" t="s">
        <v>235</v>
      </c>
      <c r="D40" s="267">
        <f t="shared" si="13"/>
        <v>40</v>
      </c>
      <c r="E40" s="272"/>
      <c r="F40" s="279"/>
      <c r="G40" s="279">
        <v>8</v>
      </c>
      <c r="H40" s="267">
        <v>8</v>
      </c>
      <c r="I40" s="279">
        <v>8</v>
      </c>
      <c r="J40" s="279">
        <v>8</v>
      </c>
      <c r="K40" s="268">
        <v>8</v>
      </c>
      <c r="L40" s="268">
        <v>8</v>
      </c>
      <c r="M40" s="267"/>
      <c r="N40" s="279">
        <v>8</v>
      </c>
      <c r="O40" s="279">
        <v>8</v>
      </c>
      <c r="P40" s="279">
        <v>8</v>
      </c>
      <c r="Q40" s="279">
        <v>8</v>
      </c>
      <c r="R40" s="280"/>
      <c r="S40" s="367"/>
    </row>
    <row r="41" spans="1:19" ht="13" x14ac:dyDescent="0.25">
      <c r="A41" s="265" t="s">
        <v>13</v>
      </c>
      <c r="B41" s="265" t="s">
        <v>94</v>
      </c>
      <c r="C41" s="271" t="s">
        <v>143</v>
      </c>
      <c r="D41" s="267">
        <f t="shared" si="13"/>
        <v>40</v>
      </c>
      <c r="E41" s="268">
        <v>8</v>
      </c>
      <c r="F41" s="267">
        <v>8</v>
      </c>
      <c r="G41" s="267">
        <v>8</v>
      </c>
      <c r="H41" s="267"/>
      <c r="I41" s="267">
        <v>8</v>
      </c>
      <c r="J41" s="267">
        <v>8</v>
      </c>
      <c r="K41" s="268"/>
      <c r="L41" s="268"/>
      <c r="M41" s="267">
        <v>8</v>
      </c>
      <c r="N41" s="267">
        <v>8</v>
      </c>
      <c r="O41" s="267">
        <v>8</v>
      </c>
      <c r="P41" s="267">
        <v>8</v>
      </c>
      <c r="Q41" s="267"/>
      <c r="R41" s="269">
        <v>8</v>
      </c>
      <c r="S41" s="367"/>
    </row>
    <row r="42" spans="1:19" ht="13" x14ac:dyDescent="0.25">
      <c r="A42" s="265" t="s">
        <v>13</v>
      </c>
      <c r="B42" s="265" t="s">
        <v>94</v>
      </c>
      <c r="C42" s="271" t="s">
        <v>221</v>
      </c>
      <c r="D42" s="267">
        <f t="shared" si="13"/>
        <v>40</v>
      </c>
      <c r="E42" s="268">
        <v>8</v>
      </c>
      <c r="F42" s="267">
        <v>8</v>
      </c>
      <c r="G42" s="267">
        <v>8</v>
      </c>
      <c r="H42" s="267">
        <v>8</v>
      </c>
      <c r="I42" s="267"/>
      <c r="J42" s="267">
        <v>8</v>
      </c>
      <c r="K42" s="268"/>
      <c r="L42" s="268"/>
      <c r="M42" s="279">
        <v>8</v>
      </c>
      <c r="N42" s="267">
        <v>8</v>
      </c>
      <c r="O42" s="267">
        <v>8</v>
      </c>
      <c r="P42" s="267"/>
      <c r="Q42" s="267">
        <v>8</v>
      </c>
      <c r="R42" s="269">
        <v>8</v>
      </c>
      <c r="S42" s="367"/>
    </row>
    <row r="43" spans="1:19" ht="13" x14ac:dyDescent="0.25">
      <c r="A43" s="265" t="s">
        <v>13</v>
      </c>
      <c r="B43" s="265" t="s">
        <v>94</v>
      </c>
      <c r="C43" s="271" t="s">
        <v>210</v>
      </c>
      <c r="D43" s="267">
        <f t="shared" si="13"/>
        <v>8</v>
      </c>
      <c r="E43" s="472"/>
      <c r="F43" s="369"/>
      <c r="G43" s="369"/>
      <c r="H43" s="369"/>
      <c r="I43" s="369"/>
      <c r="J43" s="267"/>
      <c r="K43" s="472">
        <v>8</v>
      </c>
      <c r="L43" s="472">
        <v>8</v>
      </c>
      <c r="M43" s="470"/>
      <c r="N43" s="470"/>
      <c r="O43" s="470"/>
      <c r="P43" s="279"/>
      <c r="Q43" s="470"/>
      <c r="R43" s="472"/>
      <c r="S43" s="367"/>
    </row>
    <row r="44" spans="1:19" ht="13" x14ac:dyDescent="0.25">
      <c r="A44" s="265" t="s">
        <v>13</v>
      </c>
      <c r="B44" s="265" t="s">
        <v>94</v>
      </c>
      <c r="C44" s="370" t="s">
        <v>254</v>
      </c>
      <c r="D44" s="267">
        <f t="shared" si="13"/>
        <v>8</v>
      </c>
      <c r="E44" s="268">
        <v>8</v>
      </c>
      <c r="F44" s="369"/>
      <c r="G44" s="267"/>
      <c r="H44" s="369"/>
      <c r="I44" s="369"/>
      <c r="J44" s="369"/>
      <c r="K44" s="268"/>
      <c r="L44" s="268"/>
      <c r="M44" s="470"/>
      <c r="N44" s="369"/>
      <c r="O44" s="267"/>
      <c r="P44" s="369"/>
      <c r="Q44" s="369"/>
      <c r="R44" s="269">
        <v>8</v>
      </c>
      <c r="S44" s="367"/>
    </row>
    <row r="45" spans="1:19" ht="13" x14ac:dyDescent="0.25">
      <c r="A45" s="275"/>
      <c r="B45" s="275"/>
      <c r="C45" s="276" t="s">
        <v>126</v>
      </c>
      <c r="D45" s="277"/>
      <c r="E45" s="278">
        <f>COUNT(E8:E12,E15:E18,E20:E21,E23:E25,E27:E29,E31:E32,E34,E36:E36,E38)</f>
        <v>6</v>
      </c>
      <c r="F45" s="278">
        <f t="shared" ref="F45:R45" si="14">COUNT(F8:F12,F15:F18,F20:F21,F23:F25,F27:F29,F31:F32,F34,F36:F36,F38)</f>
        <v>11</v>
      </c>
      <c r="G45" s="278">
        <f t="shared" si="14"/>
        <v>12</v>
      </c>
      <c r="H45" s="278">
        <f t="shared" si="14"/>
        <v>12</v>
      </c>
      <c r="I45" s="278">
        <f t="shared" si="14"/>
        <v>12</v>
      </c>
      <c r="J45" s="278">
        <f t="shared" si="14"/>
        <v>10</v>
      </c>
      <c r="K45" s="278">
        <f t="shared" si="14"/>
        <v>5</v>
      </c>
      <c r="L45" s="278">
        <f t="shared" si="14"/>
        <v>5</v>
      </c>
      <c r="M45" s="278">
        <f t="shared" si="14"/>
        <v>12</v>
      </c>
      <c r="N45" s="278">
        <f t="shared" si="14"/>
        <v>13</v>
      </c>
      <c r="O45" s="278">
        <f t="shared" si="14"/>
        <v>11</v>
      </c>
      <c r="P45" s="278">
        <f t="shared" si="14"/>
        <v>11</v>
      </c>
      <c r="Q45" s="278">
        <f t="shared" si="14"/>
        <v>12</v>
      </c>
      <c r="R45" s="278">
        <f t="shared" si="14"/>
        <v>7</v>
      </c>
      <c r="S45" s="367">
        <f t="shared" si="4"/>
        <v>9.9285714285714288</v>
      </c>
    </row>
    <row r="46" spans="1:19" ht="13" x14ac:dyDescent="0.25">
      <c r="A46" s="275"/>
      <c r="B46" s="275"/>
      <c r="C46" s="276" t="s">
        <v>127</v>
      </c>
      <c r="D46" s="277"/>
      <c r="E46" s="278">
        <f>COUNT(E15:E18,E20:E21,E23:E25,E27:E29,E31:E32,E34,E36:E36,E38:E44)</f>
        <v>8</v>
      </c>
      <c r="F46" s="278">
        <f t="shared" ref="F46:R46" si="15">COUNT(F15:F18,F20:F21,F23:F25,F27:F29,F31:F32,F34,F36:F36,F38:F44)</f>
        <v>9</v>
      </c>
      <c r="G46" s="278">
        <f t="shared" si="15"/>
        <v>12</v>
      </c>
      <c r="H46" s="278">
        <f t="shared" si="15"/>
        <v>11</v>
      </c>
      <c r="I46" s="278">
        <f t="shared" si="15"/>
        <v>10</v>
      </c>
      <c r="J46" s="278">
        <f t="shared" si="15"/>
        <v>10</v>
      </c>
      <c r="K46" s="278">
        <f t="shared" si="15"/>
        <v>7</v>
      </c>
      <c r="L46" s="278">
        <f t="shared" si="15"/>
        <v>8</v>
      </c>
      <c r="M46" s="278">
        <f t="shared" si="15"/>
        <v>11</v>
      </c>
      <c r="N46" s="278">
        <f t="shared" si="15"/>
        <v>12</v>
      </c>
      <c r="O46" s="278">
        <f t="shared" si="15"/>
        <v>10</v>
      </c>
      <c r="P46" s="278">
        <f t="shared" si="15"/>
        <v>10</v>
      </c>
      <c r="Q46" s="278">
        <f t="shared" si="15"/>
        <v>12</v>
      </c>
      <c r="R46" s="278">
        <f t="shared" si="15"/>
        <v>8</v>
      </c>
      <c r="S46" s="367"/>
    </row>
    <row r="47" spans="1:19" ht="13" x14ac:dyDescent="0.25">
      <c r="A47" s="265" t="s">
        <v>13</v>
      </c>
      <c r="B47" s="265" t="s">
        <v>216</v>
      </c>
      <c r="C47" s="271" t="s">
        <v>135</v>
      </c>
      <c r="D47" s="267">
        <f t="shared" ref="D47:D48" si="16">SUM(E47:K47,L47:R47)/2</f>
        <v>32</v>
      </c>
      <c r="E47" s="269"/>
      <c r="F47" s="267"/>
      <c r="G47" s="267"/>
      <c r="H47" s="267">
        <v>8</v>
      </c>
      <c r="I47" s="267">
        <v>8</v>
      </c>
      <c r="J47" s="267">
        <v>8</v>
      </c>
      <c r="K47" s="472">
        <v>8</v>
      </c>
      <c r="L47" s="472">
        <v>8</v>
      </c>
      <c r="M47" s="267"/>
      <c r="N47" s="267"/>
      <c r="O47" s="267">
        <v>8</v>
      </c>
      <c r="P47" s="267">
        <v>8</v>
      </c>
      <c r="Q47" s="267">
        <v>8</v>
      </c>
      <c r="R47" s="269"/>
      <c r="S47" s="367"/>
    </row>
    <row r="48" spans="1:19" ht="13" x14ac:dyDescent="0.25">
      <c r="A48" s="265" t="s">
        <v>13</v>
      </c>
      <c r="B48" s="265" t="s">
        <v>216</v>
      </c>
      <c r="C48" s="271" t="s">
        <v>109</v>
      </c>
      <c r="D48" s="267">
        <f t="shared" si="16"/>
        <v>28</v>
      </c>
      <c r="E48" s="269"/>
      <c r="F48" s="270">
        <v>7</v>
      </c>
      <c r="G48" s="369"/>
      <c r="H48" s="270">
        <v>7</v>
      </c>
      <c r="I48" s="267">
        <v>7</v>
      </c>
      <c r="J48" s="267">
        <v>7</v>
      </c>
      <c r="K48" s="269"/>
      <c r="L48" s="268"/>
      <c r="M48" s="267">
        <v>7</v>
      </c>
      <c r="N48" s="267">
        <v>7</v>
      </c>
      <c r="O48" s="267">
        <v>7</v>
      </c>
      <c r="P48" s="369"/>
      <c r="Q48" s="267">
        <v>7</v>
      </c>
      <c r="R48" s="269"/>
      <c r="S48" s="367"/>
    </row>
    <row r="49" spans="1:19" ht="13" x14ac:dyDescent="0.25">
      <c r="A49" s="265" t="s">
        <v>13</v>
      </c>
      <c r="B49" s="265" t="s">
        <v>110</v>
      </c>
      <c r="C49" s="266" t="s">
        <v>106</v>
      </c>
      <c r="D49" s="267">
        <f>SUM(E49:K49,L49:R49)/2</f>
        <v>30</v>
      </c>
      <c r="E49" s="269"/>
      <c r="F49" s="270">
        <v>6</v>
      </c>
      <c r="G49" s="267">
        <v>6</v>
      </c>
      <c r="H49" s="270">
        <v>6</v>
      </c>
      <c r="I49" s="267">
        <v>6</v>
      </c>
      <c r="J49" s="267">
        <v>6</v>
      </c>
      <c r="K49" s="274"/>
      <c r="L49" s="268"/>
      <c r="M49" s="267">
        <v>6</v>
      </c>
      <c r="N49" s="267">
        <v>6</v>
      </c>
      <c r="O49" s="267">
        <v>6</v>
      </c>
      <c r="P49" s="267">
        <v>6</v>
      </c>
      <c r="Q49" s="267">
        <v>6</v>
      </c>
      <c r="R49" s="274"/>
      <c r="S49" s="367"/>
    </row>
    <row r="50" spans="1:19" ht="13" x14ac:dyDescent="0.25">
      <c r="A50" s="275"/>
      <c r="B50" s="275"/>
      <c r="C50" s="298" t="s">
        <v>113</v>
      </c>
      <c r="D50" s="277"/>
      <c r="E50" s="278">
        <f>COUNT(E23:E25,E27:E29,E32,E34,E36:E36,E38:E44,E47:E49)</f>
        <v>6</v>
      </c>
      <c r="F50" s="278">
        <f t="shared" ref="F50:J50" si="17">COUNT(F23:F25,F27:F29,F32,F34,F36:F36,F38:F44,F47:F49)</f>
        <v>8</v>
      </c>
      <c r="G50" s="278">
        <f t="shared" si="17"/>
        <v>9</v>
      </c>
      <c r="H50" s="278">
        <f t="shared" si="17"/>
        <v>10</v>
      </c>
      <c r="I50" s="278">
        <f t="shared" si="17"/>
        <v>9</v>
      </c>
      <c r="J50" s="278">
        <f t="shared" si="17"/>
        <v>9</v>
      </c>
      <c r="K50" s="278">
        <f>COUNT(K23:K25,K27:K29,K31:K32,K34,K36:K36,K38:K44,K47:K49)</f>
        <v>6</v>
      </c>
      <c r="L50" s="278">
        <f>COUNT(L23:L25,L27:L29,L31:L32,L34,L36:L36,L38:L44,L47:L49)</f>
        <v>6</v>
      </c>
      <c r="M50" s="278">
        <f>COUNT(M23:M25,M27:M29,M32,M34,M36:M36,M38:M44,M47:M49)</f>
        <v>9</v>
      </c>
      <c r="N50" s="278">
        <f t="shared" ref="N50:R50" si="18">COUNT(N23:N25,N27:N29,N32,N34,N36:N36,N38:N44,N47:N49)</f>
        <v>10</v>
      </c>
      <c r="O50" s="278">
        <f t="shared" si="18"/>
        <v>10</v>
      </c>
      <c r="P50" s="278">
        <f t="shared" si="18"/>
        <v>7</v>
      </c>
      <c r="Q50" s="278">
        <f t="shared" si="18"/>
        <v>10</v>
      </c>
      <c r="R50" s="278">
        <f t="shared" si="18"/>
        <v>6</v>
      </c>
      <c r="S50" s="367">
        <f t="shared" si="4"/>
        <v>8.2142857142857135</v>
      </c>
    </row>
    <row r="51" spans="1:19" ht="13" x14ac:dyDescent="0.25">
      <c r="A51" s="275"/>
      <c r="B51" s="275"/>
      <c r="C51" s="298" t="s">
        <v>55</v>
      </c>
      <c r="D51" s="277"/>
      <c r="E51" s="278">
        <f>COUNT(E27:E29,E32,E34,E36:E36,E38:E44,E47:E49,)</f>
        <v>6</v>
      </c>
      <c r="F51" s="278">
        <f t="shared" ref="F51:R51" si="19">COUNT(F27:F29,F32,F34,F36:F36,F38:F44,F47:F49,)</f>
        <v>8</v>
      </c>
      <c r="G51" s="278">
        <f t="shared" si="19"/>
        <v>9</v>
      </c>
      <c r="H51" s="278">
        <f t="shared" si="19"/>
        <v>10</v>
      </c>
      <c r="I51" s="278">
        <f t="shared" si="19"/>
        <v>9</v>
      </c>
      <c r="J51" s="278">
        <f t="shared" si="19"/>
        <v>9</v>
      </c>
      <c r="K51" s="278">
        <f>COUNT(K27:K29,K31:K32,K34,K36:K36,K38:K44,K47:K49,)</f>
        <v>6</v>
      </c>
      <c r="L51" s="278">
        <f>COUNT(L27:L29,L31:L32,L34,L36:L36,L38:L44,L47:L49,)</f>
        <v>6</v>
      </c>
      <c r="M51" s="278">
        <f t="shared" si="19"/>
        <v>9</v>
      </c>
      <c r="N51" s="278">
        <f t="shared" si="19"/>
        <v>10</v>
      </c>
      <c r="O51" s="278">
        <f t="shared" si="19"/>
        <v>11</v>
      </c>
      <c r="P51" s="278">
        <f t="shared" si="19"/>
        <v>6</v>
      </c>
      <c r="Q51" s="278">
        <f t="shared" si="19"/>
        <v>10</v>
      </c>
      <c r="R51" s="278">
        <f t="shared" si="19"/>
        <v>6</v>
      </c>
      <c r="S51" s="367">
        <f t="shared" si="4"/>
        <v>8.2142857142857135</v>
      </c>
    </row>
    <row r="52" spans="1:19" ht="13" x14ac:dyDescent="0.25">
      <c r="A52" s="265" t="s">
        <v>13</v>
      </c>
      <c r="B52" s="265" t="s">
        <v>227</v>
      </c>
      <c r="C52" s="271" t="s">
        <v>112</v>
      </c>
      <c r="D52" s="267">
        <f t="shared" ref="D52" si="20">SUM(E52:K52,L52:R52)/2</f>
        <v>10</v>
      </c>
      <c r="E52" s="269"/>
      <c r="F52" s="270"/>
      <c r="G52" s="267">
        <v>5</v>
      </c>
      <c r="H52" s="270"/>
      <c r="I52" s="267">
        <v>5</v>
      </c>
      <c r="J52" s="267"/>
      <c r="K52" s="268"/>
      <c r="L52" s="268"/>
      <c r="M52" s="267"/>
      <c r="N52" s="267">
        <v>5</v>
      </c>
      <c r="O52" s="267"/>
      <c r="P52" s="267">
        <v>5</v>
      </c>
      <c r="Q52" s="267"/>
      <c r="R52" s="268"/>
      <c r="S52" s="367"/>
    </row>
    <row r="53" spans="1:19" ht="13" x14ac:dyDescent="0.25">
      <c r="A53" s="275"/>
      <c r="B53" s="275"/>
      <c r="C53" s="298" t="s">
        <v>105</v>
      </c>
      <c r="D53" s="277"/>
      <c r="E53" s="278">
        <f>COUNT(E32,E34,E36:E36,E38:E44,E47:E49,E52)</f>
        <v>5</v>
      </c>
      <c r="F53" s="278">
        <f t="shared" ref="F53:R53" si="21">COUNT(F32,F34,F36:F36,F38:F44,F47:F49,F52)</f>
        <v>5</v>
      </c>
      <c r="G53" s="278">
        <f t="shared" si="21"/>
        <v>7</v>
      </c>
      <c r="H53" s="278">
        <f t="shared" si="21"/>
        <v>7</v>
      </c>
      <c r="I53" s="278">
        <f t="shared" si="21"/>
        <v>7</v>
      </c>
      <c r="J53" s="278">
        <f t="shared" si="21"/>
        <v>7</v>
      </c>
      <c r="K53" s="278">
        <f>COUNT(K31:K32,K34,K36:K36,K38:K44,K47:K49,K52)</f>
        <v>4</v>
      </c>
      <c r="L53" s="278">
        <f>COUNT(L31:L32,L34,L36:L36,L38:L44,L47:L49,L52)</f>
        <v>4</v>
      </c>
      <c r="M53" s="278">
        <f t="shared" si="21"/>
        <v>6</v>
      </c>
      <c r="N53" s="278">
        <f t="shared" si="21"/>
        <v>8</v>
      </c>
      <c r="O53" s="278">
        <f t="shared" si="21"/>
        <v>8</v>
      </c>
      <c r="P53" s="278">
        <f t="shared" si="21"/>
        <v>5</v>
      </c>
      <c r="Q53" s="278">
        <f t="shared" si="21"/>
        <v>7</v>
      </c>
      <c r="R53" s="278">
        <f t="shared" si="21"/>
        <v>5</v>
      </c>
      <c r="S53" s="367">
        <f t="shared" si="4"/>
        <v>6.0714285714285712</v>
      </c>
    </row>
    <row r="54" spans="1:19" ht="13" x14ac:dyDescent="0.25">
      <c r="A54" s="275"/>
      <c r="B54" s="275"/>
      <c r="C54" s="298" t="s">
        <v>128</v>
      </c>
      <c r="D54" s="277"/>
      <c r="E54" s="278">
        <f>COUNT(E34,E36:E36,E38:E44,E47:E49,E52)</f>
        <v>4</v>
      </c>
      <c r="F54" s="278">
        <f t="shared" ref="F54:R54" si="22">COUNT(F34,F36:F36,F38:F44,F47:F49,F52)</f>
        <v>4</v>
      </c>
      <c r="G54" s="278">
        <f t="shared" si="22"/>
        <v>6</v>
      </c>
      <c r="H54" s="278">
        <f t="shared" si="22"/>
        <v>6</v>
      </c>
      <c r="I54" s="278">
        <f t="shared" si="22"/>
        <v>7</v>
      </c>
      <c r="J54" s="278">
        <f t="shared" si="22"/>
        <v>7</v>
      </c>
      <c r="K54" s="278">
        <f t="shared" si="22"/>
        <v>4</v>
      </c>
      <c r="L54" s="278">
        <f t="shared" si="22"/>
        <v>4</v>
      </c>
      <c r="M54" s="278">
        <f t="shared" si="22"/>
        <v>5</v>
      </c>
      <c r="N54" s="278">
        <f t="shared" si="22"/>
        <v>7</v>
      </c>
      <c r="O54" s="278">
        <f t="shared" si="22"/>
        <v>7</v>
      </c>
      <c r="P54" s="278">
        <f t="shared" si="22"/>
        <v>5</v>
      </c>
      <c r="Q54" s="278">
        <f t="shared" si="22"/>
        <v>7</v>
      </c>
      <c r="R54" s="278">
        <f t="shared" si="22"/>
        <v>4</v>
      </c>
      <c r="S54" s="367">
        <f t="shared" si="4"/>
        <v>5.5</v>
      </c>
    </row>
    <row r="55" spans="1:19" ht="13" x14ac:dyDescent="0.25">
      <c r="A55" s="275"/>
      <c r="B55" s="275"/>
      <c r="C55" s="298" t="s">
        <v>161</v>
      </c>
      <c r="D55" s="277"/>
      <c r="E55" s="278">
        <f>COUNT(E36:E36,E38:E44,E47:E49,E52)</f>
        <v>4</v>
      </c>
      <c r="F55" s="278">
        <f t="shared" ref="F55:R55" si="23">COUNT(F36:F36,F38:F44,F47:F49,F52)</f>
        <v>4</v>
      </c>
      <c r="G55" s="278">
        <f t="shared" si="23"/>
        <v>6</v>
      </c>
      <c r="H55" s="278">
        <f t="shared" si="23"/>
        <v>6</v>
      </c>
      <c r="I55" s="278">
        <f t="shared" si="23"/>
        <v>7</v>
      </c>
      <c r="J55" s="278">
        <f t="shared" si="23"/>
        <v>7</v>
      </c>
      <c r="K55" s="278">
        <f t="shared" si="23"/>
        <v>4</v>
      </c>
      <c r="L55" s="278">
        <f t="shared" si="23"/>
        <v>4</v>
      </c>
      <c r="M55" s="278">
        <f t="shared" si="23"/>
        <v>5</v>
      </c>
      <c r="N55" s="278">
        <f t="shared" si="23"/>
        <v>7</v>
      </c>
      <c r="O55" s="278">
        <f t="shared" si="23"/>
        <v>7</v>
      </c>
      <c r="P55" s="278">
        <f t="shared" si="23"/>
        <v>5</v>
      </c>
      <c r="Q55" s="278">
        <f t="shared" si="23"/>
        <v>7</v>
      </c>
      <c r="R55" s="278">
        <f t="shared" si="23"/>
        <v>4</v>
      </c>
      <c r="S55" s="367">
        <f t="shared" si="4"/>
        <v>5.5</v>
      </c>
    </row>
    <row r="56" spans="1:19" ht="13" x14ac:dyDescent="0.25">
      <c r="A56" s="275"/>
      <c r="B56" s="275"/>
      <c r="C56" s="298" t="s">
        <v>129</v>
      </c>
      <c r="D56" s="277"/>
      <c r="E56" s="278">
        <f>COUNT(E38:E44,E47:E49,E52)</f>
        <v>4</v>
      </c>
      <c r="F56" s="278">
        <f t="shared" ref="F56:R56" si="24">COUNT(F38:F44,F47:F49,F52)</f>
        <v>4</v>
      </c>
      <c r="G56" s="278">
        <f t="shared" si="24"/>
        <v>6</v>
      </c>
      <c r="H56" s="278">
        <f t="shared" si="24"/>
        <v>6</v>
      </c>
      <c r="I56" s="278">
        <f t="shared" si="24"/>
        <v>7</v>
      </c>
      <c r="J56" s="278">
        <f t="shared" si="24"/>
        <v>7</v>
      </c>
      <c r="K56" s="278">
        <f t="shared" si="24"/>
        <v>4</v>
      </c>
      <c r="L56" s="278">
        <f t="shared" si="24"/>
        <v>4</v>
      </c>
      <c r="M56" s="278">
        <f t="shared" si="24"/>
        <v>5</v>
      </c>
      <c r="N56" s="278">
        <f t="shared" si="24"/>
        <v>7</v>
      </c>
      <c r="O56" s="278">
        <f t="shared" si="24"/>
        <v>7</v>
      </c>
      <c r="P56" s="278">
        <f t="shared" si="24"/>
        <v>5</v>
      </c>
      <c r="Q56" s="278">
        <f t="shared" si="24"/>
        <v>7</v>
      </c>
      <c r="R56" s="278">
        <f t="shared" si="24"/>
        <v>4</v>
      </c>
      <c r="S56" s="367">
        <f t="shared" si="4"/>
        <v>5.5</v>
      </c>
    </row>
    <row r="57" spans="1:19" ht="13" x14ac:dyDescent="0.25">
      <c r="A57" s="275"/>
      <c r="B57" s="275"/>
      <c r="C57" s="298" t="s">
        <v>186</v>
      </c>
      <c r="D57" s="277"/>
      <c r="E57" s="278">
        <f>COUNT(E38:E44,E47:E49,E52)</f>
        <v>4</v>
      </c>
      <c r="F57" s="278">
        <f t="shared" ref="F57:R57" si="25">COUNT(F38:F44,F47:F49,F52)</f>
        <v>4</v>
      </c>
      <c r="G57" s="278">
        <f t="shared" si="25"/>
        <v>6</v>
      </c>
      <c r="H57" s="278">
        <f t="shared" si="25"/>
        <v>6</v>
      </c>
      <c r="I57" s="278">
        <f t="shared" si="25"/>
        <v>7</v>
      </c>
      <c r="J57" s="278">
        <f t="shared" si="25"/>
        <v>7</v>
      </c>
      <c r="K57" s="278">
        <f t="shared" si="25"/>
        <v>4</v>
      </c>
      <c r="L57" s="278">
        <f t="shared" si="25"/>
        <v>4</v>
      </c>
      <c r="M57" s="278">
        <f t="shared" si="25"/>
        <v>5</v>
      </c>
      <c r="N57" s="278">
        <f t="shared" si="25"/>
        <v>7</v>
      </c>
      <c r="O57" s="278">
        <f t="shared" si="25"/>
        <v>7</v>
      </c>
      <c r="P57" s="278">
        <f t="shared" si="25"/>
        <v>5</v>
      </c>
      <c r="Q57" s="278">
        <f t="shared" si="25"/>
        <v>7</v>
      </c>
      <c r="R57" s="278">
        <f t="shared" si="25"/>
        <v>4</v>
      </c>
      <c r="S57" s="367">
        <f t="shared" si="4"/>
        <v>5.5</v>
      </c>
    </row>
    <row r="58" spans="1:19" ht="13" x14ac:dyDescent="0.25">
      <c r="A58" s="275"/>
      <c r="B58" s="275"/>
      <c r="C58" s="298" t="s">
        <v>130</v>
      </c>
      <c r="D58" s="277"/>
      <c r="E58" s="278">
        <f>COUNT(E39:E44,E47:E49,E52)</f>
        <v>4</v>
      </c>
      <c r="F58" s="278">
        <f t="shared" ref="F58:R58" si="26">COUNT(F39:F44,F47:F49,F52)</f>
        <v>4</v>
      </c>
      <c r="G58" s="278">
        <f t="shared" si="26"/>
        <v>5</v>
      </c>
      <c r="H58" s="278">
        <f t="shared" si="26"/>
        <v>5</v>
      </c>
      <c r="I58" s="278">
        <f t="shared" si="26"/>
        <v>6</v>
      </c>
      <c r="J58" s="278">
        <f t="shared" si="26"/>
        <v>7</v>
      </c>
      <c r="K58" s="278">
        <f t="shared" si="26"/>
        <v>4</v>
      </c>
      <c r="L58" s="278">
        <f t="shared" si="26"/>
        <v>4</v>
      </c>
      <c r="M58" s="278">
        <f t="shared" si="26"/>
        <v>4</v>
      </c>
      <c r="N58" s="278">
        <f t="shared" si="26"/>
        <v>6</v>
      </c>
      <c r="O58" s="278">
        <f t="shared" si="26"/>
        <v>6</v>
      </c>
      <c r="P58" s="278">
        <f t="shared" si="26"/>
        <v>5</v>
      </c>
      <c r="Q58" s="278">
        <f t="shared" si="26"/>
        <v>6</v>
      </c>
      <c r="R58" s="278">
        <f t="shared" si="26"/>
        <v>4</v>
      </c>
      <c r="S58" s="367">
        <f t="shared" si="4"/>
        <v>5</v>
      </c>
    </row>
    <row r="59" spans="1:19" ht="13.5" thickBot="1" x14ac:dyDescent="0.3">
      <c r="A59" s="299" t="s">
        <v>102</v>
      </c>
      <c r="B59" s="265"/>
      <c r="C59" s="266"/>
      <c r="D59" s="267"/>
      <c r="E59" s="269"/>
      <c r="F59" s="270"/>
      <c r="G59" s="270"/>
      <c r="H59" s="270"/>
      <c r="I59" s="267"/>
      <c r="J59" s="267"/>
      <c r="K59" s="268"/>
      <c r="L59" s="268"/>
      <c r="M59" s="270"/>
      <c r="N59" s="267"/>
      <c r="O59" s="267"/>
      <c r="P59" s="267"/>
      <c r="Q59" s="267"/>
      <c r="R59" s="269"/>
    </row>
    <row r="60" spans="1:19" ht="13.5" thickBot="1" x14ac:dyDescent="0.3">
      <c r="A60" s="300" t="s">
        <v>95</v>
      </c>
      <c r="B60" s="300" t="s">
        <v>101</v>
      </c>
      <c r="C60" s="301" t="s">
        <v>97</v>
      </c>
      <c r="D60" s="300">
        <f>SUM(E60:K60,L60:R60)/2</f>
        <v>19</v>
      </c>
      <c r="E60" s="302"/>
      <c r="F60" s="303">
        <v>7.5</v>
      </c>
      <c r="G60" s="303">
        <v>7.5</v>
      </c>
      <c r="H60" s="303">
        <v>4</v>
      </c>
      <c r="I60" s="300"/>
      <c r="J60" s="300"/>
      <c r="K60" s="302"/>
      <c r="L60" s="302"/>
      <c r="M60" s="303">
        <v>7.5</v>
      </c>
      <c r="N60" s="300">
        <v>7.5</v>
      </c>
      <c r="O60" s="300">
        <v>4</v>
      </c>
      <c r="P60" s="300"/>
      <c r="Q60" s="300"/>
      <c r="R60" s="304"/>
    </row>
    <row r="61" spans="1:19" ht="13.5" thickBot="1" x14ac:dyDescent="0.3">
      <c r="A61" s="265" t="s">
        <v>96</v>
      </c>
      <c r="B61" s="265" t="s">
        <v>100</v>
      </c>
      <c r="C61" s="305" t="s">
        <v>99</v>
      </c>
      <c r="D61" s="300">
        <f t="shared" ref="D61:D62" si="27">SUM(E61:K61,L61:R61)/2</f>
        <v>38</v>
      </c>
      <c r="E61" s="306"/>
      <c r="F61" s="307">
        <v>9.5</v>
      </c>
      <c r="G61" s="265">
        <v>9.5</v>
      </c>
      <c r="H61" s="265">
        <v>9.5</v>
      </c>
      <c r="I61" s="265">
        <v>9.5</v>
      </c>
      <c r="J61" s="265"/>
      <c r="K61" s="306"/>
      <c r="L61" s="308"/>
      <c r="M61" s="309">
        <v>9.5</v>
      </c>
      <c r="N61" s="265">
        <v>9.5</v>
      </c>
      <c r="O61" s="265">
        <v>9.5</v>
      </c>
      <c r="P61" s="265">
        <v>9.5</v>
      </c>
      <c r="Q61" s="265"/>
      <c r="R61" s="310"/>
    </row>
    <row r="62" spans="1:19" ht="13.5" thickBot="1" x14ac:dyDescent="0.3">
      <c r="A62" s="265" t="s">
        <v>96</v>
      </c>
      <c r="B62" s="265" t="s">
        <v>100</v>
      </c>
      <c r="C62" s="305" t="s">
        <v>137</v>
      </c>
      <c r="D62" s="300">
        <f t="shared" si="27"/>
        <v>42</v>
      </c>
      <c r="E62" s="306">
        <v>9.5</v>
      </c>
      <c r="F62" s="309">
        <v>9.5</v>
      </c>
      <c r="G62" s="265"/>
      <c r="H62" s="265"/>
      <c r="I62" s="265">
        <v>4</v>
      </c>
      <c r="J62" s="265">
        <v>9.5</v>
      </c>
      <c r="K62" s="306">
        <v>9.5</v>
      </c>
      <c r="L62" s="306">
        <v>9.5</v>
      </c>
      <c r="M62" s="307">
        <v>9.5</v>
      </c>
      <c r="N62" s="265"/>
      <c r="O62" s="265"/>
      <c r="P62" s="265">
        <v>4</v>
      </c>
      <c r="Q62" s="265">
        <v>9.5</v>
      </c>
      <c r="R62" s="310">
        <v>9.5</v>
      </c>
    </row>
    <row r="63" spans="1:19" ht="13" x14ac:dyDescent="0.3">
      <c r="A63" s="265"/>
      <c r="B63" s="311" t="s">
        <v>155</v>
      </c>
      <c r="C63" s="312" t="s">
        <v>140</v>
      </c>
      <c r="D63" s="267"/>
      <c r="E63" s="268"/>
      <c r="F63" s="270"/>
      <c r="G63" s="270"/>
      <c r="H63" s="270"/>
      <c r="I63" s="267"/>
      <c r="J63" s="267"/>
      <c r="K63" s="268"/>
      <c r="L63" s="268"/>
      <c r="M63" s="267"/>
      <c r="N63" s="267"/>
      <c r="O63" s="267"/>
      <c r="P63" s="267"/>
      <c r="Q63" s="267"/>
      <c r="R63" s="269"/>
    </row>
    <row r="64" spans="1:19" ht="13" x14ac:dyDescent="0.3">
      <c r="A64" s="265"/>
      <c r="B64" s="313" t="s">
        <v>154</v>
      </c>
      <c r="C64" s="314" t="s">
        <v>141</v>
      </c>
      <c r="D64" s="267"/>
      <c r="E64" s="268"/>
      <c r="F64" s="270"/>
      <c r="G64" s="270"/>
      <c r="H64" s="270"/>
      <c r="I64" s="267"/>
      <c r="J64" s="267"/>
      <c r="K64" s="268"/>
      <c r="L64" s="268"/>
      <c r="M64" s="267"/>
      <c r="N64" s="267"/>
      <c r="O64" s="267"/>
      <c r="P64" s="267"/>
      <c r="Q64" s="267"/>
      <c r="R64" s="269"/>
    </row>
    <row r="65" spans="1:18" ht="13" x14ac:dyDescent="0.3">
      <c r="A65" s="315"/>
      <c r="B65" s="315"/>
      <c r="C65" s="315"/>
      <c r="D65" s="317"/>
      <c r="E65" s="318">
        <f>SUM(E7:E13,E15:E18,E20:E21,E23:E25,E27:E29,E31:E32,E34,E36:E36,E38:E44,E47:E49,E52,E60:E64)</f>
        <v>95.5</v>
      </c>
      <c r="F65" s="318">
        <f t="shared" ref="F65:R65" si="28">SUM(F7:F13,F15:F18,F20:F21,F23:F25,F27:F29,F31:F32,F34,F36:F36,F38:F44,F47:F49,F52,F60:F64)</f>
        <v>150.5</v>
      </c>
      <c r="G65" s="318">
        <f t="shared" si="28"/>
        <v>152</v>
      </c>
      <c r="H65" s="318">
        <f t="shared" si="28"/>
        <v>150.5</v>
      </c>
      <c r="I65" s="318">
        <f t="shared" si="28"/>
        <v>158.5</v>
      </c>
      <c r="J65" s="318">
        <f t="shared" si="28"/>
        <v>149.5</v>
      </c>
      <c r="K65" s="318">
        <f t="shared" si="28"/>
        <v>87.5</v>
      </c>
      <c r="L65" s="318">
        <f t="shared" si="28"/>
        <v>87.5</v>
      </c>
      <c r="M65" s="318">
        <f t="shared" si="28"/>
        <v>155.5</v>
      </c>
      <c r="N65" s="318">
        <f t="shared" si="28"/>
        <v>167</v>
      </c>
      <c r="O65" s="318">
        <f t="shared" si="28"/>
        <v>153.5</v>
      </c>
      <c r="P65" s="318">
        <f t="shared" si="28"/>
        <v>143.5</v>
      </c>
      <c r="Q65" s="318">
        <f t="shared" si="28"/>
        <v>157.5</v>
      </c>
      <c r="R65" s="318">
        <f t="shared" si="28"/>
        <v>103.5</v>
      </c>
    </row>
    <row r="66" spans="1:18" ht="13" x14ac:dyDescent="0.3">
      <c r="A66" s="319"/>
      <c r="B66" s="319"/>
      <c r="C66" s="319"/>
      <c r="D66" s="317"/>
      <c r="E66" s="351">
        <f>E65/8</f>
        <v>11.9375</v>
      </c>
      <c r="F66" s="351">
        <f t="shared" ref="F66:R66" si="29">F65/8</f>
        <v>18.8125</v>
      </c>
      <c r="G66" s="351">
        <f t="shared" si="29"/>
        <v>19</v>
      </c>
      <c r="H66" s="351">
        <f t="shared" si="29"/>
        <v>18.8125</v>
      </c>
      <c r="I66" s="351">
        <f t="shared" si="29"/>
        <v>19.8125</v>
      </c>
      <c r="J66" s="351">
        <f t="shared" si="29"/>
        <v>18.6875</v>
      </c>
      <c r="K66" s="351">
        <f t="shared" si="29"/>
        <v>10.9375</v>
      </c>
      <c r="L66" s="351">
        <f t="shared" si="29"/>
        <v>10.9375</v>
      </c>
      <c r="M66" s="351">
        <f t="shared" si="29"/>
        <v>19.4375</v>
      </c>
      <c r="N66" s="351">
        <f t="shared" si="29"/>
        <v>20.875</v>
      </c>
      <c r="O66" s="351">
        <f t="shared" si="29"/>
        <v>19.1875</v>
      </c>
      <c r="P66" s="351">
        <f t="shared" si="29"/>
        <v>17.9375</v>
      </c>
      <c r="Q66" s="351">
        <f t="shared" si="29"/>
        <v>19.6875</v>
      </c>
      <c r="R66" s="351">
        <f t="shared" si="29"/>
        <v>12.9375</v>
      </c>
    </row>
    <row r="67" spans="1:18" ht="13" x14ac:dyDescent="0.3">
      <c r="A67" s="320"/>
      <c r="B67" s="320"/>
      <c r="C67" s="320"/>
      <c r="D67" s="321" t="s">
        <v>212</v>
      </c>
      <c r="E67" s="322" t="s">
        <v>74</v>
      </c>
      <c r="F67" s="323" t="s">
        <v>203</v>
      </c>
      <c r="H67" s="321" t="s">
        <v>211</v>
      </c>
      <c r="I67" s="324"/>
      <c r="J67" s="325" t="s">
        <v>203</v>
      </c>
      <c r="L67" s="321" t="s">
        <v>213</v>
      </c>
      <c r="M67" s="322" t="s">
        <v>74</v>
      </c>
      <c r="N67" s="323" t="s">
        <v>203</v>
      </c>
      <c r="P67" s="321" t="s">
        <v>211</v>
      </c>
      <c r="Q67" s="324"/>
      <c r="R67" s="325" t="s">
        <v>203</v>
      </c>
    </row>
    <row r="68" spans="1:18" ht="13" x14ac:dyDescent="0.3">
      <c r="A68" s="316"/>
      <c r="B68" s="316"/>
      <c r="C68" s="316"/>
      <c r="D68" s="326" t="s">
        <v>159</v>
      </c>
      <c r="E68" s="256">
        <v>27.15</v>
      </c>
      <c r="F68" s="327" t="str">
        <f>E68* 40 &amp; "hrs"</f>
        <v>1086hrs</v>
      </c>
      <c r="H68" s="328" t="s">
        <v>240</v>
      </c>
      <c r="I68" s="329">
        <v>25.93</v>
      </c>
      <c r="J68" s="330" t="s">
        <v>247</v>
      </c>
      <c r="L68" s="331" t="s">
        <v>159</v>
      </c>
      <c r="M68" s="332">
        <v>27.15</v>
      </c>
      <c r="N68" s="327" t="str">
        <f>M68* 40 &amp; "hrs"</f>
        <v>1086hrs</v>
      </c>
      <c r="P68" s="334" t="s">
        <v>240</v>
      </c>
      <c r="Q68" s="335">
        <v>25.93</v>
      </c>
      <c r="R68" s="336" t="s">
        <v>247</v>
      </c>
    </row>
    <row r="69" spans="1:18" ht="13" x14ac:dyDescent="0.3">
      <c r="A69" s="316"/>
      <c r="B69" s="316"/>
      <c r="C69" s="316"/>
      <c r="D69" s="337" t="s">
        <v>204</v>
      </c>
      <c r="E69" s="338">
        <f>SUM(E65:K65)/40</f>
        <v>23.6</v>
      </c>
      <c r="F69" s="339" t="str">
        <f>E69* 40 &amp; "hrs"</f>
        <v>944hrs</v>
      </c>
      <c r="H69" s="340" t="s">
        <v>74</v>
      </c>
      <c r="I69" s="341">
        <f>SUM(E65:K65)/40</f>
        <v>23.6</v>
      </c>
      <c r="J69" s="342" t="str">
        <f>I69*40 &amp; "hrs"</f>
        <v>944hrs</v>
      </c>
      <c r="L69" s="343" t="s">
        <v>204</v>
      </c>
      <c r="M69" s="354">
        <f>SUM(L65:R65)/40</f>
        <v>24.2</v>
      </c>
      <c r="N69" s="339" t="str">
        <f>M69* 40 &amp; "hrs"</f>
        <v>968hrs</v>
      </c>
      <c r="P69" s="340" t="s">
        <v>74</v>
      </c>
      <c r="Q69" s="352">
        <f>SUM(L65:R65)/40</f>
        <v>24.2</v>
      </c>
      <c r="R69" s="353" t="str">
        <f>Q69*40 &amp; "hrs"</f>
        <v>968hrs</v>
      </c>
    </row>
    <row r="70" spans="1:18" ht="13" x14ac:dyDescent="0.3">
      <c r="A70" s="257"/>
      <c r="B70" s="257"/>
      <c r="C70" s="257"/>
      <c r="D70" s="331" t="s">
        <v>188</v>
      </c>
      <c r="E70" s="332">
        <f>COUNTIFS(E7:K66, "T")*8/40</f>
        <v>2.6</v>
      </c>
      <c r="F70" s="333" t="str">
        <f>E70* 40 &amp; "hrs"</f>
        <v>104hrs</v>
      </c>
      <c r="H70" s="334" t="s">
        <v>241</v>
      </c>
      <c r="I70" s="332">
        <v>29.07</v>
      </c>
      <c r="J70" s="336" t="s">
        <v>251</v>
      </c>
      <c r="L70" s="348" t="s">
        <v>188</v>
      </c>
      <c r="M70" s="335">
        <f>COUNTIFS(L7:R66, "T")*8/40</f>
        <v>2.6</v>
      </c>
      <c r="N70" s="333" t="str">
        <f>M70* 40 &amp; "hrs"</f>
        <v>104hrs</v>
      </c>
      <c r="P70" s="334" t="s">
        <v>241</v>
      </c>
      <c r="Q70" s="335">
        <v>29.07</v>
      </c>
      <c r="R70" s="336" t="s">
        <v>251</v>
      </c>
    </row>
  </sheetData>
  <mergeCells count="5">
    <mergeCell ref="A1:R1"/>
    <mergeCell ref="A2:R2"/>
    <mergeCell ref="A3:R3"/>
    <mergeCell ref="E4:K4"/>
    <mergeCell ref="L4:R4"/>
  </mergeCells>
  <conditionalFormatting sqref="I69">
    <cfRule type="cellIs" dxfId="201" priority="10" operator="lessThan">
      <formula>25.93</formula>
    </cfRule>
    <cfRule type="cellIs" dxfId="200" priority="11" operator="greaterThan">
      <formula>29.07</formula>
    </cfRule>
    <cfRule type="cellIs" dxfId="199" priority="12" operator="between">
      <formula>25.93</formula>
      <formula>29.07</formula>
    </cfRule>
  </conditionalFormatting>
  <conditionalFormatting sqref="J69">
    <cfRule type="cellIs" dxfId="198" priority="7" operator="lessThan">
      <formula>1037.2</formula>
    </cfRule>
    <cfRule type="cellIs" dxfId="197" priority="8" operator="greaterThan">
      <formula>1162.8</formula>
    </cfRule>
    <cfRule type="cellIs" dxfId="196" priority="9" operator="between">
      <formula>1037.2</formula>
      <formula>1162.8</formula>
    </cfRule>
  </conditionalFormatting>
  <conditionalFormatting sqref="Q69">
    <cfRule type="cellIs" dxfId="195" priority="4" operator="lessThan">
      <formula>25.93</formula>
    </cfRule>
    <cfRule type="cellIs" dxfId="194" priority="5" operator="greaterThan">
      <formula>29.07</formula>
    </cfRule>
    <cfRule type="cellIs" dxfId="193" priority="6" operator="between">
      <formula>25.93</formula>
      <formula>29.07</formula>
    </cfRule>
  </conditionalFormatting>
  <conditionalFormatting sqref="R69">
    <cfRule type="cellIs" dxfId="192" priority="1" operator="lessThan">
      <formula>1037.2</formula>
    </cfRule>
    <cfRule type="cellIs" dxfId="191" priority="2" operator="greaterThan">
      <formula>1162.8</formula>
    </cfRule>
    <cfRule type="cellIs" dxfId="190" priority="3" operator="between">
      <formula>1037.2</formula>
      <formula>1162.8</formula>
    </cfRule>
  </conditionalFormatting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9"/>
  <sheetViews>
    <sheetView workbookViewId="0">
      <selection activeCell="S12" sqref="S12"/>
    </sheetView>
  </sheetViews>
  <sheetFormatPr defaultRowHeight="12.5" x14ac:dyDescent="0.25"/>
  <cols>
    <col min="2" max="2" width="19.1796875" bestFit="1" customWidth="1"/>
    <col min="3" max="3" width="16.7265625" bestFit="1" customWidth="1"/>
  </cols>
  <sheetData>
    <row r="1" spans="1:18" ht="13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8" ht="13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8" ht="13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8" ht="13" x14ac:dyDescent="0.3">
      <c r="A4" s="258"/>
      <c r="B4" s="258"/>
      <c r="C4" s="258"/>
      <c r="D4" s="25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</row>
    <row r="5" spans="1:18" ht="13" x14ac:dyDescent="0.3">
      <c r="A5" s="259"/>
      <c r="B5" s="259"/>
      <c r="C5" s="259"/>
      <c r="D5" s="259"/>
      <c r="E5" s="349">
        <v>45207</v>
      </c>
      <c r="F5" s="349">
        <v>45208</v>
      </c>
      <c r="G5" s="349">
        <v>45209</v>
      </c>
      <c r="H5" s="349">
        <v>45210</v>
      </c>
      <c r="I5" s="349">
        <v>45211</v>
      </c>
      <c r="J5" s="349">
        <v>45212</v>
      </c>
      <c r="K5" s="349">
        <v>45213</v>
      </c>
      <c r="L5" s="349">
        <v>45214</v>
      </c>
      <c r="M5" s="349">
        <v>45215</v>
      </c>
      <c r="N5" s="349">
        <v>45216</v>
      </c>
      <c r="O5" s="349">
        <v>45217</v>
      </c>
      <c r="P5" s="349">
        <v>45218</v>
      </c>
      <c r="Q5" s="349">
        <v>45219</v>
      </c>
      <c r="R5" s="349">
        <v>45220</v>
      </c>
    </row>
    <row r="6" spans="1:18" ht="13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3" t="s">
        <v>174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</row>
    <row r="7" spans="1:18" ht="13" x14ac:dyDescent="0.25">
      <c r="A7" s="265" t="s">
        <v>13</v>
      </c>
      <c r="B7" s="265" t="s">
        <v>116</v>
      </c>
      <c r="C7" s="266" t="s">
        <v>115</v>
      </c>
      <c r="D7" s="267">
        <f>SUM(E7:K7,L7:R7)/2</f>
        <v>35</v>
      </c>
      <c r="E7" s="268"/>
      <c r="F7" s="267">
        <v>7</v>
      </c>
      <c r="G7" s="267">
        <v>7</v>
      </c>
      <c r="H7" s="267">
        <v>7</v>
      </c>
      <c r="I7" s="267">
        <v>7</v>
      </c>
      <c r="J7" s="267">
        <v>7</v>
      </c>
      <c r="K7" s="268"/>
      <c r="L7" s="268"/>
      <c r="M7" s="267">
        <v>7</v>
      </c>
      <c r="N7" s="267">
        <v>7</v>
      </c>
      <c r="O7" s="267">
        <v>7</v>
      </c>
      <c r="P7" s="267">
        <v>7</v>
      </c>
      <c r="Q7" s="267">
        <v>7</v>
      </c>
      <c r="R7" s="269"/>
    </row>
    <row r="8" spans="1:18" ht="13" x14ac:dyDescent="0.25">
      <c r="A8" s="265" t="s">
        <v>13</v>
      </c>
      <c r="B8" s="265" t="s">
        <v>90</v>
      </c>
      <c r="C8" s="266" t="s">
        <v>88</v>
      </c>
      <c r="D8" s="267">
        <f t="shared" ref="D8:D13" si="0">SUM(E8:K8,L8:R8)/2</f>
        <v>40</v>
      </c>
      <c r="E8" s="268"/>
      <c r="F8" s="267">
        <v>8</v>
      </c>
      <c r="G8" s="267">
        <v>8</v>
      </c>
      <c r="H8" s="270">
        <v>8</v>
      </c>
      <c r="I8" s="267">
        <v>8</v>
      </c>
      <c r="J8" s="267">
        <v>8</v>
      </c>
      <c r="K8" s="268"/>
      <c r="L8" s="268"/>
      <c r="M8" s="267">
        <v>8</v>
      </c>
      <c r="N8" s="267">
        <v>8</v>
      </c>
      <c r="O8" s="267">
        <v>8</v>
      </c>
      <c r="P8" s="267">
        <v>8</v>
      </c>
      <c r="Q8" s="267">
        <v>8</v>
      </c>
      <c r="R8" s="269"/>
    </row>
    <row r="9" spans="1:18" ht="13" x14ac:dyDescent="0.25">
      <c r="A9" s="265" t="s">
        <v>13</v>
      </c>
      <c r="B9" s="265" t="s">
        <v>90</v>
      </c>
      <c r="C9" s="266" t="s">
        <v>89</v>
      </c>
      <c r="D9" s="267">
        <f t="shared" si="0"/>
        <v>40</v>
      </c>
      <c r="E9" s="268"/>
      <c r="F9" s="267">
        <v>8</v>
      </c>
      <c r="G9" s="267">
        <v>8</v>
      </c>
      <c r="H9" s="267">
        <v>8</v>
      </c>
      <c r="I9" s="267">
        <v>8</v>
      </c>
      <c r="J9" s="267">
        <v>8</v>
      </c>
      <c r="K9" s="268"/>
      <c r="L9" s="268"/>
      <c r="M9" s="267">
        <v>8</v>
      </c>
      <c r="N9" s="267">
        <v>8</v>
      </c>
      <c r="O9" s="267">
        <v>8</v>
      </c>
      <c r="P9" s="267">
        <v>8</v>
      </c>
      <c r="Q9" s="267">
        <v>8</v>
      </c>
      <c r="R9" s="269"/>
    </row>
    <row r="10" spans="1:18" ht="13" x14ac:dyDescent="0.25">
      <c r="A10" s="265" t="s">
        <v>13</v>
      </c>
      <c r="B10" s="265" t="s">
        <v>90</v>
      </c>
      <c r="C10" s="271" t="s">
        <v>118</v>
      </c>
      <c r="D10" s="267">
        <f t="shared" si="0"/>
        <v>40</v>
      </c>
      <c r="E10" s="268">
        <v>8</v>
      </c>
      <c r="F10" s="267">
        <v>8</v>
      </c>
      <c r="G10" s="267">
        <v>8</v>
      </c>
      <c r="H10" s="267"/>
      <c r="I10" s="267">
        <v>8</v>
      </c>
      <c r="J10" s="267">
        <v>8</v>
      </c>
      <c r="K10" s="268"/>
      <c r="L10" s="272"/>
      <c r="M10" s="267">
        <v>8</v>
      </c>
      <c r="N10" s="267">
        <v>8</v>
      </c>
      <c r="O10" s="267">
        <v>8</v>
      </c>
      <c r="P10" s="267">
        <v>8</v>
      </c>
      <c r="Q10" s="267"/>
      <c r="R10" s="268">
        <v>8</v>
      </c>
    </row>
    <row r="11" spans="1:18" ht="13" x14ac:dyDescent="0.25">
      <c r="A11" s="265" t="s">
        <v>13</v>
      </c>
      <c r="B11" s="265" t="s">
        <v>90</v>
      </c>
      <c r="C11" s="271" t="s">
        <v>133</v>
      </c>
      <c r="D11" s="267">
        <f t="shared" si="0"/>
        <v>40</v>
      </c>
      <c r="E11" s="268">
        <v>8</v>
      </c>
      <c r="F11" s="267">
        <v>8</v>
      </c>
      <c r="G11" s="267"/>
      <c r="H11" s="267">
        <v>8</v>
      </c>
      <c r="I11" s="267">
        <v>8</v>
      </c>
      <c r="J11" s="267">
        <v>8</v>
      </c>
      <c r="K11" s="268"/>
      <c r="L11" s="272"/>
      <c r="M11" s="267">
        <v>8</v>
      </c>
      <c r="N11" s="267">
        <v>8</v>
      </c>
      <c r="O11" s="267">
        <v>8</v>
      </c>
      <c r="P11" s="267"/>
      <c r="Q11" s="267">
        <v>8</v>
      </c>
      <c r="R11" s="269">
        <v>8</v>
      </c>
    </row>
    <row r="12" spans="1:18" ht="13" x14ac:dyDescent="0.25">
      <c r="A12" s="265" t="s">
        <v>13</v>
      </c>
      <c r="B12" s="265" t="s">
        <v>90</v>
      </c>
      <c r="C12" s="273" t="s">
        <v>106</v>
      </c>
      <c r="D12" s="267">
        <f t="shared" si="0"/>
        <v>8</v>
      </c>
      <c r="E12" s="268"/>
      <c r="F12" s="369"/>
      <c r="G12" s="369"/>
      <c r="H12" s="369"/>
      <c r="I12" s="369"/>
      <c r="J12" s="369"/>
      <c r="K12" s="268">
        <v>8</v>
      </c>
      <c r="L12" s="272"/>
      <c r="M12" s="369"/>
      <c r="N12" s="369"/>
      <c r="O12" s="369"/>
      <c r="P12" s="369"/>
      <c r="Q12" s="369"/>
      <c r="R12" s="268">
        <v>8</v>
      </c>
    </row>
    <row r="13" spans="1:18" ht="13" x14ac:dyDescent="0.25">
      <c r="A13" s="265" t="s">
        <v>13</v>
      </c>
      <c r="B13" s="265" t="s">
        <v>228</v>
      </c>
      <c r="C13" s="273" t="s">
        <v>112</v>
      </c>
      <c r="D13" s="267">
        <f t="shared" si="0"/>
        <v>12</v>
      </c>
      <c r="E13" s="268">
        <v>6</v>
      </c>
      <c r="F13" s="270"/>
      <c r="G13" s="274"/>
      <c r="H13" s="267"/>
      <c r="I13" s="274"/>
      <c r="J13" s="267"/>
      <c r="K13" s="268">
        <v>6</v>
      </c>
      <c r="L13" s="272">
        <v>6</v>
      </c>
      <c r="M13" s="267"/>
      <c r="N13" s="274"/>
      <c r="O13" s="267"/>
      <c r="P13" s="274"/>
      <c r="Q13" s="267"/>
      <c r="R13" s="272">
        <v>6</v>
      </c>
    </row>
    <row r="14" spans="1:18" ht="13" x14ac:dyDescent="0.25">
      <c r="A14" s="275"/>
      <c r="B14" s="275"/>
      <c r="C14" s="276" t="s">
        <v>122</v>
      </c>
      <c r="D14" s="277"/>
      <c r="E14" s="278">
        <f>COUNT(E7:E13)</f>
        <v>3</v>
      </c>
      <c r="F14" s="278">
        <f t="shared" ref="F14:R14" si="1">COUNT(F7:F13)</f>
        <v>5</v>
      </c>
      <c r="G14" s="278">
        <f t="shared" si="1"/>
        <v>4</v>
      </c>
      <c r="H14" s="278">
        <f t="shared" si="1"/>
        <v>4</v>
      </c>
      <c r="I14" s="278">
        <f t="shared" si="1"/>
        <v>5</v>
      </c>
      <c r="J14" s="278">
        <f t="shared" si="1"/>
        <v>5</v>
      </c>
      <c r="K14" s="278">
        <f t="shared" si="1"/>
        <v>2</v>
      </c>
      <c r="L14" s="278">
        <f t="shared" si="1"/>
        <v>1</v>
      </c>
      <c r="M14" s="278">
        <f t="shared" si="1"/>
        <v>5</v>
      </c>
      <c r="N14" s="278">
        <f t="shared" si="1"/>
        <v>5</v>
      </c>
      <c r="O14" s="278">
        <f t="shared" si="1"/>
        <v>5</v>
      </c>
      <c r="P14" s="278">
        <f t="shared" si="1"/>
        <v>4</v>
      </c>
      <c r="Q14" s="278">
        <f t="shared" si="1"/>
        <v>4</v>
      </c>
      <c r="R14" s="278">
        <f t="shared" si="1"/>
        <v>4</v>
      </c>
    </row>
    <row r="15" spans="1:18" ht="13" x14ac:dyDescent="0.25">
      <c r="A15" s="265" t="s">
        <v>13</v>
      </c>
      <c r="B15" s="265" t="s">
        <v>14</v>
      </c>
      <c r="C15" s="271" t="s">
        <v>202</v>
      </c>
      <c r="D15" s="267">
        <f>SUM(E15:K15,L15:R15)/2</f>
        <v>40</v>
      </c>
      <c r="E15" s="272"/>
      <c r="F15" s="279">
        <v>8</v>
      </c>
      <c r="G15" s="279"/>
      <c r="H15" s="279">
        <v>8</v>
      </c>
      <c r="I15" s="279">
        <v>8</v>
      </c>
      <c r="J15" s="279">
        <v>8</v>
      </c>
      <c r="K15" s="272">
        <v>8</v>
      </c>
      <c r="L15" s="272">
        <v>8</v>
      </c>
      <c r="M15" s="267"/>
      <c r="N15" s="279">
        <v>8</v>
      </c>
      <c r="O15" s="279">
        <v>8</v>
      </c>
      <c r="P15" s="279">
        <v>8</v>
      </c>
      <c r="Q15" s="279">
        <v>8</v>
      </c>
      <c r="R15" s="280"/>
    </row>
    <row r="16" spans="1:18" ht="13" x14ac:dyDescent="0.25">
      <c r="A16" s="265" t="s">
        <v>13</v>
      </c>
      <c r="B16" s="265" t="s">
        <v>14</v>
      </c>
      <c r="C16" s="271" t="s">
        <v>98</v>
      </c>
      <c r="D16" s="267">
        <f t="shared" ref="D16:D18" si="2">SUM(E16:K16,L16:R16)/2</f>
        <v>40</v>
      </c>
      <c r="E16" s="268"/>
      <c r="F16" s="270">
        <v>8</v>
      </c>
      <c r="G16" s="267">
        <v>8</v>
      </c>
      <c r="H16" s="267">
        <v>8</v>
      </c>
      <c r="I16" s="267">
        <v>8</v>
      </c>
      <c r="J16" s="267">
        <v>8</v>
      </c>
      <c r="K16" s="268"/>
      <c r="L16" s="268"/>
      <c r="M16" s="279">
        <v>8</v>
      </c>
      <c r="N16" s="279">
        <v>8</v>
      </c>
      <c r="O16" s="267">
        <v>8</v>
      </c>
      <c r="P16" s="267">
        <v>8</v>
      </c>
      <c r="Q16" s="267">
        <v>8</v>
      </c>
      <c r="R16" s="269"/>
    </row>
    <row r="17" spans="1:18" ht="13" x14ac:dyDescent="0.25">
      <c r="A17" s="265" t="s">
        <v>13</v>
      </c>
      <c r="B17" s="265" t="s">
        <v>14</v>
      </c>
      <c r="C17" s="271" t="s">
        <v>142</v>
      </c>
      <c r="D17" s="267">
        <f t="shared" si="2"/>
        <v>40</v>
      </c>
      <c r="E17" s="268"/>
      <c r="F17" s="270">
        <v>8</v>
      </c>
      <c r="G17" s="267">
        <v>8</v>
      </c>
      <c r="H17" s="267"/>
      <c r="I17" s="267">
        <v>8</v>
      </c>
      <c r="J17" s="267">
        <v>8</v>
      </c>
      <c r="K17" s="272">
        <v>8</v>
      </c>
      <c r="L17" s="272">
        <v>8</v>
      </c>
      <c r="M17" s="267">
        <v>8</v>
      </c>
      <c r="N17" s="267"/>
      <c r="O17" s="267">
        <v>8</v>
      </c>
      <c r="P17" s="267">
        <v>8</v>
      </c>
      <c r="Q17" s="267">
        <v>8</v>
      </c>
      <c r="R17" s="269"/>
    </row>
    <row r="18" spans="1:18" ht="13" x14ac:dyDescent="0.25">
      <c r="A18" s="265" t="s">
        <v>13</v>
      </c>
      <c r="B18" s="265" t="s">
        <v>201</v>
      </c>
      <c r="C18" s="271" t="s">
        <v>107</v>
      </c>
      <c r="D18" s="267">
        <f t="shared" si="2"/>
        <v>22</v>
      </c>
      <c r="E18" s="268">
        <v>8</v>
      </c>
      <c r="F18" s="267"/>
      <c r="G18" s="267">
        <v>5</v>
      </c>
      <c r="H18" s="267">
        <v>5</v>
      </c>
      <c r="I18" s="267"/>
      <c r="J18" s="267"/>
      <c r="K18" s="268"/>
      <c r="L18" s="272">
        <v>8</v>
      </c>
      <c r="M18" s="267">
        <v>5</v>
      </c>
      <c r="N18" s="267">
        <v>5</v>
      </c>
      <c r="O18" s="267"/>
      <c r="P18" s="267"/>
      <c r="Q18" s="267"/>
      <c r="R18" s="269">
        <v>8</v>
      </c>
    </row>
    <row r="19" spans="1:18" ht="13" x14ac:dyDescent="0.25">
      <c r="A19" s="275"/>
      <c r="B19" s="275"/>
      <c r="C19" s="276" t="s">
        <v>123</v>
      </c>
      <c r="D19" s="277"/>
      <c r="E19" s="278">
        <f>COUNT(E7:E13,E15:E18)</f>
        <v>4</v>
      </c>
      <c r="F19" s="278">
        <f t="shared" ref="F19:R19" si="3">COUNT(F7:F13,F15:F18)</f>
        <v>8</v>
      </c>
      <c r="G19" s="278">
        <f t="shared" si="3"/>
        <v>7</v>
      </c>
      <c r="H19" s="278">
        <f t="shared" si="3"/>
        <v>7</v>
      </c>
      <c r="I19" s="278">
        <f t="shared" si="3"/>
        <v>8</v>
      </c>
      <c r="J19" s="278">
        <f t="shared" si="3"/>
        <v>8</v>
      </c>
      <c r="K19" s="278">
        <f t="shared" si="3"/>
        <v>4</v>
      </c>
      <c r="L19" s="278">
        <f t="shared" si="3"/>
        <v>4</v>
      </c>
      <c r="M19" s="278">
        <f t="shared" si="3"/>
        <v>8</v>
      </c>
      <c r="N19" s="278">
        <f t="shared" si="3"/>
        <v>8</v>
      </c>
      <c r="O19" s="278">
        <f t="shared" si="3"/>
        <v>8</v>
      </c>
      <c r="P19" s="278">
        <f t="shared" si="3"/>
        <v>7</v>
      </c>
      <c r="Q19" s="278">
        <f t="shared" si="3"/>
        <v>7</v>
      </c>
      <c r="R19" s="278">
        <f t="shared" si="3"/>
        <v>5</v>
      </c>
    </row>
    <row r="20" spans="1:18" ht="13" x14ac:dyDescent="0.25">
      <c r="A20" s="265" t="s">
        <v>13</v>
      </c>
      <c r="B20" s="265" t="s">
        <v>26</v>
      </c>
      <c r="C20" s="271" t="s">
        <v>111</v>
      </c>
      <c r="D20" s="267">
        <f>SUM(E20:K20,L20:R20)/2</f>
        <v>40</v>
      </c>
      <c r="E20" s="268"/>
      <c r="F20" s="267">
        <v>8</v>
      </c>
      <c r="G20" s="267">
        <v>8</v>
      </c>
      <c r="H20" s="267"/>
      <c r="I20" s="267">
        <v>8</v>
      </c>
      <c r="J20" s="267">
        <v>8</v>
      </c>
      <c r="K20" s="272">
        <v>8</v>
      </c>
      <c r="L20" s="272">
        <v>8</v>
      </c>
      <c r="M20" s="279">
        <v>8</v>
      </c>
      <c r="N20" s="279">
        <v>8</v>
      </c>
      <c r="P20" s="279">
        <v>8</v>
      </c>
      <c r="Q20" s="279">
        <v>8</v>
      </c>
      <c r="R20" s="269"/>
    </row>
    <row r="21" spans="1:18" ht="13" x14ac:dyDescent="0.25">
      <c r="A21" s="265" t="s">
        <v>13</v>
      </c>
      <c r="B21" s="265" t="s">
        <v>26</v>
      </c>
      <c r="C21" s="271" t="s">
        <v>146</v>
      </c>
      <c r="D21" s="267">
        <f>SUM(E21:K21,L21:R21)/2</f>
        <v>32</v>
      </c>
      <c r="E21" s="268">
        <v>8</v>
      </c>
      <c r="F21" s="267"/>
      <c r="G21" s="267">
        <v>8</v>
      </c>
      <c r="H21" s="267">
        <v>8</v>
      </c>
      <c r="I21" s="267">
        <v>8</v>
      </c>
      <c r="J21" s="350" t="s">
        <v>104</v>
      </c>
      <c r="K21" s="284"/>
      <c r="L21" s="268"/>
      <c r="M21" s="350" t="s">
        <v>104</v>
      </c>
      <c r="N21" s="267">
        <v>8</v>
      </c>
      <c r="O21" s="267"/>
      <c r="P21" s="267">
        <v>8</v>
      </c>
      <c r="Q21" s="267">
        <v>8</v>
      </c>
      <c r="R21" s="268">
        <v>8</v>
      </c>
    </row>
    <row r="22" spans="1:18" ht="13" x14ac:dyDescent="0.25">
      <c r="A22" s="275"/>
      <c r="B22" s="275"/>
      <c r="C22" s="276" t="s">
        <v>120</v>
      </c>
      <c r="D22" s="277"/>
      <c r="E22" s="278">
        <f>COUNT(E7:E13,E15:E18,E20:E21)</f>
        <v>5</v>
      </c>
      <c r="F22" s="278">
        <f t="shared" ref="F22:R22" si="4">COUNT(F7:F13,F15:F18,F20:F21)</f>
        <v>9</v>
      </c>
      <c r="G22" s="278">
        <f t="shared" si="4"/>
        <v>9</v>
      </c>
      <c r="H22" s="278">
        <f t="shared" si="4"/>
        <v>8</v>
      </c>
      <c r="I22" s="278">
        <f t="shared" si="4"/>
        <v>10</v>
      </c>
      <c r="J22" s="278">
        <f t="shared" si="4"/>
        <v>9</v>
      </c>
      <c r="K22" s="278">
        <f t="shared" si="4"/>
        <v>5</v>
      </c>
      <c r="L22" s="278">
        <f t="shared" si="4"/>
        <v>5</v>
      </c>
      <c r="M22" s="278">
        <f t="shared" si="4"/>
        <v>9</v>
      </c>
      <c r="N22" s="278">
        <f t="shared" si="4"/>
        <v>10</v>
      </c>
      <c r="O22" s="278">
        <f t="shared" si="4"/>
        <v>8</v>
      </c>
      <c r="P22" s="278">
        <f t="shared" si="4"/>
        <v>9</v>
      </c>
      <c r="Q22" s="278">
        <f t="shared" si="4"/>
        <v>9</v>
      </c>
      <c r="R22" s="278">
        <f t="shared" si="4"/>
        <v>6</v>
      </c>
    </row>
    <row r="23" spans="1:18" ht="13" x14ac:dyDescent="0.25">
      <c r="A23" s="265" t="s">
        <v>13</v>
      </c>
      <c r="B23" s="265" t="s">
        <v>30</v>
      </c>
      <c r="C23" s="271" t="s">
        <v>230</v>
      </c>
      <c r="D23" s="267">
        <f>SUM(E23:K23,L23:R23)/2</f>
        <v>40</v>
      </c>
      <c r="E23" s="268"/>
      <c r="F23" s="267">
        <v>8</v>
      </c>
      <c r="G23" s="267">
        <v>8</v>
      </c>
      <c r="H23" s="267">
        <v>8</v>
      </c>
      <c r="I23" s="267"/>
      <c r="J23" s="267">
        <v>8</v>
      </c>
      <c r="K23" s="473">
        <v>8</v>
      </c>
      <c r="L23" s="473">
        <v>8</v>
      </c>
      <c r="M23" s="267">
        <v>8</v>
      </c>
      <c r="N23" s="267"/>
      <c r="O23" s="267">
        <v>8</v>
      </c>
      <c r="P23" s="279">
        <v>8</v>
      </c>
      <c r="Q23" s="279">
        <v>8</v>
      </c>
      <c r="R23" s="269"/>
    </row>
    <row r="24" spans="1:18" ht="13" x14ac:dyDescent="0.25">
      <c r="A24" s="265" t="s">
        <v>13</v>
      </c>
      <c r="B24" s="265" t="s">
        <v>30</v>
      </c>
      <c r="C24" s="368" t="s">
        <v>109</v>
      </c>
      <c r="D24" s="267">
        <f t="shared" ref="D24:D25" si="5">SUM(E24:K24,L24:R24)/2</f>
        <v>8</v>
      </c>
      <c r="E24" s="268"/>
      <c r="F24" s="369"/>
      <c r="G24" s="267">
        <v>8</v>
      </c>
      <c r="H24" s="369"/>
      <c r="I24" s="369"/>
      <c r="J24" s="369"/>
      <c r="K24" s="268"/>
      <c r="L24" s="268"/>
      <c r="M24" s="369"/>
      <c r="N24" s="369"/>
      <c r="O24" s="369"/>
      <c r="P24" s="267">
        <v>8</v>
      </c>
      <c r="Q24" s="369"/>
      <c r="R24" s="269"/>
    </row>
    <row r="25" spans="1:18" ht="13" x14ac:dyDescent="0.25">
      <c r="A25" s="265" t="s">
        <v>13</v>
      </c>
      <c r="B25" s="265" t="s">
        <v>30</v>
      </c>
      <c r="C25" s="271" t="s">
        <v>238</v>
      </c>
      <c r="D25" s="267">
        <f t="shared" si="5"/>
        <v>16</v>
      </c>
      <c r="E25" s="268">
        <v>8</v>
      </c>
      <c r="F25" s="267"/>
      <c r="G25" s="267"/>
      <c r="H25" s="267"/>
      <c r="I25" s="267"/>
      <c r="J25" s="267"/>
      <c r="K25" s="268">
        <v>8</v>
      </c>
      <c r="L25" s="268">
        <v>8</v>
      </c>
      <c r="M25" s="267"/>
      <c r="N25" s="267"/>
      <c r="O25" s="267"/>
      <c r="P25" s="267"/>
      <c r="Q25" s="267"/>
      <c r="R25" s="269">
        <v>8</v>
      </c>
    </row>
    <row r="26" spans="1:18" ht="13" x14ac:dyDescent="0.25">
      <c r="A26" s="275"/>
      <c r="B26" s="275"/>
      <c r="C26" s="276" t="s">
        <v>119</v>
      </c>
      <c r="D26" s="277"/>
      <c r="E26" s="278">
        <f>COUNT(E7:E13,E15:E18,E20:E21,E23:E25)</f>
        <v>6</v>
      </c>
      <c r="F26" s="278">
        <f t="shared" ref="F26:R26" si="6">COUNT(F7:F13,F15:F18,F20:F21,F23:F25)</f>
        <v>10</v>
      </c>
      <c r="G26" s="278">
        <f t="shared" si="6"/>
        <v>11</v>
      </c>
      <c r="H26" s="278">
        <f t="shared" si="6"/>
        <v>9</v>
      </c>
      <c r="I26" s="278">
        <f t="shared" si="6"/>
        <v>10</v>
      </c>
      <c r="J26" s="278">
        <f t="shared" si="6"/>
        <v>10</v>
      </c>
      <c r="K26" s="278">
        <f t="shared" si="6"/>
        <v>7</v>
      </c>
      <c r="L26" s="278">
        <f t="shared" si="6"/>
        <v>7</v>
      </c>
      <c r="M26" s="278">
        <f t="shared" si="6"/>
        <v>10</v>
      </c>
      <c r="N26" s="278">
        <f t="shared" si="6"/>
        <v>10</v>
      </c>
      <c r="O26" s="278">
        <f t="shared" si="6"/>
        <v>9</v>
      </c>
      <c r="P26" s="278">
        <f t="shared" si="6"/>
        <v>11</v>
      </c>
      <c r="Q26" s="278">
        <f t="shared" si="6"/>
        <v>10</v>
      </c>
      <c r="R26" s="278">
        <f t="shared" si="6"/>
        <v>7</v>
      </c>
    </row>
    <row r="27" spans="1:18" ht="13" x14ac:dyDescent="0.25">
      <c r="A27" s="265" t="s">
        <v>13</v>
      </c>
      <c r="B27" s="265" t="s">
        <v>91</v>
      </c>
      <c r="C27" s="271" t="s">
        <v>242</v>
      </c>
      <c r="D27" s="267">
        <f>SUM(E27:K27,L27:R27)/2</f>
        <v>40</v>
      </c>
      <c r="E27" s="286"/>
      <c r="F27" s="267">
        <v>8</v>
      </c>
      <c r="G27" s="267">
        <v>8</v>
      </c>
      <c r="H27" s="267">
        <v>8</v>
      </c>
      <c r="I27" s="267">
        <v>8</v>
      </c>
      <c r="J27" s="267"/>
      <c r="K27" s="268">
        <v>8</v>
      </c>
      <c r="L27" s="268">
        <v>8</v>
      </c>
      <c r="M27" s="267">
        <v>8</v>
      </c>
      <c r="N27" s="267">
        <v>8</v>
      </c>
      <c r="O27" s="267">
        <v>8</v>
      </c>
      <c r="P27" s="267"/>
      <c r="Q27" s="267">
        <v>8</v>
      </c>
      <c r="R27" s="269"/>
    </row>
    <row r="28" spans="1:18" ht="13" x14ac:dyDescent="0.25">
      <c r="A28" s="291" t="s">
        <v>28</v>
      </c>
      <c r="B28" s="291" t="s">
        <v>91</v>
      </c>
      <c r="C28" s="292" t="s">
        <v>28</v>
      </c>
      <c r="D28" s="267">
        <f t="shared" ref="D28:D29" si="7">SUM(E28:K28,L28:R28)/2</f>
        <v>0</v>
      </c>
      <c r="E28" s="268"/>
      <c r="F28" s="267"/>
      <c r="G28" s="267"/>
      <c r="H28" s="267"/>
      <c r="I28" s="267"/>
      <c r="J28" s="267"/>
      <c r="K28" s="284"/>
      <c r="L28" s="284"/>
      <c r="M28" s="267"/>
      <c r="N28" s="267"/>
      <c r="O28" s="267"/>
      <c r="P28" s="267"/>
      <c r="Q28" s="267"/>
      <c r="R28" s="269"/>
    </row>
    <row r="29" spans="1:18" ht="13" x14ac:dyDescent="0.25">
      <c r="A29" s="265" t="s">
        <v>13</v>
      </c>
      <c r="B29" s="265" t="s">
        <v>91</v>
      </c>
      <c r="C29" s="266" t="s">
        <v>92</v>
      </c>
      <c r="D29" s="267">
        <f t="shared" si="7"/>
        <v>40</v>
      </c>
      <c r="E29" s="268"/>
      <c r="F29" s="267">
        <v>8</v>
      </c>
      <c r="G29" s="267">
        <v>8</v>
      </c>
      <c r="H29" s="267">
        <v>8</v>
      </c>
      <c r="I29" s="267">
        <v>8</v>
      </c>
      <c r="J29" s="267">
        <v>8</v>
      </c>
      <c r="K29" s="268"/>
      <c r="L29" s="268"/>
      <c r="M29" s="267">
        <v>8</v>
      </c>
      <c r="N29" s="267">
        <v>8</v>
      </c>
      <c r="O29" s="267">
        <v>8</v>
      </c>
      <c r="P29" s="267">
        <v>8</v>
      </c>
      <c r="Q29" s="267">
        <v>8</v>
      </c>
      <c r="R29" s="269"/>
    </row>
    <row r="30" spans="1:18" ht="13" x14ac:dyDescent="0.25">
      <c r="A30" s="275"/>
      <c r="B30" s="275"/>
      <c r="C30" s="276" t="s">
        <v>124</v>
      </c>
      <c r="D30" s="277"/>
      <c r="E30" s="278">
        <f>COUNT(E7:E13,E15:E18,E20:E21,E23:E25,E27:E29)</f>
        <v>6</v>
      </c>
      <c r="F30" s="278">
        <f t="shared" ref="F30:R30" si="8">COUNT(F7:F13,F15:F18,F20:F21,F23:F25,F27:F29)</f>
        <v>12</v>
      </c>
      <c r="G30" s="278">
        <f t="shared" si="8"/>
        <v>13</v>
      </c>
      <c r="H30" s="278">
        <f t="shared" si="8"/>
        <v>11</v>
      </c>
      <c r="I30" s="278">
        <f t="shared" si="8"/>
        <v>12</v>
      </c>
      <c r="J30" s="278">
        <f t="shared" si="8"/>
        <v>11</v>
      </c>
      <c r="K30" s="278">
        <f t="shared" si="8"/>
        <v>8</v>
      </c>
      <c r="L30" s="278">
        <f t="shared" si="8"/>
        <v>8</v>
      </c>
      <c r="M30" s="278">
        <f t="shared" si="8"/>
        <v>12</v>
      </c>
      <c r="N30" s="278">
        <f t="shared" si="8"/>
        <v>12</v>
      </c>
      <c r="O30" s="278">
        <f t="shared" si="8"/>
        <v>11</v>
      </c>
      <c r="P30" s="278">
        <f t="shared" si="8"/>
        <v>12</v>
      </c>
      <c r="Q30" s="278">
        <f t="shared" si="8"/>
        <v>12</v>
      </c>
      <c r="R30" s="278">
        <f t="shared" si="8"/>
        <v>7</v>
      </c>
    </row>
    <row r="31" spans="1:18" ht="13" x14ac:dyDescent="0.25">
      <c r="A31" s="265" t="s">
        <v>13</v>
      </c>
      <c r="B31" s="265" t="s">
        <v>34</v>
      </c>
      <c r="C31" s="297" t="s">
        <v>192</v>
      </c>
      <c r="D31" s="267">
        <f>SUM(E31:K31,L31:R31)/2</f>
        <v>32</v>
      </c>
      <c r="E31" s="268">
        <v>8</v>
      </c>
      <c r="F31" s="279">
        <v>8</v>
      </c>
      <c r="G31" s="279">
        <v>8</v>
      </c>
      <c r="H31" s="267">
        <v>8</v>
      </c>
      <c r="I31" s="267"/>
      <c r="J31" s="267"/>
      <c r="K31" s="268"/>
      <c r="L31" s="268"/>
      <c r="M31" s="279">
        <v>8</v>
      </c>
      <c r="N31" s="279">
        <v>8</v>
      </c>
      <c r="O31" s="267">
        <v>8</v>
      </c>
      <c r="P31" s="267"/>
      <c r="Q31" s="267"/>
      <c r="R31" s="269">
        <v>8</v>
      </c>
    </row>
    <row r="32" spans="1:18" ht="13" x14ac:dyDescent="0.25">
      <c r="A32" s="275"/>
      <c r="B32" s="275"/>
      <c r="C32" s="276" t="s">
        <v>121</v>
      </c>
      <c r="D32" s="277"/>
      <c r="E32" s="278">
        <f>COUNT(E7:E13,E15:E18,E20:E21,E23:E25,E27:E29,E31)</f>
        <v>7</v>
      </c>
      <c r="F32" s="278">
        <f t="shared" ref="F32:R32" si="9">COUNT(F7:F13,F15:F18,F20:F21,F23:F25,F27:F29,F31)</f>
        <v>13</v>
      </c>
      <c r="G32" s="278">
        <f t="shared" si="9"/>
        <v>14</v>
      </c>
      <c r="H32" s="278">
        <f t="shared" si="9"/>
        <v>12</v>
      </c>
      <c r="I32" s="278">
        <f t="shared" si="9"/>
        <v>12</v>
      </c>
      <c r="J32" s="278">
        <f t="shared" si="9"/>
        <v>11</v>
      </c>
      <c r="K32" s="278">
        <f t="shared" si="9"/>
        <v>8</v>
      </c>
      <c r="L32" s="278">
        <f t="shared" si="9"/>
        <v>8</v>
      </c>
      <c r="M32" s="278">
        <f t="shared" si="9"/>
        <v>13</v>
      </c>
      <c r="N32" s="278">
        <f t="shared" si="9"/>
        <v>13</v>
      </c>
      <c r="O32" s="278">
        <f t="shared" si="9"/>
        <v>12</v>
      </c>
      <c r="P32" s="278">
        <f t="shared" si="9"/>
        <v>12</v>
      </c>
      <c r="Q32" s="278">
        <f t="shared" si="9"/>
        <v>12</v>
      </c>
      <c r="R32" s="278">
        <f t="shared" si="9"/>
        <v>8</v>
      </c>
    </row>
    <row r="33" spans="1:18" ht="13" x14ac:dyDescent="0.25">
      <c r="A33" s="291" t="s">
        <v>258</v>
      </c>
      <c r="B33" s="291" t="s">
        <v>162</v>
      </c>
      <c r="C33" s="292" t="s">
        <v>257</v>
      </c>
      <c r="D33" s="267">
        <f>SUM(E33:K33,L33:R33)/2</f>
        <v>0</v>
      </c>
      <c r="E33" s="284"/>
      <c r="F33" s="293"/>
      <c r="G33" s="294"/>
      <c r="H33" s="293"/>
      <c r="I33" s="293"/>
      <c r="J33" s="293"/>
      <c r="K33" s="272"/>
      <c r="L33" s="272"/>
      <c r="M33" s="293"/>
      <c r="N33" s="356"/>
      <c r="O33" s="356"/>
      <c r="P33" s="356"/>
      <c r="Q33" s="293"/>
      <c r="R33" s="355"/>
    </row>
    <row r="34" spans="1:18" ht="13" x14ac:dyDescent="0.25">
      <c r="A34" s="275"/>
      <c r="B34" s="275"/>
      <c r="C34" s="276" t="s">
        <v>139</v>
      </c>
      <c r="D34" s="277"/>
      <c r="E34" s="278">
        <f>COUNT(E7:E12,E15:E18,E20:E21,E23:E25,E27:E29,E31,E33)</f>
        <v>6</v>
      </c>
      <c r="F34" s="278">
        <f t="shared" ref="F34:R34" si="10">COUNT(F7:F12,F15:F18,F20:F21,F23:F25,F27:F29,F31,F33)</f>
        <v>13</v>
      </c>
      <c r="G34" s="278">
        <f t="shared" si="10"/>
        <v>14</v>
      </c>
      <c r="H34" s="278">
        <f t="shared" si="10"/>
        <v>12</v>
      </c>
      <c r="I34" s="278">
        <f t="shared" si="10"/>
        <v>12</v>
      </c>
      <c r="J34" s="278">
        <f t="shared" si="10"/>
        <v>11</v>
      </c>
      <c r="K34" s="278">
        <f t="shared" si="10"/>
        <v>7</v>
      </c>
      <c r="L34" s="278">
        <f t="shared" si="10"/>
        <v>7</v>
      </c>
      <c r="M34" s="278">
        <f t="shared" si="10"/>
        <v>13</v>
      </c>
      <c r="N34" s="278">
        <f t="shared" si="10"/>
        <v>13</v>
      </c>
      <c r="O34" s="278">
        <f t="shared" si="10"/>
        <v>12</v>
      </c>
      <c r="P34" s="278">
        <f t="shared" si="10"/>
        <v>12</v>
      </c>
      <c r="Q34" s="278">
        <f t="shared" si="10"/>
        <v>12</v>
      </c>
      <c r="R34" s="278">
        <f t="shared" si="10"/>
        <v>7</v>
      </c>
    </row>
    <row r="35" spans="1:18" ht="13" x14ac:dyDescent="0.25">
      <c r="A35" s="265" t="s">
        <v>13</v>
      </c>
      <c r="B35" s="265" t="s">
        <v>103</v>
      </c>
      <c r="C35" s="271" t="s">
        <v>254</v>
      </c>
      <c r="D35" s="267">
        <f>SUM(E35:K35,L35:R35)/2</f>
        <v>32</v>
      </c>
      <c r="E35" s="268"/>
      <c r="F35" s="267">
        <v>8</v>
      </c>
      <c r="G35" s="267"/>
      <c r="H35" s="267">
        <v>8</v>
      </c>
      <c r="I35" s="267">
        <v>8</v>
      </c>
      <c r="J35" s="267">
        <v>8</v>
      </c>
      <c r="K35" s="268"/>
      <c r="L35" s="268"/>
      <c r="M35" s="267">
        <v>8</v>
      </c>
      <c r="N35" s="267">
        <v>8</v>
      </c>
      <c r="O35" s="267"/>
      <c r="P35" s="267">
        <v>8</v>
      </c>
      <c r="Q35" s="267">
        <v>8</v>
      </c>
      <c r="R35" s="269"/>
    </row>
    <row r="36" spans="1:18" ht="13" x14ac:dyDescent="0.25">
      <c r="A36" s="275"/>
      <c r="B36" s="275"/>
      <c r="C36" s="276" t="s">
        <v>125</v>
      </c>
      <c r="D36" s="277"/>
      <c r="E36" s="278">
        <f>COUNT(E7:E12,E15:E18,E20:E21,E23:E25,E27:E29,E31,E33,E35:E35)</f>
        <v>6</v>
      </c>
      <c r="F36" s="278">
        <f t="shared" ref="F36:R36" si="11">COUNT(F7:F12,F15:F18,F20:F21,F23:F25,F27:F29,F31,F33,F35:F35)</f>
        <v>14</v>
      </c>
      <c r="G36" s="278">
        <f t="shared" si="11"/>
        <v>14</v>
      </c>
      <c r="H36" s="278">
        <f t="shared" si="11"/>
        <v>13</v>
      </c>
      <c r="I36" s="278">
        <f t="shared" si="11"/>
        <v>13</v>
      </c>
      <c r="J36" s="278">
        <f t="shared" si="11"/>
        <v>12</v>
      </c>
      <c r="K36" s="278">
        <f t="shared" si="11"/>
        <v>7</v>
      </c>
      <c r="L36" s="278">
        <f t="shared" si="11"/>
        <v>7</v>
      </c>
      <c r="M36" s="278">
        <f t="shared" si="11"/>
        <v>14</v>
      </c>
      <c r="N36" s="278">
        <f t="shared" si="11"/>
        <v>14</v>
      </c>
      <c r="O36" s="278">
        <f t="shared" si="11"/>
        <v>12</v>
      </c>
      <c r="P36" s="278">
        <f t="shared" si="11"/>
        <v>13</v>
      </c>
      <c r="Q36" s="278">
        <f t="shared" si="11"/>
        <v>13</v>
      </c>
      <c r="R36" s="278">
        <f t="shared" si="11"/>
        <v>7</v>
      </c>
    </row>
    <row r="37" spans="1:18" ht="13" x14ac:dyDescent="0.25">
      <c r="A37" s="471" t="s">
        <v>13</v>
      </c>
      <c r="B37" s="471" t="s">
        <v>93</v>
      </c>
      <c r="C37" s="370" t="s">
        <v>210</v>
      </c>
      <c r="D37" s="267">
        <f>SUM(E37:K37,L37:R37)/2</f>
        <v>28</v>
      </c>
      <c r="E37" s="269"/>
      <c r="F37" s="267">
        <v>8</v>
      </c>
      <c r="G37" s="267">
        <v>8</v>
      </c>
      <c r="H37" s="267">
        <v>8</v>
      </c>
      <c r="I37" s="267">
        <v>8</v>
      </c>
      <c r="J37" s="267"/>
      <c r="K37" s="472"/>
      <c r="L37" s="472"/>
      <c r="M37" s="267">
        <v>8</v>
      </c>
      <c r="N37" s="267">
        <v>8</v>
      </c>
      <c r="O37" s="267">
        <v>8</v>
      </c>
      <c r="P37" s="267"/>
      <c r="Q37" s="350" t="s">
        <v>104</v>
      </c>
      <c r="R37" s="472"/>
    </row>
    <row r="38" spans="1:18" ht="13" x14ac:dyDescent="0.25">
      <c r="A38" s="265" t="s">
        <v>13</v>
      </c>
      <c r="B38" s="265" t="s">
        <v>94</v>
      </c>
      <c r="C38" s="271" t="s">
        <v>176</v>
      </c>
      <c r="D38" s="267">
        <f t="shared" ref="D38:D43" si="12">SUM(E38:K38,L38:R38)/2</f>
        <v>24</v>
      </c>
      <c r="E38" s="268">
        <v>8</v>
      </c>
      <c r="F38" s="267"/>
      <c r="G38" s="293"/>
      <c r="H38" s="293"/>
      <c r="I38" s="267"/>
      <c r="J38" s="267">
        <v>8</v>
      </c>
      <c r="K38" s="268">
        <v>8</v>
      </c>
      <c r="L38" s="268">
        <v>8</v>
      </c>
      <c r="M38" s="267"/>
      <c r="N38" s="267"/>
      <c r="O38" s="267"/>
      <c r="P38" s="267"/>
      <c r="Q38" s="267">
        <v>8</v>
      </c>
      <c r="R38" s="269">
        <v>8</v>
      </c>
    </row>
    <row r="39" spans="1:18" ht="13" x14ac:dyDescent="0.25">
      <c r="A39" s="265" t="s">
        <v>13</v>
      </c>
      <c r="B39" s="265" t="s">
        <v>94</v>
      </c>
      <c r="C39" s="297" t="s">
        <v>235</v>
      </c>
      <c r="D39" s="267">
        <f t="shared" si="12"/>
        <v>40</v>
      </c>
      <c r="E39" s="272"/>
      <c r="F39" s="279"/>
      <c r="G39" s="279">
        <v>8</v>
      </c>
      <c r="H39" s="267">
        <v>8</v>
      </c>
      <c r="I39" s="279">
        <v>8</v>
      </c>
      <c r="J39" s="279">
        <v>8</v>
      </c>
      <c r="K39" s="268">
        <v>8</v>
      </c>
      <c r="L39" s="268">
        <v>8</v>
      </c>
      <c r="M39" s="267"/>
      <c r="N39" s="279">
        <v>8</v>
      </c>
      <c r="O39" s="279">
        <v>8</v>
      </c>
      <c r="P39" s="279">
        <v>8</v>
      </c>
      <c r="Q39" s="279">
        <v>8</v>
      </c>
      <c r="R39" s="280"/>
    </row>
    <row r="40" spans="1:18" ht="13" x14ac:dyDescent="0.25">
      <c r="A40" s="265" t="s">
        <v>13</v>
      </c>
      <c r="B40" s="265" t="s">
        <v>94</v>
      </c>
      <c r="C40" s="271" t="s">
        <v>143</v>
      </c>
      <c r="D40" s="267">
        <f t="shared" si="12"/>
        <v>40</v>
      </c>
      <c r="E40" s="268">
        <v>8</v>
      </c>
      <c r="F40" s="267">
        <v>8</v>
      </c>
      <c r="G40" s="267">
        <v>8</v>
      </c>
      <c r="H40" s="267"/>
      <c r="I40" s="267">
        <v>8</v>
      </c>
      <c r="J40" s="267">
        <v>8</v>
      </c>
      <c r="K40" s="268"/>
      <c r="L40" s="268"/>
      <c r="M40" s="267">
        <v>8</v>
      </c>
      <c r="N40" s="267">
        <v>8</v>
      </c>
      <c r="O40" s="267">
        <v>8</v>
      </c>
      <c r="P40" s="267">
        <v>8</v>
      </c>
      <c r="Q40" s="267"/>
      <c r="R40" s="269">
        <v>8</v>
      </c>
    </row>
    <row r="41" spans="1:18" ht="13" x14ac:dyDescent="0.25">
      <c r="A41" s="265" t="s">
        <v>13</v>
      </c>
      <c r="B41" s="265" t="s">
        <v>94</v>
      </c>
      <c r="C41" s="271" t="s">
        <v>221</v>
      </c>
      <c r="D41" s="267">
        <f t="shared" si="12"/>
        <v>40</v>
      </c>
      <c r="E41" s="268">
        <v>8</v>
      </c>
      <c r="F41" s="267">
        <v>8</v>
      </c>
      <c r="G41" s="267">
        <v>8</v>
      </c>
      <c r="H41" s="267">
        <v>8</v>
      </c>
      <c r="I41" s="267"/>
      <c r="J41" s="267">
        <v>8</v>
      </c>
      <c r="K41" s="268"/>
      <c r="L41" s="268"/>
      <c r="M41" s="279">
        <v>8</v>
      </c>
      <c r="N41" s="267">
        <v>8</v>
      </c>
      <c r="O41" s="267">
        <v>8</v>
      </c>
      <c r="P41" s="267"/>
      <c r="Q41" s="267">
        <v>8</v>
      </c>
      <c r="R41" s="269">
        <v>8</v>
      </c>
    </row>
    <row r="42" spans="1:18" ht="13" x14ac:dyDescent="0.25">
      <c r="A42" s="265" t="s">
        <v>13</v>
      </c>
      <c r="B42" s="265" t="s">
        <v>94</v>
      </c>
      <c r="C42" s="271" t="s">
        <v>210</v>
      </c>
      <c r="D42" s="267">
        <f t="shared" si="12"/>
        <v>8</v>
      </c>
      <c r="E42" s="472"/>
      <c r="F42" s="369"/>
      <c r="G42" s="369"/>
      <c r="H42" s="369"/>
      <c r="I42" s="369"/>
      <c r="J42" s="267"/>
      <c r="K42" s="472">
        <v>8</v>
      </c>
      <c r="L42" s="472">
        <v>8</v>
      </c>
      <c r="M42" s="470"/>
      <c r="N42" s="470"/>
      <c r="O42" s="470"/>
      <c r="P42" s="279"/>
      <c r="Q42" s="470"/>
      <c r="R42" s="472"/>
    </row>
    <row r="43" spans="1:18" ht="13" x14ac:dyDescent="0.25">
      <c r="A43" s="265" t="s">
        <v>13</v>
      </c>
      <c r="B43" s="265" t="s">
        <v>94</v>
      </c>
      <c r="C43" s="271" t="s">
        <v>254</v>
      </c>
      <c r="D43" s="267">
        <f t="shared" si="12"/>
        <v>8</v>
      </c>
      <c r="E43" s="268">
        <v>8</v>
      </c>
      <c r="F43" s="369"/>
      <c r="G43" s="267"/>
      <c r="H43" s="369"/>
      <c r="I43" s="369"/>
      <c r="J43" s="369"/>
      <c r="K43" s="268"/>
      <c r="L43" s="268"/>
      <c r="M43" s="470"/>
      <c r="N43" s="369"/>
      <c r="O43" s="267"/>
      <c r="P43" s="369"/>
      <c r="Q43" s="369"/>
      <c r="R43" s="269">
        <v>8</v>
      </c>
    </row>
    <row r="44" spans="1:18" ht="13" x14ac:dyDescent="0.25">
      <c r="A44" s="275"/>
      <c r="B44" s="275"/>
      <c r="C44" s="276" t="s">
        <v>126</v>
      </c>
      <c r="D44" s="277"/>
      <c r="E44" s="278">
        <f>COUNT(E8:E12,E15:E18,E20:E21,E23:E25,E27:E29,E31,E33,E35:E35,E37)</f>
        <v>6</v>
      </c>
      <c r="F44" s="278">
        <f t="shared" ref="F44:R44" si="13">COUNT(F8:F12,F15:F18,F20:F21,F23:F25,F27:F29,F31,F33,F35:F35,F37)</f>
        <v>14</v>
      </c>
      <c r="G44" s="278">
        <f t="shared" si="13"/>
        <v>14</v>
      </c>
      <c r="H44" s="278">
        <f t="shared" si="13"/>
        <v>13</v>
      </c>
      <c r="I44" s="278">
        <f t="shared" si="13"/>
        <v>13</v>
      </c>
      <c r="J44" s="278">
        <f t="shared" si="13"/>
        <v>11</v>
      </c>
      <c r="K44" s="278">
        <f t="shared" si="13"/>
        <v>7</v>
      </c>
      <c r="L44" s="278">
        <f t="shared" si="13"/>
        <v>7</v>
      </c>
      <c r="M44" s="278">
        <f t="shared" si="13"/>
        <v>14</v>
      </c>
      <c r="N44" s="278">
        <f t="shared" si="13"/>
        <v>14</v>
      </c>
      <c r="O44" s="278">
        <f t="shared" si="13"/>
        <v>12</v>
      </c>
      <c r="P44" s="278">
        <f t="shared" si="13"/>
        <v>12</v>
      </c>
      <c r="Q44" s="278">
        <f t="shared" si="13"/>
        <v>12</v>
      </c>
      <c r="R44" s="278">
        <f t="shared" si="13"/>
        <v>7</v>
      </c>
    </row>
    <row r="45" spans="1:18" ht="13" x14ac:dyDescent="0.25">
      <c r="A45" s="275"/>
      <c r="B45" s="275"/>
      <c r="C45" s="276" t="s">
        <v>127</v>
      </c>
      <c r="D45" s="277"/>
      <c r="E45" s="278">
        <f>COUNT(E15:E18,E20:E21,E23:E25,E27:E29,E31,E33,E35:E35,E37:E43)</f>
        <v>8</v>
      </c>
      <c r="F45" s="278">
        <f t="shared" ref="F45:R45" si="14">COUNT(F15:F18,F20:F21,F23:F25,F27:F29,F31,F33,F35:F35,F37:F43)</f>
        <v>12</v>
      </c>
      <c r="G45" s="278">
        <f t="shared" si="14"/>
        <v>14</v>
      </c>
      <c r="H45" s="278">
        <f t="shared" si="14"/>
        <v>12</v>
      </c>
      <c r="I45" s="278">
        <f t="shared" si="14"/>
        <v>11</v>
      </c>
      <c r="J45" s="278">
        <f t="shared" si="14"/>
        <v>11</v>
      </c>
      <c r="K45" s="278">
        <f t="shared" si="14"/>
        <v>9</v>
      </c>
      <c r="L45" s="278">
        <f t="shared" si="14"/>
        <v>10</v>
      </c>
      <c r="M45" s="278">
        <f t="shared" si="14"/>
        <v>12</v>
      </c>
      <c r="N45" s="278">
        <f t="shared" si="14"/>
        <v>13</v>
      </c>
      <c r="O45" s="278">
        <f t="shared" si="14"/>
        <v>11</v>
      </c>
      <c r="P45" s="278">
        <f t="shared" si="14"/>
        <v>11</v>
      </c>
      <c r="Q45" s="278">
        <f t="shared" si="14"/>
        <v>12</v>
      </c>
      <c r="R45" s="278">
        <f t="shared" si="14"/>
        <v>8</v>
      </c>
    </row>
    <row r="46" spans="1:18" ht="13" x14ac:dyDescent="0.25">
      <c r="A46" s="265" t="s">
        <v>13</v>
      </c>
      <c r="B46" s="265" t="s">
        <v>216</v>
      </c>
      <c r="C46" s="271" t="s">
        <v>135</v>
      </c>
      <c r="D46" s="267">
        <f t="shared" ref="D46:D47" si="15">SUM(E46:K46,L46:R46)/2</f>
        <v>32</v>
      </c>
      <c r="E46" s="269"/>
      <c r="F46" s="267"/>
      <c r="G46" s="267"/>
      <c r="H46" s="267">
        <v>8</v>
      </c>
      <c r="I46" s="267">
        <v>8</v>
      </c>
      <c r="J46" s="267">
        <v>8</v>
      </c>
      <c r="K46" s="472">
        <v>8</v>
      </c>
      <c r="L46" s="472">
        <v>8</v>
      </c>
      <c r="M46" s="267"/>
      <c r="N46" s="267"/>
      <c r="O46" s="267">
        <v>8</v>
      </c>
      <c r="P46" s="267">
        <v>8</v>
      </c>
      <c r="Q46" s="267">
        <v>8</v>
      </c>
      <c r="R46" s="269"/>
    </row>
    <row r="47" spans="1:18" ht="13" x14ac:dyDescent="0.25">
      <c r="A47" s="265" t="s">
        <v>13</v>
      </c>
      <c r="B47" s="265" t="s">
        <v>216</v>
      </c>
      <c r="C47" s="271" t="s">
        <v>109</v>
      </c>
      <c r="D47" s="267">
        <f t="shared" si="15"/>
        <v>28</v>
      </c>
      <c r="E47" s="269"/>
      <c r="F47" s="270">
        <v>7</v>
      </c>
      <c r="G47" s="369"/>
      <c r="H47" s="270">
        <v>7</v>
      </c>
      <c r="I47" s="267">
        <v>7</v>
      </c>
      <c r="J47" s="267">
        <v>7</v>
      </c>
      <c r="K47" s="269"/>
      <c r="L47" s="268"/>
      <c r="M47" s="267">
        <v>7</v>
      </c>
      <c r="N47" s="267">
        <v>7</v>
      </c>
      <c r="O47" s="267">
        <v>7</v>
      </c>
      <c r="P47" s="369"/>
      <c r="Q47" s="267">
        <v>7</v>
      </c>
      <c r="R47" s="269"/>
    </row>
    <row r="48" spans="1:18" ht="13" x14ac:dyDescent="0.25">
      <c r="A48" s="265" t="s">
        <v>13</v>
      </c>
      <c r="B48" s="265" t="s">
        <v>110</v>
      </c>
      <c r="C48" s="266" t="s">
        <v>106</v>
      </c>
      <c r="D48" s="267">
        <f>SUM(E48:K48,L48:R48)/2</f>
        <v>30</v>
      </c>
      <c r="E48" s="269"/>
      <c r="F48" s="270">
        <v>6</v>
      </c>
      <c r="G48" s="267">
        <v>6</v>
      </c>
      <c r="H48" s="270">
        <v>6</v>
      </c>
      <c r="I48" s="267">
        <v>6</v>
      </c>
      <c r="J48" s="267">
        <v>6</v>
      </c>
      <c r="K48" s="274"/>
      <c r="L48" s="268"/>
      <c r="M48" s="267">
        <v>6</v>
      </c>
      <c r="N48" s="267">
        <v>6</v>
      </c>
      <c r="O48" s="267">
        <v>6</v>
      </c>
      <c r="P48" s="267">
        <v>6</v>
      </c>
      <c r="Q48" s="267">
        <v>6</v>
      </c>
      <c r="R48" s="274"/>
    </row>
    <row r="49" spans="1:18" ht="13" x14ac:dyDescent="0.25">
      <c r="A49" s="275"/>
      <c r="B49" s="275"/>
      <c r="C49" s="298" t="s">
        <v>113</v>
      </c>
      <c r="D49" s="277"/>
      <c r="E49" s="278">
        <f>COUNT(E23:E25,E27:E29,E31,E33,E35:E35,E37:E43,E46:E48)</f>
        <v>6</v>
      </c>
      <c r="F49" s="278">
        <f t="shared" ref="F49:R49" si="16">COUNT(F23:F25,F27:F29,F31,F33,F35:F35,F37:F43,F46:F48)</f>
        <v>10</v>
      </c>
      <c r="G49" s="278">
        <f t="shared" si="16"/>
        <v>10</v>
      </c>
      <c r="H49" s="278">
        <f t="shared" si="16"/>
        <v>11</v>
      </c>
      <c r="I49" s="278">
        <f t="shared" si="16"/>
        <v>9</v>
      </c>
      <c r="J49" s="278">
        <f t="shared" si="16"/>
        <v>10</v>
      </c>
      <c r="K49" s="278">
        <f t="shared" si="16"/>
        <v>7</v>
      </c>
      <c r="L49" s="278">
        <f t="shared" si="16"/>
        <v>7</v>
      </c>
      <c r="M49" s="278">
        <f t="shared" si="16"/>
        <v>10</v>
      </c>
      <c r="N49" s="278">
        <f t="shared" si="16"/>
        <v>10</v>
      </c>
      <c r="O49" s="278">
        <f t="shared" si="16"/>
        <v>11</v>
      </c>
      <c r="P49" s="278">
        <f t="shared" si="16"/>
        <v>8</v>
      </c>
      <c r="Q49" s="278">
        <f t="shared" si="16"/>
        <v>10</v>
      </c>
      <c r="R49" s="278">
        <f t="shared" si="16"/>
        <v>6</v>
      </c>
    </row>
    <row r="50" spans="1:18" ht="13" x14ac:dyDescent="0.25">
      <c r="A50" s="275"/>
      <c r="B50" s="275"/>
      <c r="C50" s="298" t="s">
        <v>55</v>
      </c>
      <c r="D50" s="277"/>
      <c r="E50" s="278">
        <f>COUNT(E27:E29,E31,E33,E35:E35,E37:E43,E46:E48,)</f>
        <v>6</v>
      </c>
      <c r="F50" s="278">
        <f t="shared" ref="F50:R50" si="17">COUNT(F27:F29,F31,F33,F35:F35,F37:F43,F46:F48,)</f>
        <v>10</v>
      </c>
      <c r="G50" s="278">
        <f t="shared" si="17"/>
        <v>9</v>
      </c>
      <c r="H50" s="278">
        <f t="shared" si="17"/>
        <v>11</v>
      </c>
      <c r="I50" s="278">
        <f t="shared" si="17"/>
        <v>10</v>
      </c>
      <c r="J50" s="278">
        <f t="shared" si="17"/>
        <v>10</v>
      </c>
      <c r="K50" s="278">
        <f t="shared" si="17"/>
        <v>6</v>
      </c>
      <c r="L50" s="278">
        <f t="shared" si="17"/>
        <v>6</v>
      </c>
      <c r="M50" s="278">
        <f t="shared" si="17"/>
        <v>10</v>
      </c>
      <c r="N50" s="278">
        <f t="shared" si="17"/>
        <v>11</v>
      </c>
      <c r="O50" s="278">
        <f t="shared" si="17"/>
        <v>11</v>
      </c>
      <c r="P50" s="278">
        <f t="shared" si="17"/>
        <v>7</v>
      </c>
      <c r="Q50" s="278">
        <f t="shared" si="17"/>
        <v>10</v>
      </c>
      <c r="R50" s="278">
        <f t="shared" si="17"/>
        <v>6</v>
      </c>
    </row>
    <row r="51" spans="1:18" ht="13" x14ac:dyDescent="0.25">
      <c r="A51" s="265" t="s">
        <v>13</v>
      </c>
      <c r="B51" s="265" t="s">
        <v>227</v>
      </c>
      <c r="C51" s="271" t="s">
        <v>112</v>
      </c>
      <c r="D51" s="267">
        <f t="shared" ref="D51" si="18">SUM(E51:K51,L51:R51)/2</f>
        <v>10</v>
      </c>
      <c r="E51" s="269"/>
      <c r="F51" s="270"/>
      <c r="G51" s="267">
        <v>5</v>
      </c>
      <c r="H51" s="270"/>
      <c r="I51" s="267">
        <v>5</v>
      </c>
      <c r="J51" s="267"/>
      <c r="K51" s="268"/>
      <c r="L51" s="268"/>
      <c r="M51" s="267"/>
      <c r="N51" s="267">
        <v>5</v>
      </c>
      <c r="O51" s="267"/>
      <c r="P51" s="267">
        <v>5</v>
      </c>
      <c r="Q51" s="267"/>
      <c r="R51" s="268"/>
    </row>
    <row r="52" spans="1:18" ht="13" x14ac:dyDescent="0.25">
      <c r="A52" s="275"/>
      <c r="B52" s="275"/>
      <c r="C52" s="298" t="s">
        <v>105</v>
      </c>
      <c r="D52" s="277"/>
      <c r="E52" s="278">
        <f>COUNT(E31,E33,E35:E35,E37:E43,E46:E48,E51)</f>
        <v>5</v>
      </c>
      <c r="F52" s="278">
        <f t="shared" ref="F52:R52" si="19">COUNT(F31,F33,F35:F35,F37:F43,F46:F48,F51)</f>
        <v>7</v>
      </c>
      <c r="G52" s="278">
        <f t="shared" si="19"/>
        <v>7</v>
      </c>
      <c r="H52" s="278">
        <f t="shared" si="19"/>
        <v>8</v>
      </c>
      <c r="I52" s="278">
        <f t="shared" si="19"/>
        <v>8</v>
      </c>
      <c r="J52" s="278">
        <f t="shared" si="19"/>
        <v>8</v>
      </c>
      <c r="K52" s="278">
        <f t="shared" si="19"/>
        <v>4</v>
      </c>
      <c r="L52" s="278">
        <f t="shared" si="19"/>
        <v>4</v>
      </c>
      <c r="M52" s="278">
        <f t="shared" si="19"/>
        <v>7</v>
      </c>
      <c r="N52" s="278">
        <f t="shared" si="19"/>
        <v>9</v>
      </c>
      <c r="O52" s="278">
        <f t="shared" si="19"/>
        <v>8</v>
      </c>
      <c r="P52" s="278">
        <f t="shared" si="19"/>
        <v>6</v>
      </c>
      <c r="Q52" s="278">
        <f t="shared" si="19"/>
        <v>7</v>
      </c>
      <c r="R52" s="278">
        <f t="shared" si="19"/>
        <v>5</v>
      </c>
    </row>
    <row r="53" spans="1:18" ht="13" x14ac:dyDescent="0.25">
      <c r="A53" s="275"/>
      <c r="B53" s="275"/>
      <c r="C53" s="298" t="s">
        <v>128</v>
      </c>
      <c r="D53" s="277"/>
      <c r="E53" s="278">
        <f>COUNT(E33,E35:E35,E37:E43,E46:E48,E51)</f>
        <v>4</v>
      </c>
      <c r="F53" s="278">
        <f t="shared" ref="F53:R53" si="20">COUNT(F33,F35:F35,F37:F43,F46:F48,F51)</f>
        <v>6</v>
      </c>
      <c r="G53" s="278">
        <f t="shared" si="20"/>
        <v>6</v>
      </c>
      <c r="H53" s="278">
        <f t="shared" si="20"/>
        <v>7</v>
      </c>
      <c r="I53" s="278">
        <f t="shared" si="20"/>
        <v>8</v>
      </c>
      <c r="J53" s="278">
        <f t="shared" si="20"/>
        <v>8</v>
      </c>
      <c r="K53" s="278">
        <f t="shared" si="20"/>
        <v>4</v>
      </c>
      <c r="L53" s="278">
        <f t="shared" si="20"/>
        <v>4</v>
      </c>
      <c r="M53" s="278">
        <f t="shared" si="20"/>
        <v>6</v>
      </c>
      <c r="N53" s="278">
        <f t="shared" si="20"/>
        <v>8</v>
      </c>
      <c r="O53" s="278">
        <f t="shared" si="20"/>
        <v>7</v>
      </c>
      <c r="P53" s="278">
        <f t="shared" si="20"/>
        <v>6</v>
      </c>
      <c r="Q53" s="278">
        <f t="shared" si="20"/>
        <v>7</v>
      </c>
      <c r="R53" s="278">
        <f t="shared" si="20"/>
        <v>4</v>
      </c>
    </row>
    <row r="54" spans="1:18" ht="13" x14ac:dyDescent="0.25">
      <c r="A54" s="275"/>
      <c r="B54" s="275"/>
      <c r="C54" s="298" t="s">
        <v>161</v>
      </c>
      <c r="D54" s="277"/>
      <c r="E54" s="278">
        <f>COUNT(E35:E35,E37:E43,E46:E48,E51)</f>
        <v>4</v>
      </c>
      <c r="F54" s="278">
        <f t="shared" ref="F54:R54" si="21">COUNT(F35:F35,F37:F43,F46:F48,F51)</f>
        <v>6</v>
      </c>
      <c r="G54" s="278">
        <f t="shared" si="21"/>
        <v>6</v>
      </c>
      <c r="H54" s="278">
        <f t="shared" si="21"/>
        <v>7</v>
      </c>
      <c r="I54" s="278">
        <f t="shared" si="21"/>
        <v>8</v>
      </c>
      <c r="J54" s="278">
        <f t="shared" si="21"/>
        <v>8</v>
      </c>
      <c r="K54" s="278">
        <f t="shared" si="21"/>
        <v>4</v>
      </c>
      <c r="L54" s="278">
        <f t="shared" si="21"/>
        <v>4</v>
      </c>
      <c r="M54" s="278">
        <f t="shared" si="21"/>
        <v>6</v>
      </c>
      <c r="N54" s="278">
        <f t="shared" si="21"/>
        <v>8</v>
      </c>
      <c r="O54" s="278">
        <f t="shared" si="21"/>
        <v>7</v>
      </c>
      <c r="P54" s="278">
        <f t="shared" si="21"/>
        <v>6</v>
      </c>
      <c r="Q54" s="278">
        <f t="shared" si="21"/>
        <v>7</v>
      </c>
      <c r="R54" s="278">
        <f t="shared" si="21"/>
        <v>4</v>
      </c>
    </row>
    <row r="55" spans="1:18" ht="13" x14ac:dyDescent="0.25">
      <c r="A55" s="275"/>
      <c r="B55" s="275"/>
      <c r="C55" s="298" t="s">
        <v>129</v>
      </c>
      <c r="D55" s="277"/>
      <c r="E55" s="278">
        <f>COUNT(E37:E43,E46:E48,E51)</f>
        <v>4</v>
      </c>
      <c r="F55" s="278">
        <f t="shared" ref="F55:R55" si="22">COUNT(F37:F43,F46:F48,F51)</f>
        <v>5</v>
      </c>
      <c r="G55" s="278">
        <f t="shared" si="22"/>
        <v>6</v>
      </c>
      <c r="H55" s="278">
        <f t="shared" si="22"/>
        <v>6</v>
      </c>
      <c r="I55" s="278">
        <f t="shared" si="22"/>
        <v>7</v>
      </c>
      <c r="J55" s="278">
        <f t="shared" si="22"/>
        <v>7</v>
      </c>
      <c r="K55" s="278">
        <f t="shared" si="22"/>
        <v>4</v>
      </c>
      <c r="L55" s="278">
        <f t="shared" si="22"/>
        <v>4</v>
      </c>
      <c r="M55" s="278">
        <f t="shared" si="22"/>
        <v>5</v>
      </c>
      <c r="N55" s="278">
        <f t="shared" si="22"/>
        <v>7</v>
      </c>
      <c r="O55" s="278">
        <f t="shared" si="22"/>
        <v>7</v>
      </c>
      <c r="P55" s="278">
        <f t="shared" si="22"/>
        <v>5</v>
      </c>
      <c r="Q55" s="278">
        <f t="shared" si="22"/>
        <v>6</v>
      </c>
      <c r="R55" s="278">
        <f t="shared" si="22"/>
        <v>4</v>
      </c>
    </row>
    <row r="56" spans="1:18" ht="13" x14ac:dyDescent="0.25">
      <c r="A56" s="275"/>
      <c r="B56" s="275"/>
      <c r="C56" s="298" t="s">
        <v>186</v>
      </c>
      <c r="D56" s="277"/>
      <c r="E56" s="278">
        <f>COUNT(E37:E43,E46:E48,E51)</f>
        <v>4</v>
      </c>
      <c r="F56" s="278">
        <f t="shared" ref="F56:R56" si="23">COUNT(F37:F43,F46:F48,F51)</f>
        <v>5</v>
      </c>
      <c r="G56" s="278">
        <f t="shared" si="23"/>
        <v>6</v>
      </c>
      <c r="H56" s="278">
        <f t="shared" si="23"/>
        <v>6</v>
      </c>
      <c r="I56" s="278">
        <f t="shared" si="23"/>
        <v>7</v>
      </c>
      <c r="J56" s="278">
        <f t="shared" si="23"/>
        <v>7</v>
      </c>
      <c r="K56" s="278">
        <f t="shared" si="23"/>
        <v>4</v>
      </c>
      <c r="L56" s="278">
        <f t="shared" si="23"/>
        <v>4</v>
      </c>
      <c r="M56" s="278">
        <f t="shared" si="23"/>
        <v>5</v>
      </c>
      <c r="N56" s="278">
        <f t="shared" si="23"/>
        <v>7</v>
      </c>
      <c r="O56" s="278">
        <f t="shared" si="23"/>
        <v>7</v>
      </c>
      <c r="P56" s="278">
        <f t="shared" si="23"/>
        <v>5</v>
      </c>
      <c r="Q56" s="278">
        <f t="shared" si="23"/>
        <v>6</v>
      </c>
      <c r="R56" s="278">
        <f t="shared" si="23"/>
        <v>4</v>
      </c>
    </row>
    <row r="57" spans="1:18" ht="13" x14ac:dyDescent="0.25">
      <c r="A57" s="275"/>
      <c r="B57" s="275"/>
      <c r="C57" s="298" t="s">
        <v>130</v>
      </c>
      <c r="D57" s="277"/>
      <c r="E57" s="278">
        <f>COUNT(E38:E43,E46:E48,E51)</f>
        <v>4</v>
      </c>
      <c r="F57" s="278">
        <f t="shared" ref="F57:R57" si="24">COUNT(F38:F43,F46:F48,F51)</f>
        <v>4</v>
      </c>
      <c r="G57" s="278">
        <f t="shared" si="24"/>
        <v>5</v>
      </c>
      <c r="H57" s="278">
        <f t="shared" si="24"/>
        <v>5</v>
      </c>
      <c r="I57" s="278">
        <f t="shared" si="24"/>
        <v>6</v>
      </c>
      <c r="J57" s="278">
        <f t="shared" si="24"/>
        <v>7</v>
      </c>
      <c r="K57" s="278">
        <f t="shared" si="24"/>
        <v>4</v>
      </c>
      <c r="L57" s="278">
        <f t="shared" si="24"/>
        <v>4</v>
      </c>
      <c r="M57" s="278">
        <f t="shared" si="24"/>
        <v>4</v>
      </c>
      <c r="N57" s="278">
        <f t="shared" si="24"/>
        <v>6</v>
      </c>
      <c r="O57" s="278">
        <f t="shared" si="24"/>
        <v>6</v>
      </c>
      <c r="P57" s="278">
        <f t="shared" si="24"/>
        <v>5</v>
      </c>
      <c r="Q57" s="278">
        <f t="shared" si="24"/>
        <v>6</v>
      </c>
      <c r="R57" s="278">
        <f t="shared" si="24"/>
        <v>4</v>
      </c>
    </row>
    <row r="58" spans="1:18" ht="13.5" thickBot="1" x14ac:dyDescent="0.3">
      <c r="A58" s="299" t="s">
        <v>102</v>
      </c>
      <c r="B58" s="265"/>
      <c r="C58" s="266"/>
      <c r="D58" s="267"/>
      <c r="E58" s="269"/>
      <c r="F58" s="270"/>
      <c r="G58" s="270"/>
      <c r="H58" s="270"/>
      <c r="I58" s="267"/>
      <c r="J58" s="267"/>
      <c r="K58" s="268"/>
      <c r="L58" s="268"/>
      <c r="M58" s="270"/>
      <c r="N58" s="267"/>
      <c r="O58" s="267"/>
      <c r="P58" s="267"/>
      <c r="Q58" s="267"/>
      <c r="R58" s="269"/>
    </row>
    <row r="59" spans="1:18" ht="13.5" thickBot="1" x14ac:dyDescent="0.3">
      <c r="A59" s="300" t="s">
        <v>95</v>
      </c>
      <c r="B59" s="300" t="s">
        <v>101</v>
      </c>
      <c r="C59" s="301" t="s">
        <v>97</v>
      </c>
      <c r="D59" s="300">
        <f>SUM(E59:K59,L59:R59)/2</f>
        <v>19</v>
      </c>
      <c r="E59" s="302"/>
      <c r="F59" s="303">
        <v>7.5</v>
      </c>
      <c r="G59" s="303">
        <v>7.5</v>
      </c>
      <c r="H59" s="303">
        <v>4</v>
      </c>
      <c r="I59" s="300"/>
      <c r="J59" s="300"/>
      <c r="K59" s="302"/>
      <c r="L59" s="302"/>
      <c r="M59" s="303">
        <v>7.5</v>
      </c>
      <c r="N59" s="300">
        <v>7.5</v>
      </c>
      <c r="O59" s="300">
        <v>4</v>
      </c>
      <c r="P59" s="300"/>
      <c r="Q59" s="300"/>
      <c r="R59" s="304"/>
    </row>
    <row r="60" spans="1:18" ht="13.5" thickBot="1" x14ac:dyDescent="0.3">
      <c r="A60" s="265" t="s">
        <v>96</v>
      </c>
      <c r="B60" s="265" t="s">
        <v>100</v>
      </c>
      <c r="C60" s="305" t="s">
        <v>99</v>
      </c>
      <c r="D60" s="300">
        <f t="shared" ref="D60:D61" si="25">SUM(E60:K60,L60:R60)/2</f>
        <v>38</v>
      </c>
      <c r="E60" s="306"/>
      <c r="F60" s="307">
        <v>9.5</v>
      </c>
      <c r="G60" s="265">
        <v>9.5</v>
      </c>
      <c r="H60" s="265">
        <v>9.5</v>
      </c>
      <c r="I60" s="265">
        <v>9.5</v>
      </c>
      <c r="J60" s="265"/>
      <c r="K60" s="306"/>
      <c r="L60" s="308"/>
      <c r="M60" s="309">
        <v>9.5</v>
      </c>
      <c r="N60" s="265">
        <v>9.5</v>
      </c>
      <c r="O60" s="265">
        <v>9.5</v>
      </c>
      <c r="P60" s="265">
        <v>9.5</v>
      </c>
      <c r="Q60" s="265"/>
      <c r="R60" s="310"/>
    </row>
    <row r="61" spans="1:18" ht="13.5" thickBot="1" x14ac:dyDescent="0.3">
      <c r="A61" s="265" t="s">
        <v>96</v>
      </c>
      <c r="B61" s="265" t="s">
        <v>100</v>
      </c>
      <c r="C61" s="305" t="s">
        <v>137</v>
      </c>
      <c r="D61" s="300">
        <f t="shared" si="25"/>
        <v>42</v>
      </c>
      <c r="E61" s="306">
        <v>9.5</v>
      </c>
      <c r="F61" s="309">
        <v>9.5</v>
      </c>
      <c r="G61" s="265"/>
      <c r="H61" s="265"/>
      <c r="I61" s="265">
        <v>4</v>
      </c>
      <c r="J61" s="265">
        <v>9.5</v>
      </c>
      <c r="K61" s="306">
        <v>9.5</v>
      </c>
      <c r="L61" s="306">
        <v>9.5</v>
      </c>
      <c r="M61" s="307">
        <v>9.5</v>
      </c>
      <c r="N61" s="265"/>
      <c r="O61" s="265"/>
      <c r="P61" s="265">
        <v>4</v>
      </c>
      <c r="Q61" s="265">
        <v>9.5</v>
      </c>
      <c r="R61" s="310">
        <v>9.5</v>
      </c>
    </row>
    <row r="62" spans="1:18" ht="13" x14ac:dyDescent="0.3">
      <c r="A62" s="265"/>
      <c r="B62" s="311" t="s">
        <v>155</v>
      </c>
      <c r="C62" s="312" t="s">
        <v>140</v>
      </c>
      <c r="D62" s="267"/>
      <c r="E62" s="268"/>
      <c r="F62" s="270"/>
      <c r="G62" s="270"/>
      <c r="H62" s="270"/>
      <c r="I62" s="267"/>
      <c r="J62" s="267"/>
      <c r="K62" s="268"/>
      <c r="L62" s="268"/>
      <c r="M62" s="267"/>
      <c r="N62" s="267"/>
      <c r="O62" s="267"/>
      <c r="P62" s="267"/>
      <c r="Q62" s="267"/>
      <c r="R62" s="269"/>
    </row>
    <row r="63" spans="1:18" ht="13" x14ac:dyDescent="0.3">
      <c r="A63" s="265"/>
      <c r="B63" s="313" t="s">
        <v>154</v>
      </c>
      <c r="C63" s="314" t="s">
        <v>141</v>
      </c>
      <c r="D63" s="267"/>
      <c r="E63" s="268"/>
      <c r="F63" s="270"/>
      <c r="G63" s="270"/>
      <c r="H63" s="270"/>
      <c r="I63" s="267"/>
      <c r="J63" s="267"/>
      <c r="K63" s="268"/>
      <c r="L63" s="268"/>
      <c r="M63" s="267"/>
      <c r="N63" s="267"/>
      <c r="O63" s="267"/>
      <c r="P63" s="267"/>
      <c r="Q63" s="267"/>
      <c r="R63" s="269"/>
    </row>
    <row r="64" spans="1:18" ht="13" x14ac:dyDescent="0.3">
      <c r="A64" s="315"/>
      <c r="B64" s="315"/>
      <c r="C64" s="315"/>
      <c r="D64" s="317"/>
      <c r="E64" s="318">
        <f>SUM(E7:E13,E15:E18,E20:E21,E23:E25,E27:E29,E31,E33,E35:E35,E37:E43,E46:E48,E51,E59:E63)</f>
        <v>95.5</v>
      </c>
      <c r="F64" s="318">
        <f t="shared" ref="F64:R64" si="26">SUM(F7:F13,F15:F18,F20:F21,F23:F25,F27:F29,F31,F33,F35:F35,F37:F43,F46:F48,F51,F59:F63)</f>
        <v>174.5</v>
      </c>
      <c r="G64" s="318">
        <f t="shared" si="26"/>
        <v>168</v>
      </c>
      <c r="H64" s="318">
        <f t="shared" si="26"/>
        <v>158.5</v>
      </c>
      <c r="I64" s="318">
        <f t="shared" si="26"/>
        <v>166.5</v>
      </c>
      <c r="J64" s="318">
        <f t="shared" si="26"/>
        <v>157.5</v>
      </c>
      <c r="K64" s="318">
        <f t="shared" si="26"/>
        <v>103.5</v>
      </c>
      <c r="L64" s="318">
        <f t="shared" si="26"/>
        <v>103.5</v>
      </c>
      <c r="M64" s="318">
        <f t="shared" si="26"/>
        <v>171.5</v>
      </c>
      <c r="N64" s="318">
        <f t="shared" si="26"/>
        <v>175</v>
      </c>
      <c r="O64" s="318">
        <f t="shared" si="26"/>
        <v>161.5</v>
      </c>
      <c r="P64" s="318">
        <f t="shared" si="26"/>
        <v>151.5</v>
      </c>
      <c r="Q64" s="318">
        <f t="shared" si="26"/>
        <v>157.5</v>
      </c>
      <c r="R64" s="318">
        <f t="shared" si="26"/>
        <v>103.5</v>
      </c>
    </row>
    <row r="65" spans="1:18" ht="13" x14ac:dyDescent="0.3">
      <c r="A65" s="319"/>
      <c r="B65" s="319"/>
      <c r="C65" s="319"/>
      <c r="D65" s="317"/>
      <c r="E65" s="351">
        <f>E64/8</f>
        <v>11.9375</v>
      </c>
      <c r="F65" s="351">
        <f t="shared" ref="F65:R65" si="27">F64/8</f>
        <v>21.8125</v>
      </c>
      <c r="G65" s="351">
        <f t="shared" si="27"/>
        <v>21</v>
      </c>
      <c r="H65" s="351">
        <f t="shared" si="27"/>
        <v>19.8125</v>
      </c>
      <c r="I65" s="351">
        <f t="shared" si="27"/>
        <v>20.8125</v>
      </c>
      <c r="J65" s="351">
        <f t="shared" si="27"/>
        <v>19.6875</v>
      </c>
      <c r="K65" s="351">
        <f t="shared" si="27"/>
        <v>12.9375</v>
      </c>
      <c r="L65" s="351">
        <f t="shared" si="27"/>
        <v>12.9375</v>
      </c>
      <c r="M65" s="351">
        <f t="shared" si="27"/>
        <v>21.4375</v>
      </c>
      <c r="N65" s="351">
        <f t="shared" si="27"/>
        <v>21.875</v>
      </c>
      <c r="O65" s="351">
        <f t="shared" si="27"/>
        <v>20.1875</v>
      </c>
      <c r="P65" s="351">
        <f t="shared" si="27"/>
        <v>18.9375</v>
      </c>
      <c r="Q65" s="351">
        <f t="shared" si="27"/>
        <v>19.6875</v>
      </c>
      <c r="R65" s="351">
        <f t="shared" si="27"/>
        <v>12.9375</v>
      </c>
    </row>
    <row r="66" spans="1:18" ht="13" x14ac:dyDescent="0.3">
      <c r="A66" s="320"/>
      <c r="B66" s="320"/>
      <c r="C66" s="320"/>
      <c r="D66" s="321" t="s">
        <v>212</v>
      </c>
      <c r="E66" s="322" t="s">
        <v>74</v>
      </c>
      <c r="F66" s="323" t="s">
        <v>203</v>
      </c>
      <c r="H66" s="321" t="s">
        <v>211</v>
      </c>
      <c r="I66" s="324"/>
      <c r="J66" s="325" t="s">
        <v>203</v>
      </c>
      <c r="L66" s="321" t="s">
        <v>213</v>
      </c>
      <c r="M66" s="322" t="s">
        <v>74</v>
      </c>
      <c r="N66" s="323" t="s">
        <v>203</v>
      </c>
      <c r="P66" s="321" t="s">
        <v>211</v>
      </c>
      <c r="Q66" s="324"/>
      <c r="R66" s="325" t="s">
        <v>203</v>
      </c>
    </row>
    <row r="67" spans="1:18" ht="13" x14ac:dyDescent="0.3">
      <c r="A67" s="316"/>
      <c r="B67" s="316"/>
      <c r="C67" s="316"/>
      <c r="D67" s="326" t="s">
        <v>159</v>
      </c>
      <c r="E67" s="256">
        <v>27.15</v>
      </c>
      <c r="F67" s="327" t="str">
        <f>E67* 40 &amp; "hrs"</f>
        <v>1086hrs</v>
      </c>
      <c r="H67" s="328" t="s">
        <v>240</v>
      </c>
      <c r="I67" s="329">
        <v>25.93</v>
      </c>
      <c r="J67" s="330" t="s">
        <v>247</v>
      </c>
      <c r="L67" s="331" t="s">
        <v>159</v>
      </c>
      <c r="M67" s="332">
        <v>27.15</v>
      </c>
      <c r="N67" s="327" t="str">
        <f>M67* 40 &amp; "hrs"</f>
        <v>1086hrs</v>
      </c>
      <c r="P67" s="334" t="s">
        <v>240</v>
      </c>
      <c r="Q67" s="335">
        <v>25.93</v>
      </c>
      <c r="R67" s="336" t="s">
        <v>247</v>
      </c>
    </row>
    <row r="68" spans="1:18" ht="13" x14ac:dyDescent="0.3">
      <c r="A68" s="316"/>
      <c r="B68" s="316"/>
      <c r="C68" s="316"/>
      <c r="D68" s="337" t="s">
        <v>204</v>
      </c>
      <c r="E68" s="338">
        <f>SUM(E64:K64)/40</f>
        <v>25.6</v>
      </c>
      <c r="F68" s="339" t="str">
        <f>E68* 40 &amp; "hrs"</f>
        <v>1024hrs</v>
      </c>
      <c r="H68" s="340" t="s">
        <v>74</v>
      </c>
      <c r="I68" s="341">
        <f>SUM(E64:K64)/40</f>
        <v>25.6</v>
      </c>
      <c r="J68" s="342" t="str">
        <f>I68*40 &amp; "hrs"</f>
        <v>1024hrs</v>
      </c>
      <c r="L68" s="343" t="s">
        <v>204</v>
      </c>
      <c r="M68" s="354">
        <f>SUM(L64:R64)/40</f>
        <v>25.6</v>
      </c>
      <c r="N68" s="339" t="str">
        <f>M68* 40 &amp; "hrs"</f>
        <v>1024hrs</v>
      </c>
      <c r="P68" s="340" t="s">
        <v>74</v>
      </c>
      <c r="Q68" s="352">
        <f>SUM(L64:R64)/40</f>
        <v>25.6</v>
      </c>
      <c r="R68" s="353" t="str">
        <f>Q68*40 &amp; "hrs"</f>
        <v>1024hrs</v>
      </c>
    </row>
    <row r="69" spans="1:18" ht="13" x14ac:dyDescent="0.3">
      <c r="A69" s="257"/>
      <c r="B69" s="257"/>
      <c r="C69" s="257"/>
      <c r="D69" s="331" t="s">
        <v>188</v>
      </c>
      <c r="E69" s="332">
        <f>COUNTIFS(E7:K65, "T")*8/40</f>
        <v>0</v>
      </c>
      <c r="F69" s="333" t="str">
        <f>E69* 40 &amp; "hrs"</f>
        <v>0hrs</v>
      </c>
      <c r="H69" s="334" t="s">
        <v>241</v>
      </c>
      <c r="I69" s="332">
        <v>29.07</v>
      </c>
      <c r="J69" s="336" t="s">
        <v>251</v>
      </c>
      <c r="L69" s="348" t="s">
        <v>188</v>
      </c>
      <c r="M69" s="335">
        <f>COUNTIFS(L7:R65, "T")*8/40</f>
        <v>0</v>
      </c>
      <c r="N69" s="333" t="str">
        <f>M69* 40 &amp; "hrs"</f>
        <v>0hrs</v>
      </c>
      <c r="P69" s="334" t="s">
        <v>241</v>
      </c>
      <c r="Q69" s="335">
        <v>29.07</v>
      </c>
      <c r="R69" s="336" t="s">
        <v>251</v>
      </c>
    </row>
  </sheetData>
  <mergeCells count="5">
    <mergeCell ref="A1:R1"/>
    <mergeCell ref="A2:R2"/>
    <mergeCell ref="A3:R3"/>
    <mergeCell ref="E4:K4"/>
    <mergeCell ref="L4:R4"/>
  </mergeCells>
  <conditionalFormatting sqref="I68">
    <cfRule type="cellIs" dxfId="189" priority="10" operator="lessThan">
      <formula>25.93</formula>
    </cfRule>
    <cfRule type="cellIs" dxfId="188" priority="11" operator="greaterThan">
      <formula>29.07</formula>
    </cfRule>
    <cfRule type="cellIs" dxfId="187" priority="12" operator="between">
      <formula>25.93</formula>
      <formula>29.07</formula>
    </cfRule>
  </conditionalFormatting>
  <conditionalFormatting sqref="J68">
    <cfRule type="cellIs" dxfId="186" priority="7" operator="lessThan">
      <formula>1037.2</formula>
    </cfRule>
    <cfRule type="cellIs" dxfId="185" priority="8" operator="greaterThan">
      <formula>1162.8</formula>
    </cfRule>
    <cfRule type="cellIs" dxfId="184" priority="9" operator="between">
      <formula>1037.2</formula>
      <formula>1162.8</formula>
    </cfRule>
  </conditionalFormatting>
  <conditionalFormatting sqref="Q68">
    <cfRule type="cellIs" dxfId="183" priority="4" operator="lessThan">
      <formula>25.93</formula>
    </cfRule>
    <cfRule type="cellIs" dxfId="182" priority="5" operator="greaterThan">
      <formula>29.07</formula>
    </cfRule>
    <cfRule type="cellIs" dxfId="181" priority="6" operator="between">
      <formula>25.93</formula>
      <formula>29.07</formula>
    </cfRule>
  </conditionalFormatting>
  <conditionalFormatting sqref="R68">
    <cfRule type="cellIs" dxfId="180" priority="1" operator="lessThan">
      <formula>1037.2</formula>
    </cfRule>
    <cfRule type="cellIs" dxfId="179" priority="2" operator="greaterThan">
      <formula>1162.8</formula>
    </cfRule>
    <cfRule type="cellIs" dxfId="178" priority="3" operator="between">
      <formula>1037.2</formula>
      <formula>1162.8</formula>
    </cfRule>
  </conditionalFormatting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67"/>
  <sheetViews>
    <sheetView topLeftCell="A16" workbookViewId="0">
      <selection activeCell="T16" sqref="T16"/>
    </sheetView>
  </sheetViews>
  <sheetFormatPr defaultRowHeight="12.5" x14ac:dyDescent="0.25"/>
  <cols>
    <col min="2" max="2" width="27" customWidth="1"/>
    <col min="3" max="3" width="26.1796875" bestFit="1" customWidth="1"/>
    <col min="4" max="18" width="9.26953125" bestFit="1" customWidth="1"/>
    <col min="19" max="19" width="10.7265625" bestFit="1" customWidth="1"/>
  </cols>
  <sheetData>
    <row r="1" spans="1:19" ht="23.15" customHeight="1" x14ac:dyDescent="0.5">
      <c r="A1" s="2678" t="s">
        <v>0</v>
      </c>
      <c r="B1" s="2678"/>
      <c r="C1" s="2678"/>
      <c r="D1" s="2678"/>
      <c r="E1" s="2678"/>
      <c r="F1" s="2678"/>
      <c r="G1" s="2678"/>
      <c r="H1" s="2678"/>
      <c r="I1" s="2678"/>
      <c r="J1" s="2678"/>
      <c r="K1" s="2678"/>
      <c r="L1" s="2678"/>
      <c r="M1" s="2678"/>
      <c r="N1" s="2678"/>
      <c r="O1" s="2678"/>
      <c r="P1" s="2678"/>
      <c r="Q1" s="2678"/>
      <c r="R1" s="2678"/>
      <c r="S1" s="399"/>
    </row>
    <row r="2" spans="1:19" ht="23.15" customHeight="1" x14ac:dyDescent="0.5">
      <c r="A2" s="2678" t="s">
        <v>87</v>
      </c>
      <c r="B2" s="2678"/>
      <c r="C2" s="2678"/>
      <c r="D2" s="2678"/>
      <c r="E2" s="2678"/>
      <c r="F2" s="2678"/>
      <c r="G2" s="2678"/>
      <c r="H2" s="2678"/>
      <c r="I2" s="2678"/>
      <c r="J2" s="2678"/>
      <c r="K2" s="2678"/>
      <c r="L2" s="2678"/>
      <c r="M2" s="2678"/>
      <c r="N2" s="2678"/>
      <c r="O2" s="2678"/>
      <c r="P2" s="2678"/>
      <c r="Q2" s="2678"/>
      <c r="R2" s="2678"/>
      <c r="S2" s="399"/>
    </row>
    <row r="3" spans="1:19" ht="23.15" customHeight="1" x14ac:dyDescent="0.5">
      <c r="A3" s="2690"/>
      <c r="B3" s="2690"/>
      <c r="C3" s="2690"/>
      <c r="D3" s="2690"/>
      <c r="E3" s="2690"/>
      <c r="F3" s="2690"/>
      <c r="G3" s="2690"/>
      <c r="H3" s="2690"/>
      <c r="I3" s="2690"/>
      <c r="J3" s="2690"/>
      <c r="K3" s="2690"/>
      <c r="L3" s="2690"/>
      <c r="M3" s="2690"/>
      <c r="N3" s="2690"/>
      <c r="O3" s="2690"/>
      <c r="P3" s="2690"/>
      <c r="Q3" s="2690"/>
      <c r="R3" s="2690"/>
      <c r="S3" s="399"/>
    </row>
    <row r="4" spans="1:19" ht="23.15" customHeight="1" x14ac:dyDescent="0.5">
      <c r="A4" s="371"/>
      <c r="B4" s="371"/>
      <c r="C4" s="371"/>
      <c r="D4" s="371"/>
      <c r="E4" s="2668" t="s">
        <v>2</v>
      </c>
      <c r="F4" s="2669"/>
      <c r="G4" s="2669"/>
      <c r="H4" s="2669"/>
      <c r="I4" s="2669"/>
      <c r="J4" s="2669"/>
      <c r="K4" s="2670"/>
      <c r="L4" s="2668" t="s">
        <v>3</v>
      </c>
      <c r="M4" s="2669"/>
      <c r="N4" s="2669"/>
      <c r="O4" s="2669"/>
      <c r="P4" s="2669"/>
      <c r="Q4" s="2669"/>
      <c r="R4" s="2669"/>
      <c r="S4" s="399"/>
    </row>
    <row r="5" spans="1:19" ht="23.15" customHeight="1" x14ac:dyDescent="0.5">
      <c r="A5" s="372"/>
      <c r="B5" s="372"/>
      <c r="C5" s="372"/>
      <c r="D5" s="372"/>
      <c r="E5" s="373">
        <v>45193</v>
      </c>
      <c r="F5" s="373">
        <v>45194</v>
      </c>
      <c r="G5" s="373">
        <v>45195</v>
      </c>
      <c r="H5" s="373">
        <v>45196</v>
      </c>
      <c r="I5" s="373">
        <v>45197</v>
      </c>
      <c r="J5" s="373">
        <v>45198</v>
      </c>
      <c r="K5" s="373">
        <v>45199</v>
      </c>
      <c r="L5" s="373">
        <v>45200</v>
      </c>
      <c r="M5" s="373">
        <v>45201</v>
      </c>
      <c r="N5" s="373">
        <v>45202</v>
      </c>
      <c r="O5" s="373">
        <v>45203</v>
      </c>
      <c r="P5" s="373">
        <v>45204</v>
      </c>
      <c r="Q5" s="373">
        <v>45205</v>
      </c>
      <c r="R5" s="373">
        <v>45206</v>
      </c>
      <c r="S5" s="399"/>
    </row>
    <row r="6" spans="1:19" ht="23.15" customHeight="1" x14ac:dyDescent="0.5">
      <c r="A6" s="374" t="s">
        <v>4</v>
      </c>
      <c r="B6" s="374" t="s">
        <v>5</v>
      </c>
      <c r="C6" s="374" t="s">
        <v>6</v>
      </c>
      <c r="D6" s="374" t="s">
        <v>7</v>
      </c>
      <c r="E6" s="375" t="s">
        <v>8</v>
      </c>
      <c r="F6" s="376" t="s">
        <v>9</v>
      </c>
      <c r="G6" s="376" t="s">
        <v>10</v>
      </c>
      <c r="H6" s="376" t="s">
        <v>11</v>
      </c>
      <c r="I6" s="376" t="s">
        <v>10</v>
      </c>
      <c r="J6" s="377" t="s">
        <v>174</v>
      </c>
      <c r="K6" s="375" t="s">
        <v>8</v>
      </c>
      <c r="L6" s="375" t="s">
        <v>8</v>
      </c>
      <c r="M6" s="376" t="s">
        <v>9</v>
      </c>
      <c r="N6" s="376" t="s">
        <v>10</v>
      </c>
      <c r="O6" s="376" t="s">
        <v>11</v>
      </c>
      <c r="P6" s="376" t="s">
        <v>10</v>
      </c>
      <c r="Q6" s="376" t="s">
        <v>12</v>
      </c>
      <c r="R6" s="378" t="s">
        <v>8</v>
      </c>
      <c r="S6" s="399"/>
    </row>
    <row r="7" spans="1:19" ht="23.15" customHeight="1" x14ac:dyDescent="0.4">
      <c r="A7" s="379" t="s">
        <v>13</v>
      </c>
      <c r="B7" s="379" t="s">
        <v>116</v>
      </c>
      <c r="C7" s="380" t="s">
        <v>115</v>
      </c>
      <c r="D7" s="381">
        <f>SUM(E7:K7,L7:R7)/2</f>
        <v>40</v>
      </c>
      <c r="E7" s="382"/>
      <c r="F7" s="381">
        <v>8</v>
      </c>
      <c r="G7" s="381">
        <v>8</v>
      </c>
      <c r="H7" s="381">
        <v>8</v>
      </c>
      <c r="I7" s="381">
        <v>8</v>
      </c>
      <c r="J7" s="381">
        <v>8</v>
      </c>
      <c r="K7" s="382"/>
      <c r="L7" s="382"/>
      <c r="M7" s="381">
        <v>8</v>
      </c>
      <c r="N7" s="381">
        <v>8</v>
      </c>
      <c r="O7" s="381">
        <v>8</v>
      </c>
      <c r="P7" s="381">
        <v>8</v>
      </c>
      <c r="Q7" s="381">
        <v>8</v>
      </c>
      <c r="R7" s="383"/>
      <c r="S7" s="399"/>
    </row>
    <row r="8" spans="1:19" ht="23.15" customHeight="1" x14ac:dyDescent="0.4">
      <c r="A8" s="379" t="s">
        <v>13</v>
      </c>
      <c r="B8" s="379" t="s">
        <v>90</v>
      </c>
      <c r="C8" s="380" t="s">
        <v>88</v>
      </c>
      <c r="D8" s="381">
        <f t="shared" ref="D8:D13" si="0">SUM(E8:K8,L8:R8)/2</f>
        <v>40</v>
      </c>
      <c r="E8" s="382"/>
      <c r="F8" s="381">
        <v>8</v>
      </c>
      <c r="G8" s="381">
        <v>8</v>
      </c>
      <c r="H8" s="384">
        <v>8</v>
      </c>
      <c r="I8" s="381">
        <v>8</v>
      </c>
      <c r="J8" s="381">
        <v>8</v>
      </c>
      <c r="K8" s="382"/>
      <c r="L8" s="382"/>
      <c r="M8" s="381">
        <v>8</v>
      </c>
      <c r="N8" s="381">
        <v>8</v>
      </c>
      <c r="O8" s="381">
        <v>8</v>
      </c>
      <c r="P8" s="381">
        <v>8</v>
      </c>
      <c r="Q8" s="381">
        <v>8</v>
      </c>
      <c r="R8" s="383"/>
      <c r="S8" s="399"/>
    </row>
    <row r="9" spans="1:19" ht="23.15" customHeight="1" x14ac:dyDescent="0.4">
      <c r="A9" s="379" t="s">
        <v>13</v>
      </c>
      <c r="B9" s="379" t="s">
        <v>90</v>
      </c>
      <c r="C9" s="380" t="s">
        <v>89</v>
      </c>
      <c r="D9" s="381">
        <f t="shared" si="0"/>
        <v>40</v>
      </c>
      <c r="E9" s="382"/>
      <c r="F9" s="381">
        <v>8</v>
      </c>
      <c r="G9" s="381">
        <v>8</v>
      </c>
      <c r="H9" s="381">
        <v>8</v>
      </c>
      <c r="I9" s="381">
        <v>8</v>
      </c>
      <c r="J9" s="381">
        <v>8</v>
      </c>
      <c r="K9" s="382"/>
      <c r="L9" s="382"/>
      <c r="M9" s="381">
        <v>8</v>
      </c>
      <c r="N9" s="381">
        <v>8</v>
      </c>
      <c r="O9" s="381">
        <v>8</v>
      </c>
      <c r="P9" s="381">
        <v>8</v>
      </c>
      <c r="Q9" s="381">
        <v>8</v>
      </c>
      <c r="R9" s="383"/>
      <c r="S9" s="399"/>
    </row>
    <row r="10" spans="1:19" ht="23.15" customHeight="1" x14ac:dyDescent="0.4">
      <c r="A10" s="379" t="s">
        <v>13</v>
      </c>
      <c r="B10" s="379" t="s">
        <v>90</v>
      </c>
      <c r="C10" s="385" t="s">
        <v>118</v>
      </c>
      <c r="D10" s="381">
        <f t="shared" si="0"/>
        <v>40</v>
      </c>
      <c r="E10" s="382">
        <v>8</v>
      </c>
      <c r="F10" s="381">
        <v>8</v>
      </c>
      <c r="G10" s="381">
        <v>8</v>
      </c>
      <c r="H10" s="381"/>
      <c r="I10" s="381">
        <v>8</v>
      </c>
      <c r="J10" s="381">
        <v>8</v>
      </c>
      <c r="K10" s="382"/>
      <c r="L10" s="386"/>
      <c r="M10" s="381">
        <v>8</v>
      </c>
      <c r="N10" s="381">
        <v>8</v>
      </c>
      <c r="O10" s="381">
        <v>8</v>
      </c>
      <c r="P10" s="381">
        <v>8</v>
      </c>
      <c r="Q10" s="381"/>
      <c r="R10" s="382">
        <v>8</v>
      </c>
      <c r="S10" s="399"/>
    </row>
    <row r="11" spans="1:19" ht="23.15" customHeight="1" x14ac:dyDescent="0.4">
      <c r="A11" s="379" t="s">
        <v>13</v>
      </c>
      <c r="B11" s="379" t="s">
        <v>90</v>
      </c>
      <c r="C11" s="385" t="s">
        <v>133</v>
      </c>
      <c r="D11" s="381">
        <f t="shared" si="0"/>
        <v>40</v>
      </c>
      <c r="E11" s="382">
        <v>8</v>
      </c>
      <c r="F11" s="381">
        <v>8</v>
      </c>
      <c r="G11" s="381"/>
      <c r="H11" s="381">
        <v>8</v>
      </c>
      <c r="I11" s="381">
        <v>8</v>
      </c>
      <c r="J11" s="381">
        <v>8</v>
      </c>
      <c r="K11" s="382"/>
      <c r="L11" s="386"/>
      <c r="M11" s="381">
        <v>8</v>
      </c>
      <c r="N11" s="381">
        <v>8</v>
      </c>
      <c r="O11" s="381">
        <v>8</v>
      </c>
      <c r="P11" s="381"/>
      <c r="Q11" s="381">
        <v>8</v>
      </c>
      <c r="R11" s="383">
        <v>8</v>
      </c>
      <c r="S11" s="399"/>
    </row>
    <row r="12" spans="1:19" ht="23.15" customHeight="1" x14ac:dyDescent="0.4">
      <c r="A12" s="379" t="s">
        <v>13</v>
      </c>
      <c r="B12" s="379" t="s">
        <v>90</v>
      </c>
      <c r="C12" s="387" t="s">
        <v>106</v>
      </c>
      <c r="D12" s="381">
        <f t="shared" si="0"/>
        <v>8</v>
      </c>
      <c r="E12" s="382"/>
      <c r="F12" s="381"/>
      <c r="G12" s="381"/>
      <c r="H12" s="381"/>
      <c r="I12" s="381"/>
      <c r="J12" s="381"/>
      <c r="K12" s="382">
        <v>8</v>
      </c>
      <c r="L12" s="386"/>
      <c r="M12" s="381"/>
      <c r="N12" s="381"/>
      <c r="O12" s="381"/>
      <c r="P12" s="381"/>
      <c r="Q12" s="381"/>
      <c r="R12" s="382">
        <v>8</v>
      </c>
      <c r="S12" s="399"/>
    </row>
    <row r="13" spans="1:19" ht="23.15" customHeight="1" x14ac:dyDescent="0.4">
      <c r="A13" s="379" t="s">
        <v>13</v>
      </c>
      <c r="B13" s="379" t="s">
        <v>228</v>
      </c>
      <c r="C13" s="387" t="s">
        <v>112</v>
      </c>
      <c r="D13" s="381">
        <f t="shared" si="0"/>
        <v>12</v>
      </c>
      <c r="E13" s="382">
        <v>6</v>
      </c>
      <c r="F13" s="384"/>
      <c r="G13" s="388"/>
      <c r="H13" s="381"/>
      <c r="I13" s="388"/>
      <c r="J13" s="381"/>
      <c r="K13" s="382">
        <v>6</v>
      </c>
      <c r="L13" s="386">
        <v>6</v>
      </c>
      <c r="M13" s="381"/>
      <c r="N13" s="388"/>
      <c r="O13" s="381"/>
      <c r="P13" s="388"/>
      <c r="Q13" s="381"/>
      <c r="R13" s="386">
        <v>6</v>
      </c>
      <c r="S13" s="399"/>
    </row>
    <row r="14" spans="1:19" ht="23.15" customHeight="1" x14ac:dyDescent="0.25">
      <c r="A14" s="389"/>
      <c r="B14" s="389"/>
      <c r="C14" s="390" t="s">
        <v>122</v>
      </c>
      <c r="D14" s="391"/>
      <c r="E14" s="392">
        <f>COUNT(E7:E13)</f>
        <v>3</v>
      </c>
      <c r="F14" s="392">
        <f>COUNT(F7:F13)</f>
        <v>5</v>
      </c>
      <c r="G14" s="392">
        <f t="shared" ref="G14:R14" si="1">COUNT(G7:G13)</f>
        <v>4</v>
      </c>
      <c r="H14" s="392">
        <f t="shared" si="1"/>
        <v>4</v>
      </c>
      <c r="I14" s="392">
        <f t="shared" si="1"/>
        <v>5</v>
      </c>
      <c r="J14" s="392">
        <f t="shared" si="1"/>
        <v>5</v>
      </c>
      <c r="K14" s="392">
        <f t="shared" si="1"/>
        <v>2</v>
      </c>
      <c r="L14" s="392">
        <f t="shared" si="1"/>
        <v>1</v>
      </c>
      <c r="M14" s="392">
        <f t="shared" si="1"/>
        <v>5</v>
      </c>
      <c r="N14" s="392">
        <f t="shared" si="1"/>
        <v>5</v>
      </c>
      <c r="O14" s="392">
        <f t="shared" si="1"/>
        <v>5</v>
      </c>
      <c r="P14" s="392">
        <f t="shared" si="1"/>
        <v>4</v>
      </c>
      <c r="Q14" s="392">
        <f t="shared" si="1"/>
        <v>4</v>
      </c>
      <c r="R14" s="393">
        <f t="shared" si="1"/>
        <v>4</v>
      </c>
      <c r="S14" s="432">
        <f>AVERAGE(E14:R14)</f>
        <v>4</v>
      </c>
    </row>
    <row r="15" spans="1:19" ht="23.15" customHeight="1" x14ac:dyDescent="0.25">
      <c r="A15" s="379" t="s">
        <v>13</v>
      </c>
      <c r="B15" s="379" t="s">
        <v>14</v>
      </c>
      <c r="C15" s="385" t="s">
        <v>202</v>
      </c>
      <c r="D15" s="381">
        <f>SUM(E15:K15,L15:R15)/2</f>
        <v>40</v>
      </c>
      <c r="E15" s="386"/>
      <c r="F15" s="394">
        <v>8</v>
      </c>
      <c r="G15" s="394"/>
      <c r="H15" s="394">
        <v>8</v>
      </c>
      <c r="I15" s="394">
        <v>8</v>
      </c>
      <c r="J15" s="394">
        <v>8</v>
      </c>
      <c r="K15" s="386">
        <v>8</v>
      </c>
      <c r="L15" s="386">
        <v>8</v>
      </c>
      <c r="M15" s="381"/>
      <c r="N15" s="394">
        <v>8</v>
      </c>
      <c r="O15" s="394">
        <v>8</v>
      </c>
      <c r="P15" s="394">
        <v>8</v>
      </c>
      <c r="Q15" s="394">
        <v>8</v>
      </c>
      <c r="R15" s="395"/>
      <c r="S15" s="433"/>
    </row>
    <row r="16" spans="1:19" ht="23.15" customHeight="1" x14ac:dyDescent="0.25">
      <c r="A16" s="379" t="s">
        <v>13</v>
      </c>
      <c r="B16" s="379" t="s">
        <v>14</v>
      </c>
      <c r="C16" s="385" t="s">
        <v>98</v>
      </c>
      <c r="D16" s="381">
        <f t="shared" ref="D16:D18" si="2">SUM(E16:K16,L16:R16)/2</f>
        <v>36</v>
      </c>
      <c r="E16" s="382"/>
      <c r="F16" s="384">
        <v>8</v>
      </c>
      <c r="G16" s="381">
        <v>8</v>
      </c>
      <c r="H16" s="381">
        <v>8</v>
      </c>
      <c r="I16" s="381">
        <v>8</v>
      </c>
      <c r="J16" s="381">
        <v>8</v>
      </c>
      <c r="K16" s="382"/>
      <c r="L16" s="382"/>
      <c r="M16" s="396" t="s">
        <v>117</v>
      </c>
      <c r="N16" s="394">
        <v>8</v>
      </c>
      <c r="O16" s="381">
        <v>8</v>
      </c>
      <c r="P16" s="381">
        <v>8</v>
      </c>
      <c r="Q16" s="381">
        <v>8</v>
      </c>
      <c r="R16" s="397"/>
      <c r="S16" s="433"/>
    </row>
    <row r="17" spans="1:19" ht="23.15" customHeight="1" x14ac:dyDescent="0.25">
      <c r="A17" s="379" t="s">
        <v>13</v>
      </c>
      <c r="B17" s="379" t="s">
        <v>14</v>
      </c>
      <c r="C17" s="385" t="s">
        <v>142</v>
      </c>
      <c r="D17" s="381">
        <f t="shared" si="2"/>
        <v>40</v>
      </c>
      <c r="E17" s="382"/>
      <c r="F17" s="384">
        <v>8</v>
      </c>
      <c r="G17" s="381">
        <v>8</v>
      </c>
      <c r="H17" s="381"/>
      <c r="I17" s="381">
        <v>8</v>
      </c>
      <c r="J17" s="381">
        <v>8</v>
      </c>
      <c r="K17" s="386">
        <v>8</v>
      </c>
      <c r="L17" s="386">
        <v>8</v>
      </c>
      <c r="M17" s="381">
        <v>8</v>
      </c>
      <c r="N17" s="381"/>
      <c r="O17" s="381">
        <v>8</v>
      </c>
      <c r="P17" s="381">
        <v>8</v>
      </c>
      <c r="Q17" s="381">
        <v>8</v>
      </c>
      <c r="R17" s="397"/>
      <c r="S17" s="433"/>
    </row>
    <row r="18" spans="1:19" ht="23.15" customHeight="1" x14ac:dyDescent="0.25">
      <c r="A18" s="379" t="s">
        <v>13</v>
      </c>
      <c r="B18" s="379" t="s">
        <v>201</v>
      </c>
      <c r="C18" s="385" t="s">
        <v>107</v>
      </c>
      <c r="D18" s="381">
        <f t="shared" si="2"/>
        <v>19.5</v>
      </c>
      <c r="E18" s="382">
        <v>8</v>
      </c>
      <c r="F18" s="381"/>
      <c r="G18" s="398" t="s">
        <v>104</v>
      </c>
      <c r="H18" s="381">
        <v>5</v>
      </c>
      <c r="I18" s="381"/>
      <c r="J18" s="381"/>
      <c r="K18" s="382"/>
      <c r="L18" s="386">
        <v>8</v>
      </c>
      <c r="M18" s="381">
        <v>5</v>
      </c>
      <c r="N18" s="381">
        <v>5</v>
      </c>
      <c r="O18" s="381"/>
      <c r="P18" s="381"/>
      <c r="Q18" s="381"/>
      <c r="R18" s="397">
        <v>8</v>
      </c>
      <c r="S18" s="433"/>
    </row>
    <row r="19" spans="1:19" ht="23.15" customHeight="1" x14ac:dyDescent="0.25">
      <c r="A19" s="389"/>
      <c r="B19" s="389"/>
      <c r="C19" s="390" t="s">
        <v>123</v>
      </c>
      <c r="D19" s="391"/>
      <c r="E19" s="392">
        <f>COUNT(E7:E13,E15:E18)</f>
        <v>4</v>
      </c>
      <c r="F19" s="392">
        <f>COUNT(F7:F13,F15:F18)</f>
        <v>8</v>
      </c>
      <c r="G19" s="392">
        <f t="shared" ref="G19:R19" si="3">COUNT(G7:G13,G15:G18)</f>
        <v>6</v>
      </c>
      <c r="H19" s="392">
        <f t="shared" si="3"/>
        <v>7</v>
      </c>
      <c r="I19" s="392">
        <f t="shared" si="3"/>
        <v>8</v>
      </c>
      <c r="J19" s="392">
        <f t="shared" si="3"/>
        <v>8</v>
      </c>
      <c r="K19" s="392">
        <f t="shared" si="3"/>
        <v>4</v>
      </c>
      <c r="L19" s="392">
        <f t="shared" si="3"/>
        <v>4</v>
      </c>
      <c r="M19" s="392">
        <f>COUNT(M7:M13,M15:M18)</f>
        <v>7</v>
      </c>
      <c r="N19" s="392">
        <f t="shared" si="3"/>
        <v>8</v>
      </c>
      <c r="O19" s="392">
        <f t="shared" si="3"/>
        <v>8</v>
      </c>
      <c r="P19" s="392">
        <f t="shared" si="3"/>
        <v>7</v>
      </c>
      <c r="Q19" s="392">
        <f t="shared" si="3"/>
        <v>7</v>
      </c>
      <c r="R19" s="393">
        <f t="shared" si="3"/>
        <v>5</v>
      </c>
      <c r="S19" s="432">
        <f t="shared" ref="S19:S55" si="4">AVERAGE(E19:R19)</f>
        <v>6.5</v>
      </c>
    </row>
    <row r="20" spans="1:19" ht="23.15" customHeight="1" x14ac:dyDescent="0.4">
      <c r="A20" s="379" t="s">
        <v>13</v>
      </c>
      <c r="B20" s="379" t="s">
        <v>26</v>
      </c>
      <c r="C20" s="385" t="s">
        <v>111</v>
      </c>
      <c r="D20" s="381">
        <f t="shared" ref="D20:D42" si="5">SUM(E20:K20,L20:R20)/2</f>
        <v>40</v>
      </c>
      <c r="E20" s="382"/>
      <c r="F20" s="381">
        <v>8</v>
      </c>
      <c r="G20" s="381">
        <v>8</v>
      </c>
      <c r="H20" s="381"/>
      <c r="I20" s="381">
        <v>8</v>
      </c>
      <c r="J20" s="381">
        <v>8</v>
      </c>
      <c r="K20" s="386">
        <v>8</v>
      </c>
      <c r="L20" s="386">
        <v>8</v>
      </c>
      <c r="M20" s="394">
        <v>8</v>
      </c>
      <c r="N20" s="394">
        <v>8</v>
      </c>
      <c r="O20" s="399"/>
      <c r="P20" s="394">
        <v>8</v>
      </c>
      <c r="Q20" s="394">
        <v>8</v>
      </c>
      <c r="R20" s="397"/>
      <c r="S20" s="433"/>
    </row>
    <row r="21" spans="1:19" ht="23.15" customHeight="1" x14ac:dyDescent="0.25">
      <c r="A21" s="379" t="s">
        <v>13</v>
      </c>
      <c r="B21" s="379" t="s">
        <v>26</v>
      </c>
      <c r="C21" s="385" t="s">
        <v>146</v>
      </c>
      <c r="D21" s="381">
        <f t="shared" si="5"/>
        <v>40</v>
      </c>
      <c r="E21" s="382">
        <v>8</v>
      </c>
      <c r="F21" s="381"/>
      <c r="G21" s="381">
        <v>8</v>
      </c>
      <c r="H21" s="381">
        <v>8</v>
      </c>
      <c r="I21" s="381">
        <v>8</v>
      </c>
      <c r="J21" s="381">
        <v>8</v>
      </c>
      <c r="K21" s="400"/>
      <c r="L21" s="382"/>
      <c r="M21" s="381">
        <v>8</v>
      </c>
      <c r="N21" s="381">
        <v>8</v>
      </c>
      <c r="O21" s="381"/>
      <c r="P21" s="381">
        <v>8</v>
      </c>
      <c r="Q21" s="381">
        <v>8</v>
      </c>
      <c r="R21" s="401">
        <v>8</v>
      </c>
      <c r="S21" s="433"/>
    </row>
    <row r="22" spans="1:19" ht="23.15" customHeight="1" x14ac:dyDescent="0.25">
      <c r="A22" s="389"/>
      <c r="B22" s="389"/>
      <c r="C22" s="390" t="s">
        <v>120</v>
      </c>
      <c r="D22" s="391"/>
      <c r="E22" s="392">
        <f>COUNT(E7:E13,E15:E18,E20:E21)</f>
        <v>5</v>
      </c>
      <c r="F22" s="392">
        <f t="shared" ref="F22:R22" si="6">COUNT(F7:F13,F15:F18,F20:F21)</f>
        <v>9</v>
      </c>
      <c r="G22" s="392">
        <f t="shared" si="6"/>
        <v>8</v>
      </c>
      <c r="H22" s="392">
        <f t="shared" si="6"/>
        <v>8</v>
      </c>
      <c r="I22" s="392">
        <f t="shared" si="6"/>
        <v>10</v>
      </c>
      <c r="J22" s="392">
        <f t="shared" si="6"/>
        <v>10</v>
      </c>
      <c r="K22" s="392">
        <f t="shared" si="6"/>
        <v>5</v>
      </c>
      <c r="L22" s="392">
        <f t="shared" si="6"/>
        <v>5</v>
      </c>
      <c r="M22" s="392">
        <f t="shared" si="6"/>
        <v>9</v>
      </c>
      <c r="N22" s="392">
        <f t="shared" si="6"/>
        <v>10</v>
      </c>
      <c r="O22" s="392">
        <f t="shared" si="6"/>
        <v>8</v>
      </c>
      <c r="P22" s="392">
        <f t="shared" si="6"/>
        <v>9</v>
      </c>
      <c r="Q22" s="392">
        <f t="shared" si="6"/>
        <v>9</v>
      </c>
      <c r="R22" s="393">
        <f t="shared" si="6"/>
        <v>6</v>
      </c>
      <c r="S22" s="432">
        <f t="shared" si="4"/>
        <v>7.9285714285714288</v>
      </c>
    </row>
    <row r="23" spans="1:19" ht="23.15" customHeight="1" x14ac:dyDescent="0.25">
      <c r="A23" s="379" t="s">
        <v>13</v>
      </c>
      <c r="B23" s="379" t="s">
        <v>30</v>
      </c>
      <c r="C23" s="385" t="s">
        <v>230</v>
      </c>
      <c r="D23" s="381">
        <f t="shared" si="5"/>
        <v>40</v>
      </c>
      <c r="E23" s="382"/>
      <c r="F23" s="381">
        <v>8</v>
      </c>
      <c r="G23" s="381">
        <v>8</v>
      </c>
      <c r="H23" s="381">
        <v>8</v>
      </c>
      <c r="I23" s="381"/>
      <c r="J23" s="381">
        <v>8</v>
      </c>
      <c r="K23" s="388">
        <v>8</v>
      </c>
      <c r="L23" s="388">
        <v>8</v>
      </c>
      <c r="M23" s="381">
        <v>8</v>
      </c>
      <c r="N23" s="381"/>
      <c r="O23" s="381">
        <v>8</v>
      </c>
      <c r="P23" s="394">
        <v>8</v>
      </c>
      <c r="Q23" s="394">
        <v>8</v>
      </c>
      <c r="R23" s="397"/>
      <c r="S23" s="433"/>
    </row>
    <row r="24" spans="1:19" ht="23.15" customHeight="1" x14ac:dyDescent="0.25">
      <c r="A24" s="379" t="s">
        <v>13</v>
      </c>
      <c r="B24" s="379" t="s">
        <v>30</v>
      </c>
      <c r="C24" s="402" t="s">
        <v>109</v>
      </c>
      <c r="D24" s="381">
        <f t="shared" si="5"/>
        <v>8</v>
      </c>
      <c r="E24" s="382"/>
      <c r="F24" s="403"/>
      <c r="G24" s="381">
        <v>8</v>
      </c>
      <c r="H24" s="403"/>
      <c r="I24" s="403"/>
      <c r="J24" s="403"/>
      <c r="K24" s="382"/>
      <c r="L24" s="382"/>
      <c r="M24" s="403"/>
      <c r="N24" s="403"/>
      <c r="O24" s="403"/>
      <c r="P24" s="381">
        <v>8</v>
      </c>
      <c r="Q24" s="403"/>
      <c r="R24" s="397"/>
      <c r="S24" s="433"/>
    </row>
    <row r="25" spans="1:19" ht="23.15" customHeight="1" x14ac:dyDescent="0.25">
      <c r="A25" s="379" t="s">
        <v>13</v>
      </c>
      <c r="B25" s="379" t="s">
        <v>30</v>
      </c>
      <c r="C25" s="385" t="s">
        <v>238</v>
      </c>
      <c r="D25" s="381">
        <f t="shared" si="5"/>
        <v>16</v>
      </c>
      <c r="E25" s="382">
        <v>8</v>
      </c>
      <c r="F25" s="381"/>
      <c r="G25" s="381"/>
      <c r="H25" s="381"/>
      <c r="I25" s="381"/>
      <c r="J25" s="381"/>
      <c r="K25" s="382">
        <v>8</v>
      </c>
      <c r="L25" s="382">
        <v>8</v>
      </c>
      <c r="M25" s="381"/>
      <c r="N25" s="381"/>
      <c r="O25" s="381"/>
      <c r="P25" s="381"/>
      <c r="Q25" s="381"/>
      <c r="R25" s="397">
        <v>8</v>
      </c>
      <c r="S25" s="433"/>
    </row>
    <row r="26" spans="1:19" ht="23.15" customHeight="1" x14ac:dyDescent="0.25">
      <c r="A26" s="389"/>
      <c r="B26" s="389"/>
      <c r="C26" s="390" t="s">
        <v>119</v>
      </c>
      <c r="D26" s="391"/>
      <c r="E26" s="392">
        <f>COUNT(E7:E13,E15:E18,E20:E21,E23:E25)</f>
        <v>6</v>
      </c>
      <c r="F26" s="392">
        <f t="shared" ref="F26:R26" si="7">COUNT(F7:F13,F15:F18,F20:F21,F23:F25)</f>
        <v>10</v>
      </c>
      <c r="G26" s="392">
        <f t="shared" si="7"/>
        <v>10</v>
      </c>
      <c r="H26" s="392">
        <f t="shared" si="7"/>
        <v>9</v>
      </c>
      <c r="I26" s="392">
        <f t="shared" si="7"/>
        <v>10</v>
      </c>
      <c r="J26" s="392">
        <f t="shared" si="7"/>
        <v>11</v>
      </c>
      <c r="K26" s="392">
        <f t="shared" si="7"/>
        <v>7</v>
      </c>
      <c r="L26" s="392">
        <f t="shared" si="7"/>
        <v>7</v>
      </c>
      <c r="M26" s="392">
        <f t="shared" si="7"/>
        <v>10</v>
      </c>
      <c r="N26" s="392">
        <f t="shared" si="7"/>
        <v>10</v>
      </c>
      <c r="O26" s="392">
        <f t="shared" si="7"/>
        <v>9</v>
      </c>
      <c r="P26" s="392">
        <f t="shared" si="7"/>
        <v>11</v>
      </c>
      <c r="Q26" s="392">
        <f t="shared" si="7"/>
        <v>10</v>
      </c>
      <c r="R26" s="393">
        <f t="shared" si="7"/>
        <v>7</v>
      </c>
      <c r="S26" s="432">
        <f t="shared" si="4"/>
        <v>9.0714285714285712</v>
      </c>
    </row>
    <row r="27" spans="1:19" ht="23.15" customHeight="1" x14ac:dyDescent="0.25">
      <c r="A27" s="379" t="s">
        <v>13</v>
      </c>
      <c r="B27" s="379" t="s">
        <v>91</v>
      </c>
      <c r="C27" s="385" t="s">
        <v>242</v>
      </c>
      <c r="D27" s="381">
        <f t="shared" si="5"/>
        <v>40</v>
      </c>
      <c r="E27" s="404"/>
      <c r="F27" s="381">
        <v>8</v>
      </c>
      <c r="G27" s="381">
        <v>8</v>
      </c>
      <c r="H27" s="381">
        <v>8</v>
      </c>
      <c r="I27" s="381">
        <v>8</v>
      </c>
      <c r="J27" s="381"/>
      <c r="K27" s="382">
        <v>8</v>
      </c>
      <c r="L27" s="382">
        <v>8</v>
      </c>
      <c r="M27" s="381">
        <v>8</v>
      </c>
      <c r="N27" s="381">
        <v>8</v>
      </c>
      <c r="O27" s="381">
        <v>8</v>
      </c>
      <c r="P27" s="381"/>
      <c r="Q27" s="381">
        <v>8</v>
      </c>
      <c r="R27" s="397"/>
      <c r="S27" s="433"/>
    </row>
    <row r="28" spans="1:19" ht="23.15" customHeight="1" x14ac:dyDescent="0.25">
      <c r="A28" s="379" t="s">
        <v>13</v>
      </c>
      <c r="B28" s="379" t="s">
        <v>91</v>
      </c>
      <c r="C28" s="385" t="s">
        <v>244</v>
      </c>
      <c r="D28" s="381">
        <f t="shared" si="5"/>
        <v>40</v>
      </c>
      <c r="E28" s="382">
        <v>8</v>
      </c>
      <c r="F28" s="381">
        <v>8</v>
      </c>
      <c r="G28" s="381"/>
      <c r="H28" s="381">
        <v>8</v>
      </c>
      <c r="I28" s="381">
        <v>8</v>
      </c>
      <c r="J28" s="381">
        <v>8</v>
      </c>
      <c r="K28" s="400"/>
      <c r="L28" s="400"/>
      <c r="M28" s="381">
        <v>8</v>
      </c>
      <c r="N28" s="381">
        <v>8</v>
      </c>
      <c r="O28" s="381"/>
      <c r="P28" s="381">
        <v>8</v>
      </c>
      <c r="Q28" s="381">
        <v>8</v>
      </c>
      <c r="R28" s="397">
        <v>8</v>
      </c>
      <c r="S28" s="433"/>
    </row>
    <row r="29" spans="1:19" ht="23.15" customHeight="1" x14ac:dyDescent="0.25">
      <c r="A29" s="379" t="s">
        <v>13</v>
      </c>
      <c r="B29" s="379" t="s">
        <v>91</v>
      </c>
      <c r="C29" s="380" t="s">
        <v>92</v>
      </c>
      <c r="D29" s="381">
        <f t="shared" si="5"/>
        <v>40</v>
      </c>
      <c r="E29" s="382"/>
      <c r="F29" s="381">
        <v>8</v>
      </c>
      <c r="G29" s="381">
        <v>8</v>
      </c>
      <c r="H29" s="381">
        <v>8</v>
      </c>
      <c r="I29" s="381">
        <v>8</v>
      </c>
      <c r="J29" s="381">
        <v>8</v>
      </c>
      <c r="K29" s="382"/>
      <c r="L29" s="382"/>
      <c r="M29" s="381">
        <v>8</v>
      </c>
      <c r="N29" s="381">
        <v>8</v>
      </c>
      <c r="O29" s="381">
        <v>8</v>
      </c>
      <c r="P29" s="381">
        <v>8</v>
      </c>
      <c r="Q29" s="381">
        <v>8</v>
      </c>
      <c r="R29" s="397"/>
      <c r="S29" s="433"/>
    </row>
    <row r="30" spans="1:19" ht="23.15" customHeight="1" x14ac:dyDescent="0.25">
      <c r="A30" s="389"/>
      <c r="B30" s="389"/>
      <c r="C30" s="390" t="s">
        <v>124</v>
      </c>
      <c r="D30" s="391"/>
      <c r="E30" s="392">
        <f>COUNT(E7:E13,E15:E18,E20:E21,E23:E25,E27:E29)</f>
        <v>7</v>
      </c>
      <c r="F30" s="392">
        <f t="shared" ref="F30:R30" si="8">COUNT(F7:F13,F15:F18,F20:F21,F23:F25,F27:F29)</f>
        <v>13</v>
      </c>
      <c r="G30" s="392">
        <f t="shared" si="8"/>
        <v>12</v>
      </c>
      <c r="H30" s="392">
        <f t="shared" si="8"/>
        <v>12</v>
      </c>
      <c r="I30" s="392">
        <f t="shared" si="8"/>
        <v>13</v>
      </c>
      <c r="J30" s="392">
        <f t="shared" si="8"/>
        <v>13</v>
      </c>
      <c r="K30" s="392">
        <f t="shared" si="8"/>
        <v>8</v>
      </c>
      <c r="L30" s="392">
        <f t="shared" si="8"/>
        <v>8</v>
      </c>
      <c r="M30" s="392">
        <f t="shared" si="8"/>
        <v>13</v>
      </c>
      <c r="N30" s="392">
        <f t="shared" si="8"/>
        <v>13</v>
      </c>
      <c r="O30" s="392">
        <f t="shared" si="8"/>
        <v>11</v>
      </c>
      <c r="P30" s="392">
        <f t="shared" si="8"/>
        <v>13</v>
      </c>
      <c r="Q30" s="392">
        <f t="shared" si="8"/>
        <v>13</v>
      </c>
      <c r="R30" s="393">
        <f t="shared" si="8"/>
        <v>8</v>
      </c>
      <c r="S30" s="432">
        <f t="shared" si="4"/>
        <v>11.214285714285714</v>
      </c>
    </row>
    <row r="31" spans="1:19" ht="23.15" customHeight="1" x14ac:dyDescent="0.25">
      <c r="A31" s="379" t="s">
        <v>13</v>
      </c>
      <c r="B31" s="379" t="s">
        <v>34</v>
      </c>
      <c r="C31" s="405" t="s">
        <v>192</v>
      </c>
      <c r="D31" s="381">
        <f t="shared" si="5"/>
        <v>32</v>
      </c>
      <c r="E31" s="382">
        <v>8</v>
      </c>
      <c r="F31" s="394">
        <v>8</v>
      </c>
      <c r="G31" s="394">
        <v>8</v>
      </c>
      <c r="H31" s="381">
        <v>8</v>
      </c>
      <c r="I31" s="381"/>
      <c r="J31" s="381"/>
      <c r="K31" s="382"/>
      <c r="L31" s="382"/>
      <c r="M31" s="394">
        <v>8</v>
      </c>
      <c r="N31" s="394">
        <v>8</v>
      </c>
      <c r="O31" s="381">
        <v>8</v>
      </c>
      <c r="P31" s="381"/>
      <c r="Q31" s="381"/>
      <c r="R31" s="397">
        <v>8</v>
      </c>
      <c r="S31" s="433"/>
    </row>
    <row r="32" spans="1:19" ht="23.15" customHeight="1" x14ac:dyDescent="0.25">
      <c r="A32" s="389"/>
      <c r="B32" s="389"/>
      <c r="C32" s="390" t="s">
        <v>121</v>
      </c>
      <c r="D32" s="391"/>
      <c r="E32" s="392">
        <f>COUNT(E7:E13,E15:E18,E20:E21,E23:E25,E27:E29,E31)</f>
        <v>8</v>
      </c>
      <c r="F32" s="392">
        <f t="shared" ref="F32:R32" si="9">COUNT(F7:F13,F15:F18,F20:F21,F23:F25,F27:F29,F31)</f>
        <v>14</v>
      </c>
      <c r="G32" s="392">
        <f t="shared" si="9"/>
        <v>13</v>
      </c>
      <c r="H32" s="392">
        <f t="shared" si="9"/>
        <v>13</v>
      </c>
      <c r="I32" s="392">
        <f t="shared" si="9"/>
        <v>13</v>
      </c>
      <c r="J32" s="392">
        <f t="shared" si="9"/>
        <v>13</v>
      </c>
      <c r="K32" s="392">
        <f t="shared" si="9"/>
        <v>8</v>
      </c>
      <c r="L32" s="392">
        <f t="shared" si="9"/>
        <v>8</v>
      </c>
      <c r="M32" s="392">
        <f t="shared" si="9"/>
        <v>14</v>
      </c>
      <c r="N32" s="392">
        <f t="shared" si="9"/>
        <v>14</v>
      </c>
      <c r="O32" s="392">
        <f t="shared" si="9"/>
        <v>12</v>
      </c>
      <c r="P32" s="392">
        <f t="shared" si="9"/>
        <v>13</v>
      </c>
      <c r="Q32" s="392">
        <f t="shared" si="9"/>
        <v>13</v>
      </c>
      <c r="R32" s="393">
        <f t="shared" si="9"/>
        <v>9</v>
      </c>
      <c r="S32" s="432">
        <f t="shared" si="4"/>
        <v>11.785714285714286</v>
      </c>
    </row>
    <row r="33" spans="1:19" ht="23.15" hidden="1" customHeight="1" x14ac:dyDescent="0.25">
      <c r="A33" s="406" t="s">
        <v>258</v>
      </c>
      <c r="B33" s="379" t="s">
        <v>162</v>
      </c>
      <c r="C33" s="407" t="s">
        <v>257</v>
      </c>
      <c r="D33" s="381">
        <f t="shared" si="5"/>
        <v>0</v>
      </c>
      <c r="E33" s="400"/>
      <c r="F33" s="408"/>
      <c r="G33" s="409"/>
      <c r="H33" s="408"/>
      <c r="I33" s="408"/>
      <c r="J33" s="408"/>
      <c r="K33" s="386"/>
      <c r="L33" s="386"/>
      <c r="M33" s="408"/>
      <c r="N33" s="410"/>
      <c r="O33" s="410"/>
      <c r="P33" s="410"/>
      <c r="Q33" s="408"/>
      <c r="R33" s="411"/>
      <c r="S33" s="432" t="e">
        <f t="shared" si="4"/>
        <v>#DIV/0!</v>
      </c>
    </row>
    <row r="34" spans="1:19" ht="23.15" hidden="1" customHeight="1" x14ac:dyDescent="0.25">
      <c r="A34" s="389"/>
      <c r="B34" s="389"/>
      <c r="C34" s="390" t="s">
        <v>139</v>
      </c>
      <c r="D34" s="391"/>
      <c r="E34" s="392">
        <f t="shared" ref="E34:R34" si="10">COUNT(E7:E13,E15:E18,E20:E21,E23:E25,E27:E29,E31,E33)</f>
        <v>8</v>
      </c>
      <c r="F34" s="392">
        <f t="shared" si="10"/>
        <v>14</v>
      </c>
      <c r="G34" s="392">
        <f t="shared" si="10"/>
        <v>13</v>
      </c>
      <c r="H34" s="392">
        <f t="shared" si="10"/>
        <v>13</v>
      </c>
      <c r="I34" s="392">
        <f t="shared" si="10"/>
        <v>13</v>
      </c>
      <c r="J34" s="392">
        <f t="shared" si="10"/>
        <v>13</v>
      </c>
      <c r="K34" s="392">
        <f t="shared" si="10"/>
        <v>8</v>
      </c>
      <c r="L34" s="392">
        <f t="shared" si="10"/>
        <v>8</v>
      </c>
      <c r="M34" s="392">
        <f t="shared" si="10"/>
        <v>14</v>
      </c>
      <c r="N34" s="392">
        <f t="shared" si="10"/>
        <v>14</v>
      </c>
      <c r="O34" s="392">
        <f t="shared" si="10"/>
        <v>12</v>
      </c>
      <c r="P34" s="392">
        <f t="shared" si="10"/>
        <v>13</v>
      </c>
      <c r="Q34" s="392">
        <f t="shared" si="10"/>
        <v>13</v>
      </c>
      <c r="R34" s="393">
        <f t="shared" si="10"/>
        <v>9</v>
      </c>
      <c r="S34" s="432">
        <f t="shared" si="4"/>
        <v>11.785714285714286</v>
      </c>
    </row>
    <row r="35" spans="1:19" ht="23.15" customHeight="1" x14ac:dyDescent="0.25">
      <c r="A35" s="379" t="s">
        <v>13</v>
      </c>
      <c r="B35" s="379" t="s">
        <v>103</v>
      </c>
      <c r="C35" s="385" t="s">
        <v>254</v>
      </c>
      <c r="D35" s="381">
        <f t="shared" si="5"/>
        <v>40</v>
      </c>
      <c r="E35" s="382">
        <v>8</v>
      </c>
      <c r="F35" s="381">
        <v>8</v>
      </c>
      <c r="G35" s="381"/>
      <c r="H35" s="381">
        <v>8</v>
      </c>
      <c r="I35" s="381">
        <v>8</v>
      </c>
      <c r="J35" s="381">
        <v>8</v>
      </c>
      <c r="K35" s="382"/>
      <c r="L35" s="382"/>
      <c r="M35" s="381">
        <v>8</v>
      </c>
      <c r="N35" s="381">
        <v>8</v>
      </c>
      <c r="O35" s="381"/>
      <c r="P35" s="381">
        <v>8</v>
      </c>
      <c r="Q35" s="381">
        <v>8</v>
      </c>
      <c r="R35" s="397">
        <v>8</v>
      </c>
      <c r="S35" s="433"/>
    </row>
    <row r="36" spans="1:19" ht="23.15" customHeight="1" x14ac:dyDescent="0.25">
      <c r="A36" s="389"/>
      <c r="B36" s="389"/>
      <c r="C36" s="390" t="s">
        <v>125</v>
      </c>
      <c r="D36" s="391"/>
      <c r="E36" s="392">
        <f>COUNT(E8:E12,E15:E18,E20:E21,E23:E25,E27:E29,E31,E33,E35:E35)</f>
        <v>8</v>
      </c>
      <c r="F36" s="392">
        <f>COUNT(F8:F12,F15:F17,F20:F21,F23:F25,F27:F29,F31,F33,F35:F35)</f>
        <v>14</v>
      </c>
      <c r="G36" s="392">
        <f>COUNT(G8:G12,G15:G17,G20:G21,G23:G25,G27:G29,G31,G33,G35:G35)</f>
        <v>12</v>
      </c>
      <c r="H36" s="392">
        <f>COUNT(H8:H12,H15:H17,H20:H21,H23:H25,H27:H29,H31,H33,H35:H35)</f>
        <v>12</v>
      </c>
      <c r="I36" s="392">
        <f>COUNT(I8:I12,I15:I17,I20:I21,I23:I25,I27:I29,I31,I33,I35:I35)</f>
        <v>13</v>
      </c>
      <c r="J36" s="392">
        <f>COUNT(J8:J12,J15:J17,J20:J21,J23:J25,J27:J29,J31,J33,J35:J35)</f>
        <v>13</v>
      </c>
      <c r="K36" s="392">
        <f>COUNT(K8:K12,K15:K18,K20:K21,K23:K25,K27:K29,K31,K33,K35:K35)</f>
        <v>7</v>
      </c>
      <c r="L36" s="392">
        <f>COUNT(L8:L12,L15:L18,L20:L21,L23:L25,L27:L29,L31,L33,L35:L35)</f>
        <v>7</v>
      </c>
      <c r="M36" s="392">
        <f>COUNT(M8:M12,M15:M17,M20:M21,M23:M25,M27:M29,M31,M33,M35:M35)</f>
        <v>13</v>
      </c>
      <c r="N36" s="392">
        <f>COUNT(N8:N12,N15:N17,N20:N21,N23:N25,N27:N29,N31,N33,N35:N35)</f>
        <v>13</v>
      </c>
      <c r="O36" s="392">
        <f>COUNT(O8:O12,O15:O17,O20:O21,O23:O25,O27:O29,O31,O33,O35:O35)</f>
        <v>11</v>
      </c>
      <c r="P36" s="392">
        <f>COUNT(P8:P12,P15:P17,P20:P21,P23:P25,P27:P29,P31,P33,P35:P35)</f>
        <v>13</v>
      </c>
      <c r="Q36" s="392">
        <f>COUNT(Q8:Q12,Q15:Q17,Q20:Q21,Q23:Q25,Q27:Q29,Q31,Q33,Q35:Q35)</f>
        <v>13</v>
      </c>
      <c r="R36" s="393">
        <f>COUNT(R8:R12,R15:R18,R20:R21,R23:R25,R27:R29,R31,R33,R35:R35)</f>
        <v>9</v>
      </c>
      <c r="S36" s="432">
        <f t="shared" si="4"/>
        <v>11.285714285714286</v>
      </c>
    </row>
    <row r="37" spans="1:19" ht="23.15" customHeight="1" x14ac:dyDescent="0.25">
      <c r="A37" s="381" t="s">
        <v>13</v>
      </c>
      <c r="B37" s="379" t="s">
        <v>94</v>
      </c>
      <c r="C37" s="385" t="s">
        <v>135</v>
      </c>
      <c r="D37" s="381">
        <f>SUM(E37:K37,L37:R37)/2</f>
        <v>32</v>
      </c>
      <c r="E37" s="383"/>
      <c r="F37" s="384"/>
      <c r="G37" s="384"/>
      <c r="H37" s="384">
        <v>8</v>
      </c>
      <c r="I37" s="381">
        <v>8</v>
      </c>
      <c r="J37" s="381">
        <v>8</v>
      </c>
      <c r="K37" s="382">
        <v>8</v>
      </c>
      <c r="L37" s="382">
        <v>8</v>
      </c>
      <c r="M37" s="381"/>
      <c r="N37" s="381"/>
      <c r="O37" s="381">
        <v>8</v>
      </c>
      <c r="P37" s="381">
        <v>8</v>
      </c>
      <c r="Q37" s="381">
        <v>8</v>
      </c>
      <c r="R37" s="397"/>
      <c r="S37" s="433"/>
    </row>
    <row r="38" spans="1:19" ht="23.15" customHeight="1" x14ac:dyDescent="0.25">
      <c r="A38" s="379" t="s">
        <v>13</v>
      </c>
      <c r="B38" s="379" t="s">
        <v>94</v>
      </c>
      <c r="C38" s="385" t="s">
        <v>176</v>
      </c>
      <c r="D38" s="381">
        <f t="shared" si="5"/>
        <v>20</v>
      </c>
      <c r="E38" s="412" t="s">
        <v>104</v>
      </c>
      <c r="F38" s="381"/>
      <c r="G38" s="408"/>
      <c r="H38" s="408"/>
      <c r="I38" s="381"/>
      <c r="J38" s="381">
        <v>8</v>
      </c>
      <c r="K38" s="382">
        <v>8</v>
      </c>
      <c r="L38" s="382">
        <v>8</v>
      </c>
      <c r="M38" s="381"/>
      <c r="N38" s="381"/>
      <c r="O38" s="381"/>
      <c r="P38" s="381"/>
      <c r="Q38" s="381">
        <v>8</v>
      </c>
      <c r="R38" s="397">
        <v>8</v>
      </c>
      <c r="S38" s="433"/>
    </row>
    <row r="39" spans="1:19" ht="23.15" customHeight="1" x14ac:dyDescent="0.25">
      <c r="A39" s="379" t="s">
        <v>13</v>
      </c>
      <c r="B39" s="379" t="s">
        <v>94</v>
      </c>
      <c r="C39" s="405" t="s">
        <v>210</v>
      </c>
      <c r="D39" s="381">
        <f t="shared" si="5"/>
        <v>36</v>
      </c>
      <c r="E39" s="382"/>
      <c r="F39" s="381">
        <v>8</v>
      </c>
      <c r="G39" s="381">
        <v>8</v>
      </c>
      <c r="H39" s="381">
        <v>8</v>
      </c>
      <c r="I39" s="381">
        <v>8</v>
      </c>
      <c r="J39" s="381"/>
      <c r="K39" s="412" t="s">
        <v>104</v>
      </c>
      <c r="L39" s="382">
        <v>8</v>
      </c>
      <c r="M39" s="381">
        <v>8</v>
      </c>
      <c r="N39" s="381"/>
      <c r="O39" s="381">
        <v>8</v>
      </c>
      <c r="P39" s="381">
        <v>8</v>
      </c>
      <c r="Q39" s="381">
        <v>8</v>
      </c>
      <c r="R39" s="397"/>
      <c r="S39" s="433"/>
    </row>
    <row r="40" spans="1:19" ht="23.15" customHeight="1" x14ac:dyDescent="0.25">
      <c r="A40" s="379" t="s">
        <v>13</v>
      </c>
      <c r="B40" s="379" t="s">
        <v>94</v>
      </c>
      <c r="C40" s="405" t="s">
        <v>235</v>
      </c>
      <c r="D40" s="381">
        <f t="shared" si="5"/>
        <v>40</v>
      </c>
      <c r="E40" s="386"/>
      <c r="F40" s="394"/>
      <c r="G40" s="394">
        <v>8</v>
      </c>
      <c r="H40" s="381">
        <v>8</v>
      </c>
      <c r="I40" s="394">
        <v>8</v>
      </c>
      <c r="J40" s="394">
        <v>8</v>
      </c>
      <c r="K40" s="382">
        <v>8</v>
      </c>
      <c r="L40" s="382">
        <v>8</v>
      </c>
      <c r="M40" s="381"/>
      <c r="N40" s="394">
        <v>8</v>
      </c>
      <c r="O40" s="394">
        <v>8</v>
      </c>
      <c r="P40" s="394">
        <v>8</v>
      </c>
      <c r="Q40" s="394">
        <v>8</v>
      </c>
      <c r="R40" s="395"/>
      <c r="S40" s="433"/>
    </row>
    <row r="41" spans="1:19" ht="23.15" customHeight="1" x14ac:dyDescent="0.25">
      <c r="A41" s="379" t="s">
        <v>13</v>
      </c>
      <c r="B41" s="379" t="s">
        <v>94</v>
      </c>
      <c r="C41" s="413" t="s">
        <v>143</v>
      </c>
      <c r="D41" s="381">
        <f t="shared" si="5"/>
        <v>40</v>
      </c>
      <c r="E41" s="382">
        <v>8</v>
      </c>
      <c r="F41" s="381">
        <v>8</v>
      </c>
      <c r="G41" s="398">
        <v>8</v>
      </c>
      <c r="H41" s="398"/>
      <c r="I41" s="381">
        <v>8</v>
      </c>
      <c r="J41" s="381">
        <v>8</v>
      </c>
      <c r="K41" s="382"/>
      <c r="L41" s="382"/>
      <c r="M41" s="381">
        <v>8</v>
      </c>
      <c r="N41" s="381">
        <v>8</v>
      </c>
      <c r="O41" s="381">
        <v>8</v>
      </c>
      <c r="P41" s="381">
        <v>8</v>
      </c>
      <c r="Q41" s="381"/>
      <c r="R41" s="397">
        <v>8</v>
      </c>
      <c r="S41" s="433"/>
    </row>
    <row r="42" spans="1:19" ht="23.15" customHeight="1" x14ac:dyDescent="0.25">
      <c r="A42" s="379" t="s">
        <v>13</v>
      </c>
      <c r="B42" s="379" t="s">
        <v>94</v>
      </c>
      <c r="C42" s="385" t="s">
        <v>221</v>
      </c>
      <c r="D42" s="381">
        <f t="shared" si="5"/>
        <v>40</v>
      </c>
      <c r="E42" s="382">
        <v>8</v>
      </c>
      <c r="F42" s="381">
        <v>8</v>
      </c>
      <c r="G42" s="381">
        <v>8</v>
      </c>
      <c r="H42" s="381">
        <v>8</v>
      </c>
      <c r="I42" s="381"/>
      <c r="J42" s="381">
        <v>8</v>
      </c>
      <c r="K42" s="382"/>
      <c r="L42" s="382"/>
      <c r="M42" s="394">
        <v>8</v>
      </c>
      <c r="N42" s="381">
        <v>8</v>
      </c>
      <c r="O42" s="381">
        <v>8</v>
      </c>
      <c r="P42" s="381"/>
      <c r="Q42" s="381">
        <v>8</v>
      </c>
      <c r="R42" s="397">
        <v>8</v>
      </c>
      <c r="S42" s="433"/>
    </row>
    <row r="43" spans="1:19" ht="23.15" customHeight="1" x14ac:dyDescent="0.25">
      <c r="A43" s="389"/>
      <c r="B43" s="389"/>
      <c r="C43" s="390" t="s">
        <v>126</v>
      </c>
      <c r="D43" s="391"/>
      <c r="E43" s="392">
        <f t="shared" ref="E43:R43" si="11">COUNT(E8:E12,E15:E18,E20:E21,E23:E25,E27:E29,E31,E33,E35:E35)</f>
        <v>8</v>
      </c>
      <c r="F43" s="392">
        <f t="shared" si="11"/>
        <v>14</v>
      </c>
      <c r="G43" s="392">
        <f t="shared" si="11"/>
        <v>12</v>
      </c>
      <c r="H43" s="392">
        <f t="shared" si="11"/>
        <v>13</v>
      </c>
      <c r="I43" s="392">
        <f t="shared" si="11"/>
        <v>13</v>
      </c>
      <c r="J43" s="392">
        <f t="shared" si="11"/>
        <v>13</v>
      </c>
      <c r="K43" s="392">
        <f t="shared" si="11"/>
        <v>7</v>
      </c>
      <c r="L43" s="392">
        <f t="shared" si="11"/>
        <v>7</v>
      </c>
      <c r="M43" s="392">
        <f t="shared" si="11"/>
        <v>14</v>
      </c>
      <c r="N43" s="392">
        <f t="shared" si="11"/>
        <v>14</v>
      </c>
      <c r="O43" s="392">
        <f t="shared" si="11"/>
        <v>11</v>
      </c>
      <c r="P43" s="392">
        <f t="shared" si="11"/>
        <v>13</v>
      </c>
      <c r="Q43" s="392">
        <f t="shared" si="11"/>
        <v>13</v>
      </c>
      <c r="R43" s="393">
        <f t="shared" si="11"/>
        <v>9</v>
      </c>
      <c r="S43" s="432">
        <f>AVERAGE(E43:R43)</f>
        <v>11.5</v>
      </c>
    </row>
    <row r="44" spans="1:19" ht="23.15" customHeight="1" x14ac:dyDescent="0.25">
      <c r="A44" s="389"/>
      <c r="B44" s="389"/>
      <c r="C44" s="390" t="s">
        <v>127</v>
      </c>
      <c r="D44" s="391"/>
      <c r="E44" s="392">
        <f t="shared" ref="E44:R44" si="12">COUNT(E15:E18,E20:E21,E23:E25,E27:E29,E31,E33,E35:E35,E37:E42)</f>
        <v>8</v>
      </c>
      <c r="F44" s="392">
        <f t="shared" si="12"/>
        <v>13</v>
      </c>
      <c r="G44" s="392">
        <f t="shared" si="12"/>
        <v>13</v>
      </c>
      <c r="H44" s="392">
        <f t="shared" si="12"/>
        <v>14</v>
      </c>
      <c r="I44" s="392">
        <f t="shared" si="12"/>
        <v>13</v>
      </c>
      <c r="J44" s="392">
        <f t="shared" si="12"/>
        <v>14</v>
      </c>
      <c r="K44" s="392">
        <f t="shared" si="12"/>
        <v>9</v>
      </c>
      <c r="L44" s="392">
        <f t="shared" si="12"/>
        <v>11</v>
      </c>
      <c r="M44" s="392">
        <f t="shared" si="12"/>
        <v>13</v>
      </c>
      <c r="N44" s="392">
        <f t="shared" si="12"/>
        <v>13</v>
      </c>
      <c r="O44" s="392">
        <f t="shared" si="12"/>
        <v>12</v>
      </c>
      <c r="P44" s="392">
        <f t="shared" si="12"/>
        <v>14</v>
      </c>
      <c r="Q44" s="392">
        <f t="shared" si="12"/>
        <v>15</v>
      </c>
      <c r="R44" s="393">
        <f t="shared" si="12"/>
        <v>9</v>
      </c>
      <c r="S44" s="432">
        <f t="shared" si="4"/>
        <v>12.214285714285714</v>
      </c>
    </row>
    <row r="45" spans="1:19" ht="23.15" customHeight="1" x14ac:dyDescent="0.25">
      <c r="A45" s="379" t="s">
        <v>13</v>
      </c>
      <c r="B45" s="379" t="s">
        <v>216</v>
      </c>
      <c r="C45" s="385" t="s">
        <v>109</v>
      </c>
      <c r="D45" s="381">
        <f t="shared" ref="D45:D46" si="13">SUM(E45:K45,L45:R45)/2</f>
        <v>28</v>
      </c>
      <c r="E45" s="383"/>
      <c r="F45" s="384">
        <v>7</v>
      </c>
      <c r="G45" s="403"/>
      <c r="H45" s="384">
        <v>7</v>
      </c>
      <c r="I45" s="381">
        <v>7</v>
      </c>
      <c r="J45" s="381">
        <v>7</v>
      </c>
      <c r="K45" s="383"/>
      <c r="L45" s="382"/>
      <c r="M45" s="381">
        <v>7</v>
      </c>
      <c r="N45" s="381">
        <v>7</v>
      </c>
      <c r="O45" s="381">
        <v>7</v>
      </c>
      <c r="P45" s="403"/>
      <c r="Q45" s="381">
        <v>7</v>
      </c>
      <c r="R45" s="397"/>
      <c r="S45" s="433"/>
    </row>
    <row r="46" spans="1:19" ht="23.15" customHeight="1" x14ac:dyDescent="0.25">
      <c r="A46" s="379" t="s">
        <v>13</v>
      </c>
      <c r="B46" s="379" t="s">
        <v>110</v>
      </c>
      <c r="C46" s="380" t="s">
        <v>106</v>
      </c>
      <c r="D46" s="381">
        <f t="shared" si="13"/>
        <v>30</v>
      </c>
      <c r="E46" s="383"/>
      <c r="F46" s="384">
        <v>6</v>
      </c>
      <c r="G46" s="381">
        <v>6</v>
      </c>
      <c r="H46" s="384">
        <v>6</v>
      </c>
      <c r="I46" s="381">
        <v>6</v>
      </c>
      <c r="J46" s="381">
        <v>6</v>
      </c>
      <c r="K46" s="388"/>
      <c r="L46" s="382"/>
      <c r="M46" s="381">
        <v>6</v>
      </c>
      <c r="N46" s="381">
        <v>6</v>
      </c>
      <c r="O46" s="381">
        <v>6</v>
      </c>
      <c r="P46" s="381">
        <v>6</v>
      </c>
      <c r="Q46" s="381">
        <v>6</v>
      </c>
      <c r="R46" s="414"/>
      <c r="S46" s="433"/>
    </row>
    <row r="47" spans="1:19" ht="23.15" customHeight="1" x14ac:dyDescent="0.25">
      <c r="A47" s="389"/>
      <c r="B47" s="389"/>
      <c r="C47" s="415" t="s">
        <v>113</v>
      </c>
      <c r="D47" s="391"/>
      <c r="E47" s="392">
        <f t="shared" ref="E47:R47" si="14">COUNT(E23:E25,E27:E29,E31,E33,E35:E35,E37:E42,E45:E46)</f>
        <v>6</v>
      </c>
      <c r="F47" s="392">
        <f t="shared" si="14"/>
        <v>11</v>
      </c>
      <c r="G47" s="392">
        <f t="shared" si="14"/>
        <v>10</v>
      </c>
      <c r="H47" s="392">
        <f t="shared" si="14"/>
        <v>12</v>
      </c>
      <c r="I47" s="392">
        <f t="shared" si="14"/>
        <v>10</v>
      </c>
      <c r="J47" s="392">
        <f t="shared" si="14"/>
        <v>11</v>
      </c>
      <c r="K47" s="392">
        <f t="shared" si="14"/>
        <v>6</v>
      </c>
      <c r="L47" s="392">
        <f t="shared" si="14"/>
        <v>7</v>
      </c>
      <c r="M47" s="392">
        <f t="shared" si="14"/>
        <v>11</v>
      </c>
      <c r="N47" s="392">
        <f t="shared" si="14"/>
        <v>10</v>
      </c>
      <c r="O47" s="392">
        <f t="shared" si="14"/>
        <v>11</v>
      </c>
      <c r="P47" s="392">
        <f t="shared" si="14"/>
        <v>10</v>
      </c>
      <c r="Q47" s="392">
        <f t="shared" si="14"/>
        <v>12</v>
      </c>
      <c r="R47" s="393">
        <f t="shared" si="14"/>
        <v>7</v>
      </c>
      <c r="S47" s="432">
        <f t="shared" si="4"/>
        <v>9.5714285714285712</v>
      </c>
    </row>
    <row r="48" spans="1:19" ht="23.15" customHeight="1" x14ac:dyDescent="0.25">
      <c r="A48" s="389"/>
      <c r="B48" s="389"/>
      <c r="C48" s="415" t="s">
        <v>55</v>
      </c>
      <c r="D48" s="391"/>
      <c r="E48" s="392">
        <f t="shared" ref="E48:R48" si="15">COUNT(E27:E29,E31,E33,E35:E35,E37:E42,E45:E46,)</f>
        <v>6</v>
      </c>
      <c r="F48" s="392">
        <f t="shared" si="15"/>
        <v>11</v>
      </c>
      <c r="G48" s="392">
        <f t="shared" si="15"/>
        <v>9</v>
      </c>
      <c r="H48" s="392">
        <f t="shared" si="15"/>
        <v>12</v>
      </c>
      <c r="I48" s="392">
        <f t="shared" si="15"/>
        <v>11</v>
      </c>
      <c r="J48" s="392">
        <f t="shared" si="15"/>
        <v>11</v>
      </c>
      <c r="K48" s="392">
        <f t="shared" si="15"/>
        <v>5</v>
      </c>
      <c r="L48" s="392">
        <f t="shared" si="15"/>
        <v>6</v>
      </c>
      <c r="M48" s="392">
        <f t="shared" si="15"/>
        <v>11</v>
      </c>
      <c r="N48" s="392">
        <f t="shared" si="15"/>
        <v>11</v>
      </c>
      <c r="O48" s="392">
        <f t="shared" si="15"/>
        <v>11</v>
      </c>
      <c r="P48" s="392">
        <f t="shared" si="15"/>
        <v>9</v>
      </c>
      <c r="Q48" s="392">
        <f t="shared" si="15"/>
        <v>12</v>
      </c>
      <c r="R48" s="393">
        <f t="shared" si="15"/>
        <v>7</v>
      </c>
      <c r="S48" s="432">
        <f t="shared" si="4"/>
        <v>9.4285714285714288</v>
      </c>
    </row>
    <row r="49" spans="1:20" ht="23.15" customHeight="1" x14ac:dyDescent="0.25">
      <c r="A49" s="379" t="s">
        <v>13</v>
      </c>
      <c r="B49" s="379" t="s">
        <v>227</v>
      </c>
      <c r="C49" s="385" t="s">
        <v>112</v>
      </c>
      <c r="D49" s="381">
        <f t="shared" ref="D49" si="16">SUM(E49:K49,L49:R49)/2</f>
        <v>10</v>
      </c>
      <c r="E49" s="383"/>
      <c r="F49" s="384"/>
      <c r="G49" s="381">
        <v>5</v>
      </c>
      <c r="H49" s="384"/>
      <c r="I49" s="381">
        <v>5</v>
      </c>
      <c r="J49" s="381"/>
      <c r="K49" s="382"/>
      <c r="L49" s="382"/>
      <c r="M49" s="381"/>
      <c r="N49" s="381">
        <v>5</v>
      </c>
      <c r="O49" s="381"/>
      <c r="P49" s="381">
        <v>5</v>
      </c>
      <c r="Q49" s="381"/>
      <c r="R49" s="401"/>
      <c r="S49" s="433"/>
    </row>
    <row r="50" spans="1:20" ht="23.15" customHeight="1" x14ac:dyDescent="0.25">
      <c r="A50" s="389"/>
      <c r="B50" s="389"/>
      <c r="C50" s="415" t="s">
        <v>105</v>
      </c>
      <c r="D50" s="391"/>
      <c r="E50" s="392">
        <f t="shared" ref="E50:R50" si="17">COUNT(E31,E33,E35:E35,E37:E42,E45:E46,E49)</f>
        <v>4</v>
      </c>
      <c r="F50" s="392">
        <f t="shared" si="17"/>
        <v>7</v>
      </c>
      <c r="G50" s="392">
        <f t="shared" si="17"/>
        <v>7</v>
      </c>
      <c r="H50" s="392">
        <f t="shared" si="17"/>
        <v>8</v>
      </c>
      <c r="I50" s="392">
        <f t="shared" si="17"/>
        <v>8</v>
      </c>
      <c r="J50" s="392">
        <f t="shared" si="17"/>
        <v>8</v>
      </c>
      <c r="K50" s="392">
        <f t="shared" si="17"/>
        <v>3</v>
      </c>
      <c r="L50" s="392">
        <f t="shared" si="17"/>
        <v>4</v>
      </c>
      <c r="M50" s="392">
        <f t="shared" si="17"/>
        <v>7</v>
      </c>
      <c r="N50" s="392">
        <f t="shared" si="17"/>
        <v>8</v>
      </c>
      <c r="O50" s="392">
        <f t="shared" si="17"/>
        <v>8</v>
      </c>
      <c r="P50" s="392">
        <f t="shared" si="17"/>
        <v>7</v>
      </c>
      <c r="Q50" s="392">
        <f t="shared" si="17"/>
        <v>8</v>
      </c>
      <c r="R50" s="393">
        <f t="shared" si="17"/>
        <v>5</v>
      </c>
      <c r="S50" s="432">
        <f t="shared" si="4"/>
        <v>6.5714285714285712</v>
      </c>
    </row>
    <row r="51" spans="1:20" ht="23.15" customHeight="1" x14ac:dyDescent="0.25">
      <c r="A51" s="389"/>
      <c r="B51" s="389"/>
      <c r="C51" s="415" t="s">
        <v>128</v>
      </c>
      <c r="D51" s="391"/>
      <c r="E51" s="392">
        <f t="shared" ref="E51:R51" si="18">COUNT(E33,E35:E35,E37:E42,E45:E46,E49)</f>
        <v>3</v>
      </c>
      <c r="F51" s="392">
        <f t="shared" si="18"/>
        <v>6</v>
      </c>
      <c r="G51" s="392">
        <f t="shared" si="18"/>
        <v>6</v>
      </c>
      <c r="H51" s="392">
        <f t="shared" si="18"/>
        <v>7</v>
      </c>
      <c r="I51" s="392">
        <f t="shared" si="18"/>
        <v>8</v>
      </c>
      <c r="J51" s="392">
        <f t="shared" si="18"/>
        <v>8</v>
      </c>
      <c r="K51" s="392">
        <f t="shared" si="18"/>
        <v>3</v>
      </c>
      <c r="L51" s="392">
        <f t="shared" si="18"/>
        <v>4</v>
      </c>
      <c r="M51" s="392">
        <f t="shared" si="18"/>
        <v>6</v>
      </c>
      <c r="N51" s="392">
        <f t="shared" si="18"/>
        <v>7</v>
      </c>
      <c r="O51" s="392">
        <f t="shared" si="18"/>
        <v>7</v>
      </c>
      <c r="P51" s="392">
        <f t="shared" si="18"/>
        <v>7</v>
      </c>
      <c r="Q51" s="392">
        <f t="shared" si="18"/>
        <v>8</v>
      </c>
      <c r="R51" s="393">
        <f t="shared" si="18"/>
        <v>4</v>
      </c>
      <c r="S51" s="432">
        <f t="shared" si="4"/>
        <v>6</v>
      </c>
    </row>
    <row r="52" spans="1:20" ht="23.15" customHeight="1" x14ac:dyDescent="0.25">
      <c r="A52" s="389"/>
      <c r="B52" s="389"/>
      <c r="C52" s="415" t="s">
        <v>161</v>
      </c>
      <c r="D52" s="391"/>
      <c r="E52" s="392">
        <f>COUNT(E35:E35,E37:E42,E45:E46,E49)</f>
        <v>3</v>
      </c>
      <c r="F52" s="392">
        <f t="shared" ref="F52:R52" si="19">COUNT(F35:F35,F37:F42,F45:F46,F49)</f>
        <v>6</v>
      </c>
      <c r="G52" s="392">
        <f t="shared" si="19"/>
        <v>6</v>
      </c>
      <c r="H52" s="392">
        <f t="shared" si="19"/>
        <v>7</v>
      </c>
      <c r="I52" s="392">
        <f t="shared" si="19"/>
        <v>8</v>
      </c>
      <c r="J52" s="392">
        <f t="shared" si="19"/>
        <v>8</v>
      </c>
      <c r="K52" s="392">
        <f t="shared" si="19"/>
        <v>3</v>
      </c>
      <c r="L52" s="392">
        <f t="shared" si="19"/>
        <v>4</v>
      </c>
      <c r="M52" s="392">
        <f t="shared" si="19"/>
        <v>6</v>
      </c>
      <c r="N52" s="392">
        <f t="shared" si="19"/>
        <v>7</v>
      </c>
      <c r="O52" s="392">
        <f t="shared" si="19"/>
        <v>7</v>
      </c>
      <c r="P52" s="392">
        <f t="shared" si="19"/>
        <v>7</v>
      </c>
      <c r="Q52" s="392">
        <f t="shared" si="19"/>
        <v>8</v>
      </c>
      <c r="R52" s="393">
        <f t="shared" si="19"/>
        <v>4</v>
      </c>
      <c r="S52" s="432">
        <f t="shared" si="4"/>
        <v>6</v>
      </c>
    </row>
    <row r="53" spans="1:20" ht="23.15" customHeight="1" x14ac:dyDescent="0.25">
      <c r="A53" s="389"/>
      <c r="B53" s="389"/>
      <c r="C53" s="415" t="s">
        <v>129</v>
      </c>
      <c r="D53" s="391"/>
      <c r="E53" s="392">
        <f>COUNT(E37:E42,E45:E46,E49)</f>
        <v>2</v>
      </c>
      <c r="F53" s="392">
        <f t="shared" ref="F53:R53" si="20">COUNT(F37:F42,F45:F46,F49)</f>
        <v>5</v>
      </c>
      <c r="G53" s="392">
        <f t="shared" si="20"/>
        <v>6</v>
      </c>
      <c r="H53" s="392">
        <f t="shared" si="20"/>
        <v>6</v>
      </c>
      <c r="I53" s="392">
        <f t="shared" si="20"/>
        <v>7</v>
      </c>
      <c r="J53" s="392">
        <f t="shared" si="20"/>
        <v>7</v>
      </c>
      <c r="K53" s="392">
        <f t="shared" si="20"/>
        <v>3</v>
      </c>
      <c r="L53" s="392">
        <f t="shared" si="20"/>
        <v>4</v>
      </c>
      <c r="M53" s="392">
        <f t="shared" si="20"/>
        <v>5</v>
      </c>
      <c r="N53" s="392">
        <f t="shared" si="20"/>
        <v>6</v>
      </c>
      <c r="O53" s="392">
        <f t="shared" si="20"/>
        <v>7</v>
      </c>
      <c r="P53" s="392">
        <f t="shared" si="20"/>
        <v>6</v>
      </c>
      <c r="Q53" s="392">
        <f t="shared" si="20"/>
        <v>7</v>
      </c>
      <c r="R53" s="393">
        <f t="shared" si="20"/>
        <v>3</v>
      </c>
      <c r="S53" s="432">
        <f t="shared" si="4"/>
        <v>5.2857142857142856</v>
      </c>
    </row>
    <row r="54" spans="1:20" ht="23.15" customHeight="1" x14ac:dyDescent="0.25">
      <c r="A54" s="389"/>
      <c r="B54" s="389"/>
      <c r="C54" s="415" t="s">
        <v>186</v>
      </c>
      <c r="D54" s="391"/>
      <c r="E54" s="392">
        <f>COUNT(E37:E42,E45:E46,E49)</f>
        <v>2</v>
      </c>
      <c r="F54" s="392">
        <f t="shared" ref="F54:R54" si="21">COUNT(F37:F42,F45:F46,F49)</f>
        <v>5</v>
      </c>
      <c r="G54" s="392">
        <f t="shared" si="21"/>
        <v>6</v>
      </c>
      <c r="H54" s="392">
        <f t="shared" si="21"/>
        <v>6</v>
      </c>
      <c r="I54" s="392">
        <f t="shared" si="21"/>
        <v>7</v>
      </c>
      <c r="J54" s="392">
        <f t="shared" si="21"/>
        <v>7</v>
      </c>
      <c r="K54" s="392">
        <f t="shared" si="21"/>
        <v>3</v>
      </c>
      <c r="L54" s="392">
        <f t="shared" si="21"/>
        <v>4</v>
      </c>
      <c r="M54" s="392">
        <f t="shared" si="21"/>
        <v>5</v>
      </c>
      <c r="N54" s="392">
        <f t="shared" si="21"/>
        <v>6</v>
      </c>
      <c r="O54" s="392">
        <f t="shared" si="21"/>
        <v>7</v>
      </c>
      <c r="P54" s="392">
        <f t="shared" si="21"/>
        <v>6</v>
      </c>
      <c r="Q54" s="392">
        <f t="shared" si="21"/>
        <v>7</v>
      </c>
      <c r="R54" s="393">
        <f t="shared" si="21"/>
        <v>3</v>
      </c>
      <c r="S54" s="432">
        <f t="shared" si="4"/>
        <v>5.2857142857142856</v>
      </c>
    </row>
    <row r="55" spans="1:20" ht="23.15" customHeight="1" x14ac:dyDescent="0.25">
      <c r="A55" s="389"/>
      <c r="B55" s="389"/>
      <c r="C55" s="415" t="s">
        <v>130</v>
      </c>
      <c r="D55" s="391"/>
      <c r="E55" s="392">
        <f>COUNT(E37:E42,E45:E46,E49)</f>
        <v>2</v>
      </c>
      <c r="F55" s="392">
        <f t="shared" ref="F55:R55" si="22">COUNT(F37:F42,F45:F46,F49)</f>
        <v>5</v>
      </c>
      <c r="G55" s="392">
        <f t="shared" si="22"/>
        <v>6</v>
      </c>
      <c r="H55" s="392">
        <f t="shared" si="22"/>
        <v>6</v>
      </c>
      <c r="I55" s="392">
        <f t="shared" si="22"/>
        <v>7</v>
      </c>
      <c r="J55" s="392">
        <f t="shared" si="22"/>
        <v>7</v>
      </c>
      <c r="K55" s="392">
        <f t="shared" si="22"/>
        <v>3</v>
      </c>
      <c r="L55" s="392">
        <f t="shared" si="22"/>
        <v>4</v>
      </c>
      <c r="M55" s="392">
        <f t="shared" si="22"/>
        <v>5</v>
      </c>
      <c r="N55" s="392">
        <f t="shared" si="22"/>
        <v>6</v>
      </c>
      <c r="O55" s="392">
        <f t="shared" si="22"/>
        <v>7</v>
      </c>
      <c r="P55" s="392">
        <f t="shared" si="22"/>
        <v>6</v>
      </c>
      <c r="Q55" s="392">
        <f t="shared" si="22"/>
        <v>7</v>
      </c>
      <c r="R55" s="393">
        <f t="shared" si="22"/>
        <v>3</v>
      </c>
      <c r="S55" s="432">
        <f t="shared" si="4"/>
        <v>5.2857142857142856</v>
      </c>
    </row>
    <row r="56" spans="1:20" ht="23.15" customHeight="1" thickBot="1" x14ac:dyDescent="0.45">
      <c r="A56" s="416" t="s">
        <v>102</v>
      </c>
      <c r="B56" s="379"/>
      <c r="C56" s="380"/>
      <c r="D56" s="381"/>
      <c r="E56" s="383"/>
      <c r="F56" s="384"/>
      <c r="G56" s="384"/>
      <c r="H56" s="384"/>
      <c r="I56" s="381"/>
      <c r="J56" s="381"/>
      <c r="K56" s="382"/>
      <c r="L56" s="382"/>
      <c r="M56" s="384"/>
      <c r="N56" s="381"/>
      <c r="O56" s="381"/>
      <c r="P56" s="381"/>
      <c r="Q56" s="381"/>
      <c r="R56" s="383"/>
      <c r="S56" s="399"/>
    </row>
    <row r="57" spans="1:20" ht="23.15" customHeight="1" thickBot="1" x14ac:dyDescent="0.45">
      <c r="A57" s="417" t="s">
        <v>95</v>
      </c>
      <c r="B57" s="417" t="s">
        <v>101</v>
      </c>
      <c r="C57" s="418" t="s">
        <v>97</v>
      </c>
      <c r="D57" s="417">
        <v>19</v>
      </c>
      <c r="E57" s="419"/>
      <c r="F57" s="420">
        <v>7.5</v>
      </c>
      <c r="G57" s="420">
        <v>7.5</v>
      </c>
      <c r="H57" s="420">
        <v>4</v>
      </c>
      <c r="I57" s="417"/>
      <c r="J57" s="417"/>
      <c r="K57" s="419"/>
      <c r="L57" s="419"/>
      <c r="M57" s="420">
        <v>7.5</v>
      </c>
      <c r="N57" s="417">
        <v>7.5</v>
      </c>
      <c r="O57" s="417">
        <v>4</v>
      </c>
      <c r="P57" s="417"/>
      <c r="Q57" s="417"/>
      <c r="R57" s="421"/>
      <c r="S57" s="399"/>
    </row>
    <row r="58" spans="1:20" ht="23.15" customHeight="1" x14ac:dyDescent="0.4">
      <c r="A58" s="379" t="s">
        <v>96</v>
      </c>
      <c r="B58" s="379" t="s">
        <v>100</v>
      </c>
      <c r="C58" s="422" t="s">
        <v>99</v>
      </c>
      <c r="D58" s="381">
        <v>38</v>
      </c>
      <c r="E58" s="423"/>
      <c r="F58" s="424">
        <v>9.5</v>
      </c>
      <c r="G58" s="379">
        <v>9.5</v>
      </c>
      <c r="H58" s="379">
        <v>9.5</v>
      </c>
      <c r="I58" s="379">
        <v>9.5</v>
      </c>
      <c r="J58" s="379"/>
      <c r="K58" s="423"/>
      <c r="L58" s="425"/>
      <c r="M58" s="426">
        <v>9.5</v>
      </c>
      <c r="N58" s="379">
        <v>9.5</v>
      </c>
      <c r="O58" s="379">
        <v>9.5</v>
      </c>
      <c r="P58" s="379">
        <v>9.5</v>
      </c>
      <c r="Q58" s="379"/>
      <c r="R58" s="427"/>
      <c r="S58" s="399"/>
      <c r="T58" t="s">
        <v>259</v>
      </c>
    </row>
    <row r="59" spans="1:20" ht="23.15" customHeight="1" x14ac:dyDescent="0.4">
      <c r="A59" s="379" t="s">
        <v>96</v>
      </c>
      <c r="B59" s="379" t="s">
        <v>100</v>
      </c>
      <c r="C59" s="422" t="s">
        <v>137</v>
      </c>
      <c r="D59" s="381">
        <v>38</v>
      </c>
      <c r="E59" s="423">
        <v>9.5</v>
      </c>
      <c r="F59" s="426">
        <v>9.5</v>
      </c>
      <c r="G59" s="379"/>
      <c r="H59" s="379"/>
      <c r="I59" s="379"/>
      <c r="J59" s="379">
        <v>9.5</v>
      </c>
      <c r="K59" s="423">
        <v>9.5</v>
      </c>
      <c r="L59" s="423">
        <v>9.5</v>
      </c>
      <c r="M59" s="424">
        <v>9.5</v>
      </c>
      <c r="N59" s="379"/>
      <c r="O59" s="379"/>
      <c r="P59" s="379"/>
      <c r="Q59" s="379">
        <v>9.5</v>
      </c>
      <c r="R59" s="427">
        <v>9.5</v>
      </c>
      <c r="S59" s="399"/>
    </row>
    <row r="60" spans="1:20" ht="23.15" customHeight="1" x14ac:dyDescent="0.5">
      <c r="A60" s="379"/>
      <c r="B60" s="428" t="s">
        <v>155</v>
      </c>
      <c r="C60" s="429" t="s">
        <v>140</v>
      </c>
      <c r="D60" s="381"/>
      <c r="E60" s="382"/>
      <c r="F60" s="384"/>
      <c r="G60" s="384"/>
      <c r="H60" s="384"/>
      <c r="I60" s="381"/>
      <c r="J60" s="381"/>
      <c r="K60" s="382"/>
      <c r="L60" s="382"/>
      <c r="M60" s="381"/>
      <c r="N60" s="381"/>
      <c r="O60" s="381"/>
      <c r="P60" s="381"/>
      <c r="Q60" s="381"/>
      <c r="R60" s="383"/>
      <c r="S60" s="399"/>
    </row>
    <row r="61" spans="1:20" ht="23.15" customHeight="1" x14ac:dyDescent="0.5">
      <c r="A61" s="379"/>
      <c r="B61" s="430" t="s">
        <v>154</v>
      </c>
      <c r="C61" s="431" t="s">
        <v>141</v>
      </c>
      <c r="D61" s="381"/>
      <c r="E61" s="382"/>
      <c r="F61" s="384"/>
      <c r="G61" s="384"/>
      <c r="H61" s="384"/>
      <c r="I61" s="381"/>
      <c r="J61" s="381"/>
      <c r="K61" s="382"/>
      <c r="L61" s="382"/>
      <c r="M61" s="381"/>
      <c r="N61" s="381"/>
      <c r="O61" s="381"/>
      <c r="P61" s="381"/>
      <c r="Q61" s="381"/>
      <c r="R61" s="383"/>
      <c r="S61" s="399"/>
    </row>
    <row r="62" spans="1:20" ht="21" x14ac:dyDescent="0.5">
      <c r="A62" s="434"/>
      <c r="B62" s="434"/>
      <c r="C62" s="434"/>
      <c r="D62" s="435"/>
      <c r="E62" s="436">
        <f t="shared" ref="E62:R62" si="23">SUM(E7:E13,E15:E18,E20:E21,E23:E25,E27:E29,E31,E33,E35:E35,E37:E42,E45:E46,E49,E57:E61)</f>
        <v>95.5</v>
      </c>
      <c r="F62" s="436">
        <f t="shared" si="23"/>
        <v>183.5</v>
      </c>
      <c r="G62" s="436">
        <f t="shared" si="23"/>
        <v>164</v>
      </c>
      <c r="H62" s="436">
        <f t="shared" si="23"/>
        <v>167.5</v>
      </c>
      <c r="I62" s="436">
        <f t="shared" si="23"/>
        <v>171.5</v>
      </c>
      <c r="J62" s="436">
        <f t="shared" si="23"/>
        <v>174.5</v>
      </c>
      <c r="K62" s="436">
        <f t="shared" si="23"/>
        <v>95.5</v>
      </c>
      <c r="L62" s="436">
        <f t="shared" si="23"/>
        <v>103.5</v>
      </c>
      <c r="M62" s="436">
        <f t="shared" si="23"/>
        <v>180.5</v>
      </c>
      <c r="N62" s="436">
        <f t="shared" si="23"/>
        <v>176</v>
      </c>
      <c r="O62" s="436">
        <f t="shared" si="23"/>
        <v>162.5</v>
      </c>
      <c r="P62" s="436">
        <f t="shared" si="23"/>
        <v>164.5</v>
      </c>
      <c r="Q62" s="436">
        <f t="shared" si="23"/>
        <v>174.5</v>
      </c>
      <c r="R62" s="436">
        <f t="shared" si="23"/>
        <v>111.5</v>
      </c>
      <c r="S62" s="399"/>
    </row>
    <row r="63" spans="1:20" ht="21" x14ac:dyDescent="0.5">
      <c r="A63" s="437"/>
      <c r="B63" s="437"/>
      <c r="C63" s="437"/>
      <c r="D63" s="435"/>
      <c r="E63" s="438">
        <f>E62/8</f>
        <v>11.9375</v>
      </c>
      <c r="F63" s="438">
        <f t="shared" ref="F63:R63" si="24">F62/8</f>
        <v>22.9375</v>
      </c>
      <c r="G63" s="438">
        <f t="shared" si="24"/>
        <v>20.5</v>
      </c>
      <c r="H63" s="438">
        <f t="shared" si="24"/>
        <v>20.9375</v>
      </c>
      <c r="I63" s="438">
        <f t="shared" si="24"/>
        <v>21.4375</v>
      </c>
      <c r="J63" s="438">
        <f t="shared" si="24"/>
        <v>21.8125</v>
      </c>
      <c r="K63" s="438">
        <f t="shared" si="24"/>
        <v>11.9375</v>
      </c>
      <c r="L63" s="438">
        <f t="shared" si="24"/>
        <v>12.9375</v>
      </c>
      <c r="M63" s="438">
        <f t="shared" si="24"/>
        <v>22.5625</v>
      </c>
      <c r="N63" s="438">
        <f t="shared" si="24"/>
        <v>22</v>
      </c>
      <c r="O63" s="438">
        <f t="shared" si="24"/>
        <v>20.3125</v>
      </c>
      <c r="P63" s="438">
        <f t="shared" si="24"/>
        <v>20.5625</v>
      </c>
      <c r="Q63" s="438">
        <f t="shared" si="24"/>
        <v>21.8125</v>
      </c>
      <c r="R63" s="438">
        <f t="shared" si="24"/>
        <v>13.9375</v>
      </c>
      <c r="S63" s="399"/>
    </row>
    <row r="64" spans="1:20" ht="21" x14ac:dyDescent="0.5">
      <c r="A64" s="439"/>
      <c r="B64" s="439"/>
      <c r="C64" s="439"/>
      <c r="D64" s="440" t="s">
        <v>212</v>
      </c>
      <c r="E64" s="441" t="s">
        <v>74</v>
      </c>
      <c r="F64" s="442" t="s">
        <v>203</v>
      </c>
      <c r="G64" s="399"/>
      <c r="H64" s="440" t="s">
        <v>211</v>
      </c>
      <c r="I64" s="443"/>
      <c r="J64" s="444" t="s">
        <v>203</v>
      </c>
      <c r="K64" s="399"/>
      <c r="L64" s="440" t="s">
        <v>213</v>
      </c>
      <c r="M64" s="441" t="s">
        <v>74</v>
      </c>
      <c r="N64" s="442" t="s">
        <v>203</v>
      </c>
      <c r="O64" s="399"/>
      <c r="P64" s="440" t="s">
        <v>211</v>
      </c>
      <c r="Q64" s="443"/>
      <c r="R64" s="444" t="s">
        <v>203</v>
      </c>
      <c r="S64" s="399"/>
    </row>
    <row r="65" spans="1:19" ht="21" x14ac:dyDescent="0.5">
      <c r="A65" s="445"/>
      <c r="B65" s="445"/>
      <c r="C65" s="445"/>
      <c r="D65" s="446" t="s">
        <v>159</v>
      </c>
      <c r="E65" s="447">
        <v>27.15</v>
      </c>
      <c r="F65" s="448" t="str">
        <f>E65* 40 &amp; "hrs"</f>
        <v>1086hrs</v>
      </c>
      <c r="G65" s="399"/>
      <c r="H65" s="449" t="s">
        <v>240</v>
      </c>
      <c r="I65" s="450">
        <v>25.93</v>
      </c>
      <c r="J65" s="451" t="s">
        <v>247</v>
      </c>
      <c r="K65" s="399"/>
      <c r="L65" s="452" t="s">
        <v>159</v>
      </c>
      <c r="M65" s="453">
        <v>27.15</v>
      </c>
      <c r="N65" s="448" t="str">
        <f>M65* 40 &amp; "hrs"</f>
        <v>1086hrs</v>
      </c>
      <c r="O65" s="399"/>
      <c r="P65" s="454" t="s">
        <v>240</v>
      </c>
      <c r="Q65" s="455">
        <v>25.93</v>
      </c>
      <c r="R65" s="456" t="s">
        <v>247</v>
      </c>
      <c r="S65" s="399"/>
    </row>
    <row r="66" spans="1:19" ht="21" x14ac:dyDescent="0.5">
      <c r="A66" s="445"/>
      <c r="B66" s="445"/>
      <c r="C66" s="445"/>
      <c r="D66" s="457" t="s">
        <v>204</v>
      </c>
      <c r="E66" s="458">
        <f>SUM(E62:K62)/40</f>
        <v>26.3</v>
      </c>
      <c r="F66" s="459" t="str">
        <f>E66* 40 &amp; "hrs"</f>
        <v>1052hrs</v>
      </c>
      <c r="G66" s="399"/>
      <c r="H66" s="460" t="s">
        <v>74</v>
      </c>
      <c r="I66" s="461">
        <f>SUM(E62:K62)/40</f>
        <v>26.3</v>
      </c>
      <c r="J66" s="462" t="str">
        <f>I66*40 &amp; "hrs"</f>
        <v>1052hrs</v>
      </c>
      <c r="K66" s="399"/>
      <c r="L66" s="463" t="s">
        <v>204</v>
      </c>
      <c r="M66" s="464">
        <f>SUM(L62:R62)/40</f>
        <v>26.824999999999999</v>
      </c>
      <c r="N66" s="459" t="str">
        <f>M66* 40 &amp; "hrs"</f>
        <v>1073hrs</v>
      </c>
      <c r="O66" s="399"/>
      <c r="P66" s="460" t="s">
        <v>74</v>
      </c>
      <c r="Q66" s="465">
        <f>SUM(L62:R62)/40</f>
        <v>26.824999999999999</v>
      </c>
      <c r="R66" s="466" t="str">
        <f>Q66*40 &amp; "hrs"</f>
        <v>1073hrs</v>
      </c>
      <c r="S66" s="399"/>
    </row>
    <row r="67" spans="1:19" ht="21" x14ac:dyDescent="0.5">
      <c r="A67" s="467"/>
      <c r="B67" s="467"/>
      <c r="C67" s="467"/>
      <c r="D67" s="452" t="s">
        <v>188</v>
      </c>
      <c r="E67" s="453">
        <f>COUNTIFS(E7:K63, "T")*8/40</f>
        <v>0</v>
      </c>
      <c r="F67" s="468" t="str">
        <f>E67* 40 &amp; "hrs"</f>
        <v>0hrs</v>
      </c>
      <c r="G67" s="399"/>
      <c r="H67" s="454" t="s">
        <v>241</v>
      </c>
      <c r="I67" s="453">
        <v>29.07</v>
      </c>
      <c r="J67" s="456" t="s">
        <v>251</v>
      </c>
      <c r="K67" s="399"/>
      <c r="L67" s="469" t="s">
        <v>188</v>
      </c>
      <c r="M67" s="455">
        <f>COUNTIFS(L7:R63, "T")*8/40</f>
        <v>0</v>
      </c>
      <c r="N67" s="468" t="str">
        <f>M67* 40 &amp; "hrs"</f>
        <v>0hrs</v>
      </c>
      <c r="O67" s="399"/>
      <c r="P67" s="454" t="s">
        <v>241</v>
      </c>
      <c r="Q67" s="455">
        <v>29.07</v>
      </c>
      <c r="R67" s="456" t="s">
        <v>251</v>
      </c>
      <c r="S67" s="399"/>
    </row>
  </sheetData>
  <mergeCells count="5">
    <mergeCell ref="A1:R1"/>
    <mergeCell ref="A2:R2"/>
    <mergeCell ref="A3:R3"/>
    <mergeCell ref="E4:K4"/>
    <mergeCell ref="L4:R4"/>
  </mergeCells>
  <conditionalFormatting sqref="I66">
    <cfRule type="cellIs" dxfId="177" priority="10" operator="lessThan">
      <formula>25.93</formula>
    </cfRule>
    <cfRule type="cellIs" dxfId="176" priority="11" operator="greaterThan">
      <formula>29.07</formula>
    </cfRule>
    <cfRule type="cellIs" dxfId="175" priority="12" operator="between">
      <formula>25.93</formula>
      <formula>29.07</formula>
    </cfRule>
  </conditionalFormatting>
  <conditionalFormatting sqref="J66">
    <cfRule type="cellIs" dxfId="174" priority="7" operator="lessThan">
      <formula>1037.2</formula>
    </cfRule>
    <cfRule type="cellIs" dxfId="173" priority="8" operator="greaterThan">
      <formula>1162.8</formula>
    </cfRule>
    <cfRule type="cellIs" dxfId="172" priority="9" operator="between">
      <formula>1037.2</formula>
      <formula>1162.8</formula>
    </cfRule>
  </conditionalFormatting>
  <conditionalFormatting sqref="Q66">
    <cfRule type="cellIs" dxfId="171" priority="4" operator="lessThan">
      <formula>25.93</formula>
    </cfRule>
    <cfRule type="cellIs" dxfId="170" priority="5" operator="greaterThan">
      <formula>29.07</formula>
    </cfRule>
    <cfRule type="cellIs" dxfId="169" priority="6" operator="between">
      <formula>25.93</formula>
      <formula>29.07</formula>
    </cfRule>
  </conditionalFormatting>
  <conditionalFormatting sqref="R66">
    <cfRule type="cellIs" dxfId="168" priority="1" operator="lessThan">
      <formula>1037.2</formula>
    </cfRule>
    <cfRule type="cellIs" dxfId="167" priority="2" operator="greaterThan">
      <formula>1162.8</formula>
    </cfRule>
    <cfRule type="cellIs" dxfId="166" priority="3" operator="between">
      <formula>1037.2</formula>
      <formula>1162.8</formula>
    </cfRule>
  </conditionalFormatting>
  <pageMargins left="0.7" right="0.7" top="0.75" bottom="0.75" header="0.3" footer="0.3"/>
  <pageSetup scale="28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7"/>
  <sheetViews>
    <sheetView workbookViewId="0">
      <selection activeCell="S14" sqref="S14"/>
    </sheetView>
  </sheetViews>
  <sheetFormatPr defaultRowHeight="12.5" x14ac:dyDescent="0.25"/>
  <cols>
    <col min="2" max="2" width="19.1796875" bestFit="1" customWidth="1"/>
    <col min="3" max="3" width="15.453125" bestFit="1" customWidth="1"/>
  </cols>
  <sheetData>
    <row r="1" spans="1:19" ht="13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9" ht="13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9" ht="13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9" ht="13" x14ac:dyDescent="0.3">
      <c r="A4" s="258"/>
      <c r="B4" s="258"/>
      <c r="C4" s="258"/>
      <c r="D4" s="25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</row>
    <row r="5" spans="1:19" ht="13" x14ac:dyDescent="0.3">
      <c r="A5" s="259"/>
      <c r="B5" s="259"/>
      <c r="C5" s="259"/>
      <c r="D5" s="259"/>
      <c r="E5" s="349">
        <v>45179</v>
      </c>
      <c r="F5" s="349">
        <v>45180</v>
      </c>
      <c r="G5" s="349">
        <v>45181</v>
      </c>
      <c r="H5" s="349">
        <v>45182</v>
      </c>
      <c r="I5" s="349">
        <v>45183</v>
      </c>
      <c r="J5" s="349">
        <v>45184</v>
      </c>
      <c r="K5" s="349">
        <v>45185</v>
      </c>
      <c r="L5" s="349">
        <v>45186</v>
      </c>
      <c r="M5" s="349">
        <v>45187</v>
      </c>
      <c r="N5" s="349">
        <v>45188</v>
      </c>
      <c r="O5" s="349">
        <v>45189</v>
      </c>
      <c r="P5" s="349">
        <v>45190</v>
      </c>
      <c r="Q5" s="349">
        <v>45191</v>
      </c>
      <c r="R5" s="349">
        <v>45192</v>
      </c>
    </row>
    <row r="6" spans="1:19" ht="13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3" t="s">
        <v>174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</row>
    <row r="7" spans="1:19" ht="13" x14ac:dyDescent="0.25">
      <c r="A7" s="265" t="s">
        <v>13</v>
      </c>
      <c r="B7" s="265" t="s">
        <v>116</v>
      </c>
      <c r="C7" s="266" t="s">
        <v>115</v>
      </c>
      <c r="D7" s="267">
        <f>SUM(E7:K7,L7:R7)/2</f>
        <v>40</v>
      </c>
      <c r="E7" s="268"/>
      <c r="F7" s="267">
        <v>8</v>
      </c>
      <c r="G7" s="267">
        <v>8</v>
      </c>
      <c r="H7" s="267">
        <v>8</v>
      </c>
      <c r="I7" s="267">
        <v>8</v>
      </c>
      <c r="J7" s="267">
        <v>8</v>
      </c>
      <c r="K7" s="268"/>
      <c r="L7" s="268"/>
      <c r="M7" s="267">
        <v>8</v>
      </c>
      <c r="N7" s="267">
        <v>8</v>
      </c>
      <c r="O7" s="267">
        <v>8</v>
      </c>
      <c r="P7" s="267">
        <v>8</v>
      </c>
      <c r="Q7" s="267">
        <v>8</v>
      </c>
      <c r="R7" s="269"/>
    </row>
    <row r="8" spans="1:19" ht="13" x14ac:dyDescent="0.25">
      <c r="A8" s="265" t="s">
        <v>13</v>
      </c>
      <c r="B8" s="265" t="s">
        <v>90</v>
      </c>
      <c r="C8" s="266" t="s">
        <v>88</v>
      </c>
      <c r="D8" s="267">
        <f t="shared" ref="D8:D13" si="0">SUM(E8:K8,L8:R8)/2</f>
        <v>40</v>
      </c>
      <c r="E8" s="268"/>
      <c r="F8" s="267">
        <v>8</v>
      </c>
      <c r="G8" s="267">
        <v>8</v>
      </c>
      <c r="H8" s="270">
        <v>8</v>
      </c>
      <c r="I8" s="267">
        <v>8</v>
      </c>
      <c r="J8" s="267">
        <v>8</v>
      </c>
      <c r="K8" s="268"/>
      <c r="L8" s="268"/>
      <c r="M8" s="267">
        <v>8</v>
      </c>
      <c r="N8" s="267">
        <v>8</v>
      </c>
      <c r="O8" s="267">
        <v>8</v>
      </c>
      <c r="P8" s="267">
        <v>8</v>
      </c>
      <c r="Q8" s="267">
        <v>8</v>
      </c>
      <c r="R8" s="269"/>
    </row>
    <row r="9" spans="1:19" ht="13" x14ac:dyDescent="0.25">
      <c r="A9" s="265" t="s">
        <v>13</v>
      </c>
      <c r="B9" s="265" t="s">
        <v>90</v>
      </c>
      <c r="C9" s="266" t="s">
        <v>89</v>
      </c>
      <c r="D9" s="267">
        <f t="shared" si="0"/>
        <v>40</v>
      </c>
      <c r="E9" s="268"/>
      <c r="F9" s="267">
        <v>8</v>
      </c>
      <c r="G9" s="267">
        <v>8</v>
      </c>
      <c r="H9" s="267">
        <v>8</v>
      </c>
      <c r="I9" s="267">
        <v>8</v>
      </c>
      <c r="J9" s="267">
        <v>8</v>
      </c>
      <c r="K9" s="268"/>
      <c r="L9" s="268"/>
      <c r="M9" s="267">
        <v>8</v>
      </c>
      <c r="N9" s="267">
        <v>8</v>
      </c>
      <c r="O9" s="267">
        <v>8</v>
      </c>
      <c r="P9" s="267">
        <v>8</v>
      </c>
      <c r="Q9" s="267">
        <v>8</v>
      </c>
      <c r="R9" s="269"/>
    </row>
    <row r="10" spans="1:19" ht="13" x14ac:dyDescent="0.25">
      <c r="A10" s="265" t="s">
        <v>13</v>
      </c>
      <c r="B10" s="265" t="s">
        <v>90</v>
      </c>
      <c r="C10" s="271" t="s">
        <v>118</v>
      </c>
      <c r="D10" s="267">
        <f t="shared" si="0"/>
        <v>40</v>
      </c>
      <c r="E10" s="268">
        <v>8</v>
      </c>
      <c r="F10" s="267">
        <v>8</v>
      </c>
      <c r="G10" s="267">
        <v>8</v>
      </c>
      <c r="H10" s="267"/>
      <c r="I10" s="267">
        <v>8</v>
      </c>
      <c r="J10" s="267">
        <v>8</v>
      </c>
      <c r="K10" s="268"/>
      <c r="L10" s="272"/>
      <c r="M10" s="267">
        <v>8</v>
      </c>
      <c r="N10" s="267">
        <v>8</v>
      </c>
      <c r="O10" s="267">
        <v>8</v>
      </c>
      <c r="P10" s="267">
        <v>8</v>
      </c>
      <c r="Q10" s="267"/>
      <c r="R10" s="268">
        <v>8</v>
      </c>
    </row>
    <row r="11" spans="1:19" ht="13" x14ac:dyDescent="0.25">
      <c r="A11" s="265" t="s">
        <v>13</v>
      </c>
      <c r="B11" s="265" t="s">
        <v>90</v>
      </c>
      <c r="C11" s="271" t="s">
        <v>133</v>
      </c>
      <c r="D11" s="267">
        <f t="shared" si="0"/>
        <v>40</v>
      </c>
      <c r="E11" s="268">
        <v>8</v>
      </c>
      <c r="F11" s="267">
        <v>8</v>
      </c>
      <c r="G11" s="267"/>
      <c r="H11" s="267">
        <v>8</v>
      </c>
      <c r="I11" s="267">
        <v>8</v>
      </c>
      <c r="J11" s="267">
        <v>8</v>
      </c>
      <c r="K11" s="268"/>
      <c r="L11" s="272"/>
      <c r="M11" s="267">
        <v>8</v>
      </c>
      <c r="N11" s="267">
        <v>8</v>
      </c>
      <c r="O11" s="267">
        <v>8</v>
      </c>
      <c r="P11" s="267"/>
      <c r="Q11" s="267">
        <v>8</v>
      </c>
      <c r="R11" s="269">
        <v>8</v>
      </c>
    </row>
    <row r="12" spans="1:19" ht="13" x14ac:dyDescent="0.25">
      <c r="A12" s="265" t="s">
        <v>13</v>
      </c>
      <c r="B12" s="265" t="s">
        <v>90</v>
      </c>
      <c r="C12" s="273" t="s">
        <v>106</v>
      </c>
      <c r="D12" s="267">
        <f t="shared" si="0"/>
        <v>8</v>
      </c>
      <c r="E12" s="268"/>
      <c r="F12" s="267"/>
      <c r="G12" s="267"/>
      <c r="H12" s="267"/>
      <c r="I12" s="267"/>
      <c r="J12" s="267"/>
      <c r="K12" s="268">
        <v>8</v>
      </c>
      <c r="L12" s="272"/>
      <c r="M12" s="267"/>
      <c r="N12" s="267"/>
      <c r="O12" s="267"/>
      <c r="P12" s="267"/>
      <c r="Q12" s="267"/>
      <c r="R12" s="268">
        <v>8</v>
      </c>
    </row>
    <row r="13" spans="1:19" ht="13" x14ac:dyDescent="0.25">
      <c r="A13" s="265" t="s">
        <v>13</v>
      </c>
      <c r="B13" s="265" t="s">
        <v>228</v>
      </c>
      <c r="C13" s="273" t="s">
        <v>112</v>
      </c>
      <c r="D13" s="267">
        <f t="shared" si="0"/>
        <v>12</v>
      </c>
      <c r="E13" s="268">
        <v>6</v>
      </c>
      <c r="F13" s="270"/>
      <c r="G13" s="274"/>
      <c r="H13" s="267"/>
      <c r="I13" s="274"/>
      <c r="J13" s="267"/>
      <c r="K13" s="268">
        <v>6</v>
      </c>
      <c r="L13" s="272">
        <v>6</v>
      </c>
      <c r="M13" s="267"/>
      <c r="N13" s="274"/>
      <c r="O13" s="267"/>
      <c r="P13" s="274"/>
      <c r="Q13" s="267"/>
      <c r="R13" s="272">
        <v>6</v>
      </c>
    </row>
    <row r="14" spans="1:19" ht="13" x14ac:dyDescent="0.25">
      <c r="A14" s="275"/>
      <c r="B14" s="275"/>
      <c r="C14" s="276" t="s">
        <v>122</v>
      </c>
      <c r="D14" s="277"/>
      <c r="E14" s="278">
        <f t="shared" ref="E14:J14" si="1">COUNT(E7:E13)</f>
        <v>3</v>
      </c>
      <c r="F14" s="278">
        <f t="shared" si="1"/>
        <v>5</v>
      </c>
      <c r="G14" s="278">
        <f t="shared" si="1"/>
        <v>4</v>
      </c>
      <c r="H14" s="278">
        <f t="shared" si="1"/>
        <v>4</v>
      </c>
      <c r="I14" s="278">
        <f t="shared" si="1"/>
        <v>5</v>
      </c>
      <c r="J14" s="278">
        <f t="shared" si="1"/>
        <v>5</v>
      </c>
      <c r="K14" s="278">
        <f t="shared" ref="K14:R14" si="2">COUNT(K7:K13)</f>
        <v>2</v>
      </c>
      <c r="L14" s="278">
        <f t="shared" si="2"/>
        <v>1</v>
      </c>
      <c r="M14" s="278">
        <f t="shared" si="2"/>
        <v>5</v>
      </c>
      <c r="N14" s="278">
        <f t="shared" si="2"/>
        <v>5</v>
      </c>
      <c r="O14" s="278">
        <f t="shared" si="2"/>
        <v>5</v>
      </c>
      <c r="P14" s="278">
        <f t="shared" si="2"/>
        <v>4</v>
      </c>
      <c r="Q14" s="278">
        <f t="shared" si="2"/>
        <v>4</v>
      </c>
      <c r="R14" s="278">
        <f t="shared" si="2"/>
        <v>4</v>
      </c>
      <c r="S14" s="367">
        <f>AVERAGE(E14:R14)</f>
        <v>4</v>
      </c>
    </row>
    <row r="15" spans="1:19" ht="13" x14ac:dyDescent="0.25">
      <c r="A15" s="265" t="s">
        <v>13</v>
      </c>
      <c r="B15" s="265" t="s">
        <v>14</v>
      </c>
      <c r="C15" s="271" t="s">
        <v>202</v>
      </c>
      <c r="D15" s="267">
        <f>SUM(E15:K15,L15:R15)/2</f>
        <v>40</v>
      </c>
      <c r="E15" s="272"/>
      <c r="F15" s="279">
        <v>8</v>
      </c>
      <c r="G15" s="279"/>
      <c r="H15" s="279">
        <v>8</v>
      </c>
      <c r="I15" s="279">
        <v>8</v>
      </c>
      <c r="J15" s="279">
        <v>8</v>
      </c>
      <c r="K15" s="272">
        <v>8</v>
      </c>
      <c r="L15" s="272">
        <v>8</v>
      </c>
      <c r="M15" s="267"/>
      <c r="N15" s="279">
        <v>8</v>
      </c>
      <c r="O15" s="279">
        <v>8</v>
      </c>
      <c r="P15" s="279">
        <v>8</v>
      </c>
      <c r="Q15" s="279">
        <v>8</v>
      </c>
      <c r="R15" s="280"/>
    </row>
    <row r="16" spans="1:19" ht="13" x14ac:dyDescent="0.25">
      <c r="A16" s="265" t="s">
        <v>13</v>
      </c>
      <c r="B16" s="265" t="s">
        <v>14</v>
      </c>
      <c r="C16" s="271" t="s">
        <v>98</v>
      </c>
      <c r="D16" s="267">
        <f t="shared" ref="D16:D18" si="3">SUM(E16:K16,L16:R16)/2</f>
        <v>40</v>
      </c>
      <c r="E16" s="268"/>
      <c r="F16" s="270">
        <v>8</v>
      </c>
      <c r="G16" s="267">
        <v>8</v>
      </c>
      <c r="H16" s="267">
        <v>8</v>
      </c>
      <c r="I16" s="267">
        <v>8</v>
      </c>
      <c r="J16" s="267">
        <v>8</v>
      </c>
      <c r="K16" s="268"/>
      <c r="L16" s="268"/>
      <c r="M16" s="279">
        <v>8</v>
      </c>
      <c r="N16" s="279">
        <v>8</v>
      </c>
      <c r="O16" s="267">
        <v>8</v>
      </c>
      <c r="P16" s="267">
        <v>8</v>
      </c>
      <c r="Q16" s="267">
        <v>8</v>
      </c>
      <c r="R16" s="269"/>
    </row>
    <row r="17" spans="1:19" ht="13" x14ac:dyDescent="0.25">
      <c r="A17" s="265" t="s">
        <v>13</v>
      </c>
      <c r="B17" s="265" t="s">
        <v>14</v>
      </c>
      <c r="C17" s="271" t="s">
        <v>142</v>
      </c>
      <c r="D17" s="267">
        <f t="shared" si="3"/>
        <v>40</v>
      </c>
      <c r="E17" s="268"/>
      <c r="F17" s="270">
        <v>8</v>
      </c>
      <c r="G17" s="267">
        <v>8</v>
      </c>
      <c r="H17" s="267"/>
      <c r="I17" s="267">
        <v>8</v>
      </c>
      <c r="J17" s="267">
        <v>8</v>
      </c>
      <c r="K17" s="272">
        <v>8</v>
      </c>
      <c r="L17" s="272">
        <v>8</v>
      </c>
      <c r="M17" s="267">
        <v>8</v>
      </c>
      <c r="N17" s="267"/>
      <c r="O17" s="267">
        <v>8</v>
      </c>
      <c r="P17" s="267">
        <v>8</v>
      </c>
      <c r="Q17" s="267">
        <v>8</v>
      </c>
      <c r="R17" s="269"/>
    </row>
    <row r="18" spans="1:19" ht="13" x14ac:dyDescent="0.25">
      <c r="A18" s="265" t="s">
        <v>13</v>
      </c>
      <c r="B18" s="265" t="s">
        <v>201</v>
      </c>
      <c r="C18" s="271" t="s">
        <v>107</v>
      </c>
      <c r="D18" s="267">
        <f t="shared" si="3"/>
        <v>22</v>
      </c>
      <c r="E18" s="268">
        <v>8</v>
      </c>
      <c r="F18" s="267"/>
      <c r="G18" s="267">
        <v>5</v>
      </c>
      <c r="H18" s="267">
        <v>5</v>
      </c>
      <c r="I18" s="267"/>
      <c r="J18" s="267"/>
      <c r="K18" s="268"/>
      <c r="L18" s="272">
        <v>8</v>
      </c>
      <c r="M18" s="267">
        <v>5</v>
      </c>
      <c r="N18" s="267">
        <v>5</v>
      </c>
      <c r="O18" s="267"/>
      <c r="P18" s="267"/>
      <c r="Q18" s="267"/>
      <c r="R18" s="269">
        <v>8</v>
      </c>
    </row>
    <row r="19" spans="1:19" ht="13" x14ac:dyDescent="0.25">
      <c r="A19" s="275"/>
      <c r="B19" s="275"/>
      <c r="C19" s="276" t="s">
        <v>123</v>
      </c>
      <c r="D19" s="277"/>
      <c r="E19" s="278">
        <f>COUNT(E7:E13,E15:E18)</f>
        <v>4</v>
      </c>
      <c r="F19" s="278">
        <f>COUNT(F7:F13,F15:F18)</f>
        <v>8</v>
      </c>
      <c r="G19" s="278">
        <f t="shared" ref="G19:R19" si="4">COUNT(G7:G13,G15:G18)</f>
        <v>7</v>
      </c>
      <c r="H19" s="278">
        <f t="shared" si="4"/>
        <v>7</v>
      </c>
      <c r="I19" s="278">
        <f t="shared" si="4"/>
        <v>8</v>
      </c>
      <c r="J19" s="278">
        <f t="shared" si="4"/>
        <v>8</v>
      </c>
      <c r="K19" s="278">
        <f t="shared" si="4"/>
        <v>4</v>
      </c>
      <c r="L19" s="278">
        <f t="shared" si="4"/>
        <v>4</v>
      </c>
      <c r="M19" s="278">
        <f>COUNT(M7:M13,M15:M18)</f>
        <v>8</v>
      </c>
      <c r="N19" s="278">
        <f t="shared" si="4"/>
        <v>8</v>
      </c>
      <c r="O19" s="278">
        <f t="shared" si="4"/>
        <v>8</v>
      </c>
      <c r="P19" s="278">
        <f t="shared" si="4"/>
        <v>7</v>
      </c>
      <c r="Q19" s="278">
        <f t="shared" si="4"/>
        <v>7</v>
      </c>
      <c r="R19" s="278">
        <f t="shared" si="4"/>
        <v>5</v>
      </c>
      <c r="S19" s="367">
        <f>AVERAGE(E19:R19)</f>
        <v>6.6428571428571432</v>
      </c>
    </row>
    <row r="20" spans="1:19" ht="13" x14ac:dyDescent="0.25">
      <c r="A20" s="265" t="s">
        <v>13</v>
      </c>
      <c r="B20" s="265" t="s">
        <v>26</v>
      </c>
      <c r="C20" s="271" t="s">
        <v>111</v>
      </c>
      <c r="D20" s="267">
        <f t="shared" ref="D20:D42" si="5">SUM(E20:K20,L20:R20)/2</f>
        <v>40</v>
      </c>
      <c r="E20" s="268"/>
      <c r="F20" s="267">
        <v>8</v>
      </c>
      <c r="G20" s="267">
        <v>8</v>
      </c>
      <c r="H20" s="267"/>
      <c r="I20" s="267">
        <v>8</v>
      </c>
      <c r="J20" s="267">
        <v>8</v>
      </c>
      <c r="K20" s="272">
        <v>8</v>
      </c>
      <c r="L20" s="272">
        <v>8</v>
      </c>
      <c r="M20" s="279">
        <v>8</v>
      </c>
      <c r="N20" s="279">
        <v>8</v>
      </c>
      <c r="P20" s="279">
        <v>8</v>
      </c>
      <c r="Q20" s="279">
        <v>8</v>
      </c>
      <c r="R20" s="269"/>
    </row>
    <row r="21" spans="1:19" ht="13" x14ac:dyDescent="0.25">
      <c r="A21" s="265" t="s">
        <v>13</v>
      </c>
      <c r="B21" s="265" t="s">
        <v>26</v>
      </c>
      <c r="C21" s="271" t="s">
        <v>146</v>
      </c>
      <c r="D21" s="267">
        <f t="shared" si="5"/>
        <v>40</v>
      </c>
      <c r="E21" s="268">
        <v>8</v>
      </c>
      <c r="F21" s="267"/>
      <c r="G21" s="267">
        <v>8</v>
      </c>
      <c r="H21" s="267">
        <v>8</v>
      </c>
      <c r="I21" s="267">
        <v>8</v>
      </c>
      <c r="J21" s="267">
        <v>8</v>
      </c>
      <c r="K21" s="284"/>
      <c r="L21" s="268"/>
      <c r="M21" s="267">
        <v>8</v>
      </c>
      <c r="N21" s="267">
        <v>8</v>
      </c>
      <c r="O21" s="267"/>
      <c r="P21" s="267">
        <v>8</v>
      </c>
      <c r="Q21" s="267">
        <v>8</v>
      </c>
      <c r="R21" s="268">
        <v>8</v>
      </c>
    </row>
    <row r="22" spans="1:19" ht="13" x14ac:dyDescent="0.25">
      <c r="A22" s="275"/>
      <c r="B22" s="275"/>
      <c r="C22" s="276" t="s">
        <v>120</v>
      </c>
      <c r="D22" s="277"/>
      <c r="E22" s="278">
        <f>COUNT(E7:E13,E15:E18,E20:E21)</f>
        <v>5</v>
      </c>
      <c r="F22" s="278">
        <f t="shared" ref="F22:R22" si="6">COUNT(F7:F13,F15:F18,F20:F21)</f>
        <v>9</v>
      </c>
      <c r="G22" s="278">
        <f t="shared" si="6"/>
        <v>9</v>
      </c>
      <c r="H22" s="278">
        <f t="shared" si="6"/>
        <v>8</v>
      </c>
      <c r="I22" s="278">
        <f t="shared" si="6"/>
        <v>10</v>
      </c>
      <c r="J22" s="278">
        <f t="shared" si="6"/>
        <v>10</v>
      </c>
      <c r="K22" s="278">
        <f t="shared" si="6"/>
        <v>5</v>
      </c>
      <c r="L22" s="278">
        <f t="shared" si="6"/>
        <v>5</v>
      </c>
      <c r="M22" s="278">
        <f t="shared" si="6"/>
        <v>10</v>
      </c>
      <c r="N22" s="278">
        <f t="shared" si="6"/>
        <v>10</v>
      </c>
      <c r="O22" s="278">
        <f t="shared" si="6"/>
        <v>8</v>
      </c>
      <c r="P22" s="278">
        <f t="shared" si="6"/>
        <v>9</v>
      </c>
      <c r="Q22" s="278">
        <f t="shared" si="6"/>
        <v>9</v>
      </c>
      <c r="R22" s="278">
        <f t="shared" si="6"/>
        <v>6</v>
      </c>
      <c r="S22" s="367">
        <f>AVERAGE(E22:R22)</f>
        <v>8.0714285714285712</v>
      </c>
    </row>
    <row r="23" spans="1:19" ht="13" x14ac:dyDescent="0.25">
      <c r="A23" s="265" t="s">
        <v>13</v>
      </c>
      <c r="B23" s="265" t="s">
        <v>30</v>
      </c>
      <c r="C23" s="271" t="s">
        <v>230</v>
      </c>
      <c r="D23" s="267">
        <f t="shared" si="5"/>
        <v>40</v>
      </c>
      <c r="E23" s="268"/>
      <c r="F23" s="267">
        <v>8</v>
      </c>
      <c r="G23" s="267">
        <v>8</v>
      </c>
      <c r="H23" s="267">
        <v>8</v>
      </c>
      <c r="I23" s="267"/>
      <c r="J23" s="267">
        <v>8</v>
      </c>
      <c r="K23" s="274">
        <v>8</v>
      </c>
      <c r="L23" s="274">
        <v>8</v>
      </c>
      <c r="M23" s="267">
        <v>8</v>
      </c>
      <c r="N23" s="267"/>
      <c r="O23" s="267">
        <v>8</v>
      </c>
      <c r="P23" s="279">
        <v>8</v>
      </c>
      <c r="Q23" s="279">
        <v>8</v>
      </c>
      <c r="R23" s="269"/>
    </row>
    <row r="24" spans="1:19" ht="13" x14ac:dyDescent="0.25">
      <c r="A24" s="265" t="s">
        <v>13</v>
      </c>
      <c r="B24" s="265" t="s">
        <v>30</v>
      </c>
      <c r="C24" s="271" t="s">
        <v>135</v>
      </c>
      <c r="D24" s="267">
        <f t="shared" si="5"/>
        <v>12</v>
      </c>
      <c r="E24" s="268"/>
      <c r="F24" s="285"/>
      <c r="G24" s="285"/>
      <c r="H24" s="350" t="s">
        <v>104</v>
      </c>
      <c r="I24" s="366" t="s">
        <v>104</v>
      </c>
      <c r="J24" s="366" t="s">
        <v>104</v>
      </c>
      <c r="K24" s="283" t="s">
        <v>104</v>
      </c>
      <c r="L24" s="283" t="s">
        <v>104</v>
      </c>
      <c r="M24" s="285"/>
      <c r="N24" s="285"/>
      <c r="O24" s="267">
        <v>8</v>
      </c>
      <c r="P24" s="267">
        <v>8</v>
      </c>
      <c r="Q24" s="267">
        <v>8</v>
      </c>
      <c r="R24" s="280"/>
    </row>
    <row r="25" spans="1:19" ht="13" x14ac:dyDescent="0.25">
      <c r="A25" s="265" t="s">
        <v>13</v>
      </c>
      <c r="B25" s="265" t="s">
        <v>30</v>
      </c>
      <c r="C25" s="271" t="s">
        <v>238</v>
      </c>
      <c r="D25" s="267">
        <f t="shared" si="5"/>
        <v>16</v>
      </c>
      <c r="E25" s="268">
        <v>8</v>
      </c>
      <c r="F25" s="267"/>
      <c r="G25" s="267"/>
      <c r="H25" s="267"/>
      <c r="I25" s="267"/>
      <c r="J25" s="267"/>
      <c r="K25" s="268">
        <v>8</v>
      </c>
      <c r="L25" s="268">
        <v>8</v>
      </c>
      <c r="M25" s="267"/>
      <c r="N25" s="267"/>
      <c r="O25" s="267"/>
      <c r="P25" s="267"/>
      <c r="Q25" s="267"/>
      <c r="R25" s="269">
        <v>8</v>
      </c>
    </row>
    <row r="26" spans="1:19" ht="13" x14ac:dyDescent="0.25">
      <c r="A26" s="275"/>
      <c r="B26" s="275"/>
      <c r="C26" s="276" t="s">
        <v>119</v>
      </c>
      <c r="D26" s="277"/>
      <c r="E26" s="278">
        <f>COUNT(E7:E13,E15:E18,E20:E21,E23:E25)</f>
        <v>6</v>
      </c>
      <c r="F26" s="278">
        <f t="shared" ref="F26:R26" si="7">COUNT(F7:F13,F15:F18,F20:F21,F23:F25)</f>
        <v>10</v>
      </c>
      <c r="G26" s="278">
        <f t="shared" si="7"/>
        <v>10</v>
      </c>
      <c r="H26" s="278">
        <f t="shared" si="7"/>
        <v>9</v>
      </c>
      <c r="I26" s="278">
        <f t="shared" si="7"/>
        <v>10</v>
      </c>
      <c r="J26" s="278">
        <f t="shared" si="7"/>
        <v>11</v>
      </c>
      <c r="K26" s="278">
        <f t="shared" si="7"/>
        <v>7</v>
      </c>
      <c r="L26" s="278">
        <f t="shared" si="7"/>
        <v>7</v>
      </c>
      <c r="M26" s="278">
        <f t="shared" si="7"/>
        <v>11</v>
      </c>
      <c r="N26" s="278">
        <f t="shared" si="7"/>
        <v>10</v>
      </c>
      <c r="O26" s="278">
        <f t="shared" si="7"/>
        <v>10</v>
      </c>
      <c r="P26" s="278">
        <f t="shared" si="7"/>
        <v>11</v>
      </c>
      <c r="Q26" s="278">
        <f t="shared" si="7"/>
        <v>11</v>
      </c>
      <c r="R26" s="278">
        <f t="shared" si="7"/>
        <v>7</v>
      </c>
      <c r="S26" s="367">
        <f>AVERAGE(E26:R26)</f>
        <v>9.2857142857142865</v>
      </c>
    </row>
    <row r="27" spans="1:19" ht="13" x14ac:dyDescent="0.25">
      <c r="A27" s="265" t="s">
        <v>13</v>
      </c>
      <c r="B27" s="265" t="s">
        <v>91</v>
      </c>
      <c r="C27" s="271" t="s">
        <v>242</v>
      </c>
      <c r="D27" s="267">
        <f t="shared" si="5"/>
        <v>40</v>
      </c>
      <c r="E27" s="286"/>
      <c r="F27" s="267">
        <v>8</v>
      </c>
      <c r="G27" s="267">
        <v>8</v>
      </c>
      <c r="H27" s="267">
        <v>8</v>
      </c>
      <c r="I27" s="267">
        <v>8</v>
      </c>
      <c r="J27" s="267"/>
      <c r="K27" s="268">
        <v>8</v>
      </c>
      <c r="L27" s="268">
        <v>8</v>
      </c>
      <c r="M27" s="267">
        <v>8</v>
      </c>
      <c r="N27" s="267">
        <v>8</v>
      </c>
      <c r="O27" s="267">
        <v>8</v>
      </c>
      <c r="P27" s="267"/>
      <c r="Q27" s="267">
        <v>8</v>
      </c>
      <c r="R27" s="269"/>
    </row>
    <row r="28" spans="1:19" ht="13" x14ac:dyDescent="0.25">
      <c r="A28" s="265" t="s">
        <v>13</v>
      </c>
      <c r="B28" s="265" t="s">
        <v>91</v>
      </c>
      <c r="C28" s="271" t="s">
        <v>244</v>
      </c>
      <c r="D28" s="267">
        <f t="shared" si="5"/>
        <v>40</v>
      </c>
      <c r="E28" s="268">
        <v>8</v>
      </c>
      <c r="F28" s="267">
        <v>8</v>
      </c>
      <c r="G28" s="267"/>
      <c r="H28" s="267">
        <v>8</v>
      </c>
      <c r="I28" s="267">
        <v>8</v>
      </c>
      <c r="J28" s="267">
        <v>8</v>
      </c>
      <c r="K28" s="284"/>
      <c r="L28" s="284"/>
      <c r="M28" s="267">
        <v>8</v>
      </c>
      <c r="N28" s="267">
        <v>8</v>
      </c>
      <c r="O28" s="267"/>
      <c r="P28" s="267">
        <v>8</v>
      </c>
      <c r="Q28" s="267">
        <v>8</v>
      </c>
      <c r="R28" s="269">
        <v>8</v>
      </c>
    </row>
    <row r="29" spans="1:19" ht="13" x14ac:dyDescent="0.25">
      <c r="A29" s="265" t="s">
        <v>13</v>
      </c>
      <c r="B29" s="265" t="s">
        <v>91</v>
      </c>
      <c r="C29" s="266" t="s">
        <v>92</v>
      </c>
      <c r="D29" s="267">
        <f t="shared" si="5"/>
        <v>36</v>
      </c>
      <c r="E29" s="268"/>
      <c r="F29" s="267">
        <v>8</v>
      </c>
      <c r="G29" s="267">
        <v>8</v>
      </c>
      <c r="H29" s="350" t="s">
        <v>104</v>
      </c>
      <c r="I29" s="267">
        <v>8</v>
      </c>
      <c r="J29" s="267">
        <v>8</v>
      </c>
      <c r="K29" s="268"/>
      <c r="L29" s="268"/>
      <c r="M29" s="267">
        <v>8</v>
      </c>
      <c r="N29" s="267">
        <v>8</v>
      </c>
      <c r="O29" s="267">
        <v>8</v>
      </c>
      <c r="P29" s="267">
        <v>8</v>
      </c>
      <c r="Q29" s="267">
        <v>8</v>
      </c>
      <c r="R29" s="269"/>
    </row>
    <row r="30" spans="1:19" ht="13" x14ac:dyDescent="0.25">
      <c r="A30" s="275"/>
      <c r="B30" s="275"/>
      <c r="C30" s="276" t="s">
        <v>124</v>
      </c>
      <c r="D30" s="277"/>
      <c r="E30" s="278">
        <f>COUNT(E7:E13,E15:E18,E20:E21,E23:E25,E27:E29)</f>
        <v>7</v>
      </c>
      <c r="F30" s="278">
        <f t="shared" ref="F30:R30" si="8">COUNT(F7:F13,F15:F18,F20:F21,F23:F25,F27:F29)</f>
        <v>13</v>
      </c>
      <c r="G30" s="278">
        <f t="shared" si="8"/>
        <v>12</v>
      </c>
      <c r="H30" s="278">
        <f t="shared" si="8"/>
        <v>11</v>
      </c>
      <c r="I30" s="278">
        <f t="shared" si="8"/>
        <v>13</v>
      </c>
      <c r="J30" s="278">
        <f t="shared" si="8"/>
        <v>13</v>
      </c>
      <c r="K30" s="278">
        <f t="shared" si="8"/>
        <v>8</v>
      </c>
      <c r="L30" s="278">
        <f t="shared" si="8"/>
        <v>8</v>
      </c>
      <c r="M30" s="278">
        <f t="shared" si="8"/>
        <v>14</v>
      </c>
      <c r="N30" s="278">
        <f t="shared" si="8"/>
        <v>13</v>
      </c>
      <c r="O30" s="278">
        <f t="shared" si="8"/>
        <v>12</v>
      </c>
      <c r="P30" s="278">
        <f t="shared" si="8"/>
        <v>13</v>
      </c>
      <c r="Q30" s="278">
        <f t="shared" si="8"/>
        <v>14</v>
      </c>
      <c r="R30" s="278">
        <f t="shared" si="8"/>
        <v>8</v>
      </c>
      <c r="S30" s="367">
        <f>AVERAGE(E30:R30)</f>
        <v>11.357142857142858</v>
      </c>
    </row>
    <row r="31" spans="1:19" ht="13" x14ac:dyDescent="0.25">
      <c r="A31" s="265" t="s">
        <v>13</v>
      </c>
      <c r="B31" s="265" t="s">
        <v>34</v>
      </c>
      <c r="C31" s="297" t="s">
        <v>192</v>
      </c>
      <c r="D31" s="267">
        <f t="shared" si="5"/>
        <v>32</v>
      </c>
      <c r="E31" s="268">
        <v>8</v>
      </c>
      <c r="F31" s="279">
        <v>8</v>
      </c>
      <c r="G31" s="279">
        <v>8</v>
      </c>
      <c r="H31" s="267">
        <v>8</v>
      </c>
      <c r="I31" s="267"/>
      <c r="J31" s="267"/>
      <c r="K31" s="268"/>
      <c r="L31" s="268"/>
      <c r="M31" s="279">
        <v>8</v>
      </c>
      <c r="N31" s="279">
        <v>8</v>
      </c>
      <c r="O31" s="267">
        <v>8</v>
      </c>
      <c r="P31" s="267"/>
      <c r="Q31" s="267"/>
      <c r="R31" s="269">
        <v>8</v>
      </c>
    </row>
    <row r="32" spans="1:19" ht="13" x14ac:dyDescent="0.25">
      <c r="A32" s="275"/>
      <c r="B32" s="275"/>
      <c r="C32" s="276" t="s">
        <v>121</v>
      </c>
      <c r="D32" s="277"/>
      <c r="E32" s="278">
        <f>COUNT(E7:E13,E15:E18,E20:E21,E23:E25,E27:E29,E31)</f>
        <v>8</v>
      </c>
      <c r="F32" s="278">
        <f>COUNT(F7:F13,F15:F18,F20:'9.10-9.23'!E22:S22F21,F23:F25,F27:F29,F31)</f>
        <v>13</v>
      </c>
      <c r="G32" s="278">
        <f t="shared" ref="G32:R32" si="9">COUNT(G7:G13,G15:G18,G20:G21,G23:G25,G27:G29,G31)</f>
        <v>13</v>
      </c>
      <c r="H32" s="278">
        <f t="shared" si="9"/>
        <v>12</v>
      </c>
      <c r="I32" s="278">
        <f t="shared" si="9"/>
        <v>13</v>
      </c>
      <c r="J32" s="278">
        <f t="shared" si="9"/>
        <v>13</v>
      </c>
      <c r="K32" s="278">
        <f t="shared" si="9"/>
        <v>8</v>
      </c>
      <c r="L32" s="278">
        <f t="shared" si="9"/>
        <v>8</v>
      </c>
      <c r="M32" s="278">
        <f t="shared" si="9"/>
        <v>15</v>
      </c>
      <c r="N32" s="278">
        <f t="shared" si="9"/>
        <v>14</v>
      </c>
      <c r="O32" s="278">
        <f t="shared" si="9"/>
        <v>13</v>
      </c>
      <c r="P32" s="278">
        <f t="shared" si="9"/>
        <v>13</v>
      </c>
      <c r="Q32" s="278">
        <f t="shared" si="9"/>
        <v>14</v>
      </c>
      <c r="R32" s="278">
        <f t="shared" si="9"/>
        <v>9</v>
      </c>
      <c r="S32" s="367">
        <f>AVERAGE(E32:R32)</f>
        <v>11.857142857142858</v>
      </c>
    </row>
    <row r="33" spans="1:19" ht="13" x14ac:dyDescent="0.25">
      <c r="A33" s="291" t="s">
        <v>232</v>
      </c>
      <c r="B33" s="265" t="s">
        <v>162</v>
      </c>
      <c r="C33" s="292" t="s">
        <v>253</v>
      </c>
      <c r="D33" s="267">
        <f t="shared" si="5"/>
        <v>0</v>
      </c>
      <c r="E33" s="284" t="s">
        <v>10</v>
      </c>
      <c r="F33" s="293" t="s">
        <v>10</v>
      </c>
      <c r="G33" s="294" t="s">
        <v>10</v>
      </c>
      <c r="H33" s="293"/>
      <c r="I33" s="293" t="s">
        <v>10</v>
      </c>
      <c r="J33" s="293" t="s">
        <v>10</v>
      </c>
      <c r="K33" s="272"/>
      <c r="L33" s="272"/>
      <c r="M33" s="293" t="s">
        <v>10</v>
      </c>
      <c r="N33" s="356" t="s">
        <v>10</v>
      </c>
      <c r="O33" s="356" t="s">
        <v>10</v>
      </c>
      <c r="P33" s="356" t="s">
        <v>10</v>
      </c>
      <c r="Q33" s="293"/>
      <c r="R33" s="355" t="s">
        <v>10</v>
      </c>
    </row>
    <row r="34" spans="1:19" ht="13" x14ac:dyDescent="0.25">
      <c r="A34" s="275"/>
      <c r="B34" s="275"/>
      <c r="C34" s="276" t="s">
        <v>139</v>
      </c>
      <c r="D34" s="277"/>
      <c r="E34" s="278">
        <f>COUNT(E7:E13,E15:E18,E20:E21,E23:E25,E27:E29,E31,E33)</f>
        <v>8</v>
      </c>
      <c r="F34" s="278">
        <f t="shared" ref="F34:R34" si="10">COUNT(F7:F13,F15:F18,F20:F21,F23:F25,F27:F29,F31,F33)</f>
        <v>14</v>
      </c>
      <c r="G34" s="278">
        <f t="shared" si="10"/>
        <v>13</v>
      </c>
      <c r="H34" s="278">
        <f t="shared" si="10"/>
        <v>12</v>
      </c>
      <c r="I34" s="278">
        <f t="shared" si="10"/>
        <v>13</v>
      </c>
      <c r="J34" s="278">
        <f t="shared" si="10"/>
        <v>13</v>
      </c>
      <c r="K34" s="278">
        <f t="shared" si="10"/>
        <v>8</v>
      </c>
      <c r="L34" s="278">
        <f t="shared" si="10"/>
        <v>8</v>
      </c>
      <c r="M34" s="278">
        <f t="shared" si="10"/>
        <v>15</v>
      </c>
      <c r="N34" s="278">
        <f t="shared" si="10"/>
        <v>14</v>
      </c>
      <c r="O34" s="278">
        <f t="shared" si="10"/>
        <v>13</v>
      </c>
      <c r="P34" s="278">
        <f t="shared" si="10"/>
        <v>13</v>
      </c>
      <c r="Q34" s="278">
        <f t="shared" si="10"/>
        <v>14</v>
      </c>
      <c r="R34" s="278">
        <f t="shared" si="10"/>
        <v>9</v>
      </c>
      <c r="S34" s="367">
        <f>AVERAGE(E34:R34)</f>
        <v>11.928571428571429</v>
      </c>
    </row>
    <row r="35" spans="1:19" ht="13" x14ac:dyDescent="0.25">
      <c r="A35" s="291" t="s">
        <v>256</v>
      </c>
      <c r="B35" s="265" t="s">
        <v>103</v>
      </c>
      <c r="C35" s="292" t="s">
        <v>254</v>
      </c>
      <c r="D35" s="267">
        <f t="shared" si="5"/>
        <v>0</v>
      </c>
      <c r="E35" s="284"/>
      <c r="F35" s="293" t="s">
        <v>10</v>
      </c>
      <c r="G35" s="293" t="s">
        <v>10</v>
      </c>
      <c r="H35" s="293" t="s">
        <v>10</v>
      </c>
      <c r="I35" s="293"/>
      <c r="J35" s="293" t="s">
        <v>10</v>
      </c>
      <c r="K35" s="357" t="s">
        <v>10</v>
      </c>
      <c r="L35" s="357" t="s">
        <v>10</v>
      </c>
      <c r="M35" s="293"/>
      <c r="N35" s="293" t="s">
        <v>10</v>
      </c>
      <c r="O35" s="293" t="s">
        <v>10</v>
      </c>
      <c r="P35" s="293" t="s">
        <v>10</v>
      </c>
      <c r="Q35" s="293" t="s">
        <v>10</v>
      </c>
      <c r="R35" s="295"/>
    </row>
    <row r="36" spans="1:19" ht="13" x14ac:dyDescent="0.25">
      <c r="A36" s="275"/>
      <c r="B36" s="275"/>
      <c r="C36" s="276" t="s">
        <v>125</v>
      </c>
      <c r="D36" s="277"/>
      <c r="E36" s="278">
        <f>COUNT(E8:E12,E15:E18,E20:E21,E23:E25,E27:E29,E31,E33,E35:E35)</f>
        <v>7</v>
      </c>
      <c r="F36" s="278">
        <f>COUNT(F8:F12,F15:F17,F20:F21,F23:F25,F27:F29,F31,F33,F35:F35)</f>
        <v>13</v>
      </c>
      <c r="G36" s="278">
        <f>COUNT(G8:G12,G15:G17,G20:G21,G23:G25,G27:G29,G31,G33,G35:G35)</f>
        <v>11</v>
      </c>
      <c r="H36" s="278">
        <f>COUNT(H8:H12,H15:H17,H20:H21,H23:H25,H27:H29,H31,H33,H35:H35)</f>
        <v>10</v>
      </c>
      <c r="I36" s="278">
        <f>COUNT(I8:I12,I15:I17,I20:I21,I23:I25,I27:I29,I31,I33,I35:I35)</f>
        <v>12</v>
      </c>
      <c r="J36" s="278">
        <f>COUNT(J8:J12,J15:J17,J20:J21,J23:J25,J27:J29,J31,J33,J35:J35)</f>
        <v>12</v>
      </c>
      <c r="K36" s="278">
        <f>COUNT(K8:K12,K15:K18,K20:K21,K23:K25,K27:K29,K31,K33,K35:K35)</f>
        <v>7</v>
      </c>
      <c r="L36" s="278">
        <f>COUNT(L8:L12,L15:L18,L20:L21,L23:L25,L27:L29,L31,L33,L35:L35)</f>
        <v>7</v>
      </c>
      <c r="M36" s="278">
        <f>COUNT(M8:M12,M15:M17,M20:M21,M23:M25,M27:M29,M31,M33,M35:M35)</f>
        <v>13</v>
      </c>
      <c r="N36" s="278">
        <f>COUNT(N8:N12,N15:N17,N20:N21,N23:N25,N27:N29,N31,N33,N35:N35)</f>
        <v>12</v>
      </c>
      <c r="O36" s="278">
        <f>COUNT(O8:O12,O15:O17,O20:O21,O23:O25,O27:O29,O31,O33,O35:O35)</f>
        <v>12</v>
      </c>
      <c r="P36" s="278">
        <f>COUNT(P8:P12,P15:P17,P20:P21,P23:P25,P27:P29,P31,P33,P35:P35)</f>
        <v>12</v>
      </c>
      <c r="Q36" s="278">
        <f>COUNT(Q8:Q12,Q15:Q17,Q20:Q21,Q23:Q25,Q27:Q29,Q31,Q33,Q35:Q35)</f>
        <v>13</v>
      </c>
      <c r="R36" s="278">
        <f>COUNT(R8:R12,R15:R18,R20:R21,R23:R25,R27:R29,R31,R33,R35:R35)</f>
        <v>8</v>
      </c>
      <c r="S36" s="367">
        <f>AVERAGE(E36:R36)</f>
        <v>10.642857142857142</v>
      </c>
    </row>
    <row r="37" spans="1:19" ht="13" x14ac:dyDescent="0.25">
      <c r="A37" s="293" t="s">
        <v>256</v>
      </c>
      <c r="B37" s="265" t="s">
        <v>93</v>
      </c>
      <c r="C37" s="292" t="s">
        <v>255</v>
      </c>
      <c r="D37" s="267">
        <v>0</v>
      </c>
      <c r="E37" s="295" t="s">
        <v>10</v>
      </c>
      <c r="F37" s="294"/>
      <c r="G37" s="294" t="s">
        <v>10</v>
      </c>
      <c r="H37" s="294" t="s">
        <v>10</v>
      </c>
      <c r="I37" s="293" t="s">
        <v>10</v>
      </c>
      <c r="J37" s="293" t="s">
        <v>10</v>
      </c>
      <c r="K37" s="284"/>
      <c r="L37" s="284"/>
      <c r="M37" s="293" t="s">
        <v>10</v>
      </c>
      <c r="N37" s="293" t="s">
        <v>10</v>
      </c>
      <c r="O37" s="293"/>
      <c r="P37" s="293" t="s">
        <v>10</v>
      </c>
      <c r="Q37" s="293" t="s">
        <v>10</v>
      </c>
      <c r="R37" s="295" t="s">
        <v>10</v>
      </c>
    </row>
    <row r="38" spans="1:19" ht="13" x14ac:dyDescent="0.25">
      <c r="A38" s="265" t="s">
        <v>13</v>
      </c>
      <c r="B38" s="265" t="s">
        <v>94</v>
      </c>
      <c r="C38" s="271" t="s">
        <v>176</v>
      </c>
      <c r="D38" s="267">
        <f t="shared" si="5"/>
        <v>24</v>
      </c>
      <c r="E38" s="268">
        <v>8</v>
      </c>
      <c r="F38" s="267"/>
      <c r="G38" s="293"/>
      <c r="H38" s="293"/>
      <c r="I38" s="267"/>
      <c r="J38" s="267">
        <v>8</v>
      </c>
      <c r="K38" s="268">
        <v>8</v>
      </c>
      <c r="L38" s="268">
        <v>8</v>
      </c>
      <c r="M38" s="267"/>
      <c r="N38" s="267"/>
      <c r="O38" s="267"/>
      <c r="P38" s="267"/>
      <c r="Q38" s="267">
        <v>8</v>
      </c>
      <c r="R38" s="269">
        <v>8</v>
      </c>
    </row>
    <row r="39" spans="1:19" ht="13" x14ac:dyDescent="0.25">
      <c r="A39" s="265" t="s">
        <v>13</v>
      </c>
      <c r="B39" s="265" t="s">
        <v>94</v>
      </c>
      <c r="C39" s="297" t="s">
        <v>210</v>
      </c>
      <c r="D39" s="267">
        <f t="shared" si="5"/>
        <v>40</v>
      </c>
      <c r="E39" s="268"/>
      <c r="F39" s="267">
        <v>8</v>
      </c>
      <c r="G39" s="267">
        <v>8</v>
      </c>
      <c r="H39" s="267">
        <v>8</v>
      </c>
      <c r="I39" s="267">
        <v>8</v>
      </c>
      <c r="J39" s="267"/>
      <c r="K39" s="268">
        <v>8</v>
      </c>
      <c r="L39" s="268">
        <v>8</v>
      </c>
      <c r="M39" s="267">
        <v>8</v>
      </c>
      <c r="N39" s="267"/>
      <c r="O39" s="267">
        <v>8</v>
      </c>
      <c r="P39" s="267">
        <v>8</v>
      </c>
      <c r="Q39" s="267">
        <v>8</v>
      </c>
      <c r="R39" s="269"/>
    </row>
    <row r="40" spans="1:19" ht="13" x14ac:dyDescent="0.25">
      <c r="A40" s="265" t="s">
        <v>13</v>
      </c>
      <c r="B40" s="265" t="s">
        <v>94</v>
      </c>
      <c r="C40" s="297" t="s">
        <v>235</v>
      </c>
      <c r="D40" s="267">
        <f t="shared" si="5"/>
        <v>40</v>
      </c>
      <c r="E40" s="272"/>
      <c r="F40" s="279"/>
      <c r="G40" s="279">
        <v>8</v>
      </c>
      <c r="H40" s="267">
        <v>8</v>
      </c>
      <c r="I40" s="279">
        <v>8</v>
      </c>
      <c r="J40" s="279">
        <v>8</v>
      </c>
      <c r="K40" s="268">
        <v>8</v>
      </c>
      <c r="L40" s="268">
        <v>8</v>
      </c>
      <c r="M40" s="267"/>
      <c r="N40" s="279">
        <v>8</v>
      </c>
      <c r="O40" s="279">
        <v>8</v>
      </c>
      <c r="P40" s="279">
        <v>8</v>
      </c>
      <c r="Q40" s="279">
        <v>8</v>
      </c>
      <c r="R40" s="280"/>
    </row>
    <row r="41" spans="1:19" ht="13" x14ac:dyDescent="0.25">
      <c r="A41" s="265" t="s">
        <v>13</v>
      </c>
      <c r="B41" s="265" t="s">
        <v>94</v>
      </c>
      <c r="C41" s="271" t="s">
        <v>143</v>
      </c>
      <c r="D41" s="267">
        <f t="shared" si="5"/>
        <v>40</v>
      </c>
      <c r="E41" s="268">
        <v>8</v>
      </c>
      <c r="F41" s="267">
        <v>8</v>
      </c>
      <c r="G41" s="267"/>
      <c r="H41" s="267">
        <v>8</v>
      </c>
      <c r="I41" s="267">
        <v>8</v>
      </c>
      <c r="J41" s="267">
        <v>8</v>
      </c>
      <c r="K41" s="268"/>
      <c r="L41" s="268"/>
      <c r="M41" s="267">
        <v>8</v>
      </c>
      <c r="N41" s="267">
        <v>8</v>
      </c>
      <c r="O41" s="267">
        <v>8</v>
      </c>
      <c r="P41" s="267">
        <v>8</v>
      </c>
      <c r="Q41" s="267"/>
      <c r="R41" s="269">
        <v>8</v>
      </c>
    </row>
    <row r="42" spans="1:19" ht="13" x14ac:dyDescent="0.25">
      <c r="A42" s="265" t="s">
        <v>13</v>
      </c>
      <c r="B42" s="265" t="s">
        <v>94</v>
      </c>
      <c r="C42" s="271" t="s">
        <v>221</v>
      </c>
      <c r="D42" s="267">
        <f t="shared" si="5"/>
        <v>40</v>
      </c>
      <c r="E42" s="268">
        <v>8</v>
      </c>
      <c r="F42" s="267">
        <v>8</v>
      </c>
      <c r="G42" s="267">
        <v>8</v>
      </c>
      <c r="H42" s="267">
        <v>8</v>
      </c>
      <c r="I42" s="267"/>
      <c r="J42" s="267">
        <v>8</v>
      </c>
      <c r="K42" s="268"/>
      <c r="L42" s="268"/>
      <c r="M42" s="279">
        <v>8</v>
      </c>
      <c r="N42" s="267">
        <v>8</v>
      </c>
      <c r="O42" s="267">
        <v>8</v>
      </c>
      <c r="P42" s="267"/>
      <c r="Q42" s="267">
        <v>8</v>
      </c>
      <c r="R42" s="269">
        <v>8</v>
      </c>
    </row>
    <row r="43" spans="1:19" ht="13" x14ac:dyDescent="0.25">
      <c r="A43" s="275"/>
      <c r="B43" s="275"/>
      <c r="C43" s="276" t="s">
        <v>126</v>
      </c>
      <c r="D43" s="277"/>
      <c r="E43" s="278">
        <f t="shared" ref="E43:R43" si="11">COUNT(E8:E12,E15:E18,E20:E21,E23:E25,E27:E29,E31,E33,E35:E35)</f>
        <v>7</v>
      </c>
      <c r="F43" s="278">
        <f t="shared" si="11"/>
        <v>13</v>
      </c>
      <c r="G43" s="278">
        <f t="shared" si="11"/>
        <v>12</v>
      </c>
      <c r="H43" s="278">
        <f t="shared" si="11"/>
        <v>11</v>
      </c>
      <c r="I43" s="278">
        <f t="shared" si="11"/>
        <v>12</v>
      </c>
      <c r="J43" s="278">
        <f t="shared" si="11"/>
        <v>12</v>
      </c>
      <c r="K43" s="278">
        <f t="shared" si="11"/>
        <v>7</v>
      </c>
      <c r="L43" s="278">
        <f t="shared" si="11"/>
        <v>7</v>
      </c>
      <c r="M43" s="278">
        <f t="shared" si="11"/>
        <v>14</v>
      </c>
      <c r="N43" s="278">
        <f t="shared" si="11"/>
        <v>13</v>
      </c>
      <c r="O43" s="278">
        <f t="shared" si="11"/>
        <v>12</v>
      </c>
      <c r="P43" s="278">
        <f t="shared" si="11"/>
        <v>12</v>
      </c>
      <c r="Q43" s="278">
        <f t="shared" si="11"/>
        <v>13</v>
      </c>
      <c r="R43" s="278">
        <f t="shared" si="11"/>
        <v>8</v>
      </c>
      <c r="S43" s="367">
        <f>AVERAGE(E43:R43)</f>
        <v>10.928571428571429</v>
      </c>
    </row>
    <row r="44" spans="1:19" ht="13" x14ac:dyDescent="0.25">
      <c r="A44" s="275"/>
      <c r="B44" s="275"/>
      <c r="C44" s="276" t="s">
        <v>127</v>
      </c>
      <c r="D44" s="277"/>
      <c r="E44" s="278">
        <f t="shared" ref="E44:R44" si="12">COUNT(E15:E18,E20:E21,E23:E25,E27:E29,E31,E33,E35:E35,E38:E42)</f>
        <v>8</v>
      </c>
      <c r="F44" s="278">
        <f t="shared" si="12"/>
        <v>12</v>
      </c>
      <c r="G44" s="278">
        <f t="shared" si="12"/>
        <v>12</v>
      </c>
      <c r="H44" s="278">
        <f t="shared" si="12"/>
        <v>12</v>
      </c>
      <c r="I44" s="278">
        <f t="shared" si="12"/>
        <v>11</v>
      </c>
      <c r="J44" s="278">
        <f t="shared" si="12"/>
        <v>12</v>
      </c>
      <c r="K44" s="278">
        <f t="shared" si="12"/>
        <v>9</v>
      </c>
      <c r="L44" s="278">
        <f t="shared" si="12"/>
        <v>10</v>
      </c>
      <c r="M44" s="278">
        <f t="shared" si="12"/>
        <v>13</v>
      </c>
      <c r="N44" s="278">
        <f t="shared" si="12"/>
        <v>12</v>
      </c>
      <c r="O44" s="278">
        <f t="shared" si="12"/>
        <v>12</v>
      </c>
      <c r="P44" s="278">
        <f t="shared" si="12"/>
        <v>12</v>
      </c>
      <c r="Q44" s="278">
        <f t="shared" si="12"/>
        <v>14</v>
      </c>
      <c r="R44" s="278">
        <f t="shared" si="12"/>
        <v>8</v>
      </c>
      <c r="S44" s="367">
        <f>AVERAGE(E44:R44)</f>
        <v>11.214285714285714</v>
      </c>
    </row>
    <row r="45" spans="1:19" ht="13" x14ac:dyDescent="0.25">
      <c r="A45" s="265" t="s">
        <v>13</v>
      </c>
      <c r="B45" s="265" t="s">
        <v>216</v>
      </c>
      <c r="C45" s="271" t="s">
        <v>109</v>
      </c>
      <c r="D45" s="267">
        <f t="shared" ref="D45:D46" si="13">SUM(E45:K45,L45:R45)/2</f>
        <v>35</v>
      </c>
      <c r="E45" s="269"/>
      <c r="F45" s="270">
        <v>7</v>
      </c>
      <c r="G45" s="267">
        <v>7</v>
      </c>
      <c r="H45" s="270">
        <v>7</v>
      </c>
      <c r="I45" s="267">
        <v>7</v>
      </c>
      <c r="J45" s="267">
        <v>7</v>
      </c>
      <c r="K45" s="269"/>
      <c r="L45" s="268"/>
      <c r="M45" s="267">
        <v>7</v>
      </c>
      <c r="N45" s="267">
        <v>7</v>
      </c>
      <c r="O45" s="267">
        <v>7</v>
      </c>
      <c r="P45" s="267">
        <v>7</v>
      </c>
      <c r="Q45" s="267">
        <v>7</v>
      </c>
      <c r="R45" s="269"/>
    </row>
    <row r="46" spans="1:19" ht="13" x14ac:dyDescent="0.25">
      <c r="A46" s="265" t="s">
        <v>13</v>
      </c>
      <c r="B46" s="265" t="s">
        <v>110</v>
      </c>
      <c r="C46" s="266" t="s">
        <v>106</v>
      </c>
      <c r="D46" s="267">
        <f t="shared" si="13"/>
        <v>32</v>
      </c>
      <c r="E46" s="269"/>
      <c r="F46" s="270">
        <v>6</v>
      </c>
      <c r="G46" s="267">
        <v>6.5</v>
      </c>
      <c r="H46" s="270">
        <v>6.5</v>
      </c>
      <c r="I46" s="267">
        <v>6.5</v>
      </c>
      <c r="J46" s="267">
        <v>6.5</v>
      </c>
      <c r="K46" s="274"/>
      <c r="L46" s="268"/>
      <c r="M46" s="267">
        <v>6</v>
      </c>
      <c r="N46" s="267">
        <v>6.5</v>
      </c>
      <c r="O46" s="267">
        <v>6.5</v>
      </c>
      <c r="P46" s="267">
        <v>6.5</v>
      </c>
      <c r="Q46" s="267">
        <v>6.5</v>
      </c>
      <c r="R46" s="274"/>
    </row>
    <row r="47" spans="1:19" ht="13" x14ac:dyDescent="0.25">
      <c r="A47" s="275"/>
      <c r="B47" s="275"/>
      <c r="C47" s="298" t="s">
        <v>113</v>
      </c>
      <c r="D47" s="277"/>
      <c r="E47" s="278">
        <f t="shared" ref="E47:R47" si="14">COUNT(E27:E29,E31,E33,E35:E35,E38:E42,E45:E46)</f>
        <v>5</v>
      </c>
      <c r="F47" s="278">
        <f t="shared" si="14"/>
        <v>9</v>
      </c>
      <c r="G47" s="278">
        <f t="shared" si="14"/>
        <v>8</v>
      </c>
      <c r="H47" s="278">
        <f t="shared" si="14"/>
        <v>9</v>
      </c>
      <c r="I47" s="278">
        <f t="shared" si="14"/>
        <v>8</v>
      </c>
      <c r="J47" s="278">
        <f t="shared" si="14"/>
        <v>8</v>
      </c>
      <c r="K47" s="278">
        <f t="shared" si="14"/>
        <v>4</v>
      </c>
      <c r="L47" s="278">
        <f t="shared" si="14"/>
        <v>4</v>
      </c>
      <c r="M47" s="278">
        <f t="shared" si="14"/>
        <v>9</v>
      </c>
      <c r="N47" s="278">
        <f t="shared" si="14"/>
        <v>9</v>
      </c>
      <c r="O47" s="278">
        <f t="shared" si="14"/>
        <v>9</v>
      </c>
      <c r="P47" s="278">
        <f t="shared" si="14"/>
        <v>7</v>
      </c>
      <c r="Q47" s="278">
        <f t="shared" si="14"/>
        <v>9</v>
      </c>
      <c r="R47" s="278">
        <f t="shared" si="14"/>
        <v>5</v>
      </c>
      <c r="S47" s="367">
        <f>AVERAGE(E47:R47)</f>
        <v>7.3571428571428568</v>
      </c>
    </row>
    <row r="48" spans="1:19" ht="13" x14ac:dyDescent="0.25">
      <c r="A48" s="275"/>
      <c r="B48" s="275"/>
      <c r="C48" s="298" t="s">
        <v>55</v>
      </c>
      <c r="D48" s="277"/>
      <c r="E48" s="278">
        <f t="shared" ref="E48:R48" si="15">COUNT(E27:E29,E31,E33,E35:E35,E38:E42,E45:E46,)</f>
        <v>6</v>
      </c>
      <c r="F48" s="278">
        <f t="shared" si="15"/>
        <v>10</v>
      </c>
      <c r="G48" s="278">
        <f t="shared" si="15"/>
        <v>9</v>
      </c>
      <c r="H48" s="278">
        <f t="shared" si="15"/>
        <v>10</v>
      </c>
      <c r="I48" s="278">
        <f t="shared" si="15"/>
        <v>9</v>
      </c>
      <c r="J48" s="278">
        <f t="shared" si="15"/>
        <v>9</v>
      </c>
      <c r="K48" s="278">
        <f t="shared" si="15"/>
        <v>5</v>
      </c>
      <c r="L48" s="278">
        <f t="shared" si="15"/>
        <v>5</v>
      </c>
      <c r="M48" s="278">
        <f t="shared" si="15"/>
        <v>10</v>
      </c>
      <c r="N48" s="278">
        <f t="shared" si="15"/>
        <v>10</v>
      </c>
      <c r="O48" s="278">
        <f t="shared" si="15"/>
        <v>10</v>
      </c>
      <c r="P48" s="278">
        <f t="shared" si="15"/>
        <v>8</v>
      </c>
      <c r="Q48" s="278">
        <f t="shared" si="15"/>
        <v>10</v>
      </c>
      <c r="R48" s="278">
        <f t="shared" si="15"/>
        <v>6</v>
      </c>
      <c r="S48" s="367">
        <f>AVERAGE(E48:R48)</f>
        <v>8.3571428571428577</v>
      </c>
    </row>
    <row r="49" spans="1:19" ht="13" x14ac:dyDescent="0.25">
      <c r="A49" s="265" t="s">
        <v>13</v>
      </c>
      <c r="B49" s="265" t="s">
        <v>227</v>
      </c>
      <c r="C49" s="271" t="s">
        <v>112</v>
      </c>
      <c r="D49" s="267">
        <f t="shared" ref="D49" si="16">SUM(E49:K49,L49:R49)/2</f>
        <v>10</v>
      </c>
      <c r="E49" s="269"/>
      <c r="F49" s="270"/>
      <c r="G49" s="267">
        <v>5</v>
      </c>
      <c r="H49" s="270"/>
      <c r="I49" s="267">
        <v>5</v>
      </c>
      <c r="J49" s="267"/>
      <c r="K49" s="268"/>
      <c r="L49" s="268"/>
      <c r="M49" s="267"/>
      <c r="N49" s="267">
        <v>5</v>
      </c>
      <c r="O49" s="267"/>
      <c r="P49" s="267">
        <v>5</v>
      </c>
      <c r="Q49" s="267"/>
      <c r="R49" s="268"/>
    </row>
    <row r="50" spans="1:19" ht="13" x14ac:dyDescent="0.25">
      <c r="A50" s="275"/>
      <c r="B50" s="275"/>
      <c r="C50" s="298" t="s">
        <v>105</v>
      </c>
      <c r="D50" s="277"/>
      <c r="E50" s="278">
        <f t="shared" ref="E50:R50" si="17">COUNT(E31,E33,E35:E35,E38:E42,E45:E46,E49)</f>
        <v>4</v>
      </c>
      <c r="F50" s="278">
        <f t="shared" si="17"/>
        <v>6</v>
      </c>
      <c r="G50" s="278">
        <f t="shared" si="17"/>
        <v>7</v>
      </c>
      <c r="H50" s="278">
        <f t="shared" si="17"/>
        <v>7</v>
      </c>
      <c r="I50" s="278">
        <f t="shared" si="17"/>
        <v>6</v>
      </c>
      <c r="J50" s="278">
        <f t="shared" si="17"/>
        <v>6</v>
      </c>
      <c r="K50" s="278">
        <f t="shared" si="17"/>
        <v>3</v>
      </c>
      <c r="L50" s="278">
        <f t="shared" si="17"/>
        <v>3</v>
      </c>
      <c r="M50" s="278">
        <f t="shared" si="17"/>
        <v>6</v>
      </c>
      <c r="N50" s="278">
        <f t="shared" si="17"/>
        <v>7</v>
      </c>
      <c r="O50" s="278">
        <f t="shared" si="17"/>
        <v>7</v>
      </c>
      <c r="P50" s="278">
        <f t="shared" si="17"/>
        <v>6</v>
      </c>
      <c r="Q50" s="278">
        <f t="shared" si="17"/>
        <v>6</v>
      </c>
      <c r="R50" s="278">
        <f t="shared" si="17"/>
        <v>4</v>
      </c>
      <c r="S50" s="367">
        <f>AVERAGE(E50:R50)</f>
        <v>5.5714285714285712</v>
      </c>
    </row>
    <row r="51" spans="1:19" ht="13" x14ac:dyDescent="0.25">
      <c r="A51" s="275"/>
      <c r="B51" s="275"/>
      <c r="C51" s="298" t="s">
        <v>128</v>
      </c>
      <c r="D51" s="277"/>
      <c r="E51" s="278">
        <f t="shared" ref="E51:R51" si="18">COUNT(E33,E35:E35,E38:E42,E45:E46,E49)</f>
        <v>3</v>
      </c>
      <c r="F51" s="278">
        <f t="shared" si="18"/>
        <v>5</v>
      </c>
      <c r="G51" s="278">
        <f t="shared" si="18"/>
        <v>6</v>
      </c>
      <c r="H51" s="278">
        <f t="shared" si="18"/>
        <v>6</v>
      </c>
      <c r="I51" s="278">
        <f t="shared" si="18"/>
        <v>6</v>
      </c>
      <c r="J51" s="278">
        <f t="shared" si="18"/>
        <v>6</v>
      </c>
      <c r="K51" s="278">
        <f t="shared" si="18"/>
        <v>3</v>
      </c>
      <c r="L51" s="278">
        <f t="shared" si="18"/>
        <v>3</v>
      </c>
      <c r="M51" s="278">
        <f t="shared" si="18"/>
        <v>5</v>
      </c>
      <c r="N51" s="278">
        <f t="shared" si="18"/>
        <v>6</v>
      </c>
      <c r="O51" s="278">
        <f t="shared" si="18"/>
        <v>6</v>
      </c>
      <c r="P51" s="278">
        <f t="shared" si="18"/>
        <v>6</v>
      </c>
      <c r="Q51" s="278">
        <f t="shared" si="18"/>
        <v>6</v>
      </c>
      <c r="R51" s="278">
        <f t="shared" si="18"/>
        <v>3</v>
      </c>
    </row>
    <row r="52" spans="1:19" ht="13" x14ac:dyDescent="0.25">
      <c r="A52" s="275"/>
      <c r="B52" s="275"/>
      <c r="C52" s="298" t="s">
        <v>161</v>
      </c>
      <c r="D52" s="277"/>
      <c r="E52" s="278">
        <f t="shared" ref="E52:R52" si="19">COUNT(E35:E35,E38:E42,E45:E46,E49)</f>
        <v>3</v>
      </c>
      <c r="F52" s="278">
        <f t="shared" si="19"/>
        <v>5</v>
      </c>
      <c r="G52" s="278">
        <f t="shared" si="19"/>
        <v>6</v>
      </c>
      <c r="H52" s="278">
        <f t="shared" si="19"/>
        <v>6</v>
      </c>
      <c r="I52" s="278">
        <f t="shared" si="19"/>
        <v>6</v>
      </c>
      <c r="J52" s="278">
        <f t="shared" si="19"/>
        <v>6</v>
      </c>
      <c r="K52" s="278">
        <f t="shared" si="19"/>
        <v>3</v>
      </c>
      <c r="L52" s="278">
        <f t="shared" si="19"/>
        <v>3</v>
      </c>
      <c r="M52" s="278">
        <f t="shared" si="19"/>
        <v>5</v>
      </c>
      <c r="N52" s="278">
        <f t="shared" si="19"/>
        <v>6</v>
      </c>
      <c r="O52" s="278">
        <f t="shared" si="19"/>
        <v>6</v>
      </c>
      <c r="P52" s="278">
        <f t="shared" si="19"/>
        <v>6</v>
      </c>
      <c r="Q52" s="278">
        <f t="shared" si="19"/>
        <v>6</v>
      </c>
      <c r="R52" s="278">
        <f t="shared" si="19"/>
        <v>3</v>
      </c>
    </row>
    <row r="53" spans="1:19" ht="13" x14ac:dyDescent="0.25">
      <c r="A53" s="275"/>
      <c r="B53" s="275"/>
      <c r="C53" s="298" t="s">
        <v>129</v>
      </c>
      <c r="D53" s="277"/>
      <c r="E53" s="278">
        <f>COUNT(E38:E42,E45:E46,E49)</f>
        <v>3</v>
      </c>
      <c r="F53" s="278">
        <f t="shared" ref="F53:R53" si="20">COUNT(F38:F42,F45:F46,F49)</f>
        <v>5</v>
      </c>
      <c r="G53" s="278">
        <f t="shared" si="20"/>
        <v>6</v>
      </c>
      <c r="H53" s="278">
        <f t="shared" si="20"/>
        <v>6</v>
      </c>
      <c r="I53" s="278">
        <f t="shared" si="20"/>
        <v>6</v>
      </c>
      <c r="J53" s="278">
        <f t="shared" si="20"/>
        <v>6</v>
      </c>
      <c r="K53" s="278">
        <f t="shared" si="20"/>
        <v>3</v>
      </c>
      <c r="L53" s="278">
        <f t="shared" si="20"/>
        <v>3</v>
      </c>
      <c r="M53" s="278">
        <f t="shared" si="20"/>
        <v>5</v>
      </c>
      <c r="N53" s="278">
        <f t="shared" si="20"/>
        <v>6</v>
      </c>
      <c r="O53" s="278">
        <f t="shared" si="20"/>
        <v>6</v>
      </c>
      <c r="P53" s="278">
        <f t="shared" si="20"/>
        <v>6</v>
      </c>
      <c r="Q53" s="278">
        <f t="shared" si="20"/>
        <v>6</v>
      </c>
      <c r="R53" s="278">
        <f t="shared" si="20"/>
        <v>3</v>
      </c>
    </row>
    <row r="54" spans="1:19" ht="13" x14ac:dyDescent="0.25">
      <c r="A54" s="275"/>
      <c r="B54" s="275"/>
      <c r="C54" s="298" t="s">
        <v>186</v>
      </c>
      <c r="D54" s="277"/>
      <c r="E54" s="278">
        <f>COUNT(E38:E42,E45:E46,E49)</f>
        <v>3</v>
      </c>
      <c r="F54" s="278">
        <f t="shared" ref="F54:R54" si="21">COUNT(F38:F42,F45:F46,F49)</f>
        <v>5</v>
      </c>
      <c r="G54" s="278">
        <f t="shared" si="21"/>
        <v>6</v>
      </c>
      <c r="H54" s="278">
        <f t="shared" si="21"/>
        <v>6</v>
      </c>
      <c r="I54" s="278">
        <f t="shared" si="21"/>
        <v>6</v>
      </c>
      <c r="J54" s="278">
        <f t="shared" si="21"/>
        <v>6</v>
      </c>
      <c r="K54" s="278">
        <f t="shared" si="21"/>
        <v>3</v>
      </c>
      <c r="L54" s="278">
        <f t="shared" si="21"/>
        <v>3</v>
      </c>
      <c r="M54" s="278">
        <f t="shared" si="21"/>
        <v>5</v>
      </c>
      <c r="N54" s="278">
        <f t="shared" si="21"/>
        <v>6</v>
      </c>
      <c r="O54" s="278">
        <f t="shared" si="21"/>
        <v>6</v>
      </c>
      <c r="P54" s="278">
        <f t="shared" si="21"/>
        <v>6</v>
      </c>
      <c r="Q54" s="278">
        <f t="shared" si="21"/>
        <v>6</v>
      </c>
      <c r="R54" s="278">
        <f t="shared" si="21"/>
        <v>3</v>
      </c>
    </row>
    <row r="55" spans="1:19" ht="13" x14ac:dyDescent="0.25">
      <c r="A55" s="275"/>
      <c r="B55" s="275"/>
      <c r="C55" s="298" t="s">
        <v>130</v>
      </c>
      <c r="D55" s="277"/>
      <c r="E55" s="278">
        <f>COUNT(E38:E42,E45:E46,E49)</f>
        <v>3</v>
      </c>
      <c r="F55" s="278">
        <f t="shared" ref="F55:R55" si="22">COUNT(F38:F42,F45:F46,F49)</f>
        <v>5</v>
      </c>
      <c r="G55" s="278">
        <f t="shared" si="22"/>
        <v>6</v>
      </c>
      <c r="H55" s="278">
        <f t="shared" si="22"/>
        <v>6</v>
      </c>
      <c r="I55" s="278">
        <f t="shared" si="22"/>
        <v>6</v>
      </c>
      <c r="J55" s="278">
        <f t="shared" si="22"/>
        <v>6</v>
      </c>
      <c r="K55" s="278">
        <f t="shared" si="22"/>
        <v>3</v>
      </c>
      <c r="L55" s="278">
        <f t="shared" si="22"/>
        <v>3</v>
      </c>
      <c r="M55" s="278">
        <f t="shared" si="22"/>
        <v>5</v>
      </c>
      <c r="N55" s="278">
        <f t="shared" si="22"/>
        <v>6</v>
      </c>
      <c r="O55" s="278">
        <f t="shared" si="22"/>
        <v>6</v>
      </c>
      <c r="P55" s="278">
        <f t="shared" si="22"/>
        <v>6</v>
      </c>
      <c r="Q55" s="278">
        <f t="shared" si="22"/>
        <v>6</v>
      </c>
      <c r="R55" s="278">
        <f t="shared" si="22"/>
        <v>3</v>
      </c>
    </row>
    <row r="56" spans="1:19" ht="13.5" thickBot="1" x14ac:dyDescent="0.3">
      <c r="A56" s="299" t="s">
        <v>102</v>
      </c>
      <c r="B56" s="265"/>
      <c r="C56" s="266"/>
      <c r="D56" s="267"/>
      <c r="E56" s="269"/>
      <c r="F56" s="270"/>
      <c r="G56" s="270"/>
      <c r="H56" s="270"/>
      <c r="I56" s="267"/>
      <c r="J56" s="267"/>
      <c r="K56" s="268"/>
      <c r="L56" s="268"/>
      <c r="M56" s="270"/>
      <c r="N56" s="267"/>
      <c r="O56" s="267"/>
      <c r="P56" s="267"/>
      <c r="Q56" s="267"/>
      <c r="R56" s="269"/>
    </row>
    <row r="57" spans="1:19" ht="13.5" thickBot="1" x14ac:dyDescent="0.3">
      <c r="A57" s="300" t="s">
        <v>95</v>
      </c>
      <c r="B57" s="300" t="s">
        <v>101</v>
      </c>
      <c r="C57" s="301" t="s">
        <v>97</v>
      </c>
      <c r="D57" s="300">
        <v>19</v>
      </c>
      <c r="E57" s="302"/>
      <c r="F57" s="303">
        <v>7.5</v>
      </c>
      <c r="G57" s="303">
        <v>7.5</v>
      </c>
      <c r="H57" s="303">
        <v>4</v>
      </c>
      <c r="I57" s="300"/>
      <c r="J57" s="300"/>
      <c r="K57" s="302"/>
      <c r="L57" s="302"/>
      <c r="M57" s="303">
        <v>7.5</v>
      </c>
      <c r="N57" s="300">
        <v>7.5</v>
      </c>
      <c r="O57" s="300">
        <v>4</v>
      </c>
      <c r="P57" s="300"/>
      <c r="Q57" s="300"/>
      <c r="R57" s="304"/>
    </row>
    <row r="58" spans="1:19" ht="13" x14ac:dyDescent="0.25">
      <c r="A58" s="265" t="s">
        <v>96</v>
      </c>
      <c r="B58" s="265" t="s">
        <v>100</v>
      </c>
      <c r="C58" s="305" t="s">
        <v>99</v>
      </c>
      <c r="D58" s="267">
        <v>38</v>
      </c>
      <c r="E58" s="306"/>
      <c r="F58" s="307">
        <v>9.5</v>
      </c>
      <c r="G58" s="265">
        <v>9.5</v>
      </c>
      <c r="H58" s="265">
        <v>9.5</v>
      </c>
      <c r="I58" s="265">
        <v>9.5</v>
      </c>
      <c r="J58" s="265"/>
      <c r="K58" s="306"/>
      <c r="L58" s="308"/>
      <c r="M58" s="309">
        <v>9.5</v>
      </c>
      <c r="N58" s="265">
        <v>9.5</v>
      </c>
      <c r="O58" s="265">
        <v>9.5</v>
      </c>
      <c r="P58" s="265">
        <v>9.5</v>
      </c>
      <c r="Q58" s="265"/>
      <c r="R58" s="310"/>
    </row>
    <row r="59" spans="1:19" ht="13" x14ac:dyDescent="0.25">
      <c r="A59" s="265" t="s">
        <v>96</v>
      </c>
      <c r="B59" s="265" t="s">
        <v>100</v>
      </c>
      <c r="C59" s="305" t="s">
        <v>137</v>
      </c>
      <c r="D59" s="267">
        <v>38</v>
      </c>
      <c r="E59" s="306">
        <v>9.5</v>
      </c>
      <c r="F59" s="309">
        <v>9.5</v>
      </c>
      <c r="G59" s="265"/>
      <c r="H59" s="265"/>
      <c r="I59" s="265"/>
      <c r="J59" s="265">
        <v>9.5</v>
      </c>
      <c r="K59" s="306">
        <v>9.5</v>
      </c>
      <c r="L59" s="306">
        <v>9.5</v>
      </c>
      <c r="M59" s="307">
        <v>9.5</v>
      </c>
      <c r="N59" s="265"/>
      <c r="O59" s="265"/>
      <c r="P59" s="265"/>
      <c r="Q59" s="265">
        <v>9.5</v>
      </c>
      <c r="R59" s="310">
        <v>9.5</v>
      </c>
    </row>
    <row r="60" spans="1:19" ht="13" x14ac:dyDescent="0.3">
      <c r="A60" s="265"/>
      <c r="B60" s="311" t="s">
        <v>155</v>
      </c>
      <c r="C60" s="312" t="s">
        <v>140</v>
      </c>
      <c r="D60" s="267"/>
      <c r="E60" s="268"/>
      <c r="F60" s="270"/>
      <c r="G60" s="270"/>
      <c r="H60" s="270"/>
      <c r="I60" s="267"/>
      <c r="J60" s="267"/>
      <c r="K60" s="268"/>
      <c r="L60" s="268"/>
      <c r="M60" s="267"/>
      <c r="N60" s="267"/>
      <c r="O60" s="267"/>
      <c r="P60" s="267"/>
      <c r="Q60" s="267"/>
      <c r="R60" s="269"/>
    </row>
    <row r="61" spans="1:19" ht="13" x14ac:dyDescent="0.3">
      <c r="A61" s="265"/>
      <c r="B61" s="313" t="s">
        <v>154</v>
      </c>
      <c r="C61" s="314" t="s">
        <v>141</v>
      </c>
      <c r="D61" s="267"/>
      <c r="E61" s="268"/>
      <c r="F61" s="270"/>
      <c r="G61" s="270"/>
      <c r="H61" s="270"/>
      <c r="I61" s="267"/>
      <c r="J61" s="267"/>
      <c r="K61" s="268"/>
      <c r="L61" s="268"/>
      <c r="M61" s="267"/>
      <c r="N61" s="267"/>
      <c r="O61" s="267"/>
      <c r="P61" s="267"/>
      <c r="Q61" s="267"/>
      <c r="R61" s="269"/>
    </row>
    <row r="62" spans="1:19" ht="13" x14ac:dyDescent="0.3">
      <c r="A62" s="315"/>
      <c r="B62" s="315"/>
      <c r="C62" s="315"/>
      <c r="D62" s="317"/>
      <c r="E62" s="318">
        <f t="shared" ref="E62:R62" si="23">SUM(E7:E13,E15:E18,E20:E21,E23:E25,E27:E29,E31,E33,E35:E35,E38:E42,E45:E46,E49,E57:E61)</f>
        <v>95.5</v>
      </c>
      <c r="F62" s="318">
        <f t="shared" si="23"/>
        <v>175.5</v>
      </c>
      <c r="G62" s="318">
        <f t="shared" si="23"/>
        <v>160.5</v>
      </c>
      <c r="H62" s="318">
        <f t="shared" si="23"/>
        <v>152</v>
      </c>
      <c r="I62" s="318">
        <f t="shared" si="23"/>
        <v>156</v>
      </c>
      <c r="J62" s="318">
        <f t="shared" si="23"/>
        <v>159</v>
      </c>
      <c r="K62" s="318">
        <f t="shared" si="23"/>
        <v>95.5</v>
      </c>
      <c r="L62" s="318">
        <f t="shared" si="23"/>
        <v>95.5</v>
      </c>
      <c r="M62" s="318">
        <f t="shared" si="23"/>
        <v>180.5</v>
      </c>
      <c r="N62" s="318">
        <f t="shared" si="23"/>
        <v>168.5</v>
      </c>
      <c r="O62" s="318">
        <f t="shared" si="23"/>
        <v>163</v>
      </c>
      <c r="P62" s="318">
        <f t="shared" si="23"/>
        <v>156</v>
      </c>
      <c r="Q62" s="318">
        <f t="shared" si="23"/>
        <v>167</v>
      </c>
      <c r="R62" s="318">
        <f t="shared" si="23"/>
        <v>103.5</v>
      </c>
    </row>
    <row r="63" spans="1:19" ht="13" x14ac:dyDescent="0.3">
      <c r="A63" s="319"/>
      <c r="B63" s="319"/>
      <c r="C63" s="319"/>
      <c r="D63" s="317"/>
      <c r="E63" s="351">
        <f>E62/8</f>
        <v>11.9375</v>
      </c>
      <c r="F63" s="351">
        <f t="shared" ref="F63:R63" si="24">F62/8</f>
        <v>21.9375</v>
      </c>
      <c r="G63" s="351">
        <f t="shared" si="24"/>
        <v>20.0625</v>
      </c>
      <c r="H63" s="351">
        <f t="shared" si="24"/>
        <v>19</v>
      </c>
      <c r="I63" s="351">
        <f t="shared" si="24"/>
        <v>19.5</v>
      </c>
      <c r="J63" s="351">
        <f t="shared" si="24"/>
        <v>19.875</v>
      </c>
      <c r="K63" s="351">
        <f t="shared" si="24"/>
        <v>11.9375</v>
      </c>
      <c r="L63" s="351">
        <f t="shared" si="24"/>
        <v>11.9375</v>
      </c>
      <c r="M63" s="351">
        <f t="shared" si="24"/>
        <v>22.5625</v>
      </c>
      <c r="N63" s="351">
        <f t="shared" si="24"/>
        <v>21.0625</v>
      </c>
      <c r="O63" s="351">
        <f t="shared" si="24"/>
        <v>20.375</v>
      </c>
      <c r="P63" s="351">
        <f t="shared" si="24"/>
        <v>19.5</v>
      </c>
      <c r="Q63" s="351">
        <f t="shared" si="24"/>
        <v>20.875</v>
      </c>
      <c r="R63" s="351">
        <f t="shared" si="24"/>
        <v>12.9375</v>
      </c>
    </row>
    <row r="64" spans="1:19" ht="13" x14ac:dyDescent="0.3">
      <c r="A64" s="320"/>
      <c r="B64" s="320"/>
      <c r="C64" s="320"/>
      <c r="D64" s="321" t="s">
        <v>212</v>
      </c>
      <c r="E64" s="322" t="s">
        <v>74</v>
      </c>
      <c r="F64" s="323" t="s">
        <v>203</v>
      </c>
      <c r="H64" s="321" t="s">
        <v>211</v>
      </c>
      <c r="I64" s="324"/>
      <c r="J64" s="325" t="s">
        <v>203</v>
      </c>
      <c r="L64" s="321" t="s">
        <v>213</v>
      </c>
      <c r="M64" s="322" t="s">
        <v>74</v>
      </c>
      <c r="N64" s="323" t="s">
        <v>203</v>
      </c>
      <c r="P64" s="321" t="s">
        <v>211</v>
      </c>
      <c r="Q64" s="324"/>
      <c r="R64" s="325" t="s">
        <v>203</v>
      </c>
    </row>
    <row r="65" spans="1:18" ht="13" x14ac:dyDescent="0.3">
      <c r="A65" s="316"/>
      <c r="B65" s="316"/>
      <c r="C65" s="316"/>
      <c r="D65" s="326" t="s">
        <v>159</v>
      </c>
      <c r="E65" s="256">
        <v>27.15</v>
      </c>
      <c r="F65" s="327" t="str">
        <f>E65* 40 &amp; "hrs"</f>
        <v>1086hrs</v>
      </c>
      <c r="H65" s="328" t="s">
        <v>240</v>
      </c>
      <c r="I65" s="329">
        <v>25.93</v>
      </c>
      <c r="J65" s="330" t="s">
        <v>247</v>
      </c>
      <c r="L65" s="331" t="s">
        <v>159</v>
      </c>
      <c r="M65" s="332">
        <v>27.15</v>
      </c>
      <c r="N65" s="327" t="str">
        <f>M65* 40 &amp; "hrs"</f>
        <v>1086hrs</v>
      </c>
      <c r="P65" s="334" t="s">
        <v>240</v>
      </c>
      <c r="Q65" s="335">
        <v>25.93</v>
      </c>
      <c r="R65" s="336" t="s">
        <v>247</v>
      </c>
    </row>
    <row r="66" spans="1:18" ht="13" x14ac:dyDescent="0.3">
      <c r="A66" s="316"/>
      <c r="B66" s="316"/>
      <c r="C66" s="316"/>
      <c r="D66" s="337" t="s">
        <v>204</v>
      </c>
      <c r="E66" s="338">
        <f>SUM(E62:K62)/40</f>
        <v>24.85</v>
      </c>
      <c r="F66" s="339" t="str">
        <f>E66* 40 &amp; "hrs"</f>
        <v>994hrs</v>
      </c>
      <c r="H66" s="340" t="s">
        <v>74</v>
      </c>
      <c r="I66" s="341">
        <f>SUM(E62:K62)/40</f>
        <v>24.85</v>
      </c>
      <c r="J66" s="342" t="str">
        <f>I66*40 &amp; "hrs"</f>
        <v>994hrs</v>
      </c>
      <c r="L66" s="343" t="s">
        <v>204</v>
      </c>
      <c r="M66" s="354">
        <f>SUM(L62:R62)/40</f>
        <v>25.85</v>
      </c>
      <c r="N66" s="339" t="str">
        <f>M66* 40 &amp; "hrs"</f>
        <v>1034hrs</v>
      </c>
      <c r="P66" s="340" t="s">
        <v>74</v>
      </c>
      <c r="Q66" s="352">
        <f>SUM(L62:R62)/40</f>
        <v>25.85</v>
      </c>
      <c r="R66" s="353" t="str">
        <f>Q66*40 &amp; "hrs"</f>
        <v>1034hrs</v>
      </c>
    </row>
    <row r="67" spans="1:18" ht="13" x14ac:dyDescent="0.3">
      <c r="A67" s="257"/>
      <c r="B67" s="257"/>
      <c r="C67" s="257"/>
      <c r="D67" s="331" t="s">
        <v>188</v>
      </c>
      <c r="E67" s="332">
        <f>COUNTIFS(E7:K63, "T")*8/40</f>
        <v>3</v>
      </c>
      <c r="F67" s="333" t="str">
        <f>E67* 40 &amp; "hrs"</f>
        <v>120hrs</v>
      </c>
      <c r="H67" s="334" t="s">
        <v>241</v>
      </c>
      <c r="I67" s="332">
        <v>29.07</v>
      </c>
      <c r="J67" s="336" t="s">
        <v>251</v>
      </c>
      <c r="L67" s="348" t="s">
        <v>188</v>
      </c>
      <c r="M67" s="335">
        <f>COUNTIFS(L7:R63, "T")*8/40</f>
        <v>3</v>
      </c>
      <c r="N67" s="333" t="str">
        <f>M67* 40 &amp; "hrs"</f>
        <v>120hrs</v>
      </c>
      <c r="P67" s="334" t="s">
        <v>241</v>
      </c>
      <c r="Q67" s="335">
        <v>29.07</v>
      </c>
      <c r="R67" s="336" t="s">
        <v>251</v>
      </c>
    </row>
  </sheetData>
  <mergeCells count="5">
    <mergeCell ref="A1:R1"/>
    <mergeCell ref="A2:R2"/>
    <mergeCell ref="A3:R3"/>
    <mergeCell ref="E4:K4"/>
    <mergeCell ref="L4:R4"/>
  </mergeCells>
  <conditionalFormatting sqref="I66">
    <cfRule type="cellIs" dxfId="165" priority="10" operator="lessThan">
      <formula>25.93</formula>
    </cfRule>
    <cfRule type="cellIs" dxfId="164" priority="11" operator="greaterThan">
      <formula>29.07</formula>
    </cfRule>
    <cfRule type="cellIs" dxfId="163" priority="12" operator="between">
      <formula>25.93</formula>
      <formula>29.07</formula>
    </cfRule>
  </conditionalFormatting>
  <conditionalFormatting sqref="J66">
    <cfRule type="cellIs" dxfId="162" priority="7" operator="lessThan">
      <formula>1037.2</formula>
    </cfRule>
    <cfRule type="cellIs" dxfId="161" priority="8" operator="greaterThan">
      <formula>1162.8</formula>
    </cfRule>
    <cfRule type="cellIs" dxfId="160" priority="9" operator="between">
      <formula>1037.2</formula>
      <formula>1162.8</formula>
    </cfRule>
  </conditionalFormatting>
  <conditionalFormatting sqref="Q66">
    <cfRule type="cellIs" dxfId="159" priority="4" operator="lessThan">
      <formula>25.93</formula>
    </cfRule>
    <cfRule type="cellIs" dxfId="158" priority="5" operator="greaterThan">
      <formula>29.07</formula>
    </cfRule>
    <cfRule type="cellIs" dxfId="157" priority="6" operator="between">
      <formula>25.93</formula>
      <formula>29.07</formula>
    </cfRule>
  </conditionalFormatting>
  <conditionalFormatting sqref="R66">
    <cfRule type="cellIs" dxfId="156" priority="1" operator="lessThan">
      <formula>1037.2</formula>
    </cfRule>
    <cfRule type="cellIs" dxfId="155" priority="2" operator="greaterThan">
      <formula>1162.8</formula>
    </cfRule>
    <cfRule type="cellIs" dxfId="154" priority="3" operator="between">
      <formula>1037.2</formula>
      <formula>1162.8</formula>
    </cfRule>
  </conditionalFormatting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67"/>
  <sheetViews>
    <sheetView zoomScale="94" workbookViewId="0">
      <selection activeCell="X23" sqref="X23"/>
    </sheetView>
  </sheetViews>
  <sheetFormatPr defaultRowHeight="12.5" x14ac:dyDescent="0.25"/>
  <cols>
    <col min="2" max="2" width="15.81640625" customWidth="1"/>
    <col min="3" max="3" width="15.7265625" customWidth="1"/>
  </cols>
  <sheetData>
    <row r="1" spans="1:18" ht="13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8" ht="13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8" ht="13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8" ht="13" x14ac:dyDescent="0.3">
      <c r="A4" s="258"/>
      <c r="B4" s="258"/>
      <c r="C4" s="258"/>
      <c r="D4" s="25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</row>
    <row r="5" spans="1:18" ht="13" x14ac:dyDescent="0.3">
      <c r="A5" s="259"/>
      <c r="B5" s="259"/>
      <c r="C5" s="259"/>
      <c r="D5" s="259"/>
      <c r="E5" s="349">
        <v>45165</v>
      </c>
      <c r="F5" s="349">
        <v>45166</v>
      </c>
      <c r="G5" s="349">
        <v>45167</v>
      </c>
      <c r="H5" s="349">
        <v>45168</v>
      </c>
      <c r="I5" s="349">
        <v>45169</v>
      </c>
      <c r="J5" s="349">
        <v>45170</v>
      </c>
      <c r="K5" s="349">
        <v>45171</v>
      </c>
      <c r="L5" s="349">
        <v>45172</v>
      </c>
      <c r="M5" s="358">
        <v>45173</v>
      </c>
      <c r="N5" s="349">
        <v>45174</v>
      </c>
      <c r="O5" s="349">
        <v>45175</v>
      </c>
      <c r="P5" s="349">
        <v>45176</v>
      </c>
      <c r="Q5" s="349">
        <v>45177</v>
      </c>
      <c r="R5" s="349">
        <v>45178</v>
      </c>
    </row>
    <row r="6" spans="1:18" ht="13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3" t="s">
        <v>174</v>
      </c>
      <c r="K6" s="261" t="s">
        <v>8</v>
      </c>
      <c r="L6" s="261" t="s">
        <v>8</v>
      </c>
      <c r="M6" s="359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</row>
    <row r="7" spans="1:18" ht="13" x14ac:dyDescent="0.25">
      <c r="A7" s="265" t="s">
        <v>13</v>
      </c>
      <c r="B7" s="265" t="s">
        <v>116</v>
      </c>
      <c r="C7" s="266" t="s">
        <v>115</v>
      </c>
      <c r="D7" s="267">
        <f>SUM(E7:K7,L7:R7)/2</f>
        <v>40</v>
      </c>
      <c r="E7" s="268"/>
      <c r="F7" s="267">
        <v>8</v>
      </c>
      <c r="G7" s="267">
        <v>8</v>
      </c>
      <c r="H7" s="267">
        <v>8</v>
      </c>
      <c r="I7" s="267">
        <v>8</v>
      </c>
      <c r="J7" s="267">
        <v>8</v>
      </c>
      <c r="K7" s="268"/>
      <c r="L7" s="268"/>
      <c r="M7" s="360">
        <v>8</v>
      </c>
      <c r="N7" s="267">
        <v>8</v>
      </c>
      <c r="O7" s="267">
        <v>8</v>
      </c>
      <c r="P7" s="267">
        <v>8</v>
      </c>
      <c r="Q7" s="267">
        <v>8</v>
      </c>
      <c r="R7" s="269"/>
    </row>
    <row r="8" spans="1:18" ht="13" x14ac:dyDescent="0.25">
      <c r="A8" s="265" t="s">
        <v>13</v>
      </c>
      <c r="B8" s="265" t="s">
        <v>90</v>
      </c>
      <c r="C8" s="266" t="s">
        <v>88</v>
      </c>
      <c r="D8" s="267">
        <f t="shared" ref="D8:D13" si="0">SUM(E8:K8,L8:R8)/2</f>
        <v>36</v>
      </c>
      <c r="E8" s="268"/>
      <c r="F8" s="267">
        <v>8</v>
      </c>
      <c r="G8" s="267">
        <v>8</v>
      </c>
      <c r="H8" s="270">
        <v>8</v>
      </c>
      <c r="I8" s="267">
        <v>8</v>
      </c>
      <c r="J8" s="267">
        <v>8</v>
      </c>
      <c r="K8" s="268"/>
      <c r="L8" s="268"/>
      <c r="M8" s="360">
        <v>8</v>
      </c>
      <c r="N8" s="350" t="s">
        <v>104</v>
      </c>
      <c r="O8" s="267">
        <v>8</v>
      </c>
      <c r="P8" s="267">
        <v>8</v>
      </c>
      <c r="Q8" s="267">
        <v>8</v>
      </c>
      <c r="R8" s="269"/>
    </row>
    <row r="9" spans="1:18" ht="13" x14ac:dyDescent="0.25">
      <c r="A9" s="265" t="s">
        <v>13</v>
      </c>
      <c r="B9" s="265" t="s">
        <v>90</v>
      </c>
      <c r="C9" s="266" t="s">
        <v>89</v>
      </c>
      <c r="D9" s="267">
        <f t="shared" si="0"/>
        <v>40</v>
      </c>
      <c r="E9" s="268"/>
      <c r="F9" s="270">
        <v>8</v>
      </c>
      <c r="G9" s="267">
        <v>8</v>
      </c>
      <c r="H9" s="270">
        <v>8</v>
      </c>
      <c r="I9" s="267">
        <v>8</v>
      </c>
      <c r="J9" s="267">
        <v>8</v>
      </c>
      <c r="K9" s="268"/>
      <c r="L9" s="268"/>
      <c r="M9" s="361">
        <v>8</v>
      </c>
      <c r="N9" s="267">
        <v>8</v>
      </c>
      <c r="O9" s="267">
        <v>8</v>
      </c>
      <c r="P9" s="267">
        <v>8</v>
      </c>
      <c r="Q9" s="267">
        <v>8</v>
      </c>
      <c r="R9" s="269"/>
    </row>
    <row r="10" spans="1:18" ht="13" x14ac:dyDescent="0.25">
      <c r="A10" s="265" t="s">
        <v>13</v>
      </c>
      <c r="B10" s="265" t="s">
        <v>90</v>
      </c>
      <c r="C10" s="271" t="s">
        <v>118</v>
      </c>
      <c r="D10" s="267">
        <f t="shared" si="0"/>
        <v>16</v>
      </c>
      <c r="E10" s="268">
        <v>8</v>
      </c>
      <c r="F10" s="281" t="s">
        <v>104</v>
      </c>
      <c r="G10" s="350" t="s">
        <v>104</v>
      </c>
      <c r="H10" s="270"/>
      <c r="I10" s="350" t="s">
        <v>104</v>
      </c>
      <c r="J10" s="350" t="s">
        <v>104</v>
      </c>
      <c r="K10" s="268"/>
      <c r="L10" s="272"/>
      <c r="M10" s="360" t="s">
        <v>104</v>
      </c>
      <c r="N10" s="350" t="s">
        <v>104</v>
      </c>
      <c r="O10" s="267">
        <v>8</v>
      </c>
      <c r="P10" s="267">
        <v>8</v>
      </c>
      <c r="Q10" s="267"/>
      <c r="R10" s="268">
        <v>8</v>
      </c>
    </row>
    <row r="11" spans="1:18" ht="13" x14ac:dyDescent="0.25">
      <c r="A11" s="265" t="s">
        <v>13</v>
      </c>
      <c r="B11" s="265" t="s">
        <v>90</v>
      </c>
      <c r="C11" s="271" t="s">
        <v>133</v>
      </c>
      <c r="D11" s="267">
        <f t="shared" si="0"/>
        <v>28</v>
      </c>
      <c r="E11" s="268">
        <v>8</v>
      </c>
      <c r="F11" s="270">
        <v>8</v>
      </c>
      <c r="G11" s="267"/>
      <c r="H11" s="270">
        <v>8</v>
      </c>
      <c r="I11" s="350" t="s">
        <v>104</v>
      </c>
      <c r="J11" s="350" t="s">
        <v>104</v>
      </c>
      <c r="K11" s="268"/>
      <c r="L11" s="272"/>
      <c r="M11" s="360">
        <v>8</v>
      </c>
      <c r="N11" s="267">
        <v>8</v>
      </c>
      <c r="O11" s="267">
        <v>8</v>
      </c>
      <c r="P11" s="267"/>
      <c r="Q11" s="350" t="s">
        <v>104</v>
      </c>
      <c r="R11" s="269">
        <v>8</v>
      </c>
    </row>
    <row r="12" spans="1:18" ht="13" x14ac:dyDescent="0.25">
      <c r="A12" s="265" t="s">
        <v>13</v>
      </c>
      <c r="B12" s="265" t="s">
        <v>90</v>
      </c>
      <c r="C12" s="273" t="s">
        <v>106</v>
      </c>
      <c r="D12" s="267">
        <f t="shared" si="0"/>
        <v>8</v>
      </c>
      <c r="E12" s="268"/>
      <c r="F12" s="270"/>
      <c r="G12" s="270"/>
      <c r="H12" s="267"/>
      <c r="I12" s="267"/>
      <c r="J12" s="267"/>
      <c r="K12" s="268">
        <v>8</v>
      </c>
      <c r="L12" s="272"/>
      <c r="M12" s="360"/>
      <c r="N12" s="267"/>
      <c r="O12" s="267"/>
      <c r="P12" s="267"/>
      <c r="Q12" s="267"/>
      <c r="R12" s="268">
        <v>8</v>
      </c>
    </row>
    <row r="13" spans="1:18" ht="13" x14ac:dyDescent="0.25">
      <c r="A13" s="265" t="s">
        <v>13</v>
      </c>
      <c r="B13" s="265" t="s">
        <v>228</v>
      </c>
      <c r="C13" s="273" t="s">
        <v>112</v>
      </c>
      <c r="D13" s="267">
        <f t="shared" si="0"/>
        <v>12</v>
      </c>
      <c r="E13" s="268">
        <v>6</v>
      </c>
      <c r="F13" s="270"/>
      <c r="G13" s="274"/>
      <c r="H13" s="267"/>
      <c r="I13" s="274"/>
      <c r="J13" s="267"/>
      <c r="K13" s="268">
        <v>6</v>
      </c>
      <c r="L13" s="272">
        <v>6</v>
      </c>
      <c r="M13" s="360"/>
      <c r="N13" s="274"/>
      <c r="O13" s="267"/>
      <c r="P13" s="274"/>
      <c r="Q13" s="267"/>
      <c r="R13" s="272">
        <v>6</v>
      </c>
    </row>
    <row r="14" spans="1:18" ht="13" x14ac:dyDescent="0.25">
      <c r="A14" s="275"/>
      <c r="B14" s="275"/>
      <c r="C14" s="276" t="s">
        <v>122</v>
      </c>
      <c r="D14" s="277"/>
      <c r="E14" s="278">
        <f>COUNT(E7:E13)</f>
        <v>3</v>
      </c>
      <c r="F14" s="278">
        <f>COUNT(F7:F13)</f>
        <v>4</v>
      </c>
      <c r="G14" s="278">
        <f t="shared" ref="G14:R14" si="1">COUNT(G7:G13)</f>
        <v>3</v>
      </c>
      <c r="H14" s="278">
        <f t="shared" si="1"/>
        <v>4</v>
      </c>
      <c r="I14" s="278">
        <f t="shared" si="1"/>
        <v>3</v>
      </c>
      <c r="J14" s="278">
        <f t="shared" si="1"/>
        <v>3</v>
      </c>
      <c r="K14" s="278">
        <f t="shared" si="1"/>
        <v>2</v>
      </c>
      <c r="L14" s="278">
        <f t="shared" si="1"/>
        <v>1</v>
      </c>
      <c r="M14" s="278">
        <f t="shared" si="1"/>
        <v>4</v>
      </c>
      <c r="N14" s="278">
        <f t="shared" si="1"/>
        <v>3</v>
      </c>
      <c r="O14" s="278">
        <f t="shared" si="1"/>
        <v>5</v>
      </c>
      <c r="P14" s="278">
        <f t="shared" si="1"/>
        <v>4</v>
      </c>
      <c r="Q14" s="278">
        <f t="shared" si="1"/>
        <v>3</v>
      </c>
      <c r="R14" s="278">
        <f t="shared" si="1"/>
        <v>4</v>
      </c>
    </row>
    <row r="15" spans="1:18" ht="13" x14ac:dyDescent="0.25">
      <c r="A15" s="265" t="s">
        <v>13</v>
      </c>
      <c r="B15" s="265" t="s">
        <v>14</v>
      </c>
      <c r="C15" s="271" t="s">
        <v>202</v>
      </c>
      <c r="D15" s="267">
        <f>SUM(E15:K15,L15:R15)/2</f>
        <v>40</v>
      </c>
      <c r="E15" s="272"/>
      <c r="F15" s="279">
        <v>8</v>
      </c>
      <c r="G15" s="279"/>
      <c r="H15" s="279">
        <v>8</v>
      </c>
      <c r="I15" s="279">
        <v>8</v>
      </c>
      <c r="J15" s="279">
        <v>8</v>
      </c>
      <c r="K15" s="272">
        <v>8</v>
      </c>
      <c r="L15" s="272">
        <v>8</v>
      </c>
      <c r="M15" s="360"/>
      <c r="N15" s="279">
        <v>8</v>
      </c>
      <c r="O15" s="279">
        <v>8</v>
      </c>
      <c r="P15" s="279">
        <v>8</v>
      </c>
      <c r="Q15" s="279">
        <v>8</v>
      </c>
      <c r="R15" s="280"/>
    </row>
    <row r="16" spans="1:18" ht="13" x14ac:dyDescent="0.25">
      <c r="A16" s="265" t="s">
        <v>13</v>
      </c>
      <c r="B16" s="265" t="s">
        <v>14</v>
      </c>
      <c r="C16" s="271" t="s">
        <v>98</v>
      </c>
      <c r="D16" s="267">
        <f t="shared" ref="D16:D18" si="2">SUM(E16:K16,L16:R16)/2</f>
        <v>40</v>
      </c>
      <c r="E16" s="268"/>
      <c r="F16" s="270">
        <v>8</v>
      </c>
      <c r="G16" s="267">
        <v>8</v>
      </c>
      <c r="H16" s="267">
        <v>8</v>
      </c>
      <c r="I16" s="267">
        <v>8</v>
      </c>
      <c r="J16" s="267">
        <v>8</v>
      </c>
      <c r="K16" s="268"/>
      <c r="L16" s="268"/>
      <c r="M16" s="362">
        <v>8</v>
      </c>
      <c r="N16" s="279">
        <v>8</v>
      </c>
      <c r="O16" s="267">
        <v>8</v>
      </c>
      <c r="P16" s="267">
        <v>8</v>
      </c>
      <c r="Q16" s="267">
        <v>8</v>
      </c>
      <c r="R16" s="269"/>
    </row>
    <row r="17" spans="1:18" ht="13" x14ac:dyDescent="0.25">
      <c r="A17" s="265" t="s">
        <v>13</v>
      </c>
      <c r="B17" s="265" t="s">
        <v>14</v>
      </c>
      <c r="C17" s="271" t="s">
        <v>142</v>
      </c>
      <c r="D17" s="267">
        <f t="shared" si="2"/>
        <v>40</v>
      </c>
      <c r="E17" s="268"/>
      <c r="F17" s="270">
        <v>8</v>
      </c>
      <c r="G17" s="267">
        <v>8</v>
      </c>
      <c r="H17" s="267"/>
      <c r="I17" s="267">
        <v>8</v>
      </c>
      <c r="J17" s="267">
        <v>8</v>
      </c>
      <c r="K17" s="272">
        <v>8</v>
      </c>
      <c r="L17" s="272">
        <v>8</v>
      </c>
      <c r="M17" s="360">
        <v>8</v>
      </c>
      <c r="N17" s="267"/>
      <c r="O17" s="267">
        <v>8</v>
      </c>
      <c r="P17" s="267">
        <v>8</v>
      </c>
      <c r="Q17" s="267">
        <v>8</v>
      </c>
      <c r="R17" s="269"/>
    </row>
    <row r="18" spans="1:18" ht="13" x14ac:dyDescent="0.25">
      <c r="A18" s="265" t="s">
        <v>13</v>
      </c>
      <c r="B18" s="265" t="s">
        <v>201</v>
      </c>
      <c r="C18" s="271" t="s">
        <v>107</v>
      </c>
      <c r="D18" s="267">
        <f t="shared" si="2"/>
        <v>13</v>
      </c>
      <c r="E18" s="268">
        <v>8</v>
      </c>
      <c r="F18" s="267"/>
      <c r="G18" s="267">
        <v>5</v>
      </c>
      <c r="H18" s="267">
        <v>5</v>
      </c>
      <c r="I18" s="267"/>
      <c r="J18" s="267"/>
      <c r="K18" s="268"/>
      <c r="L18" s="281" t="s">
        <v>104</v>
      </c>
      <c r="M18" s="360" t="s">
        <v>104</v>
      </c>
      <c r="N18" s="350" t="s">
        <v>104</v>
      </c>
      <c r="O18" s="267"/>
      <c r="P18" s="267"/>
      <c r="Q18" s="267"/>
      <c r="R18" s="269">
        <v>8</v>
      </c>
    </row>
    <row r="19" spans="1:18" ht="13" x14ac:dyDescent="0.25">
      <c r="A19" s="275"/>
      <c r="B19" s="275"/>
      <c r="C19" s="276" t="s">
        <v>123</v>
      </c>
      <c r="D19" s="277"/>
      <c r="E19" s="278">
        <f>COUNT(E7:E13,E15:E18)</f>
        <v>4</v>
      </c>
      <c r="F19" s="278">
        <f>COUNT(F7:F13,F15:F18)</f>
        <v>7</v>
      </c>
      <c r="G19" s="278">
        <f t="shared" ref="G19:R19" si="3">COUNT(G7:G13,G15:G18)</f>
        <v>6</v>
      </c>
      <c r="H19" s="278">
        <f t="shared" si="3"/>
        <v>7</v>
      </c>
      <c r="I19" s="278">
        <f t="shared" si="3"/>
        <v>6</v>
      </c>
      <c r="J19" s="278">
        <f t="shared" si="3"/>
        <v>6</v>
      </c>
      <c r="K19" s="278">
        <f t="shared" si="3"/>
        <v>4</v>
      </c>
      <c r="L19" s="278">
        <f t="shared" si="3"/>
        <v>3</v>
      </c>
      <c r="M19" s="278">
        <f>COUNT(M7:M13,M15:M18)</f>
        <v>6</v>
      </c>
      <c r="N19" s="278">
        <f t="shared" si="3"/>
        <v>5</v>
      </c>
      <c r="O19" s="278">
        <f t="shared" si="3"/>
        <v>8</v>
      </c>
      <c r="P19" s="278">
        <f t="shared" si="3"/>
        <v>7</v>
      </c>
      <c r="Q19" s="278">
        <f t="shared" si="3"/>
        <v>6</v>
      </c>
      <c r="R19" s="278">
        <f t="shared" si="3"/>
        <v>5</v>
      </c>
    </row>
    <row r="20" spans="1:18" ht="13" x14ac:dyDescent="0.25">
      <c r="A20" s="265" t="s">
        <v>13</v>
      </c>
      <c r="B20" s="265" t="s">
        <v>26</v>
      </c>
      <c r="C20" s="271" t="s">
        <v>111</v>
      </c>
      <c r="D20" s="267">
        <f t="shared" ref="D20:D42" si="4">SUM(E20:K20,L20:R20)/2</f>
        <v>28</v>
      </c>
      <c r="E20" s="268"/>
      <c r="F20" s="350" t="s">
        <v>104</v>
      </c>
      <c r="G20" s="350" t="s">
        <v>104</v>
      </c>
      <c r="H20" s="267"/>
      <c r="I20" s="350" t="s">
        <v>104</v>
      </c>
      <c r="J20" s="267">
        <v>8</v>
      </c>
      <c r="K20" s="272">
        <v>8</v>
      </c>
      <c r="L20" s="272">
        <v>8</v>
      </c>
      <c r="M20" s="362">
        <v>8</v>
      </c>
      <c r="N20" s="279">
        <v>8</v>
      </c>
      <c r="P20" s="279">
        <v>8</v>
      </c>
      <c r="Q20" s="279">
        <v>8</v>
      </c>
      <c r="R20" s="269"/>
    </row>
    <row r="21" spans="1:18" ht="13" x14ac:dyDescent="0.25">
      <c r="A21" s="265" t="s">
        <v>13</v>
      </c>
      <c r="B21" s="265" t="s">
        <v>26</v>
      </c>
      <c r="C21" s="271" t="s">
        <v>146</v>
      </c>
      <c r="D21" s="267">
        <f t="shared" si="4"/>
        <v>40</v>
      </c>
      <c r="E21" s="268">
        <v>8</v>
      </c>
      <c r="F21" s="267"/>
      <c r="G21" s="267">
        <v>8</v>
      </c>
      <c r="H21" s="267">
        <v>8</v>
      </c>
      <c r="I21" s="267">
        <v>8</v>
      </c>
      <c r="J21" s="267">
        <v>8</v>
      </c>
      <c r="K21" s="284"/>
      <c r="L21" s="268"/>
      <c r="M21" s="360">
        <v>8</v>
      </c>
      <c r="N21" s="267">
        <v>8</v>
      </c>
      <c r="O21" s="267"/>
      <c r="P21" s="267">
        <v>8</v>
      </c>
      <c r="Q21" s="267">
        <v>8</v>
      </c>
      <c r="R21" s="268">
        <v>8</v>
      </c>
    </row>
    <row r="22" spans="1:18" ht="13" x14ac:dyDescent="0.25">
      <c r="A22" s="275"/>
      <c r="B22" s="275"/>
      <c r="C22" s="276" t="s">
        <v>120</v>
      </c>
      <c r="D22" s="277"/>
      <c r="E22" s="278">
        <f>COUNT(E7:E13,E15:E18,E20:E21)</f>
        <v>5</v>
      </c>
      <c r="F22" s="278">
        <f t="shared" ref="F22:R22" si="5">COUNT(F7:F13,F15:F18,F20:F21)</f>
        <v>7</v>
      </c>
      <c r="G22" s="278">
        <f t="shared" si="5"/>
        <v>7</v>
      </c>
      <c r="H22" s="278">
        <f t="shared" si="5"/>
        <v>8</v>
      </c>
      <c r="I22" s="278">
        <f t="shared" si="5"/>
        <v>7</v>
      </c>
      <c r="J22" s="278">
        <f t="shared" si="5"/>
        <v>8</v>
      </c>
      <c r="K22" s="278">
        <f t="shared" si="5"/>
        <v>5</v>
      </c>
      <c r="L22" s="278">
        <f t="shared" si="5"/>
        <v>4</v>
      </c>
      <c r="M22" s="278">
        <f t="shared" si="5"/>
        <v>8</v>
      </c>
      <c r="N22" s="278">
        <f t="shared" si="5"/>
        <v>7</v>
      </c>
      <c r="O22" s="278">
        <f t="shared" si="5"/>
        <v>8</v>
      </c>
      <c r="P22" s="278">
        <f t="shared" si="5"/>
        <v>9</v>
      </c>
      <c r="Q22" s="278">
        <f t="shared" si="5"/>
        <v>8</v>
      </c>
      <c r="R22" s="278">
        <f t="shared" si="5"/>
        <v>6</v>
      </c>
    </row>
    <row r="23" spans="1:18" ht="13" x14ac:dyDescent="0.25">
      <c r="A23" s="265" t="s">
        <v>13</v>
      </c>
      <c r="B23" s="265" t="s">
        <v>30</v>
      </c>
      <c r="C23" s="271" t="s">
        <v>230</v>
      </c>
      <c r="D23" s="267">
        <f t="shared" si="4"/>
        <v>40</v>
      </c>
      <c r="E23" s="268"/>
      <c r="F23" s="267">
        <v>8</v>
      </c>
      <c r="G23" s="267">
        <v>8</v>
      </c>
      <c r="H23" s="267">
        <v>8</v>
      </c>
      <c r="I23" s="267"/>
      <c r="J23" s="267">
        <v>8</v>
      </c>
      <c r="K23" s="274">
        <v>8</v>
      </c>
      <c r="L23" s="274">
        <v>8</v>
      </c>
      <c r="M23" s="360">
        <v>8</v>
      </c>
      <c r="N23" s="267"/>
      <c r="O23" s="267">
        <v>8</v>
      </c>
      <c r="P23" s="279">
        <v>8</v>
      </c>
      <c r="Q23" s="279">
        <v>8</v>
      </c>
      <c r="R23" s="269"/>
    </row>
    <row r="24" spans="1:18" ht="13" x14ac:dyDescent="0.25">
      <c r="A24" s="265" t="s">
        <v>13</v>
      </c>
      <c r="B24" s="265" t="s">
        <v>30</v>
      </c>
      <c r="C24" s="271" t="s">
        <v>135</v>
      </c>
      <c r="D24" s="267">
        <f t="shared" si="4"/>
        <v>36</v>
      </c>
      <c r="E24" s="268"/>
      <c r="F24" s="285"/>
      <c r="G24" s="285"/>
      <c r="H24" s="267">
        <v>8</v>
      </c>
      <c r="I24" s="279">
        <v>8</v>
      </c>
      <c r="J24" s="279">
        <v>8</v>
      </c>
      <c r="K24" s="272">
        <v>8</v>
      </c>
      <c r="L24" s="272">
        <v>8</v>
      </c>
      <c r="M24" s="363"/>
      <c r="N24" s="285"/>
      <c r="O24" s="267">
        <v>8</v>
      </c>
      <c r="P24" s="267">
        <v>8</v>
      </c>
      <c r="Q24" s="267">
        <v>8</v>
      </c>
      <c r="R24" s="280">
        <v>8</v>
      </c>
    </row>
    <row r="25" spans="1:18" ht="13" x14ac:dyDescent="0.25">
      <c r="A25" s="265" t="s">
        <v>13</v>
      </c>
      <c r="B25" s="265" t="s">
        <v>30</v>
      </c>
      <c r="C25" s="271" t="s">
        <v>238</v>
      </c>
      <c r="D25" s="267">
        <f t="shared" si="4"/>
        <v>16</v>
      </c>
      <c r="E25" s="268">
        <v>8</v>
      </c>
      <c r="F25" s="267"/>
      <c r="G25" s="267"/>
      <c r="H25" s="267"/>
      <c r="I25" s="267"/>
      <c r="J25" s="267"/>
      <c r="K25" s="268">
        <v>8</v>
      </c>
      <c r="L25" s="268">
        <v>8</v>
      </c>
      <c r="M25" s="360"/>
      <c r="N25" s="267"/>
      <c r="O25" s="267"/>
      <c r="P25" s="267"/>
      <c r="Q25" s="267"/>
      <c r="R25" s="269">
        <v>8</v>
      </c>
    </row>
    <row r="26" spans="1:18" ht="13" x14ac:dyDescent="0.25">
      <c r="A26" s="275"/>
      <c r="B26" s="275"/>
      <c r="C26" s="276" t="s">
        <v>119</v>
      </c>
      <c r="D26" s="277"/>
      <c r="E26" s="278">
        <f>COUNT(E7:E13,E15:E18,E20:E21,E23:E25)</f>
        <v>6</v>
      </c>
      <c r="F26" s="278">
        <f t="shared" ref="F26:R26" si="6">COUNT(F7:F13,F15:F18,F20:F21,F23:F25)</f>
        <v>8</v>
      </c>
      <c r="G26" s="278">
        <f t="shared" si="6"/>
        <v>8</v>
      </c>
      <c r="H26" s="278">
        <f t="shared" si="6"/>
        <v>10</v>
      </c>
      <c r="I26" s="278">
        <f t="shared" si="6"/>
        <v>8</v>
      </c>
      <c r="J26" s="278">
        <f t="shared" si="6"/>
        <v>10</v>
      </c>
      <c r="K26" s="278">
        <f t="shared" si="6"/>
        <v>8</v>
      </c>
      <c r="L26" s="278">
        <f t="shared" si="6"/>
        <v>7</v>
      </c>
      <c r="M26" s="278">
        <f t="shared" si="6"/>
        <v>9</v>
      </c>
      <c r="N26" s="278">
        <f t="shared" si="6"/>
        <v>7</v>
      </c>
      <c r="O26" s="278">
        <f t="shared" si="6"/>
        <v>10</v>
      </c>
      <c r="P26" s="278">
        <f t="shared" si="6"/>
        <v>11</v>
      </c>
      <c r="Q26" s="278">
        <f t="shared" si="6"/>
        <v>10</v>
      </c>
      <c r="R26" s="278">
        <f t="shared" si="6"/>
        <v>8</v>
      </c>
    </row>
    <row r="27" spans="1:18" ht="13" x14ac:dyDescent="0.25">
      <c r="A27" s="265" t="s">
        <v>13</v>
      </c>
      <c r="B27" s="265" t="s">
        <v>91</v>
      </c>
      <c r="C27" s="271" t="s">
        <v>242</v>
      </c>
      <c r="D27" s="267">
        <f t="shared" si="4"/>
        <v>40</v>
      </c>
      <c r="E27" s="286"/>
      <c r="F27" s="267">
        <v>8</v>
      </c>
      <c r="G27" s="267">
        <v>8</v>
      </c>
      <c r="H27" s="267">
        <v>8</v>
      </c>
      <c r="I27" s="267">
        <v>8</v>
      </c>
      <c r="J27" s="267"/>
      <c r="K27" s="268">
        <v>8</v>
      </c>
      <c r="L27" s="268">
        <v>8</v>
      </c>
      <c r="M27" s="360">
        <v>8</v>
      </c>
      <c r="N27" s="267">
        <v>8</v>
      </c>
      <c r="O27" s="267">
        <v>8</v>
      </c>
      <c r="P27" s="267"/>
      <c r="Q27" s="267">
        <v>8</v>
      </c>
      <c r="R27" s="269"/>
    </row>
    <row r="28" spans="1:18" ht="13" x14ac:dyDescent="0.25">
      <c r="A28" s="265" t="s">
        <v>13</v>
      </c>
      <c r="B28" s="265" t="s">
        <v>91</v>
      </c>
      <c r="C28" s="271" t="s">
        <v>244</v>
      </c>
      <c r="D28" s="267">
        <f t="shared" si="4"/>
        <v>44</v>
      </c>
      <c r="E28" s="268">
        <v>8</v>
      </c>
      <c r="F28" s="267">
        <v>8</v>
      </c>
      <c r="G28" s="267">
        <v>8</v>
      </c>
      <c r="H28" s="267">
        <v>8</v>
      </c>
      <c r="I28" s="267">
        <v>8</v>
      </c>
      <c r="J28" s="267">
        <v>8</v>
      </c>
      <c r="K28" s="284"/>
      <c r="L28" s="284"/>
      <c r="M28" s="360">
        <v>8</v>
      </c>
      <c r="N28" s="267">
        <v>8</v>
      </c>
      <c r="O28" s="267"/>
      <c r="P28" s="267">
        <v>8</v>
      </c>
      <c r="Q28" s="267">
        <v>8</v>
      </c>
      <c r="R28" s="269">
        <v>8</v>
      </c>
    </row>
    <row r="29" spans="1:18" ht="13" x14ac:dyDescent="0.25">
      <c r="A29" s="265" t="s">
        <v>13</v>
      </c>
      <c r="B29" s="265" t="s">
        <v>91</v>
      </c>
      <c r="C29" s="266" t="s">
        <v>92</v>
      </c>
      <c r="D29" s="267">
        <f t="shared" si="4"/>
        <v>20</v>
      </c>
      <c r="E29" s="268"/>
      <c r="F29" s="350" t="s">
        <v>104</v>
      </c>
      <c r="G29" s="350" t="s">
        <v>104</v>
      </c>
      <c r="H29" s="350" t="s">
        <v>104</v>
      </c>
      <c r="I29" s="350" t="s">
        <v>104</v>
      </c>
      <c r="J29" s="350" t="s">
        <v>104</v>
      </c>
      <c r="K29" s="268"/>
      <c r="L29" s="268"/>
      <c r="M29" s="360">
        <v>8</v>
      </c>
      <c r="N29" s="267">
        <v>8</v>
      </c>
      <c r="O29" s="267">
        <v>8</v>
      </c>
      <c r="P29" s="267">
        <v>8</v>
      </c>
      <c r="Q29" s="267">
        <v>8</v>
      </c>
      <c r="R29" s="269"/>
    </row>
    <row r="30" spans="1:18" ht="13" x14ac:dyDescent="0.25">
      <c r="A30" s="275"/>
      <c r="B30" s="275"/>
      <c r="C30" s="276" t="s">
        <v>124</v>
      </c>
      <c r="D30" s="277"/>
      <c r="E30" s="278">
        <f>COUNT(E7:E13,E15:E18,E20:E21,E23:E25,E27:E29)</f>
        <v>7</v>
      </c>
      <c r="F30" s="278">
        <f t="shared" ref="F30:R30" si="7">COUNT(F7:F13,F15:F18,F20:F21,F23:F25,F27:F29)</f>
        <v>10</v>
      </c>
      <c r="G30" s="278">
        <f t="shared" si="7"/>
        <v>10</v>
      </c>
      <c r="H30" s="278">
        <f t="shared" si="7"/>
        <v>12</v>
      </c>
      <c r="I30" s="278">
        <f t="shared" si="7"/>
        <v>10</v>
      </c>
      <c r="J30" s="278">
        <f t="shared" si="7"/>
        <v>11</v>
      </c>
      <c r="K30" s="278">
        <f t="shared" si="7"/>
        <v>9</v>
      </c>
      <c r="L30" s="278">
        <f t="shared" si="7"/>
        <v>8</v>
      </c>
      <c r="M30" s="278">
        <f t="shared" si="7"/>
        <v>12</v>
      </c>
      <c r="N30" s="278">
        <f t="shared" si="7"/>
        <v>10</v>
      </c>
      <c r="O30" s="278">
        <f t="shared" si="7"/>
        <v>12</v>
      </c>
      <c r="P30" s="278">
        <f t="shared" si="7"/>
        <v>13</v>
      </c>
      <c r="Q30" s="278">
        <f t="shared" si="7"/>
        <v>13</v>
      </c>
      <c r="R30" s="278">
        <f t="shared" si="7"/>
        <v>9</v>
      </c>
    </row>
    <row r="31" spans="1:18" ht="13" x14ac:dyDescent="0.25">
      <c r="A31" s="265" t="s">
        <v>13</v>
      </c>
      <c r="B31" s="265" t="s">
        <v>34</v>
      </c>
      <c r="C31" s="297" t="s">
        <v>192</v>
      </c>
      <c r="D31" s="267">
        <f t="shared" si="4"/>
        <v>32</v>
      </c>
      <c r="E31" s="268">
        <v>8</v>
      </c>
      <c r="F31" s="279">
        <v>8</v>
      </c>
      <c r="G31" s="279">
        <v>8</v>
      </c>
      <c r="H31" s="267">
        <v>8</v>
      </c>
      <c r="I31" s="267"/>
      <c r="J31" s="267"/>
      <c r="K31" s="268"/>
      <c r="L31" s="268"/>
      <c r="M31" s="362">
        <v>8</v>
      </c>
      <c r="N31" s="279">
        <v>8</v>
      </c>
      <c r="O31" s="267">
        <v>8</v>
      </c>
      <c r="P31" s="267"/>
      <c r="Q31" s="267"/>
      <c r="R31" s="269">
        <v>8</v>
      </c>
    </row>
    <row r="32" spans="1:18" ht="13" x14ac:dyDescent="0.25">
      <c r="A32" s="275"/>
      <c r="B32" s="275"/>
      <c r="C32" s="276" t="s">
        <v>121</v>
      </c>
      <c r="D32" s="277"/>
      <c r="E32" s="278">
        <f>COUNT(E7:E13,E15:E18,E20:E21,E23:E25,E27:E29,E31)</f>
        <v>8</v>
      </c>
      <c r="F32" s="278">
        <f t="shared" ref="F32:R32" si="8">COUNT(F7:F13,F15:F18,F20:F21,F23:F25,F27:F29,F31)</f>
        <v>11</v>
      </c>
      <c r="G32" s="278">
        <f t="shared" si="8"/>
        <v>11</v>
      </c>
      <c r="H32" s="278">
        <f t="shared" si="8"/>
        <v>13</v>
      </c>
      <c r="I32" s="278">
        <f t="shared" si="8"/>
        <v>10</v>
      </c>
      <c r="J32" s="278">
        <f t="shared" si="8"/>
        <v>11</v>
      </c>
      <c r="K32" s="278">
        <f t="shared" si="8"/>
        <v>9</v>
      </c>
      <c r="L32" s="278">
        <f t="shared" si="8"/>
        <v>8</v>
      </c>
      <c r="M32" s="278">
        <f t="shared" si="8"/>
        <v>13</v>
      </c>
      <c r="N32" s="278">
        <f t="shared" si="8"/>
        <v>11</v>
      </c>
      <c r="O32" s="278">
        <f t="shared" si="8"/>
        <v>13</v>
      </c>
      <c r="P32" s="278">
        <f t="shared" si="8"/>
        <v>13</v>
      </c>
      <c r="Q32" s="278">
        <f t="shared" si="8"/>
        <v>13</v>
      </c>
      <c r="R32" s="278">
        <f t="shared" si="8"/>
        <v>10</v>
      </c>
    </row>
    <row r="33" spans="1:18" ht="13" x14ac:dyDescent="0.25">
      <c r="A33" s="291" t="s">
        <v>232</v>
      </c>
      <c r="B33" s="265" t="s">
        <v>162</v>
      </c>
      <c r="C33" s="292" t="s">
        <v>253</v>
      </c>
      <c r="D33" s="267">
        <f t="shared" si="4"/>
        <v>0</v>
      </c>
      <c r="E33" s="284" t="s">
        <v>220</v>
      </c>
      <c r="F33" s="293" t="s">
        <v>220</v>
      </c>
      <c r="G33" s="294" t="s">
        <v>220</v>
      </c>
      <c r="H33" s="293"/>
      <c r="I33" s="293" t="s">
        <v>220</v>
      </c>
      <c r="J33" s="293" t="s">
        <v>220</v>
      </c>
      <c r="K33" s="272"/>
      <c r="L33" s="272"/>
      <c r="M33" s="364" t="s">
        <v>220</v>
      </c>
      <c r="N33" s="356" t="s">
        <v>10</v>
      </c>
      <c r="O33" s="356" t="s">
        <v>10</v>
      </c>
      <c r="P33" s="356" t="s">
        <v>10</v>
      </c>
      <c r="Q33" s="293"/>
      <c r="R33" s="355" t="s">
        <v>10</v>
      </c>
    </row>
    <row r="34" spans="1:18" ht="13" x14ac:dyDescent="0.25">
      <c r="A34" s="275"/>
      <c r="B34" s="275"/>
      <c r="C34" s="276" t="s">
        <v>139</v>
      </c>
      <c r="D34" s="277"/>
      <c r="E34" s="278">
        <f>COUNT(E7:E13,E15:E18,E20:E21,E23:E25,E27:E29,E31,E33)</f>
        <v>8</v>
      </c>
      <c r="F34" s="278">
        <f t="shared" ref="F34:R34" si="9">COUNT(F7:F13,F15:F18,F20:F21,F23:F25,F27:F29,F31,F33)</f>
        <v>11</v>
      </c>
      <c r="G34" s="278">
        <f t="shared" si="9"/>
        <v>11</v>
      </c>
      <c r="H34" s="278">
        <f t="shared" si="9"/>
        <v>13</v>
      </c>
      <c r="I34" s="278">
        <f t="shared" si="9"/>
        <v>10</v>
      </c>
      <c r="J34" s="278">
        <f t="shared" si="9"/>
        <v>11</v>
      </c>
      <c r="K34" s="278">
        <f t="shared" si="9"/>
        <v>9</v>
      </c>
      <c r="L34" s="278">
        <f t="shared" si="9"/>
        <v>8</v>
      </c>
      <c r="M34" s="278">
        <f t="shared" si="9"/>
        <v>13</v>
      </c>
      <c r="N34" s="278">
        <f t="shared" si="9"/>
        <v>11</v>
      </c>
      <c r="O34" s="278">
        <f t="shared" si="9"/>
        <v>13</v>
      </c>
      <c r="P34" s="278">
        <f t="shared" si="9"/>
        <v>13</v>
      </c>
      <c r="Q34" s="278">
        <f t="shared" si="9"/>
        <v>13</v>
      </c>
      <c r="R34" s="278">
        <f t="shared" si="9"/>
        <v>10</v>
      </c>
    </row>
    <row r="35" spans="1:18" ht="13" x14ac:dyDescent="0.25">
      <c r="A35" s="291" t="s">
        <v>28</v>
      </c>
      <c r="B35" s="265" t="s">
        <v>103</v>
      </c>
      <c r="C35" s="292" t="s">
        <v>28</v>
      </c>
      <c r="D35" s="267">
        <f t="shared" si="4"/>
        <v>0</v>
      </c>
      <c r="E35" s="284"/>
      <c r="F35" s="293" t="s">
        <v>220</v>
      </c>
      <c r="G35" s="293" t="s">
        <v>220</v>
      </c>
      <c r="H35" s="293" t="s">
        <v>220</v>
      </c>
      <c r="I35" s="293"/>
      <c r="J35" s="293" t="s">
        <v>220</v>
      </c>
      <c r="K35" s="357" t="s">
        <v>220</v>
      </c>
      <c r="L35" s="357" t="s">
        <v>220</v>
      </c>
      <c r="M35" s="364"/>
      <c r="N35" s="293" t="s">
        <v>220</v>
      </c>
      <c r="O35" s="293" t="s">
        <v>220</v>
      </c>
      <c r="P35" s="293" t="s">
        <v>220</v>
      </c>
      <c r="Q35" s="293" t="s">
        <v>220</v>
      </c>
      <c r="R35" s="295"/>
    </row>
    <row r="36" spans="1:18" ht="13" x14ac:dyDescent="0.25">
      <c r="A36" s="275"/>
      <c r="B36" s="275"/>
      <c r="C36" s="276" t="s">
        <v>125</v>
      </c>
      <c r="D36" s="277"/>
      <c r="E36" s="278">
        <f>COUNT(E8:E12,E15:E18,E20:E21,E23:E25,E27:E29,E31,E33,E35:E35)</f>
        <v>7</v>
      </c>
      <c r="F36" s="278">
        <f>COUNT(F8:F12,F15:F17,F20:F21,F23:F25,F27:F29,F31,F33,F35:F35)</f>
        <v>10</v>
      </c>
      <c r="G36" s="278">
        <f>COUNT(G8:G12,G15:G17,G20:G21,G23:G25,G27:G29,G31,G33,G35:G35)</f>
        <v>9</v>
      </c>
      <c r="H36" s="278">
        <f>COUNT(H8:H12,H15:H17,H20:H21,H23:H25,H27:H29,H31,H33,H35:H35)</f>
        <v>11</v>
      </c>
      <c r="I36" s="278">
        <f>COUNT(I8:I12,I15:I17,I20:I21,I23:I25,I27:I29,I31,I33,I35:I35)</f>
        <v>9</v>
      </c>
      <c r="J36" s="278">
        <f>COUNT(J8:J12,J15:J17,J20:J21,J23:J25,J27:J29,J31,J33,J35:J35)</f>
        <v>10</v>
      </c>
      <c r="K36" s="278">
        <f>COUNT(K8:K12,K15:K18,K20:K21,K23:K25,K27:K29,K31,K33,K35:K35)</f>
        <v>8</v>
      </c>
      <c r="L36" s="278">
        <f>COUNT(L8:L12,L15:L18,L20:L21,L23:L25,L27:L29,L31,L33,L35:L35)</f>
        <v>7</v>
      </c>
      <c r="M36" s="278">
        <f>COUNT(M8:M12,M15:M17,M20:M21,M23:M25,M27:M29,M31,M33,M35:M35)</f>
        <v>12</v>
      </c>
      <c r="N36" s="278">
        <f>COUNT(N8:N12,N15:N17,N20:N21,N23:N25,N27:N29,N31,N33,N35:N35)</f>
        <v>10</v>
      </c>
      <c r="O36" s="278">
        <f>COUNT(O8:O12,O15:O17,O20:O21,O23:O25,O27:O29,O31,O33,O35:O35)</f>
        <v>12</v>
      </c>
      <c r="P36" s="278">
        <f>COUNT(P8:P12,P15:P17,P20:P21,P23:P25,P27:P29,P31,P33,P35:P35)</f>
        <v>12</v>
      </c>
      <c r="Q36" s="278">
        <f>COUNT(Q8:Q12,Q15:Q17,Q20:Q21,Q23:Q25,Q27:Q29,Q31,Q33,Q35:Q35)</f>
        <v>12</v>
      </c>
      <c r="R36" s="278">
        <f>COUNT(R8:R12,R15:R18,R20:R21,R23:R25,R27:R29,R31,R33,R35:R35)</f>
        <v>9</v>
      </c>
    </row>
    <row r="37" spans="1:18" ht="13" x14ac:dyDescent="0.25">
      <c r="A37" s="293" t="s">
        <v>28</v>
      </c>
      <c r="B37" s="265" t="s">
        <v>93</v>
      </c>
      <c r="C37" s="292" t="s">
        <v>28</v>
      </c>
      <c r="D37" s="267">
        <f>SUM(E37:K37,L37:R37)/2</f>
        <v>0</v>
      </c>
      <c r="E37" s="295" t="s">
        <v>220</v>
      </c>
      <c r="F37" s="294" t="s">
        <v>220</v>
      </c>
      <c r="G37" s="294" t="s">
        <v>220</v>
      </c>
      <c r="H37" s="294"/>
      <c r="I37" s="293" t="s">
        <v>220</v>
      </c>
      <c r="J37" s="293" t="s">
        <v>220</v>
      </c>
      <c r="K37" s="284"/>
      <c r="L37" s="284"/>
      <c r="M37" s="364" t="s">
        <v>220</v>
      </c>
      <c r="N37" s="293" t="s">
        <v>220</v>
      </c>
      <c r="O37" s="293" t="s">
        <v>220</v>
      </c>
      <c r="P37" s="293" t="s">
        <v>220</v>
      </c>
      <c r="Q37" s="293"/>
      <c r="R37" s="295" t="s">
        <v>220</v>
      </c>
    </row>
    <row r="38" spans="1:18" ht="13" x14ac:dyDescent="0.25">
      <c r="A38" s="265" t="s">
        <v>13</v>
      </c>
      <c r="B38" s="265" t="s">
        <v>94</v>
      </c>
      <c r="C38" s="271" t="s">
        <v>176</v>
      </c>
      <c r="D38" s="267">
        <f t="shared" si="4"/>
        <v>24</v>
      </c>
      <c r="E38" s="268">
        <v>8</v>
      </c>
      <c r="F38" s="267"/>
      <c r="G38" s="293"/>
      <c r="H38" s="293"/>
      <c r="I38" s="267"/>
      <c r="J38" s="267">
        <v>8</v>
      </c>
      <c r="K38" s="268">
        <v>8</v>
      </c>
      <c r="L38" s="268">
        <v>8</v>
      </c>
      <c r="M38" s="360"/>
      <c r="N38" s="267"/>
      <c r="O38" s="267"/>
      <c r="P38" s="267"/>
      <c r="Q38" s="267">
        <v>8</v>
      </c>
      <c r="R38" s="269">
        <v>8</v>
      </c>
    </row>
    <row r="39" spans="1:18" ht="13" x14ac:dyDescent="0.25">
      <c r="A39" s="265" t="s">
        <v>13</v>
      </c>
      <c r="B39" s="265" t="s">
        <v>94</v>
      </c>
      <c r="C39" s="297" t="s">
        <v>210</v>
      </c>
      <c r="D39" s="267">
        <f t="shared" si="4"/>
        <v>40</v>
      </c>
      <c r="E39" s="268"/>
      <c r="F39" s="267">
        <v>8</v>
      </c>
      <c r="G39" s="267">
        <v>8</v>
      </c>
      <c r="H39" s="267">
        <v>8</v>
      </c>
      <c r="I39" s="267">
        <v>8</v>
      </c>
      <c r="J39" s="267"/>
      <c r="K39" s="268">
        <v>8</v>
      </c>
      <c r="L39" s="268">
        <v>8</v>
      </c>
      <c r="M39" s="360">
        <v>8</v>
      </c>
      <c r="N39" s="267"/>
      <c r="O39" s="267">
        <v>8</v>
      </c>
      <c r="P39" s="267">
        <v>8</v>
      </c>
      <c r="Q39" s="267">
        <v>8</v>
      </c>
      <c r="R39" s="269"/>
    </row>
    <row r="40" spans="1:18" ht="13" x14ac:dyDescent="0.25">
      <c r="A40" s="265" t="s">
        <v>13</v>
      </c>
      <c r="B40" s="265" t="s">
        <v>94</v>
      </c>
      <c r="C40" s="297" t="s">
        <v>235</v>
      </c>
      <c r="D40" s="267">
        <f t="shared" si="4"/>
        <v>40</v>
      </c>
      <c r="E40" s="272"/>
      <c r="F40" s="279"/>
      <c r="G40" s="279">
        <v>8</v>
      </c>
      <c r="H40" s="267">
        <v>8</v>
      </c>
      <c r="I40" s="279">
        <v>8</v>
      </c>
      <c r="J40" s="279">
        <v>8</v>
      </c>
      <c r="K40" s="268">
        <v>8</v>
      </c>
      <c r="L40" s="268">
        <v>8</v>
      </c>
      <c r="M40" s="362"/>
      <c r="N40" s="279">
        <v>8</v>
      </c>
      <c r="O40" s="279">
        <v>8</v>
      </c>
      <c r="P40" s="279">
        <v>8</v>
      </c>
      <c r="Q40" s="279">
        <v>8</v>
      </c>
      <c r="R40" s="280"/>
    </row>
    <row r="41" spans="1:18" ht="13" x14ac:dyDescent="0.25">
      <c r="A41" s="265" t="s">
        <v>13</v>
      </c>
      <c r="B41" s="265" t="s">
        <v>94</v>
      </c>
      <c r="C41" s="271" t="s">
        <v>143</v>
      </c>
      <c r="D41" s="267">
        <f t="shared" si="4"/>
        <v>24</v>
      </c>
      <c r="E41" s="268">
        <v>8</v>
      </c>
      <c r="F41" s="350" t="s">
        <v>104</v>
      </c>
      <c r="G41" s="267"/>
      <c r="H41" s="350" t="s">
        <v>104</v>
      </c>
      <c r="I41" s="350" t="s">
        <v>104</v>
      </c>
      <c r="J41" s="350" t="s">
        <v>104</v>
      </c>
      <c r="K41" s="268"/>
      <c r="L41" s="268"/>
      <c r="M41" s="360">
        <v>8</v>
      </c>
      <c r="N41" s="267">
        <v>8</v>
      </c>
      <c r="O41" s="267">
        <v>8</v>
      </c>
      <c r="P41" s="267">
        <v>8</v>
      </c>
      <c r="Q41" s="267"/>
      <c r="R41" s="269">
        <v>8</v>
      </c>
    </row>
    <row r="42" spans="1:18" ht="13" x14ac:dyDescent="0.25">
      <c r="A42" s="265" t="s">
        <v>13</v>
      </c>
      <c r="B42" s="265" t="s">
        <v>94</v>
      </c>
      <c r="C42" s="271" t="s">
        <v>221</v>
      </c>
      <c r="D42" s="267">
        <f t="shared" si="4"/>
        <v>40</v>
      </c>
      <c r="E42" s="268">
        <v>8</v>
      </c>
      <c r="F42" s="267">
        <v>8</v>
      </c>
      <c r="G42" s="267">
        <v>8</v>
      </c>
      <c r="H42" s="267">
        <v>8</v>
      </c>
      <c r="I42" s="267"/>
      <c r="J42" s="267">
        <v>8</v>
      </c>
      <c r="K42" s="268"/>
      <c r="L42" s="268"/>
      <c r="M42" s="360">
        <v>8</v>
      </c>
      <c r="N42" s="267">
        <v>8</v>
      </c>
      <c r="O42" s="267">
        <v>8</v>
      </c>
      <c r="P42" s="267"/>
      <c r="Q42" s="267">
        <v>8</v>
      </c>
      <c r="R42" s="269">
        <v>8</v>
      </c>
    </row>
    <row r="43" spans="1:18" ht="13" x14ac:dyDescent="0.25">
      <c r="A43" s="275"/>
      <c r="B43" s="275"/>
      <c r="C43" s="276" t="s">
        <v>126</v>
      </c>
      <c r="D43" s="277"/>
      <c r="E43" s="278">
        <f t="shared" ref="E43:R43" si="10">COUNT(E8:E12,E15:E18,E20:E21,E23:E25,E27:E29,E31,E33,E35:E35)</f>
        <v>7</v>
      </c>
      <c r="F43" s="278">
        <f t="shared" si="10"/>
        <v>10</v>
      </c>
      <c r="G43" s="278">
        <f t="shared" si="10"/>
        <v>10</v>
      </c>
      <c r="H43" s="278">
        <f t="shared" si="10"/>
        <v>12</v>
      </c>
      <c r="I43" s="278">
        <f t="shared" si="10"/>
        <v>9</v>
      </c>
      <c r="J43" s="278">
        <f t="shared" si="10"/>
        <v>10</v>
      </c>
      <c r="K43" s="278">
        <f t="shared" si="10"/>
        <v>8</v>
      </c>
      <c r="L43" s="278">
        <f t="shared" si="10"/>
        <v>7</v>
      </c>
      <c r="M43" s="278">
        <f t="shared" si="10"/>
        <v>12</v>
      </c>
      <c r="N43" s="278">
        <f t="shared" si="10"/>
        <v>10</v>
      </c>
      <c r="O43" s="278">
        <f t="shared" si="10"/>
        <v>12</v>
      </c>
      <c r="P43" s="278">
        <f t="shared" si="10"/>
        <v>12</v>
      </c>
      <c r="Q43" s="278">
        <f t="shared" si="10"/>
        <v>12</v>
      </c>
      <c r="R43" s="278">
        <f t="shared" si="10"/>
        <v>9</v>
      </c>
    </row>
    <row r="44" spans="1:18" ht="13" x14ac:dyDescent="0.25">
      <c r="A44" s="275"/>
      <c r="B44" s="275"/>
      <c r="C44" s="276" t="s">
        <v>127</v>
      </c>
      <c r="D44" s="277"/>
      <c r="E44" s="278">
        <f t="shared" ref="E44:R44" si="11">COUNT(E15:E18,E20:E21,E23:E25,E27:E29,E31,E33,E35:E35,E38:E42)</f>
        <v>8</v>
      </c>
      <c r="F44" s="278">
        <f t="shared" si="11"/>
        <v>9</v>
      </c>
      <c r="G44" s="278">
        <f t="shared" si="11"/>
        <v>11</v>
      </c>
      <c r="H44" s="278">
        <f t="shared" si="11"/>
        <v>12</v>
      </c>
      <c r="I44" s="278">
        <f t="shared" si="11"/>
        <v>9</v>
      </c>
      <c r="J44" s="278">
        <f t="shared" si="11"/>
        <v>11</v>
      </c>
      <c r="K44" s="278">
        <f t="shared" si="11"/>
        <v>10</v>
      </c>
      <c r="L44" s="278">
        <f t="shared" si="11"/>
        <v>10</v>
      </c>
      <c r="M44" s="278">
        <f t="shared" si="11"/>
        <v>12</v>
      </c>
      <c r="N44" s="278">
        <f t="shared" si="11"/>
        <v>11</v>
      </c>
      <c r="O44" s="278">
        <f t="shared" si="11"/>
        <v>12</v>
      </c>
      <c r="P44" s="278">
        <f t="shared" si="11"/>
        <v>12</v>
      </c>
      <c r="Q44" s="278">
        <f t="shared" si="11"/>
        <v>14</v>
      </c>
      <c r="R44" s="278">
        <f t="shared" si="11"/>
        <v>9</v>
      </c>
    </row>
    <row r="45" spans="1:18" ht="13" x14ac:dyDescent="0.25">
      <c r="A45" s="265" t="s">
        <v>13</v>
      </c>
      <c r="B45" s="265" t="s">
        <v>216</v>
      </c>
      <c r="C45" s="271" t="s">
        <v>109</v>
      </c>
      <c r="D45" s="267">
        <f t="shared" ref="D45:D46" si="12">SUM(E45:K45,L45:R45)/2</f>
        <v>35</v>
      </c>
      <c r="E45" s="269"/>
      <c r="F45" s="270">
        <v>7</v>
      </c>
      <c r="G45" s="267">
        <v>7</v>
      </c>
      <c r="H45" s="270">
        <v>7</v>
      </c>
      <c r="I45" s="267">
        <v>7</v>
      </c>
      <c r="J45" s="267">
        <v>7</v>
      </c>
      <c r="K45" s="269"/>
      <c r="L45" s="268"/>
      <c r="M45" s="360">
        <v>7</v>
      </c>
      <c r="N45" s="267">
        <v>7</v>
      </c>
      <c r="O45" s="267">
        <v>7</v>
      </c>
      <c r="P45" s="267">
        <v>7</v>
      </c>
      <c r="Q45" s="267">
        <v>7</v>
      </c>
      <c r="R45" s="269"/>
    </row>
    <row r="46" spans="1:18" ht="13" x14ac:dyDescent="0.25">
      <c r="A46" s="265" t="s">
        <v>13</v>
      </c>
      <c r="B46" s="265" t="s">
        <v>110</v>
      </c>
      <c r="C46" s="266" t="s">
        <v>106</v>
      </c>
      <c r="D46" s="267">
        <f t="shared" si="12"/>
        <v>30</v>
      </c>
      <c r="E46" s="269"/>
      <c r="F46" s="270">
        <v>6</v>
      </c>
      <c r="G46" s="267">
        <v>6</v>
      </c>
      <c r="H46" s="270">
        <v>6</v>
      </c>
      <c r="I46" s="267">
        <v>6</v>
      </c>
      <c r="J46" s="267">
        <v>6</v>
      </c>
      <c r="K46" s="274"/>
      <c r="L46" s="268"/>
      <c r="M46" s="360">
        <v>6</v>
      </c>
      <c r="N46" s="267">
        <v>6</v>
      </c>
      <c r="O46" s="267">
        <v>6</v>
      </c>
      <c r="P46" s="267">
        <v>6</v>
      </c>
      <c r="Q46" s="267">
        <v>6</v>
      </c>
      <c r="R46" s="274"/>
    </row>
    <row r="47" spans="1:18" ht="13" x14ac:dyDescent="0.25">
      <c r="A47" s="275"/>
      <c r="B47" s="275"/>
      <c r="C47" s="298" t="s">
        <v>113</v>
      </c>
      <c r="D47" s="277"/>
      <c r="E47" s="278">
        <f t="shared" ref="E47:R47" si="13">COUNT(E27:E29,E31,E33,E35:E35,E38:E42,E45:E46)</f>
        <v>5</v>
      </c>
      <c r="F47" s="278">
        <f t="shared" si="13"/>
        <v>7</v>
      </c>
      <c r="G47" s="278">
        <f t="shared" si="13"/>
        <v>8</v>
      </c>
      <c r="H47" s="278">
        <f t="shared" si="13"/>
        <v>8</v>
      </c>
      <c r="I47" s="278">
        <f t="shared" si="13"/>
        <v>6</v>
      </c>
      <c r="J47" s="278">
        <f t="shared" si="13"/>
        <v>6</v>
      </c>
      <c r="K47" s="278">
        <f t="shared" si="13"/>
        <v>4</v>
      </c>
      <c r="L47" s="278">
        <f t="shared" si="13"/>
        <v>4</v>
      </c>
      <c r="M47" s="278">
        <f t="shared" si="13"/>
        <v>9</v>
      </c>
      <c r="N47" s="278">
        <f t="shared" si="13"/>
        <v>9</v>
      </c>
      <c r="O47" s="278">
        <f t="shared" si="13"/>
        <v>9</v>
      </c>
      <c r="P47" s="278">
        <f t="shared" si="13"/>
        <v>7</v>
      </c>
      <c r="Q47" s="278">
        <f t="shared" si="13"/>
        <v>9</v>
      </c>
      <c r="R47" s="278">
        <f t="shared" si="13"/>
        <v>5</v>
      </c>
    </row>
    <row r="48" spans="1:18" ht="13" x14ac:dyDescent="0.25">
      <c r="A48" s="275"/>
      <c r="B48" s="275"/>
      <c r="C48" s="298" t="s">
        <v>55</v>
      </c>
      <c r="D48" s="277"/>
      <c r="E48" s="278">
        <f t="shared" ref="E48:R48" si="14">COUNT(E27:E29,E31,E33,E35:E35,E38:E42,E45:E46,)</f>
        <v>6</v>
      </c>
      <c r="F48" s="278">
        <f t="shared" si="14"/>
        <v>8</v>
      </c>
      <c r="G48" s="278">
        <f t="shared" si="14"/>
        <v>9</v>
      </c>
      <c r="H48" s="278">
        <f t="shared" si="14"/>
        <v>9</v>
      </c>
      <c r="I48" s="278">
        <f t="shared" si="14"/>
        <v>7</v>
      </c>
      <c r="J48" s="278">
        <f t="shared" si="14"/>
        <v>7</v>
      </c>
      <c r="K48" s="278">
        <f t="shared" si="14"/>
        <v>5</v>
      </c>
      <c r="L48" s="278">
        <f t="shared" si="14"/>
        <v>5</v>
      </c>
      <c r="M48" s="278">
        <f t="shared" si="14"/>
        <v>10</v>
      </c>
      <c r="N48" s="278">
        <f t="shared" si="14"/>
        <v>10</v>
      </c>
      <c r="O48" s="278">
        <f t="shared" si="14"/>
        <v>10</v>
      </c>
      <c r="P48" s="278">
        <f t="shared" si="14"/>
        <v>8</v>
      </c>
      <c r="Q48" s="278">
        <f t="shared" si="14"/>
        <v>10</v>
      </c>
      <c r="R48" s="278">
        <f t="shared" si="14"/>
        <v>6</v>
      </c>
    </row>
    <row r="49" spans="1:18" ht="13" x14ac:dyDescent="0.25">
      <c r="A49" s="265" t="s">
        <v>13</v>
      </c>
      <c r="B49" s="265" t="s">
        <v>227</v>
      </c>
      <c r="C49" s="271" t="s">
        <v>112</v>
      </c>
      <c r="D49" s="267">
        <f t="shared" ref="D49" si="15">SUM(E49:K49,L49:R49)/2</f>
        <v>2.5</v>
      </c>
      <c r="E49" s="269"/>
      <c r="F49" s="270"/>
      <c r="G49" s="350" t="s">
        <v>104</v>
      </c>
      <c r="H49" s="270"/>
      <c r="I49" s="350" t="s">
        <v>104</v>
      </c>
      <c r="J49" s="267"/>
      <c r="K49" s="268"/>
      <c r="L49" s="268"/>
      <c r="M49" s="360"/>
      <c r="N49" s="350" t="s">
        <v>104</v>
      </c>
      <c r="O49" s="267"/>
      <c r="P49" s="267">
        <v>5</v>
      </c>
      <c r="Q49" s="267"/>
      <c r="R49" s="268"/>
    </row>
    <row r="50" spans="1:18" ht="13" x14ac:dyDescent="0.25">
      <c r="A50" s="275"/>
      <c r="B50" s="275"/>
      <c r="C50" s="298" t="s">
        <v>105</v>
      </c>
      <c r="D50" s="277"/>
      <c r="E50" s="278">
        <f t="shared" ref="E50:R50" si="16">COUNT(E31,E33,E35:E35,E38:E42,E45:E46,E49)</f>
        <v>4</v>
      </c>
      <c r="F50" s="278">
        <f t="shared" si="16"/>
        <v>5</v>
      </c>
      <c r="G50" s="278">
        <f t="shared" si="16"/>
        <v>6</v>
      </c>
      <c r="H50" s="278">
        <f t="shared" si="16"/>
        <v>6</v>
      </c>
      <c r="I50" s="278">
        <f t="shared" si="16"/>
        <v>4</v>
      </c>
      <c r="J50" s="278">
        <f t="shared" si="16"/>
        <v>5</v>
      </c>
      <c r="K50" s="278">
        <f t="shared" si="16"/>
        <v>3</v>
      </c>
      <c r="L50" s="278">
        <f t="shared" si="16"/>
        <v>3</v>
      </c>
      <c r="M50" s="278">
        <f t="shared" si="16"/>
        <v>6</v>
      </c>
      <c r="N50" s="278">
        <f t="shared" si="16"/>
        <v>6</v>
      </c>
      <c r="O50" s="278">
        <f t="shared" si="16"/>
        <v>7</v>
      </c>
      <c r="P50" s="278">
        <f t="shared" si="16"/>
        <v>6</v>
      </c>
      <c r="Q50" s="278">
        <f t="shared" si="16"/>
        <v>6</v>
      </c>
      <c r="R50" s="278">
        <f t="shared" si="16"/>
        <v>4</v>
      </c>
    </row>
    <row r="51" spans="1:18" ht="13" x14ac:dyDescent="0.25">
      <c r="A51" s="275"/>
      <c r="B51" s="275"/>
      <c r="C51" s="298" t="s">
        <v>128</v>
      </c>
      <c r="D51" s="277"/>
      <c r="E51" s="278">
        <f t="shared" ref="E51:R51" si="17">COUNT(E33,E35:E35,E38:E42,E45:E46,E49)</f>
        <v>3</v>
      </c>
      <c r="F51" s="278">
        <f t="shared" si="17"/>
        <v>4</v>
      </c>
      <c r="G51" s="278">
        <f t="shared" si="17"/>
        <v>5</v>
      </c>
      <c r="H51" s="278">
        <f t="shared" si="17"/>
        <v>5</v>
      </c>
      <c r="I51" s="278">
        <f t="shared" si="17"/>
        <v>4</v>
      </c>
      <c r="J51" s="278">
        <f t="shared" si="17"/>
        <v>5</v>
      </c>
      <c r="K51" s="278">
        <f t="shared" si="17"/>
        <v>3</v>
      </c>
      <c r="L51" s="278">
        <f t="shared" si="17"/>
        <v>3</v>
      </c>
      <c r="M51" s="278">
        <f t="shared" si="17"/>
        <v>5</v>
      </c>
      <c r="N51" s="278">
        <f t="shared" si="17"/>
        <v>5</v>
      </c>
      <c r="O51" s="278">
        <f t="shared" si="17"/>
        <v>6</v>
      </c>
      <c r="P51" s="278">
        <f t="shared" si="17"/>
        <v>6</v>
      </c>
      <c r="Q51" s="278">
        <f t="shared" si="17"/>
        <v>6</v>
      </c>
      <c r="R51" s="278">
        <f t="shared" si="17"/>
        <v>3</v>
      </c>
    </row>
    <row r="52" spans="1:18" ht="13" x14ac:dyDescent="0.25">
      <c r="A52" s="275"/>
      <c r="B52" s="275"/>
      <c r="C52" s="298" t="s">
        <v>161</v>
      </c>
      <c r="D52" s="277"/>
      <c r="E52" s="278">
        <f t="shared" ref="E52:R52" si="18">COUNT(E35:E35,E38:E42,E45:E46,E49)</f>
        <v>3</v>
      </c>
      <c r="F52" s="278">
        <f t="shared" si="18"/>
        <v>4</v>
      </c>
      <c r="G52" s="278">
        <f t="shared" si="18"/>
        <v>5</v>
      </c>
      <c r="H52" s="278">
        <f t="shared" si="18"/>
        <v>5</v>
      </c>
      <c r="I52" s="278">
        <f t="shared" si="18"/>
        <v>4</v>
      </c>
      <c r="J52" s="278">
        <f t="shared" si="18"/>
        <v>5</v>
      </c>
      <c r="K52" s="278">
        <f t="shared" si="18"/>
        <v>3</v>
      </c>
      <c r="L52" s="278">
        <f t="shared" si="18"/>
        <v>3</v>
      </c>
      <c r="M52" s="278">
        <f t="shared" si="18"/>
        <v>5</v>
      </c>
      <c r="N52" s="278">
        <f t="shared" si="18"/>
        <v>5</v>
      </c>
      <c r="O52" s="278">
        <f t="shared" si="18"/>
        <v>6</v>
      </c>
      <c r="P52" s="278">
        <f t="shared" si="18"/>
        <v>6</v>
      </c>
      <c r="Q52" s="278">
        <f t="shared" si="18"/>
        <v>6</v>
      </c>
      <c r="R52" s="278">
        <f t="shared" si="18"/>
        <v>3</v>
      </c>
    </row>
    <row r="53" spans="1:18" ht="13" x14ac:dyDescent="0.25">
      <c r="A53" s="275"/>
      <c r="B53" s="275"/>
      <c r="C53" s="298" t="s">
        <v>129</v>
      </c>
      <c r="D53" s="277"/>
      <c r="E53" s="278">
        <f>COUNT(E38:E42,E45:E46,E49)</f>
        <v>3</v>
      </c>
      <c r="F53" s="278">
        <f t="shared" ref="F53:R53" si="19">COUNT(F38:F42,F45:F46,F49)</f>
        <v>4</v>
      </c>
      <c r="G53" s="278">
        <f t="shared" si="19"/>
        <v>5</v>
      </c>
      <c r="H53" s="278">
        <f t="shared" si="19"/>
        <v>5</v>
      </c>
      <c r="I53" s="278">
        <f t="shared" si="19"/>
        <v>4</v>
      </c>
      <c r="J53" s="278">
        <f t="shared" si="19"/>
        <v>5</v>
      </c>
      <c r="K53" s="278">
        <f t="shared" si="19"/>
        <v>3</v>
      </c>
      <c r="L53" s="278">
        <f t="shared" si="19"/>
        <v>3</v>
      </c>
      <c r="M53" s="278">
        <f t="shared" si="19"/>
        <v>5</v>
      </c>
      <c r="N53" s="278">
        <f t="shared" si="19"/>
        <v>5</v>
      </c>
      <c r="O53" s="278">
        <f t="shared" si="19"/>
        <v>6</v>
      </c>
      <c r="P53" s="278">
        <f t="shared" si="19"/>
        <v>6</v>
      </c>
      <c r="Q53" s="278">
        <f t="shared" si="19"/>
        <v>6</v>
      </c>
      <c r="R53" s="278">
        <f t="shared" si="19"/>
        <v>3</v>
      </c>
    </row>
    <row r="54" spans="1:18" ht="13" x14ac:dyDescent="0.25">
      <c r="A54" s="275"/>
      <c r="B54" s="275"/>
      <c r="C54" s="298" t="s">
        <v>186</v>
      </c>
      <c r="D54" s="277"/>
      <c r="E54" s="278">
        <f>COUNT(E38:E42,E45:E46,E49)</f>
        <v>3</v>
      </c>
      <c r="F54" s="278">
        <f t="shared" ref="F54:R54" si="20">COUNT(F38:F42,F45:F46,F49)</f>
        <v>4</v>
      </c>
      <c r="G54" s="278">
        <f t="shared" si="20"/>
        <v>5</v>
      </c>
      <c r="H54" s="278">
        <f t="shared" si="20"/>
        <v>5</v>
      </c>
      <c r="I54" s="278">
        <f t="shared" si="20"/>
        <v>4</v>
      </c>
      <c r="J54" s="278">
        <f t="shared" si="20"/>
        <v>5</v>
      </c>
      <c r="K54" s="278">
        <f t="shared" si="20"/>
        <v>3</v>
      </c>
      <c r="L54" s="278">
        <f t="shared" si="20"/>
        <v>3</v>
      </c>
      <c r="M54" s="278">
        <f t="shared" si="20"/>
        <v>5</v>
      </c>
      <c r="N54" s="278">
        <f t="shared" si="20"/>
        <v>5</v>
      </c>
      <c r="O54" s="278">
        <f t="shared" si="20"/>
        <v>6</v>
      </c>
      <c r="P54" s="278">
        <f t="shared" si="20"/>
        <v>6</v>
      </c>
      <c r="Q54" s="278">
        <f t="shared" si="20"/>
        <v>6</v>
      </c>
      <c r="R54" s="278">
        <f t="shared" si="20"/>
        <v>3</v>
      </c>
    </row>
    <row r="55" spans="1:18" ht="13" x14ac:dyDescent="0.25">
      <c r="A55" s="275"/>
      <c r="B55" s="275"/>
      <c r="C55" s="298" t="s">
        <v>130</v>
      </c>
      <c r="D55" s="277"/>
      <c r="E55" s="278">
        <f>COUNT(E38:E42,E45:E46,E49)</f>
        <v>3</v>
      </c>
      <c r="F55" s="278">
        <f t="shared" ref="F55:R55" si="21">COUNT(F38:F42,F45:F46,F49)</f>
        <v>4</v>
      </c>
      <c r="G55" s="278">
        <f t="shared" si="21"/>
        <v>5</v>
      </c>
      <c r="H55" s="278">
        <f t="shared" si="21"/>
        <v>5</v>
      </c>
      <c r="I55" s="278">
        <f t="shared" si="21"/>
        <v>4</v>
      </c>
      <c r="J55" s="278">
        <f t="shared" si="21"/>
        <v>5</v>
      </c>
      <c r="K55" s="278">
        <f t="shared" si="21"/>
        <v>3</v>
      </c>
      <c r="L55" s="278">
        <f t="shared" si="21"/>
        <v>3</v>
      </c>
      <c r="M55" s="278">
        <f t="shared" si="21"/>
        <v>5</v>
      </c>
      <c r="N55" s="278">
        <f t="shared" si="21"/>
        <v>5</v>
      </c>
      <c r="O55" s="278">
        <f t="shared" si="21"/>
        <v>6</v>
      </c>
      <c r="P55" s="278">
        <f t="shared" si="21"/>
        <v>6</v>
      </c>
      <c r="Q55" s="278">
        <f t="shared" si="21"/>
        <v>6</v>
      </c>
      <c r="R55" s="278">
        <f t="shared" si="21"/>
        <v>3</v>
      </c>
    </row>
    <row r="56" spans="1:18" ht="13.5" thickBot="1" x14ac:dyDescent="0.3">
      <c r="A56" s="299" t="s">
        <v>102</v>
      </c>
      <c r="B56" s="265"/>
      <c r="C56" s="266"/>
      <c r="D56" s="267"/>
      <c r="E56" s="269"/>
      <c r="F56" s="270"/>
      <c r="G56" s="270"/>
      <c r="H56" s="270"/>
      <c r="I56" s="267"/>
      <c r="J56" s="267"/>
      <c r="K56" s="268"/>
      <c r="L56" s="268"/>
      <c r="M56" s="360"/>
      <c r="N56" s="267"/>
      <c r="O56" s="267"/>
      <c r="P56" s="267"/>
      <c r="Q56" s="267"/>
      <c r="R56" s="269"/>
    </row>
    <row r="57" spans="1:18" ht="13.5" thickBot="1" x14ac:dyDescent="0.3">
      <c r="A57" s="300" t="s">
        <v>95</v>
      </c>
      <c r="B57" s="300" t="s">
        <v>101</v>
      </c>
      <c r="C57" s="301" t="s">
        <v>97</v>
      </c>
      <c r="D57" s="300">
        <v>19</v>
      </c>
      <c r="E57" s="302"/>
      <c r="F57" s="303">
        <v>7.5</v>
      </c>
      <c r="G57" s="303">
        <v>7.5</v>
      </c>
      <c r="H57" s="303">
        <v>4</v>
      </c>
      <c r="I57" s="300"/>
      <c r="J57" s="300"/>
      <c r="K57" s="302"/>
      <c r="L57" s="302"/>
      <c r="M57" s="365">
        <v>7.5</v>
      </c>
      <c r="N57" s="300">
        <v>7.5</v>
      </c>
      <c r="O57" s="300">
        <v>4</v>
      </c>
      <c r="P57" s="300"/>
      <c r="Q57" s="300"/>
      <c r="R57" s="304"/>
    </row>
    <row r="58" spans="1:18" ht="13" x14ac:dyDescent="0.25">
      <c r="A58" s="265" t="s">
        <v>96</v>
      </c>
      <c r="B58" s="265" t="s">
        <v>100</v>
      </c>
      <c r="C58" s="305" t="s">
        <v>99</v>
      </c>
      <c r="D58" s="267">
        <v>38</v>
      </c>
      <c r="E58" s="306"/>
      <c r="F58" s="307">
        <v>9.5</v>
      </c>
      <c r="G58" s="265">
        <v>9.5</v>
      </c>
      <c r="H58" s="265">
        <v>9.5</v>
      </c>
      <c r="I58" s="265">
        <v>9.5</v>
      </c>
      <c r="J58" s="265"/>
      <c r="K58" s="306"/>
      <c r="L58" s="308"/>
      <c r="M58" s="309">
        <v>9.5</v>
      </c>
      <c r="N58" s="265">
        <v>9.5</v>
      </c>
      <c r="O58" s="265">
        <v>9.5</v>
      </c>
      <c r="P58" s="265">
        <v>9.5</v>
      </c>
      <c r="Q58" s="265"/>
      <c r="R58" s="310"/>
    </row>
    <row r="59" spans="1:18" ht="13" x14ac:dyDescent="0.25">
      <c r="A59" s="265" t="s">
        <v>96</v>
      </c>
      <c r="B59" s="265" t="s">
        <v>100</v>
      </c>
      <c r="C59" s="305" t="s">
        <v>137</v>
      </c>
      <c r="D59" s="267">
        <v>38</v>
      </c>
      <c r="E59" s="306">
        <v>9.5</v>
      </c>
      <c r="F59" s="309">
        <v>9.5</v>
      </c>
      <c r="G59" s="265"/>
      <c r="H59" s="265"/>
      <c r="I59" s="265"/>
      <c r="J59" s="265">
        <v>9.5</v>
      </c>
      <c r="K59" s="306">
        <v>9.5</v>
      </c>
      <c r="L59" s="306">
        <v>9.5</v>
      </c>
      <c r="M59" s="307">
        <v>9.5</v>
      </c>
      <c r="N59" s="265"/>
      <c r="O59" s="265"/>
      <c r="P59" s="265"/>
      <c r="Q59" s="265">
        <v>9.5</v>
      </c>
      <c r="R59" s="310">
        <v>9.5</v>
      </c>
    </row>
    <row r="60" spans="1:18" ht="13" x14ac:dyDescent="0.3">
      <c r="A60" s="265"/>
      <c r="B60" s="311" t="s">
        <v>155</v>
      </c>
      <c r="C60" s="312" t="s">
        <v>140</v>
      </c>
      <c r="D60" s="267"/>
      <c r="E60" s="268"/>
      <c r="F60" s="270"/>
      <c r="G60" s="270"/>
      <c r="H60" s="270"/>
      <c r="I60" s="267"/>
      <c r="J60" s="267"/>
      <c r="K60" s="268"/>
      <c r="L60" s="268"/>
      <c r="M60" s="360"/>
      <c r="N60" s="267"/>
      <c r="O60" s="267"/>
      <c r="P60" s="267"/>
      <c r="Q60" s="267"/>
      <c r="R60" s="269"/>
    </row>
    <row r="61" spans="1:18" ht="13" x14ac:dyDescent="0.3">
      <c r="A61" s="265"/>
      <c r="B61" s="313" t="s">
        <v>154</v>
      </c>
      <c r="C61" s="314" t="s">
        <v>141</v>
      </c>
      <c r="D61" s="267"/>
      <c r="E61" s="268"/>
      <c r="F61" s="270"/>
      <c r="G61" s="270"/>
      <c r="H61" s="270"/>
      <c r="I61" s="267"/>
      <c r="J61" s="267"/>
      <c r="K61" s="268"/>
      <c r="L61" s="268"/>
      <c r="M61" s="360"/>
      <c r="N61" s="267"/>
      <c r="O61" s="267"/>
      <c r="P61" s="267"/>
      <c r="Q61" s="267"/>
      <c r="R61" s="269"/>
    </row>
    <row r="62" spans="1:18" ht="13" x14ac:dyDescent="0.3">
      <c r="A62" s="315"/>
      <c r="B62" s="315"/>
      <c r="C62" s="315"/>
      <c r="D62" s="317"/>
      <c r="E62" s="318">
        <f t="shared" ref="E62:R62" si="22">SUM(E7:E13,E15:E18,E20:E21,E23:E25,E27:E29,E31,E33,E35:E35,E38:E42,E45:E46,E49,E57:E61)</f>
        <v>95.5</v>
      </c>
      <c r="F62" s="318">
        <f t="shared" si="22"/>
        <v>143.5</v>
      </c>
      <c r="G62" s="318">
        <f t="shared" si="22"/>
        <v>139</v>
      </c>
      <c r="H62" s="318">
        <f t="shared" si="22"/>
        <v>151.5</v>
      </c>
      <c r="I62" s="318">
        <f t="shared" si="22"/>
        <v>118.5</v>
      </c>
      <c r="J62" s="318">
        <f t="shared" si="22"/>
        <v>134.5</v>
      </c>
      <c r="K62" s="318">
        <f t="shared" si="22"/>
        <v>103.5</v>
      </c>
      <c r="L62" s="318">
        <f t="shared" si="22"/>
        <v>95.5</v>
      </c>
      <c r="M62" s="318">
        <f t="shared" si="22"/>
        <v>167.5</v>
      </c>
      <c r="N62" s="318">
        <f t="shared" si="22"/>
        <v>142</v>
      </c>
      <c r="O62" s="318">
        <f t="shared" si="22"/>
        <v>162.5</v>
      </c>
      <c r="P62" s="318">
        <f t="shared" si="22"/>
        <v>155.5</v>
      </c>
      <c r="Q62" s="318">
        <f t="shared" si="22"/>
        <v>158.5</v>
      </c>
      <c r="R62" s="318">
        <f t="shared" si="22"/>
        <v>111.5</v>
      </c>
    </row>
    <row r="63" spans="1:18" ht="13" x14ac:dyDescent="0.3">
      <c r="A63" s="319"/>
      <c r="B63" s="319"/>
      <c r="C63" s="319"/>
      <c r="D63" s="317"/>
      <c r="E63" s="351">
        <f>E62/8</f>
        <v>11.9375</v>
      </c>
      <c r="F63" s="351">
        <f t="shared" ref="F63:R63" si="23">F62/8</f>
        <v>17.9375</v>
      </c>
      <c r="G63" s="351">
        <f t="shared" si="23"/>
        <v>17.375</v>
      </c>
      <c r="H63" s="351">
        <f t="shared" si="23"/>
        <v>18.9375</v>
      </c>
      <c r="I63" s="351">
        <f t="shared" si="23"/>
        <v>14.8125</v>
      </c>
      <c r="J63" s="351">
        <f t="shared" si="23"/>
        <v>16.8125</v>
      </c>
      <c r="K63" s="351">
        <f t="shared" si="23"/>
        <v>12.9375</v>
      </c>
      <c r="L63" s="351">
        <f t="shared" si="23"/>
        <v>11.9375</v>
      </c>
      <c r="M63" s="351">
        <f t="shared" si="23"/>
        <v>20.9375</v>
      </c>
      <c r="N63" s="351">
        <f t="shared" si="23"/>
        <v>17.75</v>
      </c>
      <c r="O63" s="351">
        <f t="shared" si="23"/>
        <v>20.3125</v>
      </c>
      <c r="P63" s="351">
        <f t="shared" si="23"/>
        <v>19.4375</v>
      </c>
      <c r="Q63" s="351">
        <f t="shared" si="23"/>
        <v>19.8125</v>
      </c>
      <c r="R63" s="351">
        <f t="shared" si="23"/>
        <v>13.9375</v>
      </c>
    </row>
    <row r="64" spans="1:18" ht="13" x14ac:dyDescent="0.3">
      <c r="A64" s="320"/>
      <c r="B64" s="320"/>
      <c r="C64" s="320"/>
      <c r="D64" s="321" t="s">
        <v>212</v>
      </c>
      <c r="E64" s="322" t="s">
        <v>74</v>
      </c>
      <c r="F64" s="323" t="s">
        <v>203</v>
      </c>
      <c r="H64" s="321" t="s">
        <v>211</v>
      </c>
      <c r="I64" s="324"/>
      <c r="J64" s="325" t="s">
        <v>203</v>
      </c>
      <c r="L64" s="321" t="s">
        <v>213</v>
      </c>
      <c r="M64" s="322" t="s">
        <v>74</v>
      </c>
      <c r="N64" s="323" t="s">
        <v>203</v>
      </c>
      <c r="P64" s="321" t="s">
        <v>211</v>
      </c>
      <c r="Q64" s="324"/>
      <c r="R64" s="325" t="s">
        <v>203</v>
      </c>
    </row>
    <row r="65" spans="1:18" ht="13" x14ac:dyDescent="0.3">
      <c r="A65" s="316"/>
      <c r="B65" s="316"/>
      <c r="C65" s="316"/>
      <c r="D65" s="326" t="s">
        <v>159</v>
      </c>
      <c r="E65" s="256">
        <v>27.15</v>
      </c>
      <c r="F65" s="327" t="str">
        <f>E65* 40 &amp; "hrs"</f>
        <v>1086hrs</v>
      </c>
      <c r="H65" s="328" t="s">
        <v>240</v>
      </c>
      <c r="I65" s="329">
        <v>25.93</v>
      </c>
      <c r="J65" s="330" t="s">
        <v>247</v>
      </c>
      <c r="L65" s="331" t="s">
        <v>159</v>
      </c>
      <c r="M65" s="332">
        <v>27.15</v>
      </c>
      <c r="N65" s="327" t="str">
        <f>M65* 40 &amp; "hrs"</f>
        <v>1086hrs</v>
      </c>
      <c r="P65" s="334" t="s">
        <v>240</v>
      </c>
      <c r="Q65" s="335">
        <v>25.93</v>
      </c>
      <c r="R65" s="336" t="s">
        <v>247</v>
      </c>
    </row>
    <row r="66" spans="1:18" ht="13" x14ac:dyDescent="0.3">
      <c r="A66" s="316"/>
      <c r="B66" s="316"/>
      <c r="C66" s="316"/>
      <c r="D66" s="337" t="s">
        <v>204</v>
      </c>
      <c r="E66" s="338">
        <f>SUM(E62:K62)/40</f>
        <v>22.15</v>
      </c>
      <c r="F66" s="339" t="str">
        <f>E66* 40 &amp; "hrs"</f>
        <v>886hrs</v>
      </c>
      <c r="H66" s="340" t="s">
        <v>74</v>
      </c>
      <c r="I66" s="341">
        <f>SUM(E62:K62)/40</f>
        <v>22.15</v>
      </c>
      <c r="J66" s="342" t="str">
        <f>I66*40 &amp; "hrs"</f>
        <v>886hrs</v>
      </c>
      <c r="L66" s="343" t="s">
        <v>204</v>
      </c>
      <c r="M66" s="354">
        <f>SUM(L62:R62)/40</f>
        <v>24.824999999999999</v>
      </c>
      <c r="N66" s="339" t="str">
        <f>M66* 40 &amp; "hrs"</f>
        <v>993hrs</v>
      </c>
      <c r="P66" s="340" t="s">
        <v>74</v>
      </c>
      <c r="Q66" s="352">
        <f>SUM(L62:R62)/40</f>
        <v>24.824999999999999</v>
      </c>
      <c r="R66" s="353" t="str">
        <f>Q66*40 &amp; "hrs"</f>
        <v>993hrs</v>
      </c>
    </row>
    <row r="67" spans="1:18" ht="13" x14ac:dyDescent="0.3">
      <c r="A67" s="257"/>
      <c r="B67" s="257"/>
      <c r="C67" s="257"/>
      <c r="D67" s="331" t="s">
        <v>188</v>
      </c>
      <c r="E67" s="332">
        <f>COUNTIFS(E7:K63, "T")*8/40</f>
        <v>0</v>
      </c>
      <c r="F67" s="333" t="str">
        <f>E67* 40 &amp; "hrs"</f>
        <v>0hrs</v>
      </c>
      <c r="H67" s="334" t="s">
        <v>241</v>
      </c>
      <c r="I67" s="332">
        <v>29.07</v>
      </c>
      <c r="J67" s="336" t="s">
        <v>251</v>
      </c>
      <c r="L67" s="348" t="s">
        <v>188</v>
      </c>
      <c r="M67" s="335">
        <f>COUNTIFS(L7:R63, "T")*8/40</f>
        <v>0.8</v>
      </c>
      <c r="N67" s="333" t="str">
        <f>M67* 40 &amp; "hrs"</f>
        <v>32hrs</v>
      </c>
      <c r="P67" s="334" t="s">
        <v>241</v>
      </c>
      <c r="Q67" s="335">
        <v>29.07</v>
      </c>
      <c r="R67" s="336" t="s">
        <v>251</v>
      </c>
    </row>
  </sheetData>
  <mergeCells count="5">
    <mergeCell ref="A1:R1"/>
    <mergeCell ref="A2:R2"/>
    <mergeCell ref="A3:R3"/>
    <mergeCell ref="E4:K4"/>
    <mergeCell ref="L4:R4"/>
  </mergeCells>
  <conditionalFormatting sqref="I66">
    <cfRule type="cellIs" dxfId="153" priority="10" operator="lessThan">
      <formula>25.93</formula>
    </cfRule>
    <cfRule type="cellIs" dxfId="152" priority="11" operator="greaterThan">
      <formula>29.07</formula>
    </cfRule>
    <cfRule type="cellIs" dxfId="151" priority="12" operator="between">
      <formula>25.93</formula>
      <formula>29.07</formula>
    </cfRule>
  </conditionalFormatting>
  <conditionalFormatting sqref="J66">
    <cfRule type="cellIs" dxfId="150" priority="7" operator="lessThan">
      <formula>1037.2</formula>
    </cfRule>
    <cfRule type="cellIs" dxfId="149" priority="8" operator="greaterThan">
      <formula>1162.8</formula>
    </cfRule>
    <cfRule type="cellIs" dxfId="148" priority="9" operator="between">
      <formula>1037.2</formula>
      <formula>1162.8</formula>
    </cfRule>
  </conditionalFormatting>
  <conditionalFormatting sqref="Q66">
    <cfRule type="cellIs" dxfId="147" priority="4" operator="lessThan">
      <formula>25.93</formula>
    </cfRule>
    <cfRule type="cellIs" dxfId="146" priority="5" operator="greaterThan">
      <formula>29.07</formula>
    </cfRule>
    <cfRule type="cellIs" dxfId="145" priority="6" operator="between">
      <formula>25.93</formula>
      <formula>29.07</formula>
    </cfRule>
  </conditionalFormatting>
  <conditionalFormatting sqref="R66">
    <cfRule type="cellIs" dxfId="144" priority="1" operator="lessThan">
      <formula>1037.2</formula>
    </cfRule>
    <cfRule type="cellIs" dxfId="143" priority="2" operator="greaterThan">
      <formula>1162.8</formula>
    </cfRule>
    <cfRule type="cellIs" dxfId="142" priority="3" operator="between">
      <formula>1037.2</formula>
      <formula>1162.8</formula>
    </cfRule>
  </conditionalFormatting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7"/>
  <sheetViews>
    <sheetView topLeftCell="A7" workbookViewId="0">
      <selection activeCell="F19" sqref="F19"/>
    </sheetView>
  </sheetViews>
  <sheetFormatPr defaultRowHeight="12.5" x14ac:dyDescent="0.25"/>
  <cols>
    <col min="3" max="3" width="18.453125" customWidth="1"/>
  </cols>
  <sheetData>
    <row r="1" spans="1:18" ht="13" x14ac:dyDescent="0.3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</row>
    <row r="2" spans="1:18" ht="13" x14ac:dyDescent="0.3">
      <c r="A2" s="2599" t="s">
        <v>87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</row>
    <row r="3" spans="1:18" ht="13" x14ac:dyDescent="0.3">
      <c r="A3" s="2684"/>
      <c r="B3" s="2684"/>
      <c r="C3" s="2684"/>
      <c r="D3" s="2684"/>
      <c r="E3" s="2684"/>
      <c r="F3" s="2684"/>
      <c r="G3" s="2684"/>
      <c r="H3" s="2684"/>
      <c r="I3" s="2684"/>
      <c r="J3" s="2684"/>
      <c r="K3" s="2684"/>
      <c r="L3" s="2684"/>
      <c r="M3" s="2684"/>
      <c r="N3" s="2684"/>
      <c r="O3" s="2684"/>
      <c r="P3" s="2684"/>
      <c r="Q3" s="2684"/>
      <c r="R3" s="2684"/>
    </row>
    <row r="4" spans="1:18" ht="13" x14ac:dyDescent="0.3">
      <c r="A4" s="258"/>
      <c r="B4" s="258"/>
      <c r="C4" s="258"/>
      <c r="D4" s="258"/>
      <c r="E4" s="2613" t="s">
        <v>2</v>
      </c>
      <c r="F4" s="2614"/>
      <c r="G4" s="2614"/>
      <c r="H4" s="2614"/>
      <c r="I4" s="2614"/>
      <c r="J4" s="2614"/>
      <c r="K4" s="2615"/>
      <c r="L4" s="2613" t="s">
        <v>3</v>
      </c>
      <c r="M4" s="2614"/>
      <c r="N4" s="2614"/>
      <c r="O4" s="2614"/>
      <c r="P4" s="2614"/>
      <c r="Q4" s="2614"/>
      <c r="R4" s="2614"/>
    </row>
    <row r="5" spans="1:18" ht="13" x14ac:dyDescent="0.3">
      <c r="A5" s="259"/>
      <c r="B5" s="259"/>
      <c r="C5" s="259"/>
      <c r="D5" s="259"/>
      <c r="E5" s="349">
        <v>45151</v>
      </c>
      <c r="F5" s="349">
        <v>45152</v>
      </c>
      <c r="G5" s="349">
        <v>45153</v>
      </c>
      <c r="H5" s="349">
        <v>45154</v>
      </c>
      <c r="I5" s="349">
        <v>45155</v>
      </c>
      <c r="J5" s="349">
        <v>45156</v>
      </c>
      <c r="K5" s="349">
        <v>45157</v>
      </c>
      <c r="L5" s="349">
        <v>45158</v>
      </c>
      <c r="M5" s="349">
        <v>45159</v>
      </c>
      <c r="N5" s="349">
        <v>45160</v>
      </c>
      <c r="O5" s="349">
        <v>45161</v>
      </c>
      <c r="P5" s="349">
        <v>45162</v>
      </c>
      <c r="Q5" s="349">
        <v>45163</v>
      </c>
      <c r="R5" s="349">
        <v>45164</v>
      </c>
    </row>
    <row r="6" spans="1:18" ht="13" x14ac:dyDescent="0.3">
      <c r="A6" s="260" t="s">
        <v>4</v>
      </c>
      <c r="B6" s="260" t="s">
        <v>5</v>
      </c>
      <c r="C6" s="260" t="s">
        <v>6</v>
      </c>
      <c r="D6" s="260" t="s">
        <v>7</v>
      </c>
      <c r="E6" s="261" t="s">
        <v>8</v>
      </c>
      <c r="F6" s="262" t="s">
        <v>9</v>
      </c>
      <c r="G6" s="262" t="s">
        <v>10</v>
      </c>
      <c r="H6" s="262" t="s">
        <v>11</v>
      </c>
      <c r="I6" s="262" t="s">
        <v>10</v>
      </c>
      <c r="J6" s="263" t="s">
        <v>174</v>
      </c>
      <c r="K6" s="261" t="s">
        <v>8</v>
      </c>
      <c r="L6" s="261" t="s">
        <v>8</v>
      </c>
      <c r="M6" s="262" t="s">
        <v>9</v>
      </c>
      <c r="N6" s="262" t="s">
        <v>10</v>
      </c>
      <c r="O6" s="262" t="s">
        <v>11</v>
      </c>
      <c r="P6" s="262" t="s">
        <v>10</v>
      </c>
      <c r="Q6" s="262" t="s">
        <v>12</v>
      </c>
      <c r="R6" s="264" t="s">
        <v>8</v>
      </c>
    </row>
    <row r="7" spans="1:18" ht="13" x14ac:dyDescent="0.25">
      <c r="A7" s="265" t="s">
        <v>13</v>
      </c>
      <c r="B7" s="265" t="s">
        <v>116</v>
      </c>
      <c r="C7" s="266" t="s">
        <v>115</v>
      </c>
      <c r="D7" s="267">
        <v>40</v>
      </c>
      <c r="E7" s="268"/>
      <c r="F7" s="267">
        <v>8</v>
      </c>
      <c r="G7" s="267">
        <v>8</v>
      </c>
      <c r="H7" s="267">
        <v>8</v>
      </c>
      <c r="I7" s="267">
        <v>8</v>
      </c>
      <c r="J7" s="267">
        <v>8</v>
      </c>
      <c r="K7" s="268"/>
      <c r="L7" s="268"/>
      <c r="M7" s="267">
        <v>8</v>
      </c>
      <c r="N7" s="267">
        <v>8</v>
      </c>
      <c r="O7" s="267">
        <v>8</v>
      </c>
      <c r="P7" s="267">
        <v>8</v>
      </c>
      <c r="Q7" s="267">
        <v>8</v>
      </c>
      <c r="R7" s="269"/>
    </row>
    <row r="8" spans="1:18" ht="13" x14ac:dyDescent="0.25">
      <c r="A8" s="265" t="s">
        <v>13</v>
      </c>
      <c r="B8" s="265" t="s">
        <v>90</v>
      </c>
      <c r="C8" s="266" t="s">
        <v>88</v>
      </c>
      <c r="D8" s="267">
        <v>40</v>
      </c>
      <c r="E8" s="268"/>
      <c r="F8" s="267">
        <v>8</v>
      </c>
      <c r="G8" s="267">
        <v>8</v>
      </c>
      <c r="H8" s="270">
        <v>8</v>
      </c>
      <c r="I8" s="267">
        <v>8</v>
      </c>
      <c r="J8" s="267">
        <v>8</v>
      </c>
      <c r="K8" s="268"/>
      <c r="L8" s="268"/>
      <c r="M8" s="267">
        <v>8</v>
      </c>
      <c r="N8" s="267">
        <v>8</v>
      </c>
      <c r="O8" s="267">
        <v>8</v>
      </c>
      <c r="P8" s="267">
        <v>8</v>
      </c>
      <c r="Q8" s="267">
        <v>8</v>
      </c>
      <c r="R8" s="269"/>
    </row>
    <row r="9" spans="1:18" ht="13" x14ac:dyDescent="0.25">
      <c r="A9" s="265" t="s">
        <v>13</v>
      </c>
      <c r="B9" s="265" t="s">
        <v>90</v>
      </c>
      <c r="C9" s="266" t="s">
        <v>89</v>
      </c>
      <c r="D9" s="267">
        <v>40</v>
      </c>
      <c r="E9" s="268"/>
      <c r="F9" s="270">
        <v>8</v>
      </c>
      <c r="G9" s="267">
        <v>8</v>
      </c>
      <c r="H9" s="270">
        <v>8</v>
      </c>
      <c r="I9" s="267">
        <v>8</v>
      </c>
      <c r="J9" s="267">
        <v>8</v>
      </c>
      <c r="K9" s="268"/>
      <c r="L9" s="268"/>
      <c r="M9" s="270">
        <v>8</v>
      </c>
      <c r="N9" s="267">
        <v>8</v>
      </c>
      <c r="O9" s="267">
        <v>8</v>
      </c>
      <c r="P9" s="267">
        <v>8</v>
      </c>
      <c r="Q9" s="267">
        <v>8</v>
      </c>
      <c r="R9" s="269"/>
    </row>
    <row r="10" spans="1:18" ht="13" x14ac:dyDescent="0.25">
      <c r="A10" s="265" t="s">
        <v>13</v>
      </c>
      <c r="B10" s="265" t="s">
        <v>90</v>
      </c>
      <c r="C10" s="271" t="s">
        <v>118</v>
      </c>
      <c r="D10" s="267">
        <v>40</v>
      </c>
      <c r="E10" s="268">
        <v>8</v>
      </c>
      <c r="F10" s="270">
        <v>8</v>
      </c>
      <c r="G10" s="267">
        <v>8</v>
      </c>
      <c r="H10" s="270"/>
      <c r="I10" s="267">
        <v>8</v>
      </c>
      <c r="J10" s="267">
        <v>8</v>
      </c>
      <c r="K10" s="268"/>
      <c r="L10" s="272"/>
      <c r="M10" s="267">
        <v>8</v>
      </c>
      <c r="N10" s="267">
        <v>8</v>
      </c>
      <c r="O10" s="267">
        <v>8</v>
      </c>
      <c r="P10" s="267">
        <v>8</v>
      </c>
      <c r="Q10" s="267"/>
      <c r="R10" s="268">
        <v>8</v>
      </c>
    </row>
    <row r="11" spans="1:18" ht="13" x14ac:dyDescent="0.25">
      <c r="A11" s="265" t="s">
        <v>13</v>
      </c>
      <c r="B11" s="265" t="s">
        <v>90</v>
      </c>
      <c r="C11" s="271" t="s">
        <v>133</v>
      </c>
      <c r="D11" s="267">
        <v>40</v>
      </c>
      <c r="E11" s="268">
        <v>8</v>
      </c>
      <c r="F11" s="270">
        <v>8</v>
      </c>
      <c r="G11" s="267"/>
      <c r="H11" s="270">
        <v>8</v>
      </c>
      <c r="I11" s="267">
        <v>8</v>
      </c>
      <c r="J11" s="267">
        <v>8</v>
      </c>
      <c r="K11" s="268"/>
      <c r="L11" s="272"/>
      <c r="M11" s="267">
        <v>8</v>
      </c>
      <c r="N11" s="267">
        <v>8</v>
      </c>
      <c r="O11" s="267">
        <v>8</v>
      </c>
      <c r="P11" s="267"/>
      <c r="Q11" s="267">
        <v>8</v>
      </c>
      <c r="R11" s="269">
        <v>8</v>
      </c>
    </row>
    <row r="12" spans="1:18" ht="13" x14ac:dyDescent="0.25">
      <c r="A12" s="265" t="s">
        <v>13</v>
      </c>
      <c r="B12" s="265" t="s">
        <v>90</v>
      </c>
      <c r="C12" s="273" t="s">
        <v>106</v>
      </c>
      <c r="D12" s="267">
        <v>8</v>
      </c>
      <c r="E12" s="268"/>
      <c r="F12" s="270"/>
      <c r="G12" s="270"/>
      <c r="H12" s="267"/>
      <c r="I12" s="267"/>
      <c r="J12" s="267"/>
      <c r="K12" s="268">
        <v>8</v>
      </c>
      <c r="L12" s="272"/>
      <c r="M12" s="267"/>
      <c r="N12" s="267"/>
      <c r="O12" s="267"/>
      <c r="P12" s="267"/>
      <c r="Q12" s="267"/>
      <c r="R12" s="268">
        <v>8</v>
      </c>
    </row>
    <row r="13" spans="1:18" ht="13" x14ac:dyDescent="0.25">
      <c r="A13" s="265" t="s">
        <v>13</v>
      </c>
      <c r="B13" s="265" t="s">
        <v>228</v>
      </c>
      <c r="C13" s="273" t="s">
        <v>112</v>
      </c>
      <c r="D13" s="267">
        <v>12</v>
      </c>
      <c r="E13" s="268">
        <v>6</v>
      </c>
      <c r="F13" s="270"/>
      <c r="G13" s="274"/>
      <c r="H13" s="267"/>
      <c r="I13" s="274"/>
      <c r="J13" s="267"/>
      <c r="K13" s="268">
        <v>6</v>
      </c>
      <c r="L13" s="272">
        <v>6</v>
      </c>
      <c r="M13" s="267"/>
      <c r="N13" s="274"/>
      <c r="O13" s="267"/>
      <c r="P13" s="274"/>
      <c r="Q13" s="267"/>
      <c r="R13" s="272">
        <v>6</v>
      </c>
    </row>
    <row r="14" spans="1:18" ht="13" x14ac:dyDescent="0.25">
      <c r="A14" s="275"/>
      <c r="B14" s="275"/>
      <c r="C14" s="276" t="s">
        <v>122</v>
      </c>
      <c r="D14" s="277"/>
      <c r="E14" s="278">
        <v>3</v>
      </c>
      <c r="F14" s="278">
        <v>5</v>
      </c>
      <c r="G14" s="278">
        <v>4</v>
      </c>
      <c r="H14" s="278">
        <v>4</v>
      </c>
      <c r="I14" s="278">
        <v>5</v>
      </c>
      <c r="J14" s="278">
        <v>5</v>
      </c>
      <c r="K14" s="278">
        <v>2</v>
      </c>
      <c r="L14" s="278">
        <v>1</v>
      </c>
      <c r="M14" s="278">
        <v>5</v>
      </c>
      <c r="N14" s="278">
        <v>5</v>
      </c>
      <c r="O14" s="278">
        <v>5</v>
      </c>
      <c r="P14" s="278">
        <v>4</v>
      </c>
      <c r="Q14" s="278">
        <v>4</v>
      </c>
      <c r="R14" s="278">
        <v>4</v>
      </c>
    </row>
    <row r="15" spans="1:18" ht="13" x14ac:dyDescent="0.25">
      <c r="A15" s="265" t="s">
        <v>13</v>
      </c>
      <c r="B15" s="265" t="s">
        <v>14</v>
      </c>
      <c r="C15" s="271" t="s">
        <v>202</v>
      </c>
      <c r="D15" s="267">
        <v>40</v>
      </c>
      <c r="E15" s="272"/>
      <c r="F15" s="279">
        <v>8</v>
      </c>
      <c r="G15" s="279"/>
      <c r="H15" s="279">
        <v>8</v>
      </c>
      <c r="I15" s="279">
        <v>8</v>
      </c>
      <c r="J15" s="279">
        <v>8</v>
      </c>
      <c r="K15" s="272">
        <v>8</v>
      </c>
      <c r="L15" s="272">
        <v>8</v>
      </c>
      <c r="M15" s="267"/>
      <c r="N15" s="279">
        <v>8</v>
      </c>
      <c r="O15" s="279">
        <v>8</v>
      </c>
      <c r="P15" s="279">
        <v>8</v>
      </c>
      <c r="Q15" s="279">
        <v>8</v>
      </c>
      <c r="R15" s="280"/>
    </row>
    <row r="16" spans="1:18" ht="13" x14ac:dyDescent="0.25">
      <c r="A16" s="265" t="s">
        <v>13</v>
      </c>
      <c r="B16" s="265" t="s">
        <v>14</v>
      </c>
      <c r="C16" s="271" t="s">
        <v>98</v>
      </c>
      <c r="D16" s="267">
        <v>32</v>
      </c>
      <c r="E16" s="268"/>
      <c r="F16" s="270">
        <v>8</v>
      </c>
      <c r="G16" s="267">
        <v>8</v>
      </c>
      <c r="H16" s="267">
        <v>8</v>
      </c>
      <c r="I16" s="267">
        <v>8</v>
      </c>
      <c r="J16" s="267">
        <v>8</v>
      </c>
      <c r="K16" s="268"/>
      <c r="L16" s="268"/>
      <c r="M16" s="281" t="s">
        <v>104</v>
      </c>
      <c r="N16" s="281" t="s">
        <v>104</v>
      </c>
      <c r="O16" s="267">
        <v>8</v>
      </c>
      <c r="P16" s="267">
        <v>8</v>
      </c>
      <c r="Q16" s="267">
        <v>8</v>
      </c>
      <c r="R16" s="269"/>
    </row>
    <row r="17" spans="1:18" ht="13" x14ac:dyDescent="0.25">
      <c r="A17" s="265" t="s">
        <v>13</v>
      </c>
      <c r="B17" s="265" t="s">
        <v>14</v>
      </c>
      <c r="C17" s="271" t="s">
        <v>142</v>
      </c>
      <c r="D17" s="267">
        <v>40</v>
      </c>
      <c r="E17" s="268"/>
      <c r="F17" s="270">
        <v>8</v>
      </c>
      <c r="G17" s="267">
        <v>8</v>
      </c>
      <c r="H17" s="267"/>
      <c r="I17" s="267">
        <v>8</v>
      </c>
      <c r="J17" s="267">
        <v>8</v>
      </c>
      <c r="K17" s="272">
        <v>8</v>
      </c>
      <c r="L17" s="272">
        <v>8</v>
      </c>
      <c r="M17" s="267">
        <v>8</v>
      </c>
      <c r="N17" s="267"/>
      <c r="O17" s="267">
        <v>8</v>
      </c>
      <c r="P17" s="267">
        <v>8</v>
      </c>
      <c r="Q17" s="267">
        <v>8</v>
      </c>
      <c r="R17" s="269"/>
    </row>
    <row r="18" spans="1:18" ht="13" x14ac:dyDescent="0.25">
      <c r="A18" s="265" t="s">
        <v>13</v>
      </c>
      <c r="B18" s="265" t="s">
        <v>201</v>
      </c>
      <c r="C18" s="271" t="s">
        <v>107</v>
      </c>
      <c r="D18" s="267">
        <v>22</v>
      </c>
      <c r="E18" s="268">
        <v>8</v>
      </c>
      <c r="F18" s="267"/>
      <c r="G18" s="267">
        <v>5</v>
      </c>
      <c r="H18" s="267">
        <v>5</v>
      </c>
      <c r="I18" s="267"/>
      <c r="J18" s="267"/>
      <c r="K18" s="268"/>
      <c r="L18" s="268">
        <v>8</v>
      </c>
      <c r="M18" s="267">
        <v>5</v>
      </c>
      <c r="N18" s="267">
        <v>5</v>
      </c>
      <c r="O18" s="267"/>
      <c r="P18" s="267"/>
      <c r="Q18" s="267"/>
      <c r="R18" s="269">
        <v>8</v>
      </c>
    </row>
    <row r="19" spans="1:18" ht="13" x14ac:dyDescent="0.25">
      <c r="A19" s="275"/>
      <c r="B19" s="275"/>
      <c r="C19" s="276" t="s">
        <v>123</v>
      </c>
      <c r="D19" s="277"/>
      <c r="E19" s="278">
        <v>4</v>
      </c>
      <c r="F19" s="278">
        <v>8</v>
      </c>
      <c r="G19" s="278">
        <v>7</v>
      </c>
      <c r="H19" s="278">
        <v>7</v>
      </c>
      <c r="I19" s="278">
        <v>8</v>
      </c>
      <c r="J19" s="278">
        <v>8</v>
      </c>
      <c r="K19" s="278">
        <v>4</v>
      </c>
      <c r="L19" s="278">
        <v>4</v>
      </c>
      <c r="M19" s="278">
        <v>7</v>
      </c>
      <c r="N19" s="278">
        <v>7</v>
      </c>
      <c r="O19" s="278">
        <v>8</v>
      </c>
      <c r="P19" s="278">
        <v>7</v>
      </c>
      <c r="Q19" s="278">
        <v>7</v>
      </c>
      <c r="R19" s="278">
        <v>5</v>
      </c>
    </row>
    <row r="20" spans="1:18" ht="13" x14ac:dyDescent="0.25">
      <c r="A20" s="265" t="s">
        <v>13</v>
      </c>
      <c r="B20" s="265" t="s">
        <v>26</v>
      </c>
      <c r="C20" s="282" t="s">
        <v>111</v>
      </c>
      <c r="D20" s="267"/>
      <c r="E20" s="281" t="s">
        <v>152</v>
      </c>
      <c r="F20" s="267">
        <v>8</v>
      </c>
      <c r="G20" s="267">
        <v>8</v>
      </c>
      <c r="H20" s="267"/>
      <c r="I20" s="267">
        <v>8</v>
      </c>
      <c r="J20" s="281" t="s">
        <v>104</v>
      </c>
      <c r="K20" s="283" t="s">
        <v>104</v>
      </c>
      <c r="L20" s="283" t="s">
        <v>104</v>
      </c>
      <c r="M20" s="281" t="s">
        <v>104</v>
      </c>
      <c r="N20" s="281" t="s">
        <v>104</v>
      </c>
      <c r="P20" s="281" t="s">
        <v>104</v>
      </c>
      <c r="Q20" s="281" t="s">
        <v>104</v>
      </c>
      <c r="R20" s="269"/>
    </row>
    <row r="21" spans="1:18" ht="13" x14ac:dyDescent="0.25">
      <c r="A21" s="265" t="s">
        <v>13</v>
      </c>
      <c r="B21" s="265" t="s">
        <v>26</v>
      </c>
      <c r="C21" s="271" t="s">
        <v>146</v>
      </c>
      <c r="D21" s="267">
        <v>40</v>
      </c>
      <c r="E21" s="268">
        <v>8</v>
      </c>
      <c r="F21" s="267"/>
      <c r="G21" s="267">
        <v>8</v>
      </c>
      <c r="H21" s="267">
        <v>8</v>
      </c>
      <c r="I21" s="267">
        <v>8</v>
      </c>
      <c r="J21" s="267">
        <v>8</v>
      </c>
      <c r="K21" s="284"/>
      <c r="L21" s="268"/>
      <c r="M21" s="267">
        <v>8</v>
      </c>
      <c r="N21" s="267">
        <v>8</v>
      </c>
      <c r="O21" s="267"/>
      <c r="P21" s="267">
        <v>8</v>
      </c>
      <c r="Q21" s="267">
        <v>8</v>
      </c>
      <c r="R21" s="268">
        <v>8</v>
      </c>
    </row>
    <row r="22" spans="1:18" ht="13" x14ac:dyDescent="0.25">
      <c r="A22" s="275"/>
      <c r="B22" s="275"/>
      <c r="C22" s="276" t="s">
        <v>120</v>
      </c>
      <c r="D22" s="277"/>
      <c r="E22" s="278">
        <v>5</v>
      </c>
      <c r="F22" s="278">
        <v>6</v>
      </c>
      <c r="G22" s="278">
        <v>9</v>
      </c>
      <c r="H22" s="278">
        <v>8</v>
      </c>
      <c r="I22" s="278">
        <v>10</v>
      </c>
      <c r="J22" s="278">
        <v>9</v>
      </c>
      <c r="K22" s="278">
        <v>4</v>
      </c>
      <c r="L22" s="278">
        <v>4</v>
      </c>
      <c r="M22" s="278">
        <v>8</v>
      </c>
      <c r="N22" s="278">
        <v>8</v>
      </c>
      <c r="O22" s="278">
        <v>8</v>
      </c>
      <c r="P22" s="278">
        <v>8</v>
      </c>
      <c r="Q22" s="278">
        <v>8</v>
      </c>
      <c r="R22" s="278">
        <v>6</v>
      </c>
    </row>
    <row r="23" spans="1:18" ht="13" x14ac:dyDescent="0.25">
      <c r="A23" s="265" t="s">
        <v>13</v>
      </c>
      <c r="B23" s="265" t="s">
        <v>30</v>
      </c>
      <c r="C23" s="271" t="s">
        <v>230</v>
      </c>
      <c r="D23" s="267">
        <v>32</v>
      </c>
      <c r="E23" s="268"/>
      <c r="F23" s="267">
        <v>8</v>
      </c>
      <c r="G23" s="267">
        <v>8</v>
      </c>
      <c r="H23" s="267">
        <v>8</v>
      </c>
      <c r="I23" s="267"/>
      <c r="J23" s="267">
        <v>8</v>
      </c>
      <c r="K23" s="274">
        <v>8</v>
      </c>
      <c r="L23" s="274">
        <v>8</v>
      </c>
      <c r="M23" s="267">
        <v>8</v>
      </c>
      <c r="N23" s="267"/>
      <c r="O23" s="267">
        <v>8</v>
      </c>
      <c r="P23" s="281" t="s">
        <v>104</v>
      </c>
      <c r="Q23" s="281" t="s">
        <v>104</v>
      </c>
      <c r="R23" s="269"/>
    </row>
    <row r="24" spans="1:18" ht="13" x14ac:dyDescent="0.25">
      <c r="A24" s="265" t="s">
        <v>13</v>
      </c>
      <c r="B24" s="265" t="s">
        <v>30</v>
      </c>
      <c r="C24" s="271" t="s">
        <v>135</v>
      </c>
      <c r="D24" s="267">
        <v>36</v>
      </c>
      <c r="E24" s="268"/>
      <c r="F24" s="285"/>
      <c r="G24" s="285"/>
      <c r="H24" s="267">
        <v>8</v>
      </c>
      <c r="I24" s="279">
        <v>8</v>
      </c>
      <c r="J24" s="279">
        <v>8</v>
      </c>
      <c r="K24" s="272">
        <v>8</v>
      </c>
      <c r="L24" s="272">
        <v>8</v>
      </c>
      <c r="M24" s="285"/>
      <c r="N24" s="285"/>
      <c r="O24" s="267">
        <v>8</v>
      </c>
      <c r="P24" s="267">
        <v>8</v>
      </c>
      <c r="Q24" s="267">
        <v>8</v>
      </c>
      <c r="R24" s="280">
        <v>8</v>
      </c>
    </row>
    <row r="25" spans="1:18" ht="13" x14ac:dyDescent="0.25">
      <c r="A25" s="265" t="s">
        <v>13</v>
      </c>
      <c r="B25" s="265" t="s">
        <v>30</v>
      </c>
      <c r="C25" s="271" t="s">
        <v>238</v>
      </c>
      <c r="D25" s="267">
        <v>16</v>
      </c>
      <c r="E25" s="268">
        <v>8</v>
      </c>
      <c r="F25" s="267"/>
      <c r="G25" s="267"/>
      <c r="H25" s="267"/>
      <c r="I25" s="267"/>
      <c r="J25" s="267"/>
      <c r="K25" s="268">
        <v>8</v>
      </c>
      <c r="L25" s="268">
        <v>8</v>
      </c>
      <c r="M25" s="267"/>
      <c r="N25" s="267"/>
      <c r="O25" s="267"/>
      <c r="P25" s="267"/>
      <c r="Q25" s="267"/>
      <c r="R25" s="269">
        <v>8</v>
      </c>
    </row>
    <row r="26" spans="1:18" ht="13" x14ac:dyDescent="0.25">
      <c r="A26" s="275"/>
      <c r="B26" s="275"/>
      <c r="C26" s="276" t="s">
        <v>119</v>
      </c>
      <c r="D26" s="277"/>
      <c r="E26" s="278">
        <v>6</v>
      </c>
      <c r="F26" s="278">
        <v>10</v>
      </c>
      <c r="G26" s="278">
        <v>10</v>
      </c>
      <c r="H26" s="278">
        <v>10</v>
      </c>
      <c r="I26" s="278">
        <v>11</v>
      </c>
      <c r="J26" s="278">
        <v>11</v>
      </c>
      <c r="K26" s="278">
        <v>7</v>
      </c>
      <c r="L26" s="278">
        <v>7</v>
      </c>
      <c r="M26" s="278">
        <v>9</v>
      </c>
      <c r="N26" s="278">
        <v>8</v>
      </c>
      <c r="O26" s="278">
        <v>10</v>
      </c>
      <c r="P26" s="278">
        <v>9</v>
      </c>
      <c r="Q26" s="278">
        <v>9</v>
      </c>
      <c r="R26" s="278">
        <v>8</v>
      </c>
    </row>
    <row r="27" spans="1:18" ht="13" x14ac:dyDescent="0.25">
      <c r="A27" s="265" t="s">
        <v>13</v>
      </c>
      <c r="B27" s="265" t="s">
        <v>91</v>
      </c>
      <c r="C27" s="271" t="s">
        <v>242</v>
      </c>
      <c r="D27" s="267">
        <v>40</v>
      </c>
      <c r="E27" s="286"/>
      <c r="F27" s="267">
        <v>8</v>
      </c>
      <c r="G27" s="267">
        <v>8</v>
      </c>
      <c r="H27" s="267">
        <v>8</v>
      </c>
      <c r="I27" s="267">
        <v>8</v>
      </c>
      <c r="J27" s="267"/>
      <c r="K27" s="268">
        <v>8</v>
      </c>
      <c r="L27" s="268">
        <v>8</v>
      </c>
      <c r="M27" s="267">
        <v>8</v>
      </c>
      <c r="N27" s="267">
        <v>8</v>
      </c>
      <c r="O27" s="267">
        <v>8</v>
      </c>
      <c r="P27" s="267"/>
      <c r="Q27" s="267">
        <v>8</v>
      </c>
      <c r="R27" s="269"/>
    </row>
    <row r="28" spans="1:18" ht="13" x14ac:dyDescent="0.25">
      <c r="A28" s="287" t="s">
        <v>231</v>
      </c>
      <c r="B28" s="265" t="s">
        <v>91</v>
      </c>
      <c r="C28" s="288" t="s">
        <v>245</v>
      </c>
      <c r="D28" s="267">
        <v>36</v>
      </c>
      <c r="E28" s="284">
        <v>0</v>
      </c>
      <c r="F28" s="289" t="s">
        <v>10</v>
      </c>
      <c r="G28" s="267">
        <v>8</v>
      </c>
      <c r="H28" s="267">
        <v>8</v>
      </c>
      <c r="I28" s="267">
        <v>8</v>
      </c>
      <c r="J28" s="267">
        <v>8</v>
      </c>
      <c r="K28" s="284"/>
      <c r="L28" s="284"/>
      <c r="M28" s="267">
        <v>8</v>
      </c>
      <c r="N28" s="267">
        <v>8</v>
      </c>
      <c r="O28" s="267"/>
      <c r="P28" s="267">
        <v>8</v>
      </c>
      <c r="Q28" s="267">
        <v>8</v>
      </c>
      <c r="R28" s="269">
        <v>8</v>
      </c>
    </row>
    <row r="29" spans="1:18" ht="13" x14ac:dyDescent="0.25">
      <c r="A29" s="265" t="s">
        <v>13</v>
      </c>
      <c r="B29" s="265" t="s">
        <v>91</v>
      </c>
      <c r="C29" s="266" t="s">
        <v>92</v>
      </c>
      <c r="D29" s="267">
        <v>40</v>
      </c>
      <c r="E29" s="268"/>
      <c r="F29" s="267">
        <v>8</v>
      </c>
      <c r="G29" s="267">
        <v>8</v>
      </c>
      <c r="H29" s="267">
        <v>8</v>
      </c>
      <c r="I29" s="267">
        <v>8</v>
      </c>
      <c r="J29" s="267">
        <v>8</v>
      </c>
      <c r="K29" s="268"/>
      <c r="L29" s="268"/>
      <c r="M29" s="267">
        <v>8</v>
      </c>
      <c r="N29" s="267">
        <v>8</v>
      </c>
      <c r="O29" s="267">
        <v>8</v>
      </c>
      <c r="P29" s="267">
        <v>8</v>
      </c>
      <c r="Q29" s="267">
        <v>8</v>
      </c>
      <c r="R29" s="269"/>
    </row>
    <row r="30" spans="1:18" ht="13" x14ac:dyDescent="0.25">
      <c r="A30" s="275"/>
      <c r="B30" s="275"/>
      <c r="C30" s="276" t="s">
        <v>124</v>
      </c>
      <c r="D30" s="277"/>
      <c r="E30" s="278">
        <v>8</v>
      </c>
      <c r="F30" s="278">
        <v>11</v>
      </c>
      <c r="G30" s="278">
        <v>12</v>
      </c>
      <c r="H30" s="278">
        <v>11</v>
      </c>
      <c r="I30" s="278">
        <v>13</v>
      </c>
      <c r="J30" s="278">
        <v>11</v>
      </c>
      <c r="K30" s="278">
        <v>8</v>
      </c>
      <c r="L30" s="278">
        <v>8</v>
      </c>
      <c r="M30" s="278">
        <v>11</v>
      </c>
      <c r="N30" s="278">
        <v>11</v>
      </c>
      <c r="O30" s="278">
        <v>10</v>
      </c>
      <c r="P30" s="278">
        <v>10</v>
      </c>
      <c r="Q30" s="278">
        <v>11</v>
      </c>
      <c r="R30" s="278">
        <v>9</v>
      </c>
    </row>
    <row r="31" spans="1:18" ht="13" x14ac:dyDescent="0.25">
      <c r="A31" s="265" t="s">
        <v>13</v>
      </c>
      <c r="B31" s="265" t="s">
        <v>34</v>
      </c>
      <c r="C31" s="290" t="s">
        <v>192</v>
      </c>
      <c r="D31" s="267">
        <v>32</v>
      </c>
      <c r="E31" s="268">
        <v>8</v>
      </c>
      <c r="F31" s="281">
        <v>8</v>
      </c>
      <c r="G31" s="281">
        <v>8</v>
      </c>
      <c r="H31" s="267">
        <v>8</v>
      </c>
      <c r="I31" s="267"/>
      <c r="J31" s="267"/>
      <c r="K31" s="268"/>
      <c r="L31" s="268"/>
      <c r="M31" s="281">
        <v>8</v>
      </c>
      <c r="N31" s="281">
        <v>8</v>
      </c>
      <c r="O31" s="267">
        <v>8</v>
      </c>
      <c r="P31" s="267"/>
      <c r="Q31" s="267"/>
      <c r="R31" s="269">
        <v>8</v>
      </c>
    </row>
    <row r="32" spans="1:18" ht="13" x14ac:dyDescent="0.25">
      <c r="A32" s="275"/>
      <c r="B32" s="275"/>
      <c r="C32" s="276" t="s">
        <v>121</v>
      </c>
      <c r="D32" s="277"/>
      <c r="E32" s="278">
        <v>8</v>
      </c>
      <c r="F32" s="278">
        <v>13</v>
      </c>
      <c r="G32" s="278">
        <v>14</v>
      </c>
      <c r="H32" s="278">
        <v>14</v>
      </c>
      <c r="I32" s="278">
        <v>14</v>
      </c>
      <c r="J32" s="278">
        <v>13</v>
      </c>
      <c r="K32" s="278">
        <v>8</v>
      </c>
      <c r="L32" s="278">
        <v>8</v>
      </c>
      <c r="M32" s="278">
        <v>13</v>
      </c>
      <c r="N32" s="278">
        <v>12</v>
      </c>
      <c r="O32" s="278">
        <v>13</v>
      </c>
      <c r="P32" s="278">
        <v>11</v>
      </c>
      <c r="Q32" s="278">
        <v>12</v>
      </c>
      <c r="R32" s="278">
        <v>10</v>
      </c>
    </row>
    <row r="33" spans="1:18" ht="13" x14ac:dyDescent="0.25">
      <c r="A33" s="291" t="s">
        <v>28</v>
      </c>
      <c r="B33" s="265" t="s">
        <v>162</v>
      </c>
      <c r="C33" s="292" t="s">
        <v>28</v>
      </c>
      <c r="D33" s="267">
        <v>0</v>
      </c>
      <c r="E33" s="284">
        <v>0</v>
      </c>
      <c r="F33" s="293">
        <v>0</v>
      </c>
      <c r="G33" s="294">
        <v>0</v>
      </c>
      <c r="H33" s="293"/>
      <c r="I33" s="293">
        <v>0</v>
      </c>
      <c r="J33" s="293">
        <v>0</v>
      </c>
      <c r="K33" s="272"/>
      <c r="L33" s="272"/>
      <c r="M33" s="293">
        <v>0</v>
      </c>
      <c r="N33" s="293">
        <v>0</v>
      </c>
      <c r="O33" s="293">
        <v>0</v>
      </c>
      <c r="P33" s="293">
        <v>0</v>
      </c>
      <c r="Q33" s="293"/>
      <c r="R33" s="295">
        <v>0</v>
      </c>
    </row>
    <row r="34" spans="1:18" ht="13" x14ac:dyDescent="0.25">
      <c r="A34" s="275"/>
      <c r="B34" s="275"/>
      <c r="C34" s="276" t="s">
        <v>139</v>
      </c>
      <c r="D34" s="277"/>
      <c r="E34" s="278">
        <v>9</v>
      </c>
      <c r="F34" s="278">
        <v>14</v>
      </c>
      <c r="G34" s="278">
        <v>15</v>
      </c>
      <c r="H34" s="278">
        <v>14</v>
      </c>
      <c r="I34" s="278">
        <v>15</v>
      </c>
      <c r="J34" s="278">
        <v>14</v>
      </c>
      <c r="K34" s="278">
        <v>8</v>
      </c>
      <c r="L34" s="278">
        <v>8</v>
      </c>
      <c r="M34" s="278">
        <v>14</v>
      </c>
      <c r="N34" s="278">
        <v>13</v>
      </c>
      <c r="O34" s="278">
        <v>14</v>
      </c>
      <c r="P34" s="278">
        <v>12</v>
      </c>
      <c r="Q34" s="278">
        <v>12</v>
      </c>
      <c r="R34" s="278">
        <v>11</v>
      </c>
    </row>
    <row r="35" spans="1:18" ht="13" x14ac:dyDescent="0.25">
      <c r="A35" s="265" t="s">
        <v>13</v>
      </c>
      <c r="B35" s="265" t="s">
        <v>103</v>
      </c>
      <c r="C35" s="271" t="s">
        <v>233</v>
      </c>
      <c r="D35" s="267">
        <v>40</v>
      </c>
      <c r="E35" s="272">
        <v>8</v>
      </c>
      <c r="F35" s="279">
        <v>8</v>
      </c>
      <c r="G35" s="296">
        <v>8</v>
      </c>
      <c r="H35" s="279"/>
      <c r="I35" s="279">
        <v>8</v>
      </c>
      <c r="J35" s="279">
        <v>8</v>
      </c>
      <c r="K35" s="272"/>
      <c r="L35" s="272"/>
      <c r="M35" s="279">
        <v>8</v>
      </c>
      <c r="N35" s="279">
        <v>8</v>
      </c>
      <c r="O35" s="279">
        <v>8</v>
      </c>
      <c r="P35" s="279"/>
      <c r="Q35" s="279">
        <v>8</v>
      </c>
      <c r="R35" s="280">
        <v>8</v>
      </c>
    </row>
    <row r="36" spans="1:18" ht="13" x14ac:dyDescent="0.25">
      <c r="A36" s="291" t="s">
        <v>28</v>
      </c>
      <c r="B36" s="265" t="s">
        <v>103</v>
      </c>
      <c r="C36" s="292" t="s">
        <v>28</v>
      </c>
      <c r="D36" s="267"/>
      <c r="E36" s="284"/>
      <c r="F36" s="293">
        <v>0</v>
      </c>
      <c r="G36" s="293"/>
      <c r="H36" s="293">
        <v>0</v>
      </c>
      <c r="I36" s="293"/>
      <c r="J36" s="293">
        <v>0</v>
      </c>
      <c r="K36" s="284">
        <v>0</v>
      </c>
      <c r="L36" s="284">
        <v>0</v>
      </c>
      <c r="M36" s="293">
        <v>0</v>
      </c>
      <c r="N36" s="293"/>
      <c r="O36" s="293">
        <v>0</v>
      </c>
      <c r="P36" s="293"/>
      <c r="Q36" s="293">
        <v>0</v>
      </c>
      <c r="R36" s="295"/>
    </row>
    <row r="37" spans="1:18" ht="13" x14ac:dyDescent="0.25">
      <c r="A37" s="275"/>
      <c r="B37" s="275"/>
      <c r="C37" s="276" t="s">
        <v>125</v>
      </c>
      <c r="D37" s="277"/>
      <c r="E37" s="278">
        <v>9</v>
      </c>
      <c r="F37" s="278">
        <v>16</v>
      </c>
      <c r="G37" s="278">
        <v>16</v>
      </c>
      <c r="H37" s="278">
        <v>15</v>
      </c>
      <c r="I37" s="278">
        <v>16</v>
      </c>
      <c r="J37" s="278">
        <v>16</v>
      </c>
      <c r="K37" s="278">
        <v>8</v>
      </c>
      <c r="L37" s="278">
        <v>8</v>
      </c>
      <c r="M37" s="278">
        <v>16</v>
      </c>
      <c r="N37" s="278">
        <v>14</v>
      </c>
      <c r="O37" s="278">
        <v>16</v>
      </c>
      <c r="P37" s="278">
        <v>12</v>
      </c>
      <c r="Q37" s="278">
        <v>14</v>
      </c>
      <c r="R37" s="278">
        <v>11</v>
      </c>
    </row>
    <row r="38" spans="1:18" ht="13" x14ac:dyDescent="0.25">
      <c r="A38" s="265" t="s">
        <v>13</v>
      </c>
      <c r="B38" s="265" t="s">
        <v>94</v>
      </c>
      <c r="C38" s="271" t="s">
        <v>176</v>
      </c>
      <c r="D38" s="267">
        <v>24</v>
      </c>
      <c r="E38" s="268">
        <v>8</v>
      </c>
      <c r="F38" s="267"/>
      <c r="G38" s="293"/>
      <c r="H38" s="293"/>
      <c r="I38" s="267"/>
      <c r="J38" s="267">
        <v>8</v>
      </c>
      <c r="K38" s="268">
        <v>8</v>
      </c>
      <c r="L38" s="268">
        <v>8</v>
      </c>
      <c r="M38" s="267"/>
      <c r="N38" s="267"/>
      <c r="O38" s="267"/>
      <c r="P38" s="267"/>
      <c r="Q38" s="267">
        <v>8</v>
      </c>
      <c r="R38" s="269">
        <v>8</v>
      </c>
    </row>
    <row r="39" spans="1:18" ht="13" x14ac:dyDescent="0.25">
      <c r="A39" s="265" t="s">
        <v>13</v>
      </c>
      <c r="B39" s="265" t="s">
        <v>94</v>
      </c>
      <c r="C39" s="297" t="s">
        <v>210</v>
      </c>
      <c r="D39" s="267">
        <v>40</v>
      </c>
      <c r="E39" s="268"/>
      <c r="F39" s="267">
        <v>8</v>
      </c>
      <c r="G39" s="267">
        <v>8</v>
      </c>
      <c r="H39" s="267">
        <v>8</v>
      </c>
      <c r="I39" s="267">
        <v>8</v>
      </c>
      <c r="J39" s="267"/>
      <c r="K39" s="268">
        <v>8</v>
      </c>
      <c r="L39" s="268">
        <v>8</v>
      </c>
      <c r="M39" s="267">
        <v>8</v>
      </c>
      <c r="N39" s="267"/>
      <c r="O39" s="267">
        <v>8</v>
      </c>
      <c r="P39" s="267">
        <v>8</v>
      </c>
      <c r="Q39" s="267">
        <v>8</v>
      </c>
      <c r="R39" s="269"/>
    </row>
    <row r="40" spans="1:18" ht="13" x14ac:dyDescent="0.25">
      <c r="A40" s="265" t="s">
        <v>13</v>
      </c>
      <c r="B40" s="265" t="s">
        <v>94</v>
      </c>
      <c r="C40" s="290" t="s">
        <v>235</v>
      </c>
      <c r="D40" s="267">
        <v>36</v>
      </c>
      <c r="E40" s="272"/>
      <c r="F40" s="283"/>
      <c r="G40" s="279">
        <v>8</v>
      </c>
      <c r="H40" s="283">
        <v>0</v>
      </c>
      <c r="I40" s="279">
        <v>8</v>
      </c>
      <c r="J40" s="279">
        <v>8</v>
      </c>
      <c r="K40" s="283">
        <v>8</v>
      </c>
      <c r="L40" s="283">
        <v>8</v>
      </c>
      <c r="M40" s="279"/>
      <c r="N40" s="279">
        <v>8</v>
      </c>
      <c r="O40" s="279">
        <v>8</v>
      </c>
      <c r="P40" s="279">
        <v>8</v>
      </c>
      <c r="Q40" s="279">
        <v>8</v>
      </c>
      <c r="R40" s="280"/>
    </row>
    <row r="41" spans="1:18" ht="13" x14ac:dyDescent="0.25">
      <c r="A41" s="265" t="s">
        <v>13</v>
      </c>
      <c r="B41" s="265" t="s">
        <v>94</v>
      </c>
      <c r="C41" s="271" t="s">
        <v>143</v>
      </c>
      <c r="D41" s="267">
        <v>40</v>
      </c>
      <c r="E41" s="268">
        <v>8</v>
      </c>
      <c r="F41" s="267">
        <v>8</v>
      </c>
      <c r="G41" s="267"/>
      <c r="H41" s="267">
        <v>8</v>
      </c>
      <c r="I41" s="267">
        <v>8</v>
      </c>
      <c r="J41" s="267">
        <v>8</v>
      </c>
      <c r="K41" s="268"/>
      <c r="L41" s="268"/>
      <c r="M41" s="267">
        <v>8</v>
      </c>
      <c r="N41" s="267">
        <v>8</v>
      </c>
      <c r="O41" s="267">
        <v>8</v>
      </c>
      <c r="P41" s="267">
        <v>8</v>
      </c>
      <c r="Q41" s="267"/>
      <c r="R41" s="269">
        <v>8</v>
      </c>
    </row>
    <row r="42" spans="1:18" ht="13" x14ac:dyDescent="0.25">
      <c r="A42" s="265" t="s">
        <v>13</v>
      </c>
      <c r="B42" s="265" t="s">
        <v>94</v>
      </c>
      <c r="C42" s="271" t="s">
        <v>221</v>
      </c>
      <c r="D42" s="267">
        <v>40</v>
      </c>
      <c r="E42" s="268">
        <v>8</v>
      </c>
      <c r="F42" s="267">
        <v>8</v>
      </c>
      <c r="G42" s="267">
        <v>8</v>
      </c>
      <c r="H42" s="267">
        <v>8</v>
      </c>
      <c r="I42" s="267"/>
      <c r="J42" s="267">
        <v>8</v>
      </c>
      <c r="K42" s="268"/>
      <c r="L42" s="268"/>
      <c r="M42" s="267">
        <v>8</v>
      </c>
      <c r="N42" s="267">
        <v>8</v>
      </c>
      <c r="O42" s="267">
        <v>8</v>
      </c>
      <c r="P42" s="267"/>
      <c r="Q42" s="267">
        <v>8</v>
      </c>
      <c r="R42" s="269">
        <v>8</v>
      </c>
    </row>
    <row r="43" spans="1:18" ht="13" x14ac:dyDescent="0.25">
      <c r="A43" s="275"/>
      <c r="B43" s="275"/>
      <c r="C43" s="276" t="s">
        <v>126</v>
      </c>
      <c r="D43" s="277"/>
      <c r="E43" s="278">
        <v>9</v>
      </c>
      <c r="F43" s="278">
        <v>11</v>
      </c>
      <c r="G43" s="278">
        <v>10</v>
      </c>
      <c r="H43" s="278">
        <v>9</v>
      </c>
      <c r="I43" s="278">
        <v>11</v>
      </c>
      <c r="J43" s="278">
        <v>11</v>
      </c>
      <c r="K43" s="278">
        <v>6</v>
      </c>
      <c r="L43" s="278">
        <v>6</v>
      </c>
      <c r="M43" s="278">
        <v>9</v>
      </c>
      <c r="N43" s="278">
        <v>8</v>
      </c>
      <c r="O43" s="278">
        <v>11</v>
      </c>
      <c r="P43" s="278">
        <v>8</v>
      </c>
      <c r="Q43" s="278">
        <v>9</v>
      </c>
      <c r="R43" s="278">
        <v>9</v>
      </c>
    </row>
    <row r="44" spans="1:18" ht="13" x14ac:dyDescent="0.25">
      <c r="A44" s="275"/>
      <c r="B44" s="275"/>
      <c r="C44" s="276" t="s">
        <v>127</v>
      </c>
      <c r="D44" s="277"/>
      <c r="E44" s="278">
        <v>9</v>
      </c>
      <c r="F44" s="278">
        <v>12</v>
      </c>
      <c r="G44" s="278">
        <v>12</v>
      </c>
      <c r="H44" s="278">
        <v>12</v>
      </c>
      <c r="I44" s="278">
        <v>11</v>
      </c>
      <c r="J44" s="278">
        <v>13</v>
      </c>
      <c r="K44" s="278">
        <v>9</v>
      </c>
      <c r="L44" s="278">
        <v>10</v>
      </c>
      <c r="M44" s="278">
        <v>11</v>
      </c>
      <c r="N44" s="278">
        <v>9</v>
      </c>
      <c r="O44" s="278">
        <v>13</v>
      </c>
      <c r="P44" s="278">
        <v>9</v>
      </c>
      <c r="Q44" s="278">
        <v>11</v>
      </c>
      <c r="R44" s="278">
        <v>10</v>
      </c>
    </row>
    <row r="45" spans="1:18" ht="13" x14ac:dyDescent="0.25">
      <c r="A45" s="265" t="s">
        <v>13</v>
      </c>
      <c r="B45" s="265" t="s">
        <v>216</v>
      </c>
      <c r="C45" s="271" t="s">
        <v>109</v>
      </c>
      <c r="D45" s="267">
        <v>35</v>
      </c>
      <c r="E45" s="269"/>
      <c r="F45" s="270">
        <v>7</v>
      </c>
      <c r="G45" s="267">
        <v>7</v>
      </c>
      <c r="H45" s="270">
        <v>7</v>
      </c>
      <c r="I45" s="267">
        <v>7</v>
      </c>
      <c r="J45" s="267">
        <v>7</v>
      </c>
      <c r="K45" s="269"/>
      <c r="L45" s="268"/>
      <c r="M45" s="267">
        <v>7</v>
      </c>
      <c r="N45" s="267">
        <v>7</v>
      </c>
      <c r="O45" s="267">
        <v>7</v>
      </c>
      <c r="P45" s="267">
        <v>7</v>
      </c>
      <c r="Q45" s="267">
        <v>7</v>
      </c>
      <c r="R45" s="269"/>
    </row>
    <row r="46" spans="1:18" ht="13" x14ac:dyDescent="0.25">
      <c r="A46" s="265" t="s">
        <v>13</v>
      </c>
      <c r="B46" s="265" t="s">
        <v>110</v>
      </c>
      <c r="C46" s="266" t="s">
        <v>106</v>
      </c>
      <c r="D46" s="267">
        <v>30</v>
      </c>
      <c r="E46" s="269"/>
      <c r="F46" s="270">
        <v>6</v>
      </c>
      <c r="G46" s="267">
        <v>6</v>
      </c>
      <c r="H46" s="270">
        <v>6</v>
      </c>
      <c r="I46" s="267">
        <v>6</v>
      </c>
      <c r="J46" s="267">
        <v>6</v>
      </c>
      <c r="K46" s="274"/>
      <c r="L46" s="268"/>
      <c r="M46" s="267">
        <v>6</v>
      </c>
      <c r="N46" s="267">
        <v>6</v>
      </c>
      <c r="O46" s="267">
        <v>6</v>
      </c>
      <c r="P46" s="267">
        <v>6</v>
      </c>
      <c r="Q46" s="267">
        <v>6</v>
      </c>
      <c r="R46" s="274"/>
    </row>
    <row r="47" spans="1:18" ht="13" x14ac:dyDescent="0.25">
      <c r="A47" s="275"/>
      <c r="B47" s="275"/>
      <c r="C47" s="298" t="s">
        <v>113</v>
      </c>
      <c r="D47" s="277"/>
      <c r="E47" s="278">
        <v>8</v>
      </c>
      <c r="F47" s="278">
        <v>10</v>
      </c>
      <c r="G47" s="278">
        <v>11</v>
      </c>
      <c r="H47" s="278">
        <v>12</v>
      </c>
      <c r="I47" s="278">
        <v>10</v>
      </c>
      <c r="J47" s="278">
        <v>11</v>
      </c>
      <c r="K47" s="278">
        <v>7</v>
      </c>
      <c r="L47" s="278">
        <v>7</v>
      </c>
      <c r="M47" s="278">
        <v>11</v>
      </c>
      <c r="N47" s="278">
        <v>10</v>
      </c>
      <c r="O47" s="278">
        <v>12</v>
      </c>
      <c r="P47" s="278">
        <v>8</v>
      </c>
      <c r="Q47" s="278">
        <v>11</v>
      </c>
      <c r="R47" s="278">
        <v>8</v>
      </c>
    </row>
    <row r="48" spans="1:18" ht="13" x14ac:dyDescent="0.25">
      <c r="A48" s="275"/>
      <c r="B48" s="275"/>
      <c r="C48" s="298" t="s">
        <v>55</v>
      </c>
      <c r="D48" s="277"/>
      <c r="E48" s="278">
        <v>6</v>
      </c>
      <c r="F48" s="278">
        <v>9</v>
      </c>
      <c r="G48" s="278">
        <v>10</v>
      </c>
      <c r="H48" s="278">
        <v>10</v>
      </c>
      <c r="I48" s="278">
        <v>9</v>
      </c>
      <c r="J48" s="278">
        <v>9</v>
      </c>
      <c r="K48" s="278">
        <v>4</v>
      </c>
      <c r="L48" s="278">
        <v>4</v>
      </c>
      <c r="M48" s="278">
        <v>10</v>
      </c>
      <c r="N48" s="278">
        <v>10</v>
      </c>
      <c r="O48" s="278">
        <v>10</v>
      </c>
      <c r="P48" s="278">
        <v>7</v>
      </c>
      <c r="Q48" s="278">
        <v>10</v>
      </c>
      <c r="R48" s="278">
        <v>6</v>
      </c>
    </row>
    <row r="49" spans="1:18" ht="13" x14ac:dyDescent="0.25">
      <c r="A49" s="265" t="s">
        <v>13</v>
      </c>
      <c r="B49" s="265" t="s">
        <v>227</v>
      </c>
      <c r="C49" s="271" t="s">
        <v>112</v>
      </c>
      <c r="D49" s="267">
        <v>10</v>
      </c>
      <c r="E49" s="269"/>
      <c r="F49" s="270"/>
      <c r="G49" s="267">
        <v>5</v>
      </c>
      <c r="H49" s="270"/>
      <c r="I49" s="267">
        <v>5</v>
      </c>
      <c r="J49" s="267"/>
      <c r="K49" s="268"/>
      <c r="L49" s="268"/>
      <c r="M49" s="267"/>
      <c r="N49" s="267">
        <v>5</v>
      </c>
      <c r="O49" s="267"/>
      <c r="P49" s="267">
        <v>5</v>
      </c>
      <c r="Q49" s="267"/>
      <c r="R49" s="268"/>
    </row>
    <row r="50" spans="1:18" ht="13" x14ac:dyDescent="0.25">
      <c r="A50" s="275"/>
      <c r="B50" s="275"/>
      <c r="C50" s="298" t="s">
        <v>105</v>
      </c>
      <c r="D50" s="277"/>
      <c r="E50" s="278">
        <v>6</v>
      </c>
      <c r="F50" s="278">
        <v>9</v>
      </c>
      <c r="G50" s="278">
        <v>9</v>
      </c>
      <c r="H50" s="278">
        <v>8</v>
      </c>
      <c r="I50" s="278">
        <v>8</v>
      </c>
      <c r="J50" s="278">
        <v>9</v>
      </c>
      <c r="K50" s="278">
        <v>4</v>
      </c>
      <c r="L50" s="278">
        <v>4</v>
      </c>
      <c r="M50" s="278">
        <v>9</v>
      </c>
      <c r="N50" s="278">
        <v>9</v>
      </c>
      <c r="O50" s="278">
        <v>10</v>
      </c>
      <c r="P50" s="278">
        <v>7</v>
      </c>
      <c r="Q50" s="278">
        <v>8</v>
      </c>
      <c r="R50" s="278">
        <v>6</v>
      </c>
    </row>
    <row r="51" spans="1:18" ht="13" x14ac:dyDescent="0.25">
      <c r="A51" s="275"/>
      <c r="B51" s="275"/>
      <c r="C51" s="298" t="s">
        <v>128</v>
      </c>
      <c r="D51" s="277"/>
      <c r="E51" s="278">
        <v>5</v>
      </c>
      <c r="F51" s="278">
        <v>8</v>
      </c>
      <c r="G51" s="278">
        <v>8</v>
      </c>
      <c r="H51" s="278">
        <v>7</v>
      </c>
      <c r="I51" s="278">
        <v>8</v>
      </c>
      <c r="J51" s="278">
        <v>9</v>
      </c>
      <c r="K51" s="278">
        <v>4</v>
      </c>
      <c r="L51" s="278">
        <v>4</v>
      </c>
      <c r="M51" s="278">
        <v>8</v>
      </c>
      <c r="N51" s="278">
        <v>8</v>
      </c>
      <c r="O51" s="278">
        <v>9</v>
      </c>
      <c r="P51" s="278">
        <v>7</v>
      </c>
      <c r="Q51" s="278">
        <v>8</v>
      </c>
      <c r="R51" s="278">
        <v>5</v>
      </c>
    </row>
    <row r="52" spans="1:18" ht="13" x14ac:dyDescent="0.25">
      <c r="A52" s="275"/>
      <c r="B52" s="275"/>
      <c r="C52" s="298" t="s">
        <v>161</v>
      </c>
      <c r="D52" s="277"/>
      <c r="E52" s="278">
        <v>4</v>
      </c>
      <c r="F52" s="278">
        <v>7</v>
      </c>
      <c r="G52" s="278">
        <v>7</v>
      </c>
      <c r="H52" s="278">
        <v>7</v>
      </c>
      <c r="I52" s="278">
        <v>7</v>
      </c>
      <c r="J52" s="278">
        <v>8</v>
      </c>
      <c r="K52" s="278">
        <v>4</v>
      </c>
      <c r="L52" s="278">
        <v>4</v>
      </c>
      <c r="M52" s="278">
        <v>7</v>
      </c>
      <c r="N52" s="278">
        <v>7</v>
      </c>
      <c r="O52" s="278">
        <v>8</v>
      </c>
      <c r="P52" s="278">
        <v>6</v>
      </c>
      <c r="Q52" s="278">
        <v>8</v>
      </c>
      <c r="R52" s="278">
        <v>4</v>
      </c>
    </row>
    <row r="53" spans="1:18" ht="13" x14ac:dyDescent="0.25">
      <c r="A53" s="275"/>
      <c r="B53" s="275"/>
      <c r="C53" s="298" t="s">
        <v>129</v>
      </c>
      <c r="D53" s="277"/>
      <c r="E53" s="278">
        <v>3</v>
      </c>
      <c r="F53" s="278">
        <v>5</v>
      </c>
      <c r="G53" s="278">
        <v>6</v>
      </c>
      <c r="H53" s="278">
        <v>6</v>
      </c>
      <c r="I53" s="278">
        <v>6</v>
      </c>
      <c r="J53" s="278">
        <v>6</v>
      </c>
      <c r="K53" s="278">
        <v>3</v>
      </c>
      <c r="L53" s="278">
        <v>3</v>
      </c>
      <c r="M53" s="278">
        <v>5</v>
      </c>
      <c r="N53" s="278">
        <v>6</v>
      </c>
      <c r="O53" s="278">
        <v>6</v>
      </c>
      <c r="P53" s="278">
        <v>6</v>
      </c>
      <c r="Q53" s="278">
        <v>6</v>
      </c>
      <c r="R53" s="278">
        <v>3</v>
      </c>
    </row>
    <row r="54" spans="1:18" ht="13" x14ac:dyDescent="0.25">
      <c r="A54" s="275"/>
      <c r="B54" s="275"/>
      <c r="C54" s="298" t="s">
        <v>186</v>
      </c>
      <c r="D54" s="277"/>
      <c r="E54" s="278">
        <v>3</v>
      </c>
      <c r="F54" s="278">
        <v>5</v>
      </c>
      <c r="G54" s="278">
        <v>6</v>
      </c>
      <c r="H54" s="278">
        <v>6</v>
      </c>
      <c r="I54" s="278">
        <v>6</v>
      </c>
      <c r="J54" s="278">
        <v>6</v>
      </c>
      <c r="K54" s="278">
        <v>3</v>
      </c>
      <c r="L54" s="278">
        <v>3</v>
      </c>
      <c r="M54" s="278">
        <v>5</v>
      </c>
      <c r="N54" s="278">
        <v>6</v>
      </c>
      <c r="O54" s="278">
        <v>6</v>
      </c>
      <c r="P54" s="278">
        <v>6</v>
      </c>
      <c r="Q54" s="278">
        <v>6</v>
      </c>
      <c r="R54" s="278">
        <v>3</v>
      </c>
    </row>
    <row r="55" spans="1:18" ht="13" x14ac:dyDescent="0.25">
      <c r="A55" s="275"/>
      <c r="B55" s="275"/>
      <c r="C55" s="298" t="s">
        <v>130</v>
      </c>
      <c r="D55" s="277"/>
      <c r="E55" s="278">
        <v>3</v>
      </c>
      <c r="F55" s="278">
        <v>5</v>
      </c>
      <c r="G55" s="278">
        <v>6</v>
      </c>
      <c r="H55" s="278">
        <v>6</v>
      </c>
      <c r="I55" s="278">
        <v>6</v>
      </c>
      <c r="J55" s="278">
        <v>6</v>
      </c>
      <c r="K55" s="278">
        <v>3</v>
      </c>
      <c r="L55" s="278">
        <v>3</v>
      </c>
      <c r="M55" s="278">
        <v>5</v>
      </c>
      <c r="N55" s="278">
        <v>6</v>
      </c>
      <c r="O55" s="278">
        <v>6</v>
      </c>
      <c r="P55" s="278">
        <v>6</v>
      </c>
      <c r="Q55" s="278">
        <v>6</v>
      </c>
      <c r="R55" s="278">
        <v>3</v>
      </c>
    </row>
    <row r="56" spans="1:18" ht="13.5" thickBot="1" x14ac:dyDescent="0.3">
      <c r="A56" s="299" t="s">
        <v>102</v>
      </c>
      <c r="B56" s="265"/>
      <c r="C56" s="266"/>
      <c r="D56" s="267"/>
      <c r="E56" s="269"/>
      <c r="F56" s="270"/>
      <c r="G56" s="270"/>
      <c r="H56" s="270"/>
      <c r="I56" s="267"/>
      <c r="J56" s="267"/>
      <c r="K56" s="268"/>
      <c r="L56" s="268"/>
      <c r="M56" s="267"/>
      <c r="N56" s="267"/>
      <c r="O56" s="267"/>
      <c r="P56" s="267"/>
      <c r="Q56" s="267"/>
      <c r="R56" s="269"/>
    </row>
    <row r="57" spans="1:18" ht="13.5" thickBot="1" x14ac:dyDescent="0.3">
      <c r="A57" s="300" t="s">
        <v>95</v>
      </c>
      <c r="B57" s="300" t="s">
        <v>101</v>
      </c>
      <c r="C57" s="301" t="s">
        <v>97</v>
      </c>
      <c r="D57" s="300">
        <v>19</v>
      </c>
      <c r="E57" s="302"/>
      <c r="F57" s="303">
        <v>7.5</v>
      </c>
      <c r="G57" s="303">
        <v>7.5</v>
      </c>
      <c r="H57" s="303">
        <v>4</v>
      </c>
      <c r="I57" s="300"/>
      <c r="J57" s="300"/>
      <c r="K57" s="302"/>
      <c r="L57" s="302"/>
      <c r="M57" s="300">
        <v>7.5</v>
      </c>
      <c r="N57" s="300">
        <v>7.5</v>
      </c>
      <c r="O57" s="300">
        <v>4</v>
      </c>
      <c r="P57" s="300"/>
      <c r="Q57" s="300"/>
      <c r="R57" s="304"/>
    </row>
    <row r="58" spans="1:18" ht="13" x14ac:dyDescent="0.25">
      <c r="A58" s="265" t="s">
        <v>96</v>
      </c>
      <c r="B58" s="265" t="s">
        <v>100</v>
      </c>
      <c r="C58" s="305" t="s">
        <v>99</v>
      </c>
      <c r="D58" s="267">
        <v>38</v>
      </c>
      <c r="E58" s="306"/>
      <c r="F58" s="307">
        <v>9.5</v>
      </c>
      <c r="G58" s="265">
        <v>9.5</v>
      </c>
      <c r="H58" s="265">
        <v>9.5</v>
      </c>
      <c r="I58" s="265">
        <v>9.5</v>
      </c>
      <c r="J58" s="265"/>
      <c r="K58" s="306"/>
      <c r="L58" s="308"/>
      <c r="M58" s="309">
        <v>9.5</v>
      </c>
      <c r="N58" s="265">
        <v>9.5</v>
      </c>
      <c r="O58" s="265">
        <v>9.5</v>
      </c>
      <c r="P58" s="265">
        <v>9.5</v>
      </c>
      <c r="Q58" s="265"/>
      <c r="R58" s="310"/>
    </row>
    <row r="59" spans="1:18" ht="13" x14ac:dyDescent="0.25">
      <c r="A59" s="265" t="s">
        <v>96</v>
      </c>
      <c r="B59" s="265" t="s">
        <v>100</v>
      </c>
      <c r="C59" s="305" t="s">
        <v>137</v>
      </c>
      <c r="D59" s="267">
        <v>38</v>
      </c>
      <c r="E59" s="306">
        <v>9.5</v>
      </c>
      <c r="F59" s="309">
        <v>9.5</v>
      </c>
      <c r="G59" s="265"/>
      <c r="H59" s="265"/>
      <c r="I59" s="265"/>
      <c r="J59" s="265">
        <v>9.5</v>
      </c>
      <c r="K59" s="306">
        <v>9.5</v>
      </c>
      <c r="L59" s="306">
        <v>9.5</v>
      </c>
      <c r="M59" s="307">
        <v>9.5</v>
      </c>
      <c r="N59" s="265"/>
      <c r="O59" s="265"/>
      <c r="P59" s="265"/>
      <c r="Q59" s="265">
        <v>9.5</v>
      </c>
      <c r="R59" s="310">
        <v>9.5</v>
      </c>
    </row>
    <row r="60" spans="1:18" ht="13" x14ac:dyDescent="0.3">
      <c r="A60" s="265"/>
      <c r="B60" s="311" t="s">
        <v>155</v>
      </c>
      <c r="C60" s="312" t="s">
        <v>140</v>
      </c>
      <c r="D60" s="267"/>
      <c r="E60" s="268"/>
      <c r="F60" s="270"/>
      <c r="G60" s="270"/>
      <c r="H60" s="270"/>
      <c r="I60" s="267"/>
      <c r="J60" s="267"/>
      <c r="K60" s="268"/>
      <c r="L60" s="268"/>
      <c r="M60" s="267"/>
      <c r="N60" s="267"/>
      <c r="O60" s="267"/>
      <c r="P60" s="267"/>
      <c r="Q60" s="267"/>
      <c r="R60" s="269"/>
    </row>
    <row r="61" spans="1:18" ht="13" x14ac:dyDescent="0.3">
      <c r="A61" s="265"/>
      <c r="B61" s="313" t="s">
        <v>154</v>
      </c>
      <c r="C61" s="314" t="s">
        <v>141</v>
      </c>
      <c r="D61" s="267"/>
      <c r="E61" s="268"/>
      <c r="F61" s="270"/>
      <c r="G61" s="270"/>
      <c r="H61" s="270"/>
      <c r="I61" s="267"/>
      <c r="J61" s="267"/>
      <c r="K61" s="268"/>
      <c r="L61" s="268"/>
      <c r="M61" s="267"/>
      <c r="N61" s="267"/>
      <c r="O61" s="267"/>
      <c r="P61" s="267"/>
      <c r="Q61" s="267"/>
      <c r="R61" s="269"/>
    </row>
    <row r="62" spans="1:18" ht="13" x14ac:dyDescent="0.3">
      <c r="A62" s="315"/>
      <c r="B62" s="315"/>
      <c r="C62" s="315"/>
      <c r="D62" s="317"/>
      <c r="E62" s="318">
        <v>95.5</v>
      </c>
      <c r="F62" s="318">
        <v>175.5</v>
      </c>
      <c r="G62" s="318">
        <v>176</v>
      </c>
      <c r="H62" s="318">
        <v>159.5</v>
      </c>
      <c r="I62" s="318">
        <v>171.5</v>
      </c>
      <c r="J62" s="318">
        <v>166.5</v>
      </c>
      <c r="K62" s="318">
        <v>95.5</v>
      </c>
      <c r="L62" s="318">
        <v>95.5</v>
      </c>
      <c r="M62" s="318">
        <v>172.5</v>
      </c>
      <c r="N62" s="318">
        <v>160</v>
      </c>
      <c r="O62" s="318">
        <v>170.5</v>
      </c>
      <c r="P62" s="318">
        <v>139.5</v>
      </c>
      <c r="Q62" s="318">
        <v>158.5</v>
      </c>
      <c r="R62" s="318">
        <v>119.5</v>
      </c>
    </row>
    <row r="63" spans="1:18" ht="13" x14ac:dyDescent="0.3">
      <c r="A63" s="319"/>
      <c r="B63" s="319"/>
      <c r="C63" s="319"/>
      <c r="D63" s="317"/>
      <c r="E63" s="318">
        <v>11.9</v>
      </c>
      <c r="F63" s="318">
        <v>21.9</v>
      </c>
      <c r="G63" s="318">
        <v>22</v>
      </c>
      <c r="H63" s="318">
        <v>19.899999999999999</v>
      </c>
      <c r="I63" s="318">
        <v>21.4</v>
      </c>
      <c r="J63" s="318">
        <v>20.8</v>
      </c>
      <c r="K63" s="318">
        <v>11.9</v>
      </c>
      <c r="L63" s="318">
        <v>11.9</v>
      </c>
      <c r="M63" s="318">
        <v>21.6</v>
      </c>
      <c r="N63" s="318">
        <v>20</v>
      </c>
      <c r="O63" s="318">
        <v>21.3</v>
      </c>
      <c r="P63" s="318">
        <v>17.399999999999999</v>
      </c>
      <c r="Q63" s="318">
        <v>19.8</v>
      </c>
      <c r="R63" s="318">
        <v>14.9</v>
      </c>
    </row>
    <row r="64" spans="1:18" ht="13" x14ac:dyDescent="0.3">
      <c r="A64" s="320"/>
      <c r="B64" s="320"/>
      <c r="C64" s="320"/>
      <c r="D64" s="321" t="s">
        <v>212</v>
      </c>
      <c r="E64" s="322" t="s">
        <v>74</v>
      </c>
      <c r="F64" s="323" t="s">
        <v>203</v>
      </c>
      <c r="H64" s="321" t="s">
        <v>211</v>
      </c>
      <c r="I64" s="324"/>
      <c r="J64" s="325" t="s">
        <v>203</v>
      </c>
      <c r="L64" s="321" t="s">
        <v>213</v>
      </c>
      <c r="M64" s="322" t="s">
        <v>74</v>
      </c>
      <c r="N64" s="323" t="s">
        <v>203</v>
      </c>
      <c r="P64" s="321" t="s">
        <v>211</v>
      </c>
      <c r="Q64" s="324"/>
      <c r="R64" s="325" t="s">
        <v>203</v>
      </c>
    </row>
    <row r="65" spans="1:18" ht="13" x14ac:dyDescent="0.3">
      <c r="A65" s="316"/>
      <c r="B65" s="316"/>
      <c r="C65" s="316"/>
      <c r="D65" s="326" t="s">
        <v>159</v>
      </c>
      <c r="E65" s="256">
        <v>27.15</v>
      </c>
      <c r="F65" s="327" t="s">
        <v>246</v>
      </c>
      <c r="H65" s="328" t="s">
        <v>240</v>
      </c>
      <c r="I65" s="329">
        <v>25.93</v>
      </c>
      <c r="J65" s="330" t="s">
        <v>247</v>
      </c>
      <c r="L65" s="331" t="s">
        <v>159</v>
      </c>
      <c r="M65" s="332">
        <v>27.15</v>
      </c>
      <c r="N65" s="333" t="s">
        <v>246</v>
      </c>
      <c r="P65" s="334" t="s">
        <v>240</v>
      </c>
      <c r="Q65" s="335">
        <v>25.93</v>
      </c>
      <c r="R65" s="336" t="s">
        <v>247</v>
      </c>
    </row>
    <row r="66" spans="1:18" ht="13" x14ac:dyDescent="0.3">
      <c r="A66" s="316"/>
      <c r="B66" s="316"/>
      <c r="C66" s="316"/>
      <c r="D66" s="337" t="s">
        <v>204</v>
      </c>
      <c r="E66" s="338">
        <v>26</v>
      </c>
      <c r="F66" s="339" t="s">
        <v>248</v>
      </c>
      <c r="H66" s="340" t="s">
        <v>74</v>
      </c>
      <c r="I66" s="341">
        <v>26</v>
      </c>
      <c r="J66" s="342" t="s">
        <v>248</v>
      </c>
      <c r="L66" s="343" t="s">
        <v>204</v>
      </c>
      <c r="M66" s="344">
        <v>25.4</v>
      </c>
      <c r="N66" s="345" t="s">
        <v>249</v>
      </c>
      <c r="P66" s="340" t="s">
        <v>74</v>
      </c>
      <c r="Q66" s="346">
        <v>25.4</v>
      </c>
      <c r="R66" s="347" t="s">
        <v>249</v>
      </c>
    </row>
    <row r="67" spans="1:18" ht="13" x14ac:dyDescent="0.3">
      <c r="A67" s="257"/>
      <c r="B67" s="257"/>
      <c r="C67" s="257"/>
      <c r="D67" s="331" t="s">
        <v>188</v>
      </c>
      <c r="E67" s="332">
        <v>0.2</v>
      </c>
      <c r="F67" s="333" t="s">
        <v>250</v>
      </c>
      <c r="H67" s="334" t="s">
        <v>241</v>
      </c>
      <c r="I67" s="332">
        <v>29.07</v>
      </c>
      <c r="J67" s="336" t="s">
        <v>251</v>
      </c>
      <c r="L67" s="348" t="s">
        <v>188</v>
      </c>
      <c r="M67" s="335">
        <v>0</v>
      </c>
      <c r="N67" s="336" t="s">
        <v>252</v>
      </c>
      <c r="P67" s="334" t="s">
        <v>241</v>
      </c>
      <c r="Q67" s="335">
        <v>29.07</v>
      </c>
      <c r="R67" s="336" t="s">
        <v>251</v>
      </c>
    </row>
  </sheetData>
  <mergeCells count="5">
    <mergeCell ref="A1:R1"/>
    <mergeCell ref="A2:R2"/>
    <mergeCell ref="A3:R3"/>
    <mergeCell ref="E4:K4"/>
    <mergeCell ref="L4:R4"/>
  </mergeCell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68"/>
  <sheetViews>
    <sheetView zoomScale="85" zoomScaleNormal="85" workbookViewId="0">
      <selection activeCell="J67" sqref="J67"/>
    </sheetView>
  </sheetViews>
  <sheetFormatPr defaultRowHeight="12.5" x14ac:dyDescent="0.25"/>
  <cols>
    <col min="2" max="2" width="17.1796875" customWidth="1"/>
    <col min="3" max="3" width="20.54296875" customWidth="1"/>
    <col min="4" max="8" width="6.1796875" customWidth="1"/>
    <col min="9" max="9" width="9.1796875" customWidth="1"/>
    <col min="10" max="10" width="8.453125" customWidth="1"/>
    <col min="11" max="11" width="6.1796875" customWidth="1"/>
    <col min="12" max="12" width="8.81640625" customWidth="1"/>
    <col min="13" max="13" width="6.1796875" customWidth="1"/>
    <col min="14" max="14" width="9.453125" customWidth="1"/>
    <col min="15" max="16" width="6.1796875" customWidth="1"/>
    <col min="17" max="17" width="6.54296875" customWidth="1"/>
    <col min="18" max="18" width="9.179687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79">
        <v>45137</v>
      </c>
      <c r="F5" s="79">
        <v>45138</v>
      </c>
      <c r="G5" s="79">
        <v>45139</v>
      </c>
      <c r="H5" s="79">
        <v>45140</v>
      </c>
      <c r="I5" s="79">
        <v>45141</v>
      </c>
      <c r="J5" s="79">
        <v>45142</v>
      </c>
      <c r="K5" s="79">
        <v>45143</v>
      </c>
      <c r="L5" s="79">
        <v>45144</v>
      </c>
      <c r="M5" s="79">
        <v>45145</v>
      </c>
      <c r="N5" s="79">
        <v>45146</v>
      </c>
      <c r="O5" s="79">
        <v>45147</v>
      </c>
      <c r="P5" s="79">
        <v>45148</v>
      </c>
      <c r="Q5" s="79">
        <v>45149</v>
      </c>
      <c r="R5" s="79">
        <v>45150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174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7.149999999999999" customHeight="1" x14ac:dyDescent="0.25">
      <c r="A7" s="84" t="s">
        <v>13</v>
      </c>
      <c r="B7" s="84" t="s">
        <v>116</v>
      </c>
      <c r="C7" s="85" t="s">
        <v>115</v>
      </c>
      <c r="D7" s="86">
        <f>SUM(E7:R7)/2</f>
        <v>40</v>
      </c>
      <c r="E7" s="89"/>
      <c r="F7" s="86">
        <v>8</v>
      </c>
      <c r="G7" s="86">
        <v>8</v>
      </c>
      <c r="H7" s="86">
        <v>8</v>
      </c>
      <c r="I7" s="86">
        <v>8</v>
      </c>
      <c r="J7" s="86">
        <v>8</v>
      </c>
      <c r="K7" s="89"/>
      <c r="L7" s="89"/>
      <c r="M7" s="86">
        <v>8</v>
      </c>
      <c r="N7" s="86">
        <v>8</v>
      </c>
      <c r="O7" s="86">
        <v>8</v>
      </c>
      <c r="P7" s="86">
        <v>8</v>
      </c>
      <c r="Q7" s="86">
        <v>8</v>
      </c>
      <c r="R7" s="87"/>
    </row>
    <row r="8" spans="1:18" ht="17.149999999999999" customHeight="1" x14ac:dyDescent="0.25">
      <c r="A8" s="84" t="s">
        <v>13</v>
      </c>
      <c r="B8" s="84" t="s">
        <v>90</v>
      </c>
      <c r="C8" s="85" t="s">
        <v>88</v>
      </c>
      <c r="D8" s="86">
        <f t="shared" ref="D8:D13" si="0">SUM(E8:R8)/2</f>
        <v>40</v>
      </c>
      <c r="E8" s="89"/>
      <c r="F8" s="86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17.149999999999999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7.149999999999999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232">
        <v>8</v>
      </c>
    </row>
    <row r="11" spans="1:18" ht="17.149999999999999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7.149999999999999" customHeight="1" x14ac:dyDescent="0.25">
      <c r="A12" s="84" t="s">
        <v>13</v>
      </c>
      <c r="B12" s="84" t="s">
        <v>90</v>
      </c>
      <c r="C12" s="124" t="s">
        <v>106</v>
      </c>
      <c r="D12" s="86">
        <f t="shared" si="0"/>
        <v>8</v>
      </c>
      <c r="E12" s="89"/>
      <c r="F12" s="88"/>
      <c r="G12" s="88"/>
      <c r="H12" s="86"/>
      <c r="I12" s="86"/>
      <c r="J12" s="86"/>
      <c r="K12" s="89">
        <v>8</v>
      </c>
      <c r="L12" s="146"/>
      <c r="M12" s="86"/>
      <c r="N12" s="86"/>
      <c r="O12" s="86"/>
      <c r="P12" s="86"/>
      <c r="Q12" s="86"/>
      <c r="R12" s="251">
        <v>8</v>
      </c>
    </row>
    <row r="13" spans="1:18" ht="17.149999999999999" customHeight="1" x14ac:dyDescent="0.25">
      <c r="A13" s="84" t="s">
        <v>13</v>
      </c>
      <c r="B13" s="84" t="s">
        <v>228</v>
      </c>
      <c r="C13" s="124" t="s">
        <v>112</v>
      </c>
      <c r="D13" s="86">
        <f t="shared" si="0"/>
        <v>12</v>
      </c>
      <c r="E13" s="89">
        <v>6</v>
      </c>
      <c r="F13" s="88"/>
      <c r="G13" s="138"/>
      <c r="H13" s="86"/>
      <c r="I13" s="138"/>
      <c r="J13" s="86"/>
      <c r="K13" s="89">
        <v>6</v>
      </c>
      <c r="L13" s="146">
        <v>6</v>
      </c>
      <c r="M13" s="86"/>
      <c r="N13" s="138"/>
      <c r="O13" s="86"/>
      <c r="P13" s="138"/>
      <c r="Q13" s="86"/>
      <c r="R13" s="251">
        <v>6</v>
      </c>
    </row>
    <row r="14" spans="1:18" ht="17.149999999999999" customHeight="1" x14ac:dyDescent="0.25">
      <c r="A14" s="90"/>
      <c r="B14" s="90"/>
      <c r="C14" s="91" t="s">
        <v>122</v>
      </c>
      <c r="D14" s="160"/>
      <c r="E14" s="92">
        <f>COUNT(E7:E13)</f>
        <v>3</v>
      </c>
      <c r="F14" s="92">
        <f>'8.27-9.9'!E14</f>
        <v>3</v>
      </c>
      <c r="G14" s="92">
        <f t="shared" ref="G14:R14" si="1">COUNT(G7:G13)</f>
        <v>4</v>
      </c>
      <c r="H14" s="92">
        <f t="shared" si="1"/>
        <v>4</v>
      </c>
      <c r="I14" s="92">
        <f t="shared" si="1"/>
        <v>5</v>
      </c>
      <c r="J14" s="92">
        <f t="shared" si="1"/>
        <v>5</v>
      </c>
      <c r="K14" s="92">
        <f t="shared" si="1"/>
        <v>2</v>
      </c>
      <c r="L14" s="92">
        <f t="shared" si="1"/>
        <v>1</v>
      </c>
      <c r="M14" s="92">
        <f t="shared" si="1"/>
        <v>5</v>
      </c>
      <c r="N14" s="92">
        <f t="shared" si="1"/>
        <v>5</v>
      </c>
      <c r="O14" s="92">
        <f t="shared" si="1"/>
        <v>5</v>
      </c>
      <c r="P14" s="92">
        <f t="shared" si="1"/>
        <v>4</v>
      </c>
      <c r="Q14" s="92">
        <f t="shared" si="1"/>
        <v>4</v>
      </c>
      <c r="R14" s="92">
        <f t="shared" si="1"/>
        <v>4</v>
      </c>
    </row>
    <row r="15" spans="1:18" ht="17.149999999999999" customHeight="1" x14ac:dyDescent="0.25">
      <c r="A15" s="84" t="s">
        <v>13</v>
      </c>
      <c r="B15" s="84" t="s">
        <v>14</v>
      </c>
      <c r="C15" s="109" t="s">
        <v>202</v>
      </c>
      <c r="D15" s="86">
        <f>SUM(E15:R15)/2</f>
        <v>40</v>
      </c>
      <c r="E15" s="146"/>
      <c r="F15" s="142">
        <v>8</v>
      </c>
      <c r="G15" s="142"/>
      <c r="H15" s="142">
        <v>8</v>
      </c>
      <c r="I15" s="142">
        <v>8</v>
      </c>
      <c r="J15" s="142">
        <v>8</v>
      </c>
      <c r="K15" s="146">
        <v>8</v>
      </c>
      <c r="L15" s="146">
        <v>8</v>
      </c>
      <c r="M15" s="86"/>
      <c r="N15" s="142">
        <v>8</v>
      </c>
      <c r="O15" s="142">
        <v>8</v>
      </c>
      <c r="P15" s="142">
        <v>8</v>
      </c>
      <c r="Q15" s="142">
        <v>8</v>
      </c>
      <c r="R15" s="144"/>
    </row>
    <row r="16" spans="1:18" ht="17.149999999999999" customHeight="1" x14ac:dyDescent="0.25">
      <c r="A16" s="84" t="s">
        <v>13</v>
      </c>
      <c r="B16" s="84" t="s">
        <v>14</v>
      </c>
      <c r="C16" s="109" t="s">
        <v>98</v>
      </c>
      <c r="D16" s="86">
        <f>SUM(E16:R16)/2</f>
        <v>40</v>
      </c>
      <c r="E16" s="89"/>
      <c r="F16" s="88">
        <v>8</v>
      </c>
      <c r="G16" s="86">
        <v>8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</row>
    <row r="17" spans="1:18" ht="17.149999999999999" customHeight="1" x14ac:dyDescent="0.25">
      <c r="A17" s="84" t="s">
        <v>13</v>
      </c>
      <c r="B17" s="84" t="s">
        <v>14</v>
      </c>
      <c r="C17" s="109" t="s">
        <v>142</v>
      </c>
      <c r="D17" s="86">
        <f>SUM(E17:R17)/2</f>
        <v>40</v>
      </c>
      <c r="E17" s="89"/>
      <c r="F17" s="88">
        <v>8</v>
      </c>
      <c r="G17" s="86">
        <v>8</v>
      </c>
      <c r="H17" s="86"/>
      <c r="I17" s="86">
        <v>8</v>
      </c>
      <c r="J17" s="86">
        <v>8</v>
      </c>
      <c r="K17" s="146">
        <v>8</v>
      </c>
      <c r="L17" s="146">
        <v>8</v>
      </c>
      <c r="M17" s="86">
        <v>8</v>
      </c>
      <c r="N17" s="86"/>
      <c r="O17" s="86">
        <v>8</v>
      </c>
      <c r="P17" s="86">
        <v>8</v>
      </c>
      <c r="Q17" s="86">
        <v>8</v>
      </c>
      <c r="R17" s="87"/>
    </row>
    <row r="18" spans="1:18" ht="17.149999999999999" customHeight="1" x14ac:dyDescent="0.25">
      <c r="A18" s="84" t="s">
        <v>13</v>
      </c>
      <c r="B18" s="84" t="s">
        <v>201</v>
      </c>
      <c r="C18" s="109" t="s">
        <v>107</v>
      </c>
      <c r="D18" s="86">
        <f>SUM(E18:R18)/2</f>
        <v>22</v>
      </c>
      <c r="E18" s="89">
        <v>8</v>
      </c>
      <c r="F18" s="86"/>
      <c r="G18" s="86">
        <v>5</v>
      </c>
      <c r="H18" s="86">
        <v>5</v>
      </c>
      <c r="I18" s="86"/>
      <c r="J18" s="86"/>
      <c r="K18" s="89"/>
      <c r="L18" s="89">
        <v>8</v>
      </c>
      <c r="M18" s="86">
        <v>5</v>
      </c>
      <c r="N18" s="86">
        <v>5</v>
      </c>
      <c r="O18" s="86"/>
      <c r="P18" s="86"/>
      <c r="Q18" s="86"/>
      <c r="R18" s="87">
        <v>8</v>
      </c>
    </row>
    <row r="19" spans="1:18" ht="17.149999999999999" customHeight="1" x14ac:dyDescent="0.25">
      <c r="A19" s="90"/>
      <c r="B19" s="90"/>
      <c r="C19" s="91" t="s">
        <v>123</v>
      </c>
      <c r="D19" s="160"/>
      <c r="E19" s="92">
        <f>COUNT(E7:E13,E15:E18)</f>
        <v>4</v>
      </c>
      <c r="F19" s="92">
        <f t="shared" ref="F19:R19" si="2">COUNT(F7:F13,F15:F18)</f>
        <v>8</v>
      </c>
      <c r="G19" s="92">
        <f t="shared" si="2"/>
        <v>7</v>
      </c>
      <c r="H19" s="92">
        <f t="shared" si="2"/>
        <v>7</v>
      </c>
      <c r="I19" s="92">
        <f t="shared" si="2"/>
        <v>8</v>
      </c>
      <c r="J19" s="92">
        <f t="shared" si="2"/>
        <v>8</v>
      </c>
      <c r="K19" s="92">
        <f t="shared" si="2"/>
        <v>4</v>
      </c>
      <c r="L19" s="92">
        <f t="shared" si="2"/>
        <v>4</v>
      </c>
      <c r="M19" s="92">
        <f t="shared" si="2"/>
        <v>8</v>
      </c>
      <c r="N19" s="92">
        <f t="shared" si="2"/>
        <v>8</v>
      </c>
      <c r="O19" s="92">
        <f t="shared" si="2"/>
        <v>8</v>
      </c>
      <c r="P19" s="92">
        <f t="shared" si="2"/>
        <v>7</v>
      </c>
      <c r="Q19" s="92">
        <f t="shared" si="2"/>
        <v>7</v>
      </c>
      <c r="R19" s="92">
        <f t="shared" si="2"/>
        <v>5</v>
      </c>
    </row>
    <row r="20" spans="1:18" ht="17.149999999999999" customHeight="1" x14ac:dyDescent="0.25">
      <c r="A20" s="84" t="s">
        <v>13</v>
      </c>
      <c r="B20" s="84" t="s">
        <v>26</v>
      </c>
      <c r="C20" s="109" t="s">
        <v>132</v>
      </c>
      <c r="D20" s="86">
        <f>SUM(E20:R20)/2</f>
        <v>8</v>
      </c>
      <c r="E20" s="89"/>
      <c r="F20" s="86">
        <v>8</v>
      </c>
      <c r="G20" s="86"/>
      <c r="H20" s="86">
        <v>8</v>
      </c>
      <c r="I20" s="149"/>
      <c r="J20" s="149"/>
      <c r="K20" s="89"/>
      <c r="L20" s="89"/>
      <c r="M20" s="138"/>
      <c r="N20" s="138"/>
      <c r="O20" s="138"/>
      <c r="P20" s="138"/>
      <c r="Q20" s="138"/>
      <c r="R20" s="224"/>
    </row>
    <row r="21" spans="1:18" ht="17.149999999999999" customHeight="1" x14ac:dyDescent="0.25">
      <c r="A21" s="84" t="s">
        <v>13</v>
      </c>
      <c r="B21" s="84" t="s">
        <v>26</v>
      </c>
      <c r="C21" s="107" t="s">
        <v>111</v>
      </c>
      <c r="D21" s="86"/>
      <c r="E21" s="89"/>
      <c r="F21" s="86">
        <v>8</v>
      </c>
      <c r="G21" s="86">
        <v>8</v>
      </c>
      <c r="H21" s="86"/>
      <c r="I21" s="86">
        <v>8</v>
      </c>
      <c r="J21" s="86">
        <v>8</v>
      </c>
      <c r="K21" s="89">
        <v>8</v>
      </c>
      <c r="L21" s="89">
        <v>8</v>
      </c>
      <c r="M21" s="86">
        <v>8</v>
      </c>
      <c r="N21" s="86">
        <v>8</v>
      </c>
      <c r="O21" s="86"/>
      <c r="P21" s="86">
        <v>8</v>
      </c>
      <c r="Q21" s="86">
        <v>8</v>
      </c>
      <c r="R21" s="224"/>
    </row>
    <row r="22" spans="1:18" ht="17.149999999999999" customHeight="1" x14ac:dyDescent="0.25">
      <c r="A22" s="84" t="s">
        <v>13</v>
      </c>
      <c r="B22" s="84" t="s">
        <v>26</v>
      </c>
      <c r="C22" s="109" t="s">
        <v>146</v>
      </c>
      <c r="D22" s="86">
        <f>SUM(E22:R22)/2</f>
        <v>40</v>
      </c>
      <c r="E22" s="89">
        <v>8</v>
      </c>
      <c r="F22" s="86"/>
      <c r="G22" s="86">
        <v>8</v>
      </c>
      <c r="H22" s="86">
        <v>8</v>
      </c>
      <c r="I22" s="86">
        <v>8</v>
      </c>
      <c r="J22" s="86">
        <v>8</v>
      </c>
      <c r="K22" s="137"/>
      <c r="L22" s="89"/>
      <c r="M22" s="86">
        <v>8</v>
      </c>
      <c r="N22" s="86">
        <v>8</v>
      </c>
      <c r="O22" s="86"/>
      <c r="P22" s="86">
        <v>8</v>
      </c>
      <c r="Q22" s="86">
        <v>8</v>
      </c>
      <c r="R22" s="89">
        <v>8</v>
      </c>
    </row>
    <row r="23" spans="1:18" ht="17.149999999999999" customHeight="1" x14ac:dyDescent="0.25">
      <c r="A23" s="90"/>
      <c r="B23" s="90"/>
      <c r="C23" s="91" t="s">
        <v>120</v>
      </c>
      <c r="D23" s="160"/>
      <c r="E23" s="92">
        <f>COUNT(E7:E13,E15:E18,E20:E22)</f>
        <v>5</v>
      </c>
      <c r="F23" s="92">
        <f>COUNT(F7:F13,W7F15:F18,F20:F22)</f>
        <v>7</v>
      </c>
      <c r="G23" s="92">
        <f t="shared" ref="G23:R23" si="3">COUNT(G7:G13,G15:G18,G20:G22)</f>
        <v>9</v>
      </c>
      <c r="H23" s="92">
        <f t="shared" si="3"/>
        <v>9</v>
      </c>
      <c r="I23" s="92">
        <f t="shared" si="3"/>
        <v>10</v>
      </c>
      <c r="J23" s="92">
        <f t="shared" si="3"/>
        <v>10</v>
      </c>
      <c r="K23" s="92">
        <f t="shared" si="3"/>
        <v>5</v>
      </c>
      <c r="L23" s="92">
        <f t="shared" si="3"/>
        <v>5</v>
      </c>
      <c r="M23" s="92">
        <f t="shared" si="3"/>
        <v>10</v>
      </c>
      <c r="N23" s="92">
        <f t="shared" si="3"/>
        <v>10</v>
      </c>
      <c r="O23" s="92">
        <f t="shared" si="3"/>
        <v>8</v>
      </c>
      <c r="P23" s="92">
        <f t="shared" si="3"/>
        <v>9</v>
      </c>
      <c r="Q23" s="92">
        <f t="shared" si="3"/>
        <v>9</v>
      </c>
      <c r="R23" s="92">
        <f t="shared" si="3"/>
        <v>6</v>
      </c>
    </row>
    <row r="24" spans="1:18" ht="17.149999999999999" customHeight="1" x14ac:dyDescent="0.25">
      <c r="A24" s="84" t="s">
        <v>13</v>
      </c>
      <c r="B24" s="84" t="s">
        <v>30</v>
      </c>
      <c r="C24" s="109" t="s">
        <v>230</v>
      </c>
      <c r="D24" s="86">
        <f>SUM(E24:R24)/2</f>
        <v>40</v>
      </c>
      <c r="E24" s="89"/>
      <c r="F24" s="86">
        <v>8</v>
      </c>
      <c r="G24" s="86">
        <v>8</v>
      </c>
      <c r="H24" s="86">
        <v>8</v>
      </c>
      <c r="I24" s="86"/>
      <c r="J24" s="86">
        <v>8</v>
      </c>
      <c r="K24" s="138">
        <v>8</v>
      </c>
      <c r="L24" s="138">
        <v>8</v>
      </c>
      <c r="M24" s="86">
        <v>8</v>
      </c>
      <c r="N24" s="86"/>
      <c r="O24" s="86">
        <v>8</v>
      </c>
      <c r="P24" s="86">
        <v>8</v>
      </c>
      <c r="Q24" s="86">
        <v>8</v>
      </c>
      <c r="R24" s="87"/>
    </row>
    <row r="25" spans="1:18" ht="17.149999999999999" customHeight="1" x14ac:dyDescent="0.25">
      <c r="A25" s="84" t="s">
        <v>13</v>
      </c>
      <c r="B25" s="84" t="s">
        <v>30</v>
      </c>
      <c r="C25" s="109" t="s">
        <v>135</v>
      </c>
      <c r="D25" s="86">
        <f>SUM(E25:R25)/2</f>
        <v>36</v>
      </c>
      <c r="E25" s="89"/>
      <c r="F25" s="250"/>
      <c r="G25" s="250"/>
      <c r="H25" s="86">
        <v>8</v>
      </c>
      <c r="I25" s="142">
        <v>8</v>
      </c>
      <c r="J25" s="142">
        <v>8</v>
      </c>
      <c r="K25" s="146">
        <v>8</v>
      </c>
      <c r="L25" s="146">
        <v>8</v>
      </c>
      <c r="M25" s="250"/>
      <c r="N25" s="250"/>
      <c r="O25" s="86">
        <v>8</v>
      </c>
      <c r="P25" s="86">
        <v>8</v>
      </c>
      <c r="Q25" s="86">
        <v>8</v>
      </c>
      <c r="R25" s="144">
        <v>8</v>
      </c>
    </row>
    <row r="26" spans="1:18" ht="17.149999999999999" customHeight="1" x14ac:dyDescent="0.25">
      <c r="A26" s="84" t="s">
        <v>13</v>
      </c>
      <c r="B26" s="84" t="s">
        <v>30</v>
      </c>
      <c r="C26" s="109" t="s">
        <v>238</v>
      </c>
      <c r="D26" s="86">
        <f>SUM(E26:R26)/2</f>
        <v>16</v>
      </c>
      <c r="E26" s="89">
        <v>8</v>
      </c>
      <c r="F26" s="86"/>
      <c r="G26" s="86"/>
      <c r="H26" s="86"/>
      <c r="I26" s="86"/>
      <c r="J26" s="86"/>
      <c r="K26" s="89">
        <v>8</v>
      </c>
      <c r="L26" s="89">
        <v>8</v>
      </c>
      <c r="M26" s="86"/>
      <c r="N26" s="86"/>
      <c r="O26" s="86"/>
      <c r="P26" s="86"/>
      <c r="Q26" s="86"/>
      <c r="R26" s="87">
        <v>8</v>
      </c>
    </row>
    <row r="27" spans="1:18" ht="17.149999999999999" customHeight="1" x14ac:dyDescent="0.25">
      <c r="A27" s="90"/>
      <c r="B27" s="90"/>
      <c r="C27" s="91" t="s">
        <v>119</v>
      </c>
      <c r="D27" s="160"/>
      <c r="E27" s="92">
        <f>COUNT(E7:E13,E15:E18,E20:E22,E24:E26)</f>
        <v>6</v>
      </c>
      <c r="F27" s="92">
        <f t="shared" ref="F27:R27" si="4">COUNT(F7:F13,F15:F18,F20:F22,F24:F26)</f>
        <v>11</v>
      </c>
      <c r="G27" s="92">
        <f t="shared" si="4"/>
        <v>10</v>
      </c>
      <c r="H27" s="92">
        <f t="shared" si="4"/>
        <v>11</v>
      </c>
      <c r="I27" s="92">
        <f t="shared" si="4"/>
        <v>11</v>
      </c>
      <c r="J27" s="92">
        <f t="shared" si="4"/>
        <v>12</v>
      </c>
      <c r="K27" s="92">
        <f t="shared" si="4"/>
        <v>8</v>
      </c>
      <c r="L27" s="92">
        <f t="shared" si="4"/>
        <v>8</v>
      </c>
      <c r="M27" s="92">
        <f t="shared" si="4"/>
        <v>11</v>
      </c>
      <c r="N27" s="92">
        <f t="shared" si="4"/>
        <v>10</v>
      </c>
      <c r="O27" s="92">
        <f t="shared" si="4"/>
        <v>10</v>
      </c>
      <c r="P27" s="92">
        <f t="shared" si="4"/>
        <v>11</v>
      </c>
      <c r="Q27" s="92">
        <f t="shared" si="4"/>
        <v>11</v>
      </c>
      <c r="R27" s="92">
        <f t="shared" si="4"/>
        <v>8</v>
      </c>
    </row>
    <row r="28" spans="1:18" ht="17.149999999999999" customHeight="1" x14ac:dyDescent="0.25">
      <c r="A28" s="252" t="s">
        <v>231</v>
      </c>
      <c r="B28" s="84" t="s">
        <v>91</v>
      </c>
      <c r="C28" s="221" t="s">
        <v>243</v>
      </c>
      <c r="D28" s="86">
        <f>SUM(E28:R28)/2</f>
        <v>36</v>
      </c>
      <c r="E28" s="253"/>
      <c r="F28" s="147" t="s">
        <v>10</v>
      </c>
      <c r="G28" s="86">
        <v>8</v>
      </c>
      <c r="H28" s="86">
        <v>8</v>
      </c>
      <c r="I28" s="86">
        <v>8</v>
      </c>
      <c r="J28" s="86"/>
      <c r="K28" s="89">
        <v>8</v>
      </c>
      <c r="L28" s="89">
        <v>8</v>
      </c>
      <c r="M28" s="86">
        <v>8</v>
      </c>
      <c r="N28" s="86">
        <v>8</v>
      </c>
      <c r="O28" s="86">
        <v>8</v>
      </c>
      <c r="P28" s="86"/>
      <c r="Q28" s="86">
        <v>8</v>
      </c>
      <c r="R28" s="87"/>
    </row>
    <row r="29" spans="1:18" ht="17.149999999999999" customHeight="1" x14ac:dyDescent="0.25">
      <c r="A29" s="242" t="s">
        <v>232</v>
      </c>
      <c r="B29" s="84" t="s">
        <v>91</v>
      </c>
      <c r="C29" s="111" t="s">
        <v>244</v>
      </c>
      <c r="D29" s="86">
        <f>SUM(E29:R29)/2</f>
        <v>0</v>
      </c>
      <c r="E29" s="137">
        <v>0</v>
      </c>
      <c r="F29" s="120"/>
      <c r="G29" s="120">
        <v>0</v>
      </c>
      <c r="H29" s="120">
        <v>0</v>
      </c>
      <c r="I29" s="120">
        <v>0</v>
      </c>
      <c r="J29" s="120">
        <v>0</v>
      </c>
      <c r="K29" s="137"/>
      <c r="L29" s="137"/>
      <c r="M29" s="120">
        <v>0</v>
      </c>
      <c r="N29" s="120">
        <v>0</v>
      </c>
      <c r="O29" s="120"/>
      <c r="P29" s="120">
        <v>0</v>
      </c>
      <c r="Q29" s="120">
        <v>0</v>
      </c>
      <c r="R29" s="119">
        <v>0</v>
      </c>
    </row>
    <row r="30" spans="1:18" ht="17.149999999999999" customHeight="1" x14ac:dyDescent="0.25">
      <c r="A30" s="84" t="s">
        <v>13</v>
      </c>
      <c r="B30" s="84" t="s">
        <v>91</v>
      </c>
      <c r="C30" s="85" t="s">
        <v>92</v>
      </c>
      <c r="D30" s="86">
        <f>SUM(E30:R30)/2</f>
        <v>40</v>
      </c>
      <c r="E30" s="89"/>
      <c r="F30" s="86">
        <v>8</v>
      </c>
      <c r="G30" s="86">
        <v>8</v>
      </c>
      <c r="H30" s="86">
        <v>8</v>
      </c>
      <c r="I30" s="86">
        <v>8</v>
      </c>
      <c r="J30" s="86">
        <v>8</v>
      </c>
      <c r="K30" s="89"/>
      <c r="L30" s="89"/>
      <c r="M30" s="86">
        <v>8</v>
      </c>
      <c r="N30" s="86">
        <v>8</v>
      </c>
      <c r="O30" s="86">
        <v>8</v>
      </c>
      <c r="P30" s="86">
        <v>8</v>
      </c>
      <c r="Q30" s="86">
        <v>8</v>
      </c>
      <c r="R30" s="87"/>
    </row>
    <row r="31" spans="1:18" ht="17.149999999999999" customHeight="1" x14ac:dyDescent="0.25">
      <c r="A31" s="90"/>
      <c r="B31" s="90"/>
      <c r="C31" s="91" t="s">
        <v>124</v>
      </c>
      <c r="D31" s="160"/>
      <c r="E31" s="92">
        <f>COUNT(E7:E13,E15:E18,E20:E22:E24:E26,E28:E30)</f>
        <v>8</v>
      </c>
      <c r="F31" s="92">
        <f>COUNT(F7:F13,F15:F18,F20:F22,F29E24:F24:F26,F28:F30)</f>
        <v>11</v>
      </c>
      <c r="G31" s="92">
        <f>COUNT(G7:G13,G15:G18,G20:G22,F29E24:G24:G26,G28:G30)</f>
        <v>12</v>
      </c>
      <c r="H31" s="92">
        <f>COUNT(H7:H13,H15:H18,H20:H22,F29E24:H24:H26,H28:H30)</f>
        <v>12</v>
      </c>
      <c r="I31" s="92">
        <f>COUNT(I7:I13,I15:I18,I20:I22,F29E24:I24:I26,I28:I30)</f>
        <v>13</v>
      </c>
      <c r="J31" s="92">
        <f>COUNT(J7:J13,J15:J18,J20:J22,F29E24:J24:J26,J28:J30)</f>
        <v>12</v>
      </c>
      <c r="K31" s="92">
        <f>COUNT(K7:K13,K15:K18,K20:K22,K24:K26,K28:K30)</f>
        <v>9</v>
      </c>
      <c r="L31" s="92">
        <f>COUNT(L7:L13,L15:L18,L20:L22,L24:L26,L28:L30)</f>
        <v>9</v>
      </c>
      <c r="M31" s="92">
        <f>COUNT(M7:M13,M15:M18,M20:M22,F29E24:M24:M26,M28:M30)</f>
        <v>13</v>
      </c>
      <c r="N31" s="92">
        <f>COUNT(N7:N13,N15:N18,N20:N22,F29E24:N24:N26,N28:N30)</f>
        <v>13</v>
      </c>
      <c r="O31" s="92">
        <f>COUNT(O7:O13,O15:O18,O20:O22,F29E24:O24:O26,O28:O30)</f>
        <v>10</v>
      </c>
      <c r="P31" s="92">
        <f>COUNT(P7:P13,P15:P18,P20:P22,F29E24:P24:P26,P28:P30)</f>
        <v>11</v>
      </c>
      <c r="Q31" s="92">
        <f>COUNT(Q7:Q13,Q15:Q18,Q20:Q22,F29E24:Q24:Q26,Q28:Q30)</f>
        <v>12</v>
      </c>
      <c r="R31" s="92">
        <f>COUNT(R7:R13,R15:R18,R20:R22,R24:R26,R28:R30)</f>
        <v>9</v>
      </c>
    </row>
    <row r="32" spans="1:18" ht="17.149999999999999" customHeight="1" x14ac:dyDescent="0.25">
      <c r="A32" s="84" t="s">
        <v>13</v>
      </c>
      <c r="B32" s="84" t="s">
        <v>34</v>
      </c>
      <c r="C32" s="125" t="s">
        <v>192</v>
      </c>
      <c r="D32" s="86">
        <f>SUM(E32:R32)/2</f>
        <v>32</v>
      </c>
      <c r="E32" s="89">
        <v>8</v>
      </c>
      <c r="F32" s="86"/>
      <c r="G32" s="86"/>
      <c r="H32" s="86">
        <v>8</v>
      </c>
      <c r="I32" s="86">
        <v>8</v>
      </c>
      <c r="J32" s="86">
        <v>8</v>
      </c>
      <c r="K32" s="89"/>
      <c r="L32" s="89"/>
      <c r="M32" s="86"/>
      <c r="N32" s="86"/>
      <c r="O32" s="86">
        <v>8</v>
      </c>
      <c r="P32" s="86">
        <v>8</v>
      </c>
      <c r="Q32" s="86">
        <v>8</v>
      </c>
      <c r="R32" s="87">
        <v>8</v>
      </c>
    </row>
    <row r="33" spans="1:18" ht="17.149999999999999" customHeight="1" x14ac:dyDescent="0.25">
      <c r="A33" s="90"/>
      <c r="B33" s="90"/>
      <c r="C33" s="91" t="s">
        <v>121</v>
      </c>
      <c r="D33" s="160"/>
      <c r="E33" s="92">
        <f t="shared" ref="E33:R33" si="5">COUNT(E15:E18,E20:E22,E7:E13,E24:E26,E28:E30,E32:E32)</f>
        <v>8</v>
      </c>
      <c r="F33" s="92">
        <f t="shared" si="5"/>
        <v>12</v>
      </c>
      <c r="G33" s="92">
        <f t="shared" si="5"/>
        <v>13</v>
      </c>
      <c r="H33" s="92">
        <f t="shared" si="5"/>
        <v>15</v>
      </c>
      <c r="I33" s="92">
        <f t="shared" si="5"/>
        <v>15</v>
      </c>
      <c r="J33" s="92">
        <f t="shared" si="5"/>
        <v>15</v>
      </c>
      <c r="K33" s="92">
        <f t="shared" si="5"/>
        <v>9</v>
      </c>
      <c r="L33" s="92">
        <f t="shared" si="5"/>
        <v>9</v>
      </c>
      <c r="M33" s="92">
        <f t="shared" si="5"/>
        <v>14</v>
      </c>
      <c r="N33" s="92">
        <f t="shared" si="5"/>
        <v>13</v>
      </c>
      <c r="O33" s="92">
        <f t="shared" si="5"/>
        <v>13</v>
      </c>
      <c r="P33" s="92">
        <f t="shared" si="5"/>
        <v>14</v>
      </c>
      <c r="Q33" s="92">
        <f t="shared" si="5"/>
        <v>15</v>
      </c>
      <c r="R33" s="92">
        <f t="shared" si="5"/>
        <v>10</v>
      </c>
    </row>
    <row r="34" spans="1:18" ht="17.149999999999999" customHeight="1" x14ac:dyDescent="0.25">
      <c r="A34" s="90"/>
      <c r="B34" s="90"/>
      <c r="C34" s="91" t="s">
        <v>139</v>
      </c>
      <c r="D34" s="160"/>
      <c r="E34" s="92">
        <f>COUNT(E7:E13,E15:E18,E20:E22,E24:E26,E28:E30,E32:E32,#REF!)</f>
        <v>8</v>
      </c>
      <c r="F34" s="92">
        <f>COUNT(F7:F13,F15:F18,F20:F22,F24:F26,F28:F30,F32:F32,#REF!)</f>
        <v>12</v>
      </c>
      <c r="G34" s="92">
        <f>COUNT(G7:G13,G15:G18,G20:G22,G24:G26,G28:G30,G32:G32,#REF!)</f>
        <v>13</v>
      </c>
      <c r="H34" s="92">
        <f>COUNT(H7:H13,H15:H18,H20:H22,H24:H26,H28:H30,H32:H32,#REF!)</f>
        <v>15</v>
      </c>
      <c r="I34" s="92">
        <f>COUNT(I7:I13,I15:I18,I20:I22,I24:I26,I28:I30,I32:I32,#REF!)</f>
        <v>15</v>
      </c>
      <c r="J34" s="92">
        <f>COUNT(J7:J13,J15:J18,J20:J22,J24:J26,J28:J30,J32:J32,#REF!)</f>
        <v>15</v>
      </c>
      <c r="K34" s="92">
        <f>COUNT(K7:K13,K15:K18,K20:K22,K24:K26,K28:K30,K32:K32,#REF!)</f>
        <v>9</v>
      </c>
      <c r="L34" s="92">
        <f>COUNT(L7:L13,L15:L18,L20:L22,L24:L26,L28:L30,L32:L32,#REF!)</f>
        <v>9</v>
      </c>
      <c r="M34" s="92">
        <f>COUNT(M7:M13,M15:M18,M20:M22,M24:M26,M28:M30,M32:M32,#REF!)</f>
        <v>14</v>
      </c>
      <c r="N34" s="92">
        <f>COUNT(N7:N13,N15:N18,N20:N22,N24:N26,N28:N30,N32:N32,#REF!)</f>
        <v>13</v>
      </c>
      <c r="O34" s="92">
        <f>COUNT(O7:O13,O15:O18,O20:O22,O24:O26,O28:O30,O32:O32,#REF!)</f>
        <v>13</v>
      </c>
      <c r="P34" s="92">
        <f>COUNT(P7:P13,P15:P18,P20:P22,P24:P26,P28:P30,P32:P32,#REF!)</f>
        <v>14</v>
      </c>
      <c r="Q34" s="92">
        <f>COUNT(Q7:Q13,Q15:Q18,Q20:Q22,Q24:Q26,Q28:Q30,Q32:Q32,#REF!)</f>
        <v>15</v>
      </c>
      <c r="R34" s="92">
        <f>COUNT(R7:R13,R15:R18,R20:R22,R24:R26,R28:R30,R32:R32,#REF!)</f>
        <v>10</v>
      </c>
    </row>
    <row r="35" spans="1:18" ht="17.149999999999999" customHeight="1" x14ac:dyDescent="0.25">
      <c r="A35" s="84" t="s">
        <v>13</v>
      </c>
      <c r="B35" s="84" t="s">
        <v>103</v>
      </c>
      <c r="C35" s="109" t="s">
        <v>233</v>
      </c>
      <c r="D35" s="86">
        <f>SUM(E35:R35)/2</f>
        <v>40</v>
      </c>
      <c r="E35" s="146">
        <v>8</v>
      </c>
      <c r="F35" s="142">
        <v>8</v>
      </c>
      <c r="G35" s="148"/>
      <c r="H35" s="142">
        <v>8</v>
      </c>
      <c r="I35" s="142">
        <v>8</v>
      </c>
      <c r="J35" s="142">
        <v>8</v>
      </c>
      <c r="K35" s="146"/>
      <c r="L35" s="146"/>
      <c r="M35" s="142">
        <v>8</v>
      </c>
      <c r="N35" s="142">
        <v>8</v>
      </c>
      <c r="O35" s="142">
        <v>8</v>
      </c>
      <c r="P35" s="142"/>
      <c r="Q35" s="142">
        <v>8</v>
      </c>
      <c r="R35" s="144">
        <v>8</v>
      </c>
    </row>
    <row r="36" spans="1:18" ht="17.149999999999999" customHeight="1" x14ac:dyDescent="0.25">
      <c r="A36" s="90"/>
      <c r="B36" s="90"/>
      <c r="C36" s="91" t="s">
        <v>125</v>
      </c>
      <c r="D36" s="160"/>
      <c r="E36" s="92">
        <f>COUNT(E7:E12,E15:E18,E20:E22,E24:E26,E28:E30,E32:E32,#REF!,E35:E35)</f>
        <v>8</v>
      </c>
      <c r="F36" s="92">
        <f>COUNT(F7:F12,F15:F17,F20:F22,F24:F26,F28:F30,F32:F32,#REF!,F35:F35)</f>
        <v>13</v>
      </c>
      <c r="G36" s="92">
        <f>COUNT(G7:G12,G15:G17,G20:G22,G24:G26,G28:G30,G32:G32,#REF!,G35:G35)</f>
        <v>12</v>
      </c>
      <c r="H36" s="92">
        <f>COUNT(H7:H12,H15:H17,H20:H22,H24:H26,H28:H30,H32:H32,#REF!,H35:H35)</f>
        <v>15</v>
      </c>
      <c r="I36" s="92">
        <f>COUNT(I7:I12,I15:I17,I20:I22,I24:I26,I28:I30,I32:I32,#REF!,I35:I35)</f>
        <v>16</v>
      </c>
      <c r="J36" s="92">
        <f>COUNT(J7:J12,J15:J17,J20:J22,J24:J26,J28:J30,J32:J32,#REF!,J35:J35)</f>
        <v>16</v>
      </c>
      <c r="K36" s="92">
        <f>COUNT(K7:K12,K15:K18,K20:K22,K24:K26,K28:K30,K32:K32,#REF!,K35:K35)</f>
        <v>8</v>
      </c>
      <c r="L36" s="92">
        <f>COUNT(L7:L12,L15:L18,L20:L22,L24:L26,L28:L30,L32:L32,#REF!,L35:L35)</f>
        <v>8</v>
      </c>
      <c r="M36" s="92">
        <f>COUNT(M7:M12,M15:M17,M20:M22,M24:M26,M28:M30,M32:M32,#REF!,M35:M35)</f>
        <v>14</v>
      </c>
      <c r="N36" s="92">
        <f>COUNT(N7:N12,N15:N17,N20:N22,N24:N26,N28:N30,N32:N32,#REF!,N35:N35)</f>
        <v>13</v>
      </c>
      <c r="O36" s="92">
        <f>COUNT(O7:O12,O15:O17,O20:O22,O24:O26,O28:O30,O32:O32,#REF!,O35:O35)</f>
        <v>14</v>
      </c>
      <c r="P36" s="92">
        <f>COUNT(P7:P12,P15:P17,P20:P22,P24:P26,P28:P30,P32:P32,#REF!,P35:P35)</f>
        <v>14</v>
      </c>
      <c r="Q36" s="92">
        <f>COUNT(Q7:Q12,Q15:Q17,Q20:Q22,Q24:Q26,Q28:Q30,Q32:Q32,#REF!,Q35:Q35)</f>
        <v>16</v>
      </c>
      <c r="R36" s="92">
        <f>COUNT(R7:R12,R15:R18,R20:R22,R24:R26,R28:R30,R32:R32,#REF!,R35:R35)</f>
        <v>10</v>
      </c>
    </row>
    <row r="37" spans="1:18" ht="17.149999999999999" customHeight="1" x14ac:dyDescent="0.25">
      <c r="A37" s="84" t="s">
        <v>13</v>
      </c>
      <c r="B37" s="131" t="s">
        <v>93</v>
      </c>
      <c r="C37" s="109" t="s">
        <v>229</v>
      </c>
      <c r="D37" s="86">
        <f t="shared" ref="D37:D40" si="6">SUM(E37:R37)/2</f>
        <v>32</v>
      </c>
      <c r="E37" s="89"/>
      <c r="F37" s="86">
        <v>8</v>
      </c>
      <c r="G37" s="86">
        <v>8</v>
      </c>
      <c r="H37" s="86"/>
      <c r="I37" s="86">
        <v>8</v>
      </c>
      <c r="J37" s="86"/>
      <c r="K37" s="89">
        <v>8</v>
      </c>
      <c r="L37" s="89">
        <v>8</v>
      </c>
      <c r="M37" s="86">
        <v>8</v>
      </c>
      <c r="N37" s="86">
        <v>8</v>
      </c>
      <c r="O37" s="86"/>
      <c r="P37" s="86">
        <v>8</v>
      </c>
      <c r="Q37" s="86"/>
      <c r="R37" s="87"/>
    </row>
    <row r="38" spans="1:18" ht="17.149999999999999" customHeight="1" x14ac:dyDescent="0.25">
      <c r="A38" s="84" t="s">
        <v>13</v>
      </c>
      <c r="B38" s="131" t="s">
        <v>94</v>
      </c>
      <c r="C38" s="109" t="s">
        <v>176</v>
      </c>
      <c r="D38" s="86">
        <f>SUM(E38:R38)/2</f>
        <v>24</v>
      </c>
      <c r="E38" s="89">
        <v>8</v>
      </c>
      <c r="F38" s="86"/>
      <c r="G38" s="120"/>
      <c r="H38" s="120"/>
      <c r="I38" s="86"/>
      <c r="J38" s="86">
        <v>8</v>
      </c>
      <c r="K38" s="89">
        <v>8</v>
      </c>
      <c r="L38" s="89">
        <v>8</v>
      </c>
      <c r="M38" s="86"/>
      <c r="N38" s="86"/>
      <c r="O38" s="86"/>
      <c r="P38" s="86"/>
      <c r="Q38" s="86">
        <v>8</v>
      </c>
      <c r="R38" s="87">
        <v>8</v>
      </c>
    </row>
    <row r="39" spans="1:18" ht="17.149999999999999" customHeight="1" x14ac:dyDescent="0.25">
      <c r="A39" s="242" t="s">
        <v>28</v>
      </c>
      <c r="B39" s="131" t="s">
        <v>94</v>
      </c>
      <c r="C39" s="111" t="s">
        <v>28</v>
      </c>
      <c r="D39" s="86"/>
      <c r="E39" s="137"/>
      <c r="F39" s="120">
        <v>0</v>
      </c>
      <c r="G39" s="120">
        <v>0</v>
      </c>
      <c r="H39" s="120"/>
      <c r="I39" s="120">
        <v>0</v>
      </c>
      <c r="J39" s="120">
        <v>0</v>
      </c>
      <c r="K39" s="137">
        <v>0</v>
      </c>
      <c r="L39" s="137">
        <v>0</v>
      </c>
      <c r="M39" s="120"/>
      <c r="N39" s="120">
        <v>0</v>
      </c>
      <c r="O39" s="120">
        <v>0</v>
      </c>
      <c r="P39" s="120">
        <v>0</v>
      </c>
      <c r="Q39" s="120">
        <v>0</v>
      </c>
      <c r="R39" s="119"/>
    </row>
    <row r="40" spans="1:18" ht="17.149999999999999" customHeight="1" x14ac:dyDescent="0.25">
      <c r="A40" s="84" t="s">
        <v>13</v>
      </c>
      <c r="B40" s="131" t="s">
        <v>94</v>
      </c>
      <c r="C40" s="125" t="s">
        <v>210</v>
      </c>
      <c r="D40" s="86">
        <f t="shared" si="6"/>
        <v>40</v>
      </c>
      <c r="E40" s="89"/>
      <c r="F40" s="86">
        <v>8</v>
      </c>
      <c r="G40" s="86">
        <v>8</v>
      </c>
      <c r="H40" s="86">
        <v>8</v>
      </c>
      <c r="I40" s="86">
        <v>8</v>
      </c>
      <c r="J40" s="86"/>
      <c r="K40" s="89">
        <v>8</v>
      </c>
      <c r="L40" s="89">
        <v>8</v>
      </c>
      <c r="M40" s="86">
        <v>8</v>
      </c>
      <c r="N40" s="86"/>
      <c r="O40" s="86">
        <v>8</v>
      </c>
      <c r="P40" s="86">
        <v>8</v>
      </c>
      <c r="Q40" s="86">
        <v>8</v>
      </c>
      <c r="R40" s="87"/>
    </row>
    <row r="41" spans="1:18" ht="17.149999999999999" customHeight="1" x14ac:dyDescent="0.25">
      <c r="A41" s="84" t="s">
        <v>13</v>
      </c>
      <c r="B41" s="131" t="s">
        <v>94</v>
      </c>
      <c r="C41" s="125" t="s">
        <v>235</v>
      </c>
      <c r="D41" s="86">
        <f>SUM(E41:R41)/2</f>
        <v>40</v>
      </c>
      <c r="E41" s="146">
        <v>8</v>
      </c>
      <c r="F41" s="142"/>
      <c r="G41" s="142">
        <v>8</v>
      </c>
      <c r="H41" s="142">
        <v>8</v>
      </c>
      <c r="I41" s="142">
        <v>8</v>
      </c>
      <c r="J41" s="142">
        <v>8</v>
      </c>
      <c r="K41" s="146"/>
      <c r="L41" s="146"/>
      <c r="M41" s="142"/>
      <c r="N41" s="142">
        <v>8</v>
      </c>
      <c r="O41" s="142">
        <v>8</v>
      </c>
      <c r="P41" s="142">
        <v>8</v>
      </c>
      <c r="Q41" s="142">
        <v>8</v>
      </c>
      <c r="R41" s="144">
        <v>8</v>
      </c>
    </row>
    <row r="42" spans="1:18" ht="17.149999999999999" customHeight="1" x14ac:dyDescent="0.25">
      <c r="A42" s="84" t="s">
        <v>13</v>
      </c>
      <c r="B42" s="131" t="s">
        <v>94</v>
      </c>
      <c r="C42" s="109" t="s">
        <v>143</v>
      </c>
      <c r="D42" s="86">
        <v>40</v>
      </c>
      <c r="E42" s="89">
        <v>8</v>
      </c>
      <c r="F42" s="86">
        <v>8</v>
      </c>
      <c r="G42" s="86"/>
      <c r="H42" s="86">
        <v>8</v>
      </c>
      <c r="I42" s="86">
        <v>8</v>
      </c>
      <c r="J42" s="86">
        <v>8</v>
      </c>
      <c r="K42" s="89"/>
      <c r="L42" s="89"/>
      <c r="M42" s="86">
        <v>8</v>
      </c>
      <c r="N42" s="86">
        <v>8</v>
      </c>
      <c r="O42" s="86">
        <v>8</v>
      </c>
      <c r="P42" s="86">
        <v>8</v>
      </c>
      <c r="Q42" s="86"/>
      <c r="R42" s="87">
        <v>8</v>
      </c>
    </row>
    <row r="43" spans="1:18" ht="17.149999999999999" customHeight="1" x14ac:dyDescent="0.25">
      <c r="A43" s="84" t="s">
        <v>13</v>
      </c>
      <c r="B43" s="131" t="s">
        <v>94</v>
      </c>
      <c r="C43" s="109" t="s">
        <v>221</v>
      </c>
      <c r="D43" s="86">
        <f>SUM(E43:R43)/2</f>
        <v>40</v>
      </c>
      <c r="E43" s="89">
        <v>8</v>
      </c>
      <c r="F43" s="86">
        <v>8</v>
      </c>
      <c r="G43" s="86">
        <v>8</v>
      </c>
      <c r="H43" s="86">
        <v>8</v>
      </c>
      <c r="I43" s="86"/>
      <c r="J43" s="86">
        <v>8</v>
      </c>
      <c r="K43" s="89"/>
      <c r="L43" s="89"/>
      <c r="M43" s="86">
        <v>8</v>
      </c>
      <c r="N43" s="86">
        <v>8</v>
      </c>
      <c r="O43" s="86">
        <v>8</v>
      </c>
      <c r="P43" s="86"/>
      <c r="Q43" s="86">
        <v>8</v>
      </c>
      <c r="R43" s="87">
        <v>8</v>
      </c>
    </row>
    <row r="44" spans="1:18" ht="17.149999999999999" customHeight="1" x14ac:dyDescent="0.25">
      <c r="A44" s="90"/>
      <c r="B44" s="90"/>
      <c r="C44" s="91" t="s">
        <v>126</v>
      </c>
      <c r="D44" s="160"/>
      <c r="E44" s="92">
        <f>COUNT(E8:E12,E15:E18,E20:E22,E24:E26,E28:E30:H34E25,E32:E32,#REF!,#REF!,E35, E37:E37)</f>
        <v>7</v>
      </c>
      <c r="F44" s="92">
        <f>COUNT(F8:F12,F15:F17,F20:F22,F24:F26,F28:F30:H34E25,F32:F32,#REF!,#REF!,F35, F37:F37)</f>
        <v>12</v>
      </c>
      <c r="G44" s="92">
        <f>COUNT(G8:G12,G15:G17,G20:G22,G24:G26,G28:G30:H34E25,G32:G32,#REF!,#REF!,G35, G37:G37)</f>
        <v>9</v>
      </c>
      <c r="H44" s="92">
        <f>COUNT(H8:H12,H15:H17,H20:H22,H24:H26,H28:H30:H34E25,H32:H32,#REF!,#REF!,H35, H37:H37)</f>
        <v>11</v>
      </c>
      <c r="I44" s="92">
        <f>COUNT(I8:I12,I15:I17,I20:I22,I24:I26,I28:I30:H34E25,I32:I32,#REF!,#REF!,I35, I37:I37)</f>
        <v>13</v>
      </c>
      <c r="J44" s="92">
        <f>COUNT(J8:J12,J15:J17,J20:J22,J24:J26,J28:J30:H34E25,J32:J32,#REF!,#REF!,J35, J37:J37)</f>
        <v>13</v>
      </c>
      <c r="K44" s="92">
        <f>COUNT(K8:K12,K15:K18,K20:K22,K24:K26,K28:K30:H34E25,K32:K32,#REF!,#REF!,K35, K37:K37)</f>
        <v>8</v>
      </c>
      <c r="L44" s="92">
        <f>COUNT(L8:L12,L15:L18,L20:L22,L24:L26,L28:L30:H34E25,L32:L32,#REF!,#REF!,L35, L37:L37)</f>
        <v>8</v>
      </c>
      <c r="M44" s="92">
        <f>COUNT(M8:M12,M15:M17,M20:M22,M24:M26,M28:M30:H34E25,M32:M32,#REF!,#REF!,M35, M37:M37)</f>
        <v>11</v>
      </c>
      <c r="N44" s="92">
        <f>COUNT(N8:N12,N15:N17,N20:N22,N24:N26,N28:N30:H34E25,N32:N32,#REF!,#REF!,N35, N37:N37)</f>
        <v>10</v>
      </c>
      <c r="O44" s="92">
        <f>COUNT(O8:O12,O15:O17,O20:O22,O24:O26,O28:O30:H34E25,O32:O32,#REF!,#REF!,O35, O37:O37)</f>
        <v>11</v>
      </c>
      <c r="P44" s="92">
        <f>COUNT(P8:P12,P15:P17,P20:P22,P24:P26,P28:P30:H34E25,P32:P32,#REF!,#REF!,P35, P37:P37)</f>
        <v>12</v>
      </c>
      <c r="Q44" s="92">
        <f>COUNT(Q8:Q12,Q15:Q17,Q20:Q22,Q24:Q26,Q28:Q30:H34E25,Q32:Q32,#REF!,#REF!,Q35, Q37:Q37)</f>
        <v>12</v>
      </c>
      <c r="R44" s="92">
        <f>COUNT(R8:R12,R15:R18,R20:R22,R24:R26,R28:R30:H34E25,R32:R32,#REF!,#REF!,R35, R37:R37)</f>
        <v>9</v>
      </c>
    </row>
    <row r="45" spans="1:18" ht="17.149999999999999" customHeight="1" x14ac:dyDescent="0.25">
      <c r="A45" s="90"/>
      <c r="B45" s="90"/>
      <c r="C45" s="91" t="s">
        <v>127</v>
      </c>
      <c r="D45" s="160"/>
      <c r="E45" s="92">
        <f>COUNT(E15:E18,E20:E22,E24:E26,E28:E30:G38E29,E32:E32,#REF!,E35:E35,E37:E43)</f>
        <v>9</v>
      </c>
      <c r="F45" s="92">
        <f>COUNT(F15:F17,F20:F22,F24:F26,F28:F30:G38E29,F32:F32,#REF!,F35:F35,F37:F43)</f>
        <v>12</v>
      </c>
      <c r="G45" s="92">
        <f>COUNT(G15:G17,G20:G22,G24:G26,G28:G30:G38E29,G32:G32,#REF!,G35:G35,G37:G43)</f>
        <v>10</v>
      </c>
      <c r="H45" s="92">
        <f>COUNT(H15:H17,H20:H22,H24:H26,H28:H30:G38E29,H32:H32,#REF!,H35:H35,H37:H43)</f>
        <v>12</v>
      </c>
      <c r="I45" s="92">
        <f>COUNT(I15:I17,I20:I22,I24:I26,I28:I30:G38E29,I32:I32,#REF!,I35:I35,I37:I43)</f>
        <v>13</v>
      </c>
      <c r="J45" s="92">
        <f>COUNT(J15:J17,J20:J22,J24:J26,J28:J30:G38E29,J32:J32,#REF!,J35:J35,J37:J43)</f>
        <v>14</v>
      </c>
      <c r="K45" s="92">
        <f>COUNT(K15:K18,K20:K22,K24:K26,K28:K30:G38E29,K32:K32,#REF!,K35:K35,K37:K43)</f>
        <v>10</v>
      </c>
      <c r="L45" s="92">
        <f>COUNT(L15:L18,L20:L22,L24:L26,L28:L30:G38E29,L32:L32,#REF!,L35:L35,L37:L43)</f>
        <v>11</v>
      </c>
      <c r="M45" s="92">
        <f>COUNT(M15:M17,M20:M22,M24:M26,M28:M30:G38E29,M32:M32,#REF!,M35:M35,M37:M43)</f>
        <v>10</v>
      </c>
      <c r="N45" s="92">
        <f>COUNT(N15:N17,N20:N22,N24:N26,N28:N30:G38E29,N32:N32,#REF!,N35:N35,N37:N43)</f>
        <v>10</v>
      </c>
      <c r="O45" s="92">
        <f>COUNT(O15:O17,O20:O22,O24:O26,O28:O30:G38E29,O32:O32,#REF!,O35:O35,O37:O43)</f>
        <v>12</v>
      </c>
      <c r="P45" s="92">
        <f>COUNT(P15:P17,P20:P22,P24:P26,P28:P30:G38E29,P32:P32,#REF!,P35:P35,P37:P43)</f>
        <v>13</v>
      </c>
      <c r="Q45" s="92">
        <f>COUNT(Q15:Q17,Q20:Q22,Q24:Q26,Q28:Q30:G38E29,Q32:Q32,#REF!,Q35:Q35,Q37:Q43)</f>
        <v>14</v>
      </c>
      <c r="R45" s="92">
        <f>COUNT(R15:R18,R20:R22,R24:R26,R28:R30:G38E29,R32:R32,#REF!,R35:R35,R37:R43)</f>
        <v>10</v>
      </c>
    </row>
    <row r="46" spans="1:18" ht="17.149999999999999" customHeight="1" x14ac:dyDescent="0.25">
      <c r="A46" s="84" t="s">
        <v>13</v>
      </c>
      <c r="B46" s="84" t="s">
        <v>216</v>
      </c>
      <c r="C46" s="109" t="s">
        <v>109</v>
      </c>
      <c r="D46" s="86">
        <f>SUM(E46:R46)/2</f>
        <v>35</v>
      </c>
      <c r="E46" s="87"/>
      <c r="F46" s="88">
        <v>7</v>
      </c>
      <c r="G46" s="86">
        <v>7</v>
      </c>
      <c r="H46" s="88">
        <v>7</v>
      </c>
      <c r="I46" s="86">
        <v>7</v>
      </c>
      <c r="J46" s="86">
        <v>7</v>
      </c>
      <c r="K46" s="87"/>
      <c r="L46" s="89"/>
      <c r="M46" s="86">
        <v>7</v>
      </c>
      <c r="N46" s="86">
        <v>7</v>
      </c>
      <c r="O46" s="86">
        <v>7</v>
      </c>
      <c r="P46" s="86">
        <v>7</v>
      </c>
      <c r="Q46" s="86">
        <v>7</v>
      </c>
      <c r="R46" s="87"/>
    </row>
    <row r="47" spans="1:18" ht="17.149999999999999" customHeight="1" x14ac:dyDescent="0.25">
      <c r="A47" s="84" t="s">
        <v>13</v>
      </c>
      <c r="B47" s="84" t="s">
        <v>110</v>
      </c>
      <c r="C47" s="85" t="s">
        <v>106</v>
      </c>
      <c r="D47" s="86">
        <f>SUM(E47:R47)/2</f>
        <v>30</v>
      </c>
      <c r="E47" s="87"/>
      <c r="F47" s="88">
        <v>6</v>
      </c>
      <c r="G47" s="86">
        <v>6</v>
      </c>
      <c r="H47" s="88">
        <v>6</v>
      </c>
      <c r="I47" s="86">
        <v>6</v>
      </c>
      <c r="J47" s="86">
        <v>6</v>
      </c>
      <c r="K47" s="138"/>
      <c r="L47" s="89"/>
      <c r="M47" s="86">
        <v>6</v>
      </c>
      <c r="N47" s="86">
        <v>6</v>
      </c>
      <c r="O47" s="86">
        <v>6</v>
      </c>
      <c r="P47" s="86">
        <v>6</v>
      </c>
      <c r="Q47" s="86">
        <v>6</v>
      </c>
      <c r="R47" s="138"/>
    </row>
    <row r="48" spans="1:18" ht="17.149999999999999" customHeight="1" x14ac:dyDescent="0.25">
      <c r="A48" s="90"/>
      <c r="B48" s="90"/>
      <c r="C48" s="106" t="s">
        <v>113</v>
      </c>
      <c r="D48" s="160"/>
      <c r="E48" s="92">
        <f>COUNT(E24:E26,E28:E30,E32:E32,#REF!,E35:E35,E37:E43,E46:E47)</f>
        <v>8</v>
      </c>
      <c r="F48" s="92">
        <f>COUNT(F24:F26,F28:F30,F32:F32,#REF!,F35:F35,F37:F43,F46:F47)</f>
        <v>10</v>
      </c>
      <c r="G48" s="92">
        <f>COUNT(G24:G26,G28:G30,G32:G32,#REF!,G35:G35,G37:G43,G46:G47)</f>
        <v>11</v>
      </c>
      <c r="H48" s="92">
        <f>COUNT(H24:H26,H28:H30,H32:H32,#REF!,H35:H35,H37:H43,H46:H47)</f>
        <v>13</v>
      </c>
      <c r="I48" s="92">
        <f>COUNT(I24:I26,I28:I30,I32:I32,#REF!,I35:I35,I37:I43,I46:I47)</f>
        <v>13</v>
      </c>
      <c r="J48" s="92">
        <f>COUNT(J24:J26,J28:J30,J32:J32,#REF!,J35:J35,J37:J43,J46:J47)</f>
        <v>13</v>
      </c>
      <c r="K48" s="92">
        <f>COUNT(K24:K26,K28:K30,K32:K32,#REF!,K35:K35,K37:K43,K46:K47)</f>
        <v>8</v>
      </c>
      <c r="L48" s="92">
        <f>COUNT(L24:L26,L28:L30,L32:L32,#REF!,L35:L35,L37:L43,L46:L47)</f>
        <v>8</v>
      </c>
      <c r="M48" s="92">
        <f>COUNT(M24:M26,M28:M30,M32:M32,#REF!,M35:M35,M37:M43,M46:M47)</f>
        <v>11</v>
      </c>
      <c r="N48" s="92">
        <f>COUNT(N24:N26,N28:N30,N32:N32,#REF!,N35:N35,N37:N43,N46:N47)</f>
        <v>11</v>
      </c>
      <c r="O48" s="92">
        <f>COUNT(O24:O26,O28:O30,O32:O32,#REF!,O35:O35,O37:O43,O46:O47)</f>
        <v>13</v>
      </c>
      <c r="P48" s="92">
        <f>COUNT(P24:P26,P28:P30,P32:P32,#REF!,P35:P35,P37:P43,P46:P47)</f>
        <v>12</v>
      </c>
      <c r="Q48" s="92">
        <f>COUNT(Q24:Q26,Q28:Q30,Q32:Q32,#REF!,Q35:Q35,Q37:Q43,Q46:Q47)</f>
        <v>14</v>
      </c>
      <c r="R48" s="92">
        <f>COUNT(R24:R26,R28:R30,R32:R32,#REF!,R35:R35,R37:R43,R46:R47)</f>
        <v>9</v>
      </c>
    </row>
    <row r="49" spans="1:18" ht="17.149999999999999" customHeight="1" x14ac:dyDescent="0.25">
      <c r="A49" s="90"/>
      <c r="B49" s="90"/>
      <c r="C49" s="106" t="s">
        <v>55</v>
      </c>
      <c r="D49" s="160"/>
      <c r="E49" s="92">
        <f>COUNT(E28:E30,E32:E32,#REF!,E35:E35,E37:E43,E46:E47)</f>
        <v>7</v>
      </c>
      <c r="F49" s="92">
        <f>COUNT(F28:F30,F32:F32,#REF!,F35:F35,F37:F43,F46:F47)</f>
        <v>9</v>
      </c>
      <c r="G49" s="92">
        <f>COUNT(G28:G30,G32:G32,#REF!,G35:G35,G37:G43,G46:G47)</f>
        <v>10</v>
      </c>
      <c r="H49" s="92">
        <f>COUNT(H28:H30,H32:H32,#REF!,H35:H35,H37:H43,H46:H47)</f>
        <v>11</v>
      </c>
      <c r="I49" s="92">
        <f>COUNT(I28:I30,I32:I32,#REF!,I35:I35,I37:I43,I46:I47)</f>
        <v>12</v>
      </c>
      <c r="J49" s="92">
        <f>COUNT(J28:J30,J32:J32,#REF!,J35:J35,J37:J43,J46:J47)</f>
        <v>11</v>
      </c>
      <c r="K49" s="92">
        <f>COUNT(K28:K30,K32:K32,#REF!,K35:K35,K37:K43,K46:K47)</f>
        <v>5</v>
      </c>
      <c r="L49" s="92">
        <f>COUNT(L28:L30,L32:L32,#REF!,L35:L35,L37:L43,L46:L47)</f>
        <v>5</v>
      </c>
      <c r="M49" s="92">
        <f>COUNT(M28:M30,M32:M32,#REF!,M35:M35,M37:M43,M46:M47)</f>
        <v>10</v>
      </c>
      <c r="N49" s="92">
        <f>COUNT(N28:N30,N32:N32,#REF!,N35:N35,N37:N43,N46:N47)</f>
        <v>11</v>
      </c>
      <c r="O49" s="92">
        <f>COUNT(O28:O30,O32:O32,#REF!,O35:O35,O37:O43,O46:O47)</f>
        <v>11</v>
      </c>
      <c r="P49" s="92">
        <f>COUNT(P28:P30,P32:P32,#REF!,P35:P35,P37:P43,P46:P47)</f>
        <v>10</v>
      </c>
      <c r="Q49" s="92">
        <f>COUNT(Q28:Q30,Q32:Q32,#REF!,Q35:Q35,Q37:Q43,Q46:Q47)</f>
        <v>12</v>
      </c>
      <c r="R49" s="92">
        <f>COUNT(R28:R30,R32:R32,#REF!,R35:R35,R37:R43,R46:R47)</f>
        <v>7</v>
      </c>
    </row>
    <row r="50" spans="1:18" ht="17.149999999999999" customHeight="1" x14ac:dyDescent="0.25">
      <c r="A50" s="84" t="s">
        <v>13</v>
      </c>
      <c r="B50" s="84" t="s">
        <v>227</v>
      </c>
      <c r="C50" s="109" t="s">
        <v>112</v>
      </c>
      <c r="D50" s="86">
        <f>SUM(E50:R50)/2</f>
        <v>10</v>
      </c>
      <c r="E50" s="87"/>
      <c r="F50" s="88"/>
      <c r="G50" s="86">
        <v>5</v>
      </c>
      <c r="H50" s="88"/>
      <c r="I50" s="86">
        <v>5</v>
      </c>
      <c r="J50" s="86"/>
      <c r="K50" s="89"/>
      <c r="L50" s="89"/>
      <c r="M50" s="86"/>
      <c r="N50" s="86">
        <v>5</v>
      </c>
      <c r="O50" s="86"/>
      <c r="P50" s="86">
        <v>5</v>
      </c>
      <c r="Q50" s="86"/>
      <c r="R50" s="89"/>
    </row>
    <row r="51" spans="1:18" ht="17.149999999999999" customHeight="1" x14ac:dyDescent="0.25">
      <c r="A51" s="90"/>
      <c r="B51" s="90"/>
      <c r="C51" s="106" t="s">
        <v>105</v>
      </c>
      <c r="D51" s="160"/>
      <c r="E51" s="92">
        <f>COUNT(E32:E32,#REF!,E35:E35,E37:E43,E46:E47,E50:E50)</f>
        <v>6</v>
      </c>
      <c r="F51" s="92">
        <f>COUNT(F32:F32,#REF!,F35:F35,F37:F43,F46:F47,F50:F50)</f>
        <v>8</v>
      </c>
      <c r="G51" s="92">
        <f>COUNT(G32:G32,#REF!,G35:G35,G37:G43,G46:G47,G50:G50)</f>
        <v>8</v>
      </c>
      <c r="H51" s="92">
        <f>COUNT(H32:H32,#REF!,H35:H35,H37:H43,H46:H47,H50:H50)</f>
        <v>8</v>
      </c>
      <c r="I51" s="92">
        <f>COUNT(I32:I32,#REF!,I35:I35,I37:I43,I46:I47,I50:I50)</f>
        <v>10</v>
      </c>
      <c r="J51" s="92">
        <f>COUNT(J32:J32,#REF!,J35:J35,J37:J43,J46:J47,J50:J50)</f>
        <v>9</v>
      </c>
      <c r="K51" s="92">
        <f>COUNT(K32:K32,#REF!,K35:K35,K37:K43,K46:K47,K50:K50)</f>
        <v>4</v>
      </c>
      <c r="L51" s="92">
        <f>COUNT(L32:L32,#REF!,L35:L35,L37:L43,L46:L47,L50:L50)</f>
        <v>4</v>
      </c>
      <c r="M51" s="92">
        <f>COUNT(M32:M32,#REF!,M35:M35,M37:M43,M46:M47,M50:M50)</f>
        <v>7</v>
      </c>
      <c r="N51" s="92">
        <f>COUNT(N32:N32,#REF!,N35:N35,N37:N43,N46:N47,N50:N50)</f>
        <v>9</v>
      </c>
      <c r="O51" s="92">
        <f>COUNT(O32:O32,#REF!,O35:O35,O37:O43,O46:O47,O50:O50)</f>
        <v>9</v>
      </c>
      <c r="P51" s="92">
        <f>COUNT(P32:P32,#REF!,P35:P35,P37:P43,P46:P47,P50:P50)</f>
        <v>9</v>
      </c>
      <c r="Q51" s="92">
        <f>COUNT(Q32:Q32,#REF!,Q35:Q35,Q37:Q43,Q46:Q47,Q50:Q50)</f>
        <v>9</v>
      </c>
      <c r="R51" s="92">
        <f>COUNT(R32:R32,#REF!,R35:R35,R37:R43,R46:R47,R50:R50)</f>
        <v>6</v>
      </c>
    </row>
    <row r="52" spans="1:18" ht="17.149999999999999" customHeight="1" x14ac:dyDescent="0.25">
      <c r="A52" s="90"/>
      <c r="B52" s="90"/>
      <c r="C52" s="106" t="s">
        <v>128</v>
      </c>
      <c r="D52" s="160"/>
      <c r="E52" s="92">
        <f>COUNT(#REF!,E35:E35,E37:E43,E46:E47,E50:E50)</f>
        <v>5</v>
      </c>
      <c r="F52" s="92">
        <f>COUNT(#REF!,F35:F35,F37:F43,F46:F47,F50:F50)</f>
        <v>8</v>
      </c>
      <c r="G52" s="92">
        <f>COUNT(#REF!,G35:G35,G37:G43,G46:G47,G50:G50)</f>
        <v>8</v>
      </c>
      <c r="H52" s="92">
        <f>COUNT(#REF!,H35:H35,H37:H43,H46:H47,H50:H50)</f>
        <v>7</v>
      </c>
      <c r="I52" s="92">
        <f>COUNT(#REF!,I35:I35,I37:I43,I46:I47,I50:I50)</f>
        <v>9</v>
      </c>
      <c r="J52" s="92">
        <f>COUNT(#REF!,J35:J35,J37:J43,J46:J47,J50:J50)</f>
        <v>8</v>
      </c>
      <c r="K52" s="92">
        <f>COUNT(#REF!,K35:K35,K37:K43,K46:K47,K50:K50)</f>
        <v>4</v>
      </c>
      <c r="L52" s="92">
        <f>COUNT(#REF!,L35:L35,L37:L43,L46:L47,L50:L50)</f>
        <v>4</v>
      </c>
      <c r="M52" s="92">
        <f>COUNT(#REF!,M35:M35,M37:M43,M46:M47,M50:M50)</f>
        <v>7</v>
      </c>
      <c r="N52" s="92">
        <f>COUNT(#REF!,N35:N35,N37:N43,N46:N47,N50:N50)</f>
        <v>9</v>
      </c>
      <c r="O52" s="92">
        <f>COUNT(#REF!,O35:O35,O37:O43,O46:O47,O50:O50)</f>
        <v>8</v>
      </c>
      <c r="P52" s="92">
        <f>COUNT(#REF!,P35:P35,P37:P43,P46:P47,P50:P50)</f>
        <v>8</v>
      </c>
      <c r="Q52" s="92">
        <f>COUNT(#REF!,Q35:Q35,Q37:Q43,Q46:Q47,Q50:Q50)</f>
        <v>8</v>
      </c>
      <c r="R52" s="92">
        <f>COUNT(#REF!,R35:R35,R37:R43,R46:R47,R50:R50)</f>
        <v>5</v>
      </c>
    </row>
    <row r="53" spans="1:18" ht="17.149999999999999" customHeight="1" x14ac:dyDescent="0.25">
      <c r="A53" s="90"/>
      <c r="B53" s="90"/>
      <c r="C53" s="106" t="s">
        <v>161</v>
      </c>
      <c r="D53" s="160"/>
      <c r="E53" s="92">
        <f t="shared" ref="E53:R53" si="7">COUNT(E35:E35,E37:E43,E46:E47,E50:E50)</f>
        <v>5</v>
      </c>
      <c r="F53" s="92">
        <f t="shared" si="7"/>
        <v>8</v>
      </c>
      <c r="G53" s="92">
        <f t="shared" si="7"/>
        <v>8</v>
      </c>
      <c r="H53" s="92">
        <f t="shared" si="7"/>
        <v>7</v>
      </c>
      <c r="I53" s="92">
        <f t="shared" si="7"/>
        <v>9</v>
      </c>
      <c r="J53" s="92">
        <f t="shared" si="7"/>
        <v>8</v>
      </c>
      <c r="K53" s="92">
        <f t="shared" si="7"/>
        <v>4</v>
      </c>
      <c r="L53" s="92">
        <f t="shared" si="7"/>
        <v>4</v>
      </c>
      <c r="M53" s="92">
        <f t="shared" si="7"/>
        <v>7</v>
      </c>
      <c r="N53" s="92">
        <f t="shared" si="7"/>
        <v>9</v>
      </c>
      <c r="O53" s="92">
        <f t="shared" si="7"/>
        <v>8</v>
      </c>
      <c r="P53" s="92">
        <f t="shared" si="7"/>
        <v>8</v>
      </c>
      <c r="Q53" s="92">
        <f t="shared" si="7"/>
        <v>8</v>
      </c>
      <c r="R53" s="92">
        <f t="shared" si="7"/>
        <v>5</v>
      </c>
    </row>
    <row r="54" spans="1:18" ht="17.149999999999999" customHeight="1" x14ac:dyDescent="0.25">
      <c r="A54" s="90"/>
      <c r="B54" s="90"/>
      <c r="C54" s="106" t="s">
        <v>129</v>
      </c>
      <c r="D54" s="160"/>
      <c r="E54" s="92">
        <f>COUNT(#REF!,E37:E43,E46:E47,E50:E50)</f>
        <v>4</v>
      </c>
      <c r="F54" s="92">
        <f>COUNT(#REF!,F37:F43,F46:F47,F50:F50)</f>
        <v>7</v>
      </c>
      <c r="G54" s="92">
        <f>COUNT(#REF!,G37:G43,G46:G47,G50:G50)</f>
        <v>8</v>
      </c>
      <c r="H54" s="92">
        <f>COUNT(#REF!,H37:H43,H46:H47,H50:H50)</f>
        <v>6</v>
      </c>
      <c r="I54" s="92">
        <f>COUNT(#REF!,I37:I43,I46:I47,I50:I50)</f>
        <v>8</v>
      </c>
      <c r="J54" s="92">
        <f>COUNT(#REF!,J37:J43,J46:J47,J50:J50)</f>
        <v>7</v>
      </c>
      <c r="K54" s="92">
        <f>COUNT(#REF!,K37:K43,K46:K47,K50:K50)</f>
        <v>4</v>
      </c>
      <c r="L54" s="92">
        <f>COUNT(#REF!,L37:L43,L46:L47,L50:L50)</f>
        <v>4</v>
      </c>
      <c r="M54" s="92">
        <f>COUNT(#REF!,M37:M43,M46:M47,M50:M50)</f>
        <v>6</v>
      </c>
      <c r="N54" s="92">
        <f>COUNT(#REF!,N37:N43,N46:N47,N50:N50)</f>
        <v>8</v>
      </c>
      <c r="O54" s="92">
        <f>COUNT(#REF!,O37:O43,O46:O47,O50:O50)</f>
        <v>7</v>
      </c>
      <c r="P54" s="92">
        <f>COUNT(#REF!,P37:P43,P46:P47,P50:P50)</f>
        <v>8</v>
      </c>
      <c r="Q54" s="92">
        <f>COUNT(#REF!,Q37:Q43,Q46:Q47,Q50:Q50)</f>
        <v>7</v>
      </c>
      <c r="R54" s="92">
        <f>COUNT(#REF!,R37:R43,R46:R47,R50:R50)</f>
        <v>4</v>
      </c>
    </row>
    <row r="55" spans="1:18" ht="17.149999999999999" customHeight="1" x14ac:dyDescent="0.25">
      <c r="A55" s="90"/>
      <c r="B55" s="90"/>
      <c r="C55" s="106" t="s">
        <v>186</v>
      </c>
      <c r="D55" s="160"/>
      <c r="E55" s="92">
        <f>COUNT(#REF!,E38:E43,E46:E47,E50:E50)</f>
        <v>4</v>
      </c>
      <c r="F55" s="92">
        <f>COUNT(#REF!,F38:F43,F46:F47,F50:F50)</f>
        <v>6</v>
      </c>
      <c r="G55" s="92">
        <f>COUNT(#REF!,G38:G43,G46:G47,G50:G50)</f>
        <v>7</v>
      </c>
      <c r="H55" s="92">
        <f>COUNT(#REF!,H38:H43,H46:H47,H50:H50)</f>
        <v>6</v>
      </c>
      <c r="I55" s="92">
        <f>COUNT(#REF!,I38:I43,I46:I47,I50:I50)</f>
        <v>7</v>
      </c>
      <c r="J55" s="92">
        <f>COUNT(#REF!,J38:J43,J46:J47,J50:J50)</f>
        <v>7</v>
      </c>
      <c r="K55" s="92">
        <f>COUNT(#REF!,K38:K43,K46:K47,K50:K50)</f>
        <v>3</v>
      </c>
      <c r="L55" s="92">
        <f>COUNT(#REF!,L38:L43,L46:L47,L50:L50)</f>
        <v>3</v>
      </c>
      <c r="M55" s="92">
        <f>COUNT(#REF!,M38:M43,M46:M47,M50:M50)</f>
        <v>5</v>
      </c>
      <c r="N55" s="92">
        <f>COUNT(#REF!,N38:N43,N46:N47,N50:N50)</f>
        <v>7</v>
      </c>
      <c r="O55" s="92">
        <f>COUNT(#REF!,O38:O43,O46:O47,O50:O50)</f>
        <v>7</v>
      </c>
      <c r="P55" s="92">
        <f>COUNT(#REF!,P38:P43,P46:P47,P50:P50)</f>
        <v>7</v>
      </c>
      <c r="Q55" s="92">
        <f>COUNT(#REF!,Q38:Q43,Q46:Q47,Q50:Q50)</f>
        <v>7</v>
      </c>
      <c r="R55" s="92">
        <f>COUNT(#REF!,R38:R43,R46:R47,R50:R50)</f>
        <v>4</v>
      </c>
    </row>
    <row r="56" spans="1:18" ht="17.149999999999999" customHeight="1" x14ac:dyDescent="0.25">
      <c r="A56" s="90"/>
      <c r="B56" s="90"/>
      <c r="C56" s="106" t="s">
        <v>130</v>
      </c>
      <c r="D56" s="160"/>
      <c r="E56" s="92">
        <f>COUNT(#REF!,E38:E43,E46:E47,E50:E50)</f>
        <v>4</v>
      </c>
      <c r="F56" s="92">
        <f>COUNT(#REF!,F38:F43,F46:F47,F50:F50)</f>
        <v>6</v>
      </c>
      <c r="G56" s="92">
        <f>COUNT(#REF!,G38:G43,G46:G47,G50:G50)</f>
        <v>7</v>
      </c>
      <c r="H56" s="92">
        <f>COUNT(#REF!,H38:H43,H46:H47,H50:H50)</f>
        <v>6</v>
      </c>
      <c r="I56" s="92">
        <f>COUNT(#REF!,I38:I43,I46:I47,I50:I50)</f>
        <v>7</v>
      </c>
      <c r="J56" s="92">
        <f>COUNT(#REF!,J38:J43,J46:J47,J50:J50)</f>
        <v>7</v>
      </c>
      <c r="K56" s="92">
        <f>COUNT(#REF!,K38:K43,K46:K47,K50:K50)</f>
        <v>3</v>
      </c>
      <c r="L56" s="92">
        <f>COUNT(#REF!,L38:L43,L46:L47,L50:L50)</f>
        <v>3</v>
      </c>
      <c r="M56" s="92">
        <f>COUNT(#REF!,M38:M43,M46:M47,M50:M50)</f>
        <v>5</v>
      </c>
      <c r="N56" s="92">
        <f>COUNT(#REF!,N38:N43,N46:N47,N50:N50)</f>
        <v>7</v>
      </c>
      <c r="O56" s="92">
        <f>COUNT(#REF!,O38:O43,O46:O47,O50:O50)</f>
        <v>7</v>
      </c>
      <c r="P56" s="92">
        <f>COUNT(#REF!,P38:P43,P46:P47,P50:P50)</f>
        <v>7</v>
      </c>
      <c r="Q56" s="92">
        <f>COUNT(#REF!,Q38:Q43,Q46:Q47,Q50:Q50)</f>
        <v>7</v>
      </c>
      <c r="R56" s="92">
        <f>COUNT(#REF!,R38:R43,R46:R47,R50:R50)</f>
        <v>4</v>
      </c>
    </row>
    <row r="57" spans="1:18" ht="17.149999999999999" customHeight="1" thickBot="1" x14ac:dyDescent="0.3">
      <c r="A57" s="108" t="s">
        <v>102</v>
      </c>
      <c r="B57" s="84"/>
      <c r="C57" s="85"/>
      <c r="D57" s="86"/>
      <c r="E57" s="87"/>
      <c r="F57" s="88"/>
      <c r="G57" s="88"/>
      <c r="H57" s="88"/>
      <c r="I57" s="86"/>
      <c r="J57" s="86"/>
      <c r="K57" s="89"/>
      <c r="L57" s="89"/>
      <c r="M57" s="86"/>
      <c r="N57" s="86"/>
      <c r="O57" s="86"/>
      <c r="P57" s="86"/>
      <c r="Q57" s="86"/>
      <c r="R57" s="87"/>
    </row>
    <row r="58" spans="1:18" ht="17.149999999999999" customHeight="1" thickBot="1" x14ac:dyDescent="0.3">
      <c r="A58" s="114" t="s">
        <v>95</v>
      </c>
      <c r="B58" s="114" t="s">
        <v>101</v>
      </c>
      <c r="C58" s="115" t="s">
        <v>97</v>
      </c>
      <c r="D58" s="114">
        <f>SUM(E58:R58)/2</f>
        <v>19</v>
      </c>
      <c r="E58" s="118"/>
      <c r="F58" s="117">
        <v>7.5</v>
      </c>
      <c r="G58" s="117">
        <v>7.5</v>
      </c>
      <c r="H58" s="117">
        <v>4</v>
      </c>
      <c r="I58" s="114"/>
      <c r="J58" s="114"/>
      <c r="K58" s="118"/>
      <c r="L58" s="118"/>
      <c r="M58" s="114">
        <v>7.5</v>
      </c>
      <c r="N58" s="114">
        <v>7.5</v>
      </c>
      <c r="O58" s="114">
        <v>4</v>
      </c>
      <c r="P58" s="114"/>
      <c r="Q58" s="114"/>
      <c r="R58" s="116"/>
    </row>
    <row r="59" spans="1:18" ht="17.149999999999999" customHeight="1" x14ac:dyDescent="0.25">
      <c r="A59" s="84" t="s">
        <v>96</v>
      </c>
      <c r="B59" s="84" t="s">
        <v>100</v>
      </c>
      <c r="C59" s="126" t="s">
        <v>99</v>
      </c>
      <c r="D59" s="86">
        <f>SUM(E59:R59)/2</f>
        <v>38</v>
      </c>
      <c r="E59" s="113"/>
      <c r="F59" s="128">
        <v>9.5</v>
      </c>
      <c r="G59" s="84">
        <v>9.5</v>
      </c>
      <c r="H59" s="84">
        <v>9.5</v>
      </c>
      <c r="I59" s="84">
        <v>9.5</v>
      </c>
      <c r="J59" s="84"/>
      <c r="K59" s="113"/>
      <c r="L59" s="143"/>
      <c r="M59" s="129">
        <v>9.5</v>
      </c>
      <c r="N59" s="84">
        <v>9.5</v>
      </c>
      <c r="O59" s="84">
        <v>9.5</v>
      </c>
      <c r="P59" s="84">
        <v>9.5</v>
      </c>
      <c r="Q59" s="84"/>
      <c r="R59" s="112"/>
    </row>
    <row r="60" spans="1:18" ht="17.149999999999999" customHeight="1" x14ac:dyDescent="0.25">
      <c r="A60" s="84" t="s">
        <v>96</v>
      </c>
      <c r="B60" s="84" t="s">
        <v>100</v>
      </c>
      <c r="C60" s="126" t="s">
        <v>137</v>
      </c>
      <c r="D60" s="86">
        <f>SUM(E60:R60)/2</f>
        <v>38</v>
      </c>
      <c r="E60" s="113">
        <v>9.5</v>
      </c>
      <c r="F60" s="129">
        <v>9.5</v>
      </c>
      <c r="G60" s="84"/>
      <c r="H60" s="84"/>
      <c r="I60" s="84"/>
      <c r="J60" s="84">
        <v>9.5</v>
      </c>
      <c r="K60" s="113">
        <v>9.5</v>
      </c>
      <c r="L60" s="113">
        <v>9.5</v>
      </c>
      <c r="M60" s="128">
        <v>9.5</v>
      </c>
      <c r="N60" s="84"/>
      <c r="O60" s="84"/>
      <c r="P60" s="84"/>
      <c r="Q60" s="84">
        <v>9.5</v>
      </c>
      <c r="R60" s="112">
        <v>9.5</v>
      </c>
    </row>
    <row r="61" spans="1:18" ht="17.149999999999999" customHeight="1" x14ac:dyDescent="0.3">
      <c r="A61" s="84"/>
      <c r="B61" s="150" t="s">
        <v>155</v>
      </c>
      <c r="C61" s="122" t="s">
        <v>140</v>
      </c>
      <c r="D61" s="86"/>
      <c r="E61" s="89"/>
      <c r="F61" s="88"/>
      <c r="G61" s="88"/>
      <c r="H61" s="88"/>
      <c r="I61" s="86"/>
      <c r="J61" s="86"/>
      <c r="K61" s="89"/>
      <c r="L61" s="89"/>
      <c r="M61" s="86"/>
      <c r="N61" s="86"/>
      <c r="O61" s="86"/>
      <c r="P61" s="86"/>
      <c r="Q61" s="86"/>
      <c r="R61" s="87"/>
    </row>
    <row r="62" spans="1:18" ht="17.149999999999999" customHeight="1" x14ac:dyDescent="0.3">
      <c r="A62" s="84"/>
      <c r="B62" s="151" t="s">
        <v>154</v>
      </c>
      <c r="C62" s="130" t="s">
        <v>141</v>
      </c>
      <c r="D62" s="86"/>
      <c r="E62" s="89"/>
      <c r="F62" s="88"/>
      <c r="G62" s="88"/>
      <c r="H62" s="88"/>
      <c r="I62" s="86"/>
      <c r="J62" s="86"/>
      <c r="K62" s="89"/>
      <c r="L62" s="89"/>
      <c r="M62" s="86"/>
      <c r="N62" s="86"/>
      <c r="O62" s="86"/>
      <c r="P62" s="86"/>
      <c r="Q62" s="86"/>
      <c r="R62" s="87"/>
    </row>
    <row r="63" spans="1:18" ht="17.149999999999999" customHeight="1" x14ac:dyDescent="0.3">
      <c r="A63" s="93"/>
      <c r="B63" s="93"/>
      <c r="C63" s="93"/>
      <c r="D63" s="94"/>
      <c r="E63" s="97">
        <f>SUM(E7:E13,E15:E18,E20:E22,E24:E26,E28:E30,E32,E35,E37:E43,E46:E47,E50:E50,E58:E62)</f>
        <v>103.5</v>
      </c>
      <c r="F63" s="97">
        <f t="shared" ref="F63:R63" si="8">SUM(F7:F13,F15:F18,F20:F22,F24:F26,F28:F30,F32,F35,F37:F43,F46:F47,F50:F50,F58:F62)</f>
        <v>175.5</v>
      </c>
      <c r="G63" s="97">
        <f t="shared" si="8"/>
        <v>160</v>
      </c>
      <c r="H63" s="97">
        <f t="shared" si="8"/>
        <v>175.5</v>
      </c>
      <c r="I63" s="97">
        <f t="shared" si="8"/>
        <v>179.5</v>
      </c>
      <c r="J63" s="97">
        <f t="shared" si="8"/>
        <v>174.5</v>
      </c>
      <c r="K63" s="97">
        <f t="shared" si="8"/>
        <v>103.5</v>
      </c>
      <c r="L63" s="97">
        <f t="shared" si="8"/>
        <v>103.5</v>
      </c>
      <c r="M63" s="97">
        <f t="shared" si="8"/>
        <v>180.5</v>
      </c>
      <c r="N63" s="97">
        <f t="shared" si="8"/>
        <v>168</v>
      </c>
      <c r="O63" s="97">
        <f t="shared" si="8"/>
        <v>170.5</v>
      </c>
      <c r="P63" s="97">
        <f t="shared" si="8"/>
        <v>163.5</v>
      </c>
      <c r="Q63" s="97">
        <f t="shared" si="8"/>
        <v>174.5</v>
      </c>
      <c r="R63" s="97">
        <f t="shared" si="8"/>
        <v>119.5</v>
      </c>
    </row>
    <row r="64" spans="1:18" ht="17.149999999999999" customHeight="1" x14ac:dyDescent="0.3">
      <c r="A64" s="95"/>
      <c r="B64" s="95"/>
      <c r="C64" s="95"/>
      <c r="D64" s="94"/>
      <c r="E64" s="97">
        <f>E63/8</f>
        <v>12.9375</v>
      </c>
      <c r="F64" s="97">
        <f>F63/8</f>
        <v>21.9375</v>
      </c>
      <c r="G64" s="97">
        <f>G63/8</f>
        <v>20</v>
      </c>
      <c r="H64" s="97">
        <f t="shared" ref="H64:R64" si="9">H63/8</f>
        <v>21.9375</v>
      </c>
      <c r="I64" s="97">
        <f t="shared" si="9"/>
        <v>22.4375</v>
      </c>
      <c r="J64" s="97">
        <f t="shared" si="9"/>
        <v>21.8125</v>
      </c>
      <c r="K64" s="97">
        <f t="shared" si="9"/>
        <v>12.9375</v>
      </c>
      <c r="L64" s="97">
        <f t="shared" si="9"/>
        <v>12.9375</v>
      </c>
      <c r="M64" s="97">
        <f t="shared" si="9"/>
        <v>22.5625</v>
      </c>
      <c r="N64" s="97">
        <f t="shared" si="9"/>
        <v>21</v>
      </c>
      <c r="O64" s="97">
        <f t="shared" si="9"/>
        <v>21.3125</v>
      </c>
      <c r="P64" s="97">
        <f t="shared" si="9"/>
        <v>20.4375</v>
      </c>
      <c r="Q64" s="97">
        <f t="shared" si="9"/>
        <v>21.8125</v>
      </c>
      <c r="R64" s="97">
        <f t="shared" si="9"/>
        <v>14.9375</v>
      </c>
    </row>
    <row r="65" spans="1:18" ht="13" x14ac:dyDescent="0.3">
      <c r="A65" s="98"/>
      <c r="B65" s="98"/>
      <c r="C65" s="98"/>
      <c r="D65" s="203" t="s">
        <v>212</v>
      </c>
      <c r="E65" s="204" t="s">
        <v>74</v>
      </c>
      <c r="F65" s="208" t="s">
        <v>203</v>
      </c>
      <c r="H65" s="203" t="s">
        <v>211</v>
      </c>
      <c r="I65" s="213"/>
      <c r="J65" s="214" t="s">
        <v>203</v>
      </c>
      <c r="L65" s="203" t="s">
        <v>213</v>
      </c>
      <c r="M65" s="204" t="s">
        <v>74</v>
      </c>
      <c r="N65" s="208" t="s">
        <v>203</v>
      </c>
      <c r="P65" s="203" t="s">
        <v>211</v>
      </c>
      <c r="Q65" s="213"/>
      <c r="R65" s="214" t="s">
        <v>203</v>
      </c>
    </row>
    <row r="66" spans="1:18" ht="13" x14ac:dyDescent="0.3">
      <c r="A66" s="100"/>
      <c r="B66" s="100"/>
      <c r="C66" s="100"/>
      <c r="D66" s="199" t="s">
        <v>159</v>
      </c>
      <c r="E66" s="101">
        <v>27.15</v>
      </c>
      <c r="F66" s="209" t="str">
        <f>E66*40 &amp; "hrs"</f>
        <v>1086hrs</v>
      </c>
      <c r="H66" s="245" t="s">
        <v>240</v>
      </c>
      <c r="I66" s="248">
        <v>25.93</v>
      </c>
      <c r="J66" s="216" t="str">
        <f>I66*40 &amp; "hrs"</f>
        <v>1037.2hrs</v>
      </c>
      <c r="L66" s="197" t="s">
        <v>159</v>
      </c>
      <c r="M66" s="175">
        <v>27.15</v>
      </c>
      <c r="N66" s="211" t="str">
        <f>M66*40 &amp; "hrs"</f>
        <v>1086hrs</v>
      </c>
      <c r="P66" s="247" t="s">
        <v>240</v>
      </c>
      <c r="Q66" s="195">
        <v>25.93</v>
      </c>
      <c r="R66" s="212" t="str">
        <f>Q66*40 &amp; "hrs"</f>
        <v>1037.2hrs</v>
      </c>
    </row>
    <row r="67" spans="1:18" ht="13" x14ac:dyDescent="0.3">
      <c r="A67" s="100"/>
      <c r="B67" s="100"/>
      <c r="C67" s="100"/>
      <c r="D67" s="200" t="s">
        <v>204</v>
      </c>
      <c r="E67" s="196">
        <f>SUM(E63:K63)/40</f>
        <v>26.8</v>
      </c>
      <c r="F67" s="210" t="str">
        <f>E67*40 &amp; "hrs"</f>
        <v>1072hrs</v>
      </c>
      <c r="H67" s="246" t="s">
        <v>74</v>
      </c>
      <c r="I67" s="176">
        <f>SUM(E63+F63+G63+H63+I63+J63+K63)/40</f>
        <v>26.8</v>
      </c>
      <c r="J67" s="219" t="str">
        <f>I67*40 &amp; "hrs"</f>
        <v>1072hrs</v>
      </c>
      <c r="L67" s="205" t="s">
        <v>204</v>
      </c>
      <c r="M67" s="202">
        <f>SUM(L63:R63)/40</f>
        <v>27</v>
      </c>
      <c r="N67" s="217" t="str">
        <f>M67*40 &amp; "hrs"</f>
        <v>1080hrs</v>
      </c>
      <c r="P67" s="246" t="s">
        <v>74</v>
      </c>
      <c r="Q67" s="104">
        <f>SUM(L63+M63+N63+O63+P63+Q63+R63)/40</f>
        <v>27</v>
      </c>
      <c r="R67" s="220" t="str">
        <f>Q67*40 &amp; "hrs"</f>
        <v>1080hrs</v>
      </c>
    </row>
    <row r="68" spans="1:18" ht="13" x14ac:dyDescent="0.3">
      <c r="A68" s="76"/>
      <c r="B68" s="76"/>
      <c r="C68" s="76"/>
      <c r="D68" s="197" t="s">
        <v>188</v>
      </c>
      <c r="E68" s="175">
        <f>COUNTIFS(E7:K64, "T")*8/40</f>
        <v>0.2</v>
      </c>
      <c r="F68" s="211" t="str">
        <f>E68*40 &amp; "hrs"</f>
        <v>8hrs</v>
      </c>
      <c r="H68" s="247" t="s">
        <v>241</v>
      </c>
      <c r="I68" s="175">
        <v>29.07</v>
      </c>
      <c r="J68" s="212" t="str">
        <f>I68*40 &amp; "hrs"</f>
        <v>1162.8hrs</v>
      </c>
      <c r="L68" s="206" t="s">
        <v>188</v>
      </c>
      <c r="M68" s="195">
        <f>COUNTIFS(L7:R62, "T")*8/40</f>
        <v>0</v>
      </c>
      <c r="N68" s="212" t="str">
        <f>M68*40 &amp; "hrs"</f>
        <v>0hrs</v>
      </c>
      <c r="P68" s="247" t="s">
        <v>241</v>
      </c>
      <c r="Q68" s="195">
        <v>29.07</v>
      </c>
      <c r="R68" s="212" t="str">
        <f>Q68*40 &amp; "hrs"</f>
        <v>1162.8hrs</v>
      </c>
    </row>
  </sheetData>
  <mergeCells count="5">
    <mergeCell ref="A1:R1"/>
    <mergeCell ref="A2:R2"/>
    <mergeCell ref="A3:R3"/>
    <mergeCell ref="E4:K4"/>
    <mergeCell ref="L4:R4"/>
  </mergeCells>
  <conditionalFormatting sqref="I67">
    <cfRule type="cellIs" dxfId="141" priority="6" operator="between">
      <formula>25.93</formula>
      <formula>29.07</formula>
    </cfRule>
    <cfRule type="cellIs" dxfId="140" priority="7" operator="lessThan">
      <formula>25.93</formula>
    </cfRule>
    <cfRule type="cellIs" dxfId="139" priority="8" operator="greaterThan">
      <formula>29.07</formula>
    </cfRule>
  </conditionalFormatting>
  <conditionalFormatting sqref="J67">
    <cfRule type="cellIs" dxfId="138" priority="4" operator="between">
      <formula>$J$66</formula>
      <formula>$J$68</formula>
    </cfRule>
  </conditionalFormatting>
  <conditionalFormatting sqref="Q67">
    <cfRule type="cellIs" dxfId="137" priority="1" operator="greaterThan">
      <formula>29.07</formula>
    </cfRule>
    <cfRule type="cellIs" dxfId="136" priority="2" operator="lessThan">
      <formula>25.93</formula>
    </cfRule>
    <cfRule type="cellIs" dxfId="135" priority="3" operator="between">
      <formula>$Q$66</formula>
      <formula>$Q$68</formula>
    </cfRule>
  </conditionalFormatting>
  <conditionalFormatting sqref="R67">
    <cfRule type="cellIs" dxfId="134" priority="5" operator="between">
      <formula>$R$66</formula>
      <formula>$R$68</formula>
    </cfRule>
  </conditionalFormatting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68"/>
  <sheetViews>
    <sheetView topLeftCell="A16" zoomScaleNormal="100" workbookViewId="0">
      <selection activeCell="C20" sqref="C20"/>
    </sheetView>
  </sheetViews>
  <sheetFormatPr defaultRowHeight="12.5" x14ac:dyDescent="0.25"/>
  <cols>
    <col min="1" max="1" width="6.81640625" customWidth="1"/>
    <col min="2" max="2" width="15" customWidth="1"/>
    <col min="3" max="3" width="16.54296875" customWidth="1"/>
    <col min="4" max="4" width="6.1796875" customWidth="1"/>
    <col min="5" max="18" width="7" customWidth="1"/>
    <col min="22" max="22" width="12.1796875" customWidth="1"/>
    <col min="23" max="23" width="1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79">
        <v>45123</v>
      </c>
      <c r="F5" s="79">
        <v>45124</v>
      </c>
      <c r="G5" s="79">
        <v>45125</v>
      </c>
      <c r="H5" s="79">
        <v>45126</v>
      </c>
      <c r="I5" s="79">
        <v>45127</v>
      </c>
      <c r="J5" s="79">
        <v>45128</v>
      </c>
      <c r="K5" s="79">
        <v>45129</v>
      </c>
      <c r="L5" s="79">
        <v>45130</v>
      </c>
      <c r="M5" s="79">
        <v>45131</v>
      </c>
      <c r="N5" s="79">
        <v>45132</v>
      </c>
      <c r="O5" s="79">
        <v>45133</v>
      </c>
      <c r="P5" s="79">
        <v>45134</v>
      </c>
      <c r="Q5" s="79">
        <v>45135</v>
      </c>
      <c r="R5" s="79">
        <v>45136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174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6.5" customHeight="1" x14ac:dyDescent="0.25">
      <c r="A7" s="84" t="s">
        <v>13</v>
      </c>
      <c r="B7" s="84" t="s">
        <v>116</v>
      </c>
      <c r="C7" s="85" t="s">
        <v>115</v>
      </c>
      <c r="D7" s="86">
        <f t="shared" ref="D7:D13" si="0">SUM(E7:R7)/2</f>
        <v>40</v>
      </c>
      <c r="E7" s="89"/>
      <c r="F7" s="86">
        <v>8</v>
      </c>
      <c r="G7" s="86">
        <v>8</v>
      </c>
      <c r="H7" s="86">
        <v>8</v>
      </c>
      <c r="I7" s="86">
        <v>8</v>
      </c>
      <c r="J7" s="86">
        <v>8</v>
      </c>
      <c r="K7" s="89"/>
      <c r="L7" s="89"/>
      <c r="M7" s="86">
        <v>8</v>
      </c>
      <c r="N7" s="86">
        <v>8</v>
      </c>
      <c r="O7" s="86">
        <v>8</v>
      </c>
      <c r="P7" s="86">
        <v>8</v>
      </c>
      <c r="Q7" s="86">
        <v>8</v>
      </c>
      <c r="R7" s="87"/>
    </row>
    <row r="8" spans="1:18" ht="16.5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40</v>
      </c>
      <c r="E8" s="89"/>
      <c r="F8" s="86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16.5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6.5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232">
        <v>8</v>
      </c>
    </row>
    <row r="11" spans="1:18" ht="16.5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6.5" customHeight="1" x14ac:dyDescent="0.25">
      <c r="A12" s="84" t="s">
        <v>13</v>
      </c>
      <c r="B12" s="84" t="s">
        <v>90</v>
      </c>
      <c r="C12" s="124" t="s">
        <v>106</v>
      </c>
      <c r="D12" s="86">
        <f t="shared" si="0"/>
        <v>8</v>
      </c>
      <c r="E12" s="89"/>
      <c r="F12" s="88"/>
      <c r="G12" s="88"/>
      <c r="H12" s="86"/>
      <c r="I12" s="86"/>
      <c r="J12" s="86"/>
      <c r="K12" s="89">
        <v>8</v>
      </c>
      <c r="L12" s="146"/>
      <c r="M12" s="86"/>
      <c r="N12" s="86"/>
      <c r="O12" s="86"/>
      <c r="P12" s="86"/>
      <c r="Q12" s="86"/>
      <c r="R12" s="251">
        <v>8</v>
      </c>
    </row>
    <row r="13" spans="1:18" ht="16.5" customHeight="1" x14ac:dyDescent="0.25">
      <c r="A13" s="84" t="s">
        <v>13</v>
      </c>
      <c r="B13" s="84" t="s">
        <v>228</v>
      </c>
      <c r="C13" s="124" t="s">
        <v>112</v>
      </c>
      <c r="D13" s="86">
        <f t="shared" si="0"/>
        <v>9</v>
      </c>
      <c r="E13" s="110" t="s">
        <v>104</v>
      </c>
      <c r="F13" s="88"/>
      <c r="G13" s="138"/>
      <c r="H13" s="86"/>
      <c r="I13" s="138"/>
      <c r="J13" s="86"/>
      <c r="K13" s="89">
        <v>6</v>
      </c>
      <c r="L13" s="146">
        <v>6</v>
      </c>
      <c r="M13" s="86"/>
      <c r="N13" s="138"/>
      <c r="O13" s="86"/>
      <c r="P13" s="138"/>
      <c r="Q13" s="86"/>
      <c r="R13" s="251">
        <v>6</v>
      </c>
    </row>
    <row r="14" spans="1:18" ht="16.5" customHeight="1" x14ac:dyDescent="0.25">
      <c r="A14" s="90"/>
      <c r="B14" s="90"/>
      <c r="C14" s="91" t="s">
        <v>122</v>
      </c>
      <c r="D14" s="160"/>
      <c r="E14" s="92">
        <f>COUNT(E7:E13)</f>
        <v>2</v>
      </c>
      <c r="F14" s="92">
        <f t="shared" ref="F14:R14" si="1">COUNT(F7:F13)</f>
        <v>5</v>
      </c>
      <c r="G14" s="92">
        <f t="shared" si="1"/>
        <v>4</v>
      </c>
      <c r="H14" s="92">
        <f t="shared" si="1"/>
        <v>4</v>
      </c>
      <c r="I14" s="92">
        <f t="shared" si="1"/>
        <v>5</v>
      </c>
      <c r="J14" s="92">
        <f t="shared" si="1"/>
        <v>5</v>
      </c>
      <c r="K14" s="92">
        <f t="shared" si="1"/>
        <v>2</v>
      </c>
      <c r="L14" s="92">
        <f t="shared" si="1"/>
        <v>1</v>
      </c>
      <c r="M14" s="92">
        <f t="shared" si="1"/>
        <v>5</v>
      </c>
      <c r="N14" s="92">
        <f t="shared" si="1"/>
        <v>5</v>
      </c>
      <c r="O14" s="92">
        <f t="shared" si="1"/>
        <v>5</v>
      </c>
      <c r="P14" s="92">
        <f t="shared" si="1"/>
        <v>4</v>
      </c>
      <c r="Q14" s="92">
        <f t="shared" si="1"/>
        <v>4</v>
      </c>
      <c r="R14" s="92">
        <f t="shared" si="1"/>
        <v>4</v>
      </c>
    </row>
    <row r="15" spans="1:18" ht="16.5" customHeight="1" x14ac:dyDescent="0.25">
      <c r="A15" s="84" t="s">
        <v>13</v>
      </c>
      <c r="B15" s="84" t="s">
        <v>14</v>
      </c>
      <c r="C15" s="109" t="s">
        <v>202</v>
      </c>
      <c r="D15" s="86">
        <f>SUM(E15:R15)/2</f>
        <v>32</v>
      </c>
      <c r="E15" s="146"/>
      <c r="F15" s="142">
        <v>8</v>
      </c>
      <c r="G15" s="142"/>
      <c r="H15" s="142">
        <v>8</v>
      </c>
      <c r="I15" s="142">
        <v>8</v>
      </c>
      <c r="J15" s="142">
        <v>8</v>
      </c>
      <c r="K15" s="146">
        <v>8</v>
      </c>
      <c r="L15" s="146">
        <v>8</v>
      </c>
      <c r="M15" s="86"/>
      <c r="N15" s="142">
        <v>8</v>
      </c>
      <c r="O15" s="142">
        <v>8</v>
      </c>
      <c r="P15" s="157" t="s">
        <v>104</v>
      </c>
      <c r="Q15" s="157" t="s">
        <v>104</v>
      </c>
      <c r="R15" s="144"/>
    </row>
    <row r="16" spans="1:18" ht="16.5" customHeight="1" x14ac:dyDescent="0.25">
      <c r="A16" s="84" t="s">
        <v>13</v>
      </c>
      <c r="B16" s="84" t="s">
        <v>14</v>
      </c>
      <c r="C16" s="109" t="s">
        <v>98</v>
      </c>
      <c r="D16" s="86">
        <f>SUM(E16:R16)/2</f>
        <v>40</v>
      </c>
      <c r="E16" s="89"/>
      <c r="F16" s="88">
        <v>8</v>
      </c>
      <c r="G16" s="86">
        <v>8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</row>
    <row r="17" spans="1:18" ht="16.5" customHeight="1" x14ac:dyDescent="0.25">
      <c r="A17" s="84" t="s">
        <v>13</v>
      </c>
      <c r="B17" s="84" t="s">
        <v>14</v>
      </c>
      <c r="C17" s="109" t="s">
        <v>142</v>
      </c>
      <c r="D17" s="86">
        <f>SUM(E17:R17)/2</f>
        <v>40</v>
      </c>
      <c r="E17" s="89"/>
      <c r="F17" s="88">
        <v>8</v>
      </c>
      <c r="G17" s="86">
        <v>8</v>
      </c>
      <c r="H17" s="86"/>
      <c r="I17" s="86">
        <v>8</v>
      </c>
      <c r="J17" s="86">
        <v>8</v>
      </c>
      <c r="K17" s="146">
        <v>8</v>
      </c>
      <c r="L17" s="146">
        <v>8</v>
      </c>
      <c r="M17" s="86">
        <v>8</v>
      </c>
      <c r="N17" s="86"/>
      <c r="O17" s="86">
        <v>8</v>
      </c>
      <c r="P17" s="86">
        <v>8</v>
      </c>
      <c r="Q17" s="86">
        <v>8</v>
      </c>
      <c r="R17" s="87"/>
    </row>
    <row r="18" spans="1:18" ht="16.5" customHeight="1" x14ac:dyDescent="0.25">
      <c r="A18" s="84" t="s">
        <v>13</v>
      </c>
      <c r="B18" s="84" t="s">
        <v>201</v>
      </c>
      <c r="C18" s="107" t="s">
        <v>107</v>
      </c>
      <c r="D18" s="86">
        <f>SUM(E18:R18)/2</f>
        <v>23.5</v>
      </c>
      <c r="E18" s="89">
        <v>8</v>
      </c>
      <c r="F18" s="86"/>
      <c r="G18" s="86">
        <v>5</v>
      </c>
      <c r="H18" s="86">
        <v>5</v>
      </c>
      <c r="I18" s="86"/>
      <c r="J18" s="86"/>
      <c r="K18" s="89">
        <v>8</v>
      </c>
      <c r="L18" s="89">
        <v>8</v>
      </c>
      <c r="M18" s="86">
        <v>5</v>
      </c>
      <c r="N18" s="110" t="s">
        <v>104</v>
      </c>
      <c r="O18" s="86"/>
      <c r="P18" s="86"/>
      <c r="Q18" s="86"/>
      <c r="R18" s="87">
        <v>8</v>
      </c>
    </row>
    <row r="19" spans="1:18" ht="16.5" customHeight="1" x14ac:dyDescent="0.25">
      <c r="A19" s="90"/>
      <c r="B19" s="90"/>
      <c r="C19" s="91" t="s">
        <v>123</v>
      </c>
      <c r="D19" s="160"/>
      <c r="E19" s="92">
        <f>COUNT(E7:E13,E15:E18)</f>
        <v>3</v>
      </c>
      <c r="F19" s="92">
        <f t="shared" ref="F19:R19" si="2">COUNT(F7:F13,F15:F18)</f>
        <v>8</v>
      </c>
      <c r="G19" s="92">
        <f t="shared" si="2"/>
        <v>7</v>
      </c>
      <c r="H19" s="92">
        <f t="shared" si="2"/>
        <v>7</v>
      </c>
      <c r="I19" s="92">
        <f t="shared" si="2"/>
        <v>8</v>
      </c>
      <c r="J19" s="92">
        <f t="shared" si="2"/>
        <v>8</v>
      </c>
      <c r="K19" s="92">
        <f t="shared" si="2"/>
        <v>5</v>
      </c>
      <c r="L19" s="92">
        <f t="shared" si="2"/>
        <v>4</v>
      </c>
      <c r="M19" s="92">
        <f t="shared" si="2"/>
        <v>8</v>
      </c>
      <c r="N19" s="92">
        <f t="shared" si="2"/>
        <v>7</v>
      </c>
      <c r="O19" s="92">
        <f t="shared" si="2"/>
        <v>8</v>
      </c>
      <c r="P19" s="92">
        <f t="shared" si="2"/>
        <v>6</v>
      </c>
      <c r="Q19" s="92">
        <f t="shared" si="2"/>
        <v>6</v>
      </c>
      <c r="R19" s="92">
        <f t="shared" si="2"/>
        <v>5</v>
      </c>
    </row>
    <row r="20" spans="1:18" ht="16.5" customHeight="1" x14ac:dyDescent="0.25">
      <c r="A20" s="84" t="s">
        <v>13</v>
      </c>
      <c r="B20" s="84" t="s">
        <v>26</v>
      </c>
      <c r="C20" s="107" t="s">
        <v>132</v>
      </c>
      <c r="D20" s="86">
        <f>SUM(E20:R20)/2</f>
        <v>40</v>
      </c>
      <c r="E20" s="89"/>
      <c r="F20" s="110" t="s">
        <v>104</v>
      </c>
      <c r="G20" s="86"/>
      <c r="H20" s="86">
        <v>10</v>
      </c>
      <c r="I20" s="86">
        <v>10</v>
      </c>
      <c r="J20" s="86">
        <v>10</v>
      </c>
      <c r="K20" s="89">
        <v>10</v>
      </c>
      <c r="L20" s="89">
        <v>8</v>
      </c>
      <c r="M20" s="86"/>
      <c r="N20" s="86">
        <v>8</v>
      </c>
      <c r="O20" s="86">
        <v>8</v>
      </c>
      <c r="P20" s="86">
        <v>8</v>
      </c>
      <c r="Q20" s="86">
        <v>8</v>
      </c>
      <c r="R20" s="224"/>
    </row>
    <row r="21" spans="1:18" ht="16.5" customHeight="1" x14ac:dyDescent="0.25">
      <c r="A21" s="84" t="s">
        <v>13</v>
      </c>
      <c r="B21" s="84" t="s">
        <v>26</v>
      </c>
      <c r="C21" s="109" t="s">
        <v>146</v>
      </c>
      <c r="D21" s="86">
        <f>SUM(E21:R21)/2</f>
        <v>40</v>
      </c>
      <c r="E21" s="89">
        <v>8</v>
      </c>
      <c r="F21" s="86"/>
      <c r="G21" s="86">
        <v>8</v>
      </c>
      <c r="H21" s="86">
        <v>8</v>
      </c>
      <c r="I21" s="86">
        <v>8</v>
      </c>
      <c r="J21" s="86">
        <v>8</v>
      </c>
      <c r="K21" s="137"/>
      <c r="L21" s="89"/>
      <c r="M21" s="86">
        <v>8</v>
      </c>
      <c r="N21" s="86">
        <v>8</v>
      </c>
      <c r="O21" s="86"/>
      <c r="P21" s="86">
        <v>8</v>
      </c>
      <c r="Q21" s="86">
        <v>8</v>
      </c>
      <c r="R21" s="89">
        <v>8</v>
      </c>
    </row>
    <row r="22" spans="1:18" ht="16.5" customHeight="1" x14ac:dyDescent="0.25">
      <c r="A22" s="90"/>
      <c r="B22" s="90"/>
      <c r="C22" s="91" t="s">
        <v>120</v>
      </c>
      <c r="D22" s="160"/>
      <c r="E22" s="92">
        <f>COUNT(E7:E13,E15:E18,E20:E21)</f>
        <v>4</v>
      </c>
      <c r="F22" s="92">
        <f>COUNT(F7:F13,W7F15:F18,F20:F21)</f>
        <v>5</v>
      </c>
      <c r="G22" s="92">
        <f t="shared" ref="G22:R22" si="3">COUNT(G7:G13,G15:G18,G20:G21)</f>
        <v>8</v>
      </c>
      <c r="H22" s="92">
        <f t="shared" si="3"/>
        <v>9</v>
      </c>
      <c r="I22" s="92">
        <f t="shared" si="3"/>
        <v>10</v>
      </c>
      <c r="J22" s="92">
        <f t="shared" si="3"/>
        <v>10</v>
      </c>
      <c r="K22" s="92">
        <f t="shared" si="3"/>
        <v>6</v>
      </c>
      <c r="L22" s="92">
        <f t="shared" si="3"/>
        <v>5</v>
      </c>
      <c r="M22" s="92">
        <f t="shared" si="3"/>
        <v>9</v>
      </c>
      <c r="N22" s="92">
        <f t="shared" si="3"/>
        <v>9</v>
      </c>
      <c r="O22" s="92">
        <f t="shared" si="3"/>
        <v>9</v>
      </c>
      <c r="P22" s="92">
        <f t="shared" si="3"/>
        <v>8</v>
      </c>
      <c r="Q22" s="92">
        <f t="shared" si="3"/>
        <v>8</v>
      </c>
      <c r="R22" s="92">
        <f t="shared" si="3"/>
        <v>6</v>
      </c>
    </row>
    <row r="23" spans="1:18" ht="16.5" customHeight="1" x14ac:dyDescent="0.25">
      <c r="A23" s="84" t="s">
        <v>13</v>
      </c>
      <c r="B23" s="84" t="s">
        <v>30</v>
      </c>
      <c r="C23" s="107" t="s">
        <v>230</v>
      </c>
      <c r="D23" s="86">
        <f>SUM(E23:R23)/2</f>
        <v>40</v>
      </c>
      <c r="E23" s="89"/>
      <c r="F23" s="86">
        <v>8</v>
      </c>
      <c r="G23" s="86">
        <v>8</v>
      </c>
      <c r="H23" s="86">
        <v>8</v>
      </c>
      <c r="I23" s="86"/>
      <c r="J23" s="86">
        <v>8</v>
      </c>
      <c r="K23" s="138">
        <v>8</v>
      </c>
      <c r="L23" s="138">
        <v>8</v>
      </c>
      <c r="M23" s="86">
        <v>8</v>
      </c>
      <c r="N23" s="86"/>
      <c r="O23" s="86">
        <v>8</v>
      </c>
      <c r="P23" s="86">
        <v>8</v>
      </c>
      <c r="Q23" s="86">
        <v>8</v>
      </c>
      <c r="R23" s="87"/>
    </row>
    <row r="24" spans="1:18" ht="16.5" customHeight="1" x14ac:dyDescent="0.25">
      <c r="A24" s="84" t="s">
        <v>13</v>
      </c>
      <c r="B24" s="84" t="s">
        <v>30</v>
      </c>
      <c r="C24" s="109" t="s">
        <v>135</v>
      </c>
      <c r="D24" s="86">
        <f>SUM(E24:R24)/2</f>
        <v>40</v>
      </c>
      <c r="E24" s="89"/>
      <c r="F24" s="250">
        <v>8</v>
      </c>
      <c r="G24" s="250"/>
      <c r="H24" s="86">
        <v>8</v>
      </c>
      <c r="I24" s="142">
        <v>8</v>
      </c>
      <c r="J24" s="142">
        <v>8</v>
      </c>
      <c r="K24" s="146">
        <v>8</v>
      </c>
      <c r="L24" s="146">
        <v>8</v>
      </c>
      <c r="M24" s="250"/>
      <c r="N24" s="250"/>
      <c r="O24" s="86">
        <v>8</v>
      </c>
      <c r="P24" s="86">
        <v>8</v>
      </c>
      <c r="Q24" s="86">
        <v>8</v>
      </c>
      <c r="R24" s="144">
        <v>8</v>
      </c>
    </row>
    <row r="25" spans="1:18" ht="16.5" customHeight="1" x14ac:dyDescent="0.25">
      <c r="A25" s="84" t="s">
        <v>13</v>
      </c>
      <c r="B25" s="84" t="s">
        <v>30</v>
      </c>
      <c r="C25" s="109" t="s">
        <v>238</v>
      </c>
      <c r="D25" s="86">
        <f>SUM(E25:R25)/2</f>
        <v>16</v>
      </c>
      <c r="E25" s="89">
        <v>8</v>
      </c>
      <c r="F25" s="86"/>
      <c r="G25" s="86"/>
      <c r="H25" s="86"/>
      <c r="I25" s="86"/>
      <c r="J25" s="86"/>
      <c r="K25" s="89">
        <v>8</v>
      </c>
      <c r="L25" s="89">
        <v>8</v>
      </c>
      <c r="M25" s="86"/>
      <c r="N25" s="86"/>
      <c r="O25" s="86"/>
      <c r="P25" s="86"/>
      <c r="Q25" s="86"/>
      <c r="R25" s="87">
        <v>8</v>
      </c>
    </row>
    <row r="26" spans="1:18" ht="16.5" customHeight="1" x14ac:dyDescent="0.25">
      <c r="A26" s="90"/>
      <c r="B26" s="90"/>
      <c r="C26" s="91" t="s">
        <v>119</v>
      </c>
      <c r="D26" s="160"/>
      <c r="E26" s="92">
        <f t="shared" ref="E26:R26" si="4">COUNT(E7:E13,E15:E18,E20:E21,E23:E25)</f>
        <v>5</v>
      </c>
      <c r="F26" s="92">
        <f t="shared" si="4"/>
        <v>10</v>
      </c>
      <c r="G26" s="92">
        <f t="shared" si="4"/>
        <v>9</v>
      </c>
      <c r="H26" s="92">
        <f t="shared" si="4"/>
        <v>11</v>
      </c>
      <c r="I26" s="92">
        <f t="shared" si="4"/>
        <v>11</v>
      </c>
      <c r="J26" s="92">
        <f t="shared" si="4"/>
        <v>12</v>
      </c>
      <c r="K26" s="92">
        <f t="shared" si="4"/>
        <v>9</v>
      </c>
      <c r="L26" s="92">
        <f t="shared" si="4"/>
        <v>8</v>
      </c>
      <c r="M26" s="92">
        <f t="shared" si="4"/>
        <v>10</v>
      </c>
      <c r="N26" s="92">
        <f t="shared" si="4"/>
        <v>9</v>
      </c>
      <c r="O26" s="92">
        <f t="shared" si="4"/>
        <v>11</v>
      </c>
      <c r="P26" s="92">
        <f t="shared" si="4"/>
        <v>10</v>
      </c>
      <c r="Q26" s="92">
        <f t="shared" si="4"/>
        <v>10</v>
      </c>
      <c r="R26" s="92">
        <f t="shared" si="4"/>
        <v>8</v>
      </c>
    </row>
    <row r="27" spans="1:18" ht="16.5" customHeight="1" x14ac:dyDescent="0.25">
      <c r="A27" s="252" t="s">
        <v>231</v>
      </c>
      <c r="B27" s="84" t="s">
        <v>91</v>
      </c>
      <c r="C27" s="221" t="s">
        <v>242</v>
      </c>
      <c r="D27" s="86">
        <f>SUM(E27:R27)/2</f>
        <v>0</v>
      </c>
      <c r="E27" s="253"/>
      <c r="F27" s="254" t="s">
        <v>10</v>
      </c>
      <c r="G27" s="254" t="s">
        <v>10</v>
      </c>
      <c r="H27" s="254" t="s">
        <v>10</v>
      </c>
      <c r="I27" s="254" t="s">
        <v>10</v>
      </c>
      <c r="J27" s="254"/>
      <c r="K27" s="253" t="s">
        <v>10</v>
      </c>
      <c r="L27" s="253" t="s">
        <v>10</v>
      </c>
      <c r="M27" s="254" t="s">
        <v>10</v>
      </c>
      <c r="N27" s="254" t="s">
        <v>10</v>
      </c>
      <c r="O27" s="254" t="s">
        <v>10</v>
      </c>
      <c r="P27" s="254"/>
      <c r="Q27" s="254" t="s">
        <v>10</v>
      </c>
      <c r="R27" s="255"/>
    </row>
    <row r="28" spans="1:18" ht="16.5" customHeight="1" x14ac:dyDescent="0.25">
      <c r="A28" s="242" t="s">
        <v>28</v>
      </c>
      <c r="B28" s="84" t="s">
        <v>91</v>
      </c>
      <c r="C28" s="111" t="s">
        <v>28</v>
      </c>
      <c r="D28" s="86">
        <f>SUM(E28:R28)/2</f>
        <v>0</v>
      </c>
      <c r="E28" s="137">
        <v>0</v>
      </c>
      <c r="F28" s="120"/>
      <c r="G28" s="120">
        <v>0</v>
      </c>
      <c r="H28" s="120">
        <v>0</v>
      </c>
      <c r="I28" s="120">
        <v>0</v>
      </c>
      <c r="J28" s="120">
        <v>0</v>
      </c>
      <c r="K28" s="137"/>
      <c r="L28" s="137"/>
      <c r="M28" s="120">
        <v>0</v>
      </c>
      <c r="N28" s="120">
        <v>0</v>
      </c>
      <c r="O28" s="120"/>
      <c r="P28" s="120">
        <v>0</v>
      </c>
      <c r="Q28" s="120">
        <v>0</v>
      </c>
      <c r="R28" s="119">
        <v>0</v>
      </c>
    </row>
    <row r="29" spans="1:18" ht="16.5" customHeight="1" x14ac:dyDescent="0.25">
      <c r="A29" s="84" t="s">
        <v>13</v>
      </c>
      <c r="B29" s="84" t="s">
        <v>91</v>
      </c>
      <c r="C29" s="85" t="s">
        <v>92</v>
      </c>
      <c r="D29" s="86">
        <f>SUM(E29:R29)/2</f>
        <v>40</v>
      </c>
      <c r="E29" s="89"/>
      <c r="F29" s="86">
        <v>8</v>
      </c>
      <c r="G29" s="86">
        <v>8</v>
      </c>
      <c r="H29" s="86">
        <v>8</v>
      </c>
      <c r="I29" s="86">
        <v>8</v>
      </c>
      <c r="J29" s="86">
        <v>8</v>
      </c>
      <c r="K29" s="89"/>
      <c r="L29" s="89"/>
      <c r="M29" s="86">
        <v>8</v>
      </c>
      <c r="N29" s="86">
        <v>8</v>
      </c>
      <c r="O29" s="86">
        <v>8</v>
      </c>
      <c r="P29" s="86">
        <v>8</v>
      </c>
      <c r="Q29" s="86">
        <v>8</v>
      </c>
      <c r="R29" s="87"/>
    </row>
    <row r="30" spans="1:18" ht="16.5" customHeight="1" x14ac:dyDescent="0.25">
      <c r="A30" s="90"/>
      <c r="B30" s="90"/>
      <c r="C30" s="91" t="s">
        <v>124</v>
      </c>
      <c r="D30" s="160"/>
      <c r="E30" s="92">
        <f>COUNT(E7:E13,E15:E18,E20:E21:E23:E25,E27:E29)</f>
        <v>7</v>
      </c>
      <c r="F30" s="92">
        <f>COUNT(F7:F13,F15:F18,F20:F21,F29E24:F23:F25,F27:F29)</f>
        <v>9</v>
      </c>
      <c r="G30" s="92">
        <f>COUNT(G7:G13,G15:G18,G20:G21,F29E24:G23:G25,G27:G29)</f>
        <v>10</v>
      </c>
      <c r="H30" s="92">
        <f>COUNT(H7:H13,H15:H18,H20:H21,F29E24:H23:H25,H27:H29)</f>
        <v>11</v>
      </c>
      <c r="I30" s="92">
        <f>COUNT(I7:I13,I15:I18,I20:I21,F29E24:I23:I25,I27:I29)</f>
        <v>12</v>
      </c>
      <c r="J30" s="92">
        <f>COUNT(J7:J13,J15:J18,J20:J21,F29E24:J23:J25,J27:J29)</f>
        <v>12</v>
      </c>
      <c r="K30" s="92">
        <f>COUNT(K7:K13,K15:K18,K20:K21,K23:K25,K27:K29)</f>
        <v>9</v>
      </c>
      <c r="L30" s="92">
        <f>COUNT(L7:L13,L15:L18,L20:L21,L23:L25,L27:L29)</f>
        <v>8</v>
      </c>
      <c r="M30" s="92">
        <f>COUNT(M7:M13,M15:M18,M20:M21,F29E24:M23:M25,M27:M29)</f>
        <v>11</v>
      </c>
      <c r="N30" s="92">
        <f>COUNT(N7:N13,N15:N18,N20:N21,F29E24:N23:N25,N27:N29)</f>
        <v>11</v>
      </c>
      <c r="O30" s="92">
        <f>COUNT(O7:O13,O15:O18,O20:O21,F29E24:O23:O25,O27:O29)</f>
        <v>10</v>
      </c>
      <c r="P30" s="92">
        <f>COUNT(P7:P13,P15:P18,P20:P21,F29E24:P23:P25,P27:P29)</f>
        <v>10</v>
      </c>
      <c r="Q30" s="92">
        <f>COUNT(Q7:Q13,Q15:Q18,Q20:Q21,F29E24:Q23:Q25,Q27:Q29)</f>
        <v>10</v>
      </c>
      <c r="R30" s="92">
        <f>COUNT(R7:R13,R15:R18,R20:R21,R23:R25,R27:R29)</f>
        <v>9</v>
      </c>
    </row>
    <row r="31" spans="1:18" ht="16.5" customHeight="1" x14ac:dyDescent="0.25">
      <c r="A31" s="84" t="s">
        <v>13</v>
      </c>
      <c r="B31" s="84" t="s">
        <v>34</v>
      </c>
      <c r="C31" s="125" t="s">
        <v>192</v>
      </c>
      <c r="D31" s="86">
        <f>SUM(E31:R31)/2</f>
        <v>32</v>
      </c>
      <c r="E31" s="89">
        <v>8</v>
      </c>
      <c r="F31" s="86"/>
      <c r="G31" s="86"/>
      <c r="H31" s="86">
        <v>8</v>
      </c>
      <c r="I31" s="86">
        <v>8</v>
      </c>
      <c r="J31" s="86">
        <v>8</v>
      </c>
      <c r="K31" s="89"/>
      <c r="L31" s="89"/>
      <c r="M31" s="86"/>
      <c r="N31" s="86"/>
      <c r="O31" s="86">
        <v>8</v>
      </c>
      <c r="P31" s="86">
        <v>8</v>
      </c>
      <c r="Q31" s="86">
        <v>8</v>
      </c>
      <c r="R31" s="87">
        <v>8</v>
      </c>
    </row>
    <row r="32" spans="1:18" ht="16.5" customHeight="1" x14ac:dyDescent="0.25">
      <c r="A32" s="90"/>
      <c r="B32" s="90"/>
      <c r="C32" s="91" t="s">
        <v>121</v>
      </c>
      <c r="D32" s="160"/>
      <c r="E32" s="92">
        <f t="shared" ref="E32:R32" si="5">COUNT(E15:E18,E20:E21,E7:E13,E23:E25,E27:E29,E31:E31)</f>
        <v>7</v>
      </c>
      <c r="F32" s="92">
        <f t="shared" si="5"/>
        <v>11</v>
      </c>
      <c r="G32" s="92">
        <f t="shared" si="5"/>
        <v>11</v>
      </c>
      <c r="H32" s="92">
        <f t="shared" si="5"/>
        <v>14</v>
      </c>
      <c r="I32" s="92">
        <f t="shared" si="5"/>
        <v>14</v>
      </c>
      <c r="J32" s="92">
        <f t="shared" si="5"/>
        <v>15</v>
      </c>
      <c r="K32" s="92">
        <f t="shared" si="5"/>
        <v>9</v>
      </c>
      <c r="L32" s="92">
        <f t="shared" si="5"/>
        <v>8</v>
      </c>
      <c r="M32" s="92">
        <f t="shared" si="5"/>
        <v>12</v>
      </c>
      <c r="N32" s="92">
        <f t="shared" si="5"/>
        <v>11</v>
      </c>
      <c r="O32" s="92">
        <f t="shared" si="5"/>
        <v>13</v>
      </c>
      <c r="P32" s="92">
        <f t="shared" si="5"/>
        <v>13</v>
      </c>
      <c r="Q32" s="92">
        <f t="shared" si="5"/>
        <v>13</v>
      </c>
      <c r="R32" s="92">
        <f t="shared" si="5"/>
        <v>10</v>
      </c>
    </row>
    <row r="33" spans="1:18" ht="16.5" customHeight="1" x14ac:dyDescent="0.25">
      <c r="A33" s="90"/>
      <c r="B33" s="90"/>
      <c r="C33" s="91" t="s">
        <v>139</v>
      </c>
      <c r="D33" s="160"/>
      <c r="E33" s="92">
        <f>COUNT(E7:E13,E15:E18,E20:E21,E23:E25,E27:E29,E31:E31,#REF!)</f>
        <v>7</v>
      </c>
      <c r="F33" s="92">
        <f>COUNT(F7:F13,F15:F18,F20:F21,F23:F25,F27:F29,F31:F31,#REF!)</f>
        <v>11</v>
      </c>
      <c r="G33" s="92">
        <f>COUNT(G7:G13,G15:G18,G20:G21,G23:G25,G27:G29,G31:G31,#REF!)</f>
        <v>11</v>
      </c>
      <c r="H33" s="92">
        <f>COUNT(H7:H13,H15:H18,H20:H21,H23:H25,H27:H29,H31:H31,#REF!)</f>
        <v>14</v>
      </c>
      <c r="I33" s="92">
        <f>COUNT(I7:I13,I15:I18,I20:I21,I23:I25,I27:I29,I31:I31,#REF!)</f>
        <v>14</v>
      </c>
      <c r="J33" s="92">
        <f>COUNT(J7:J13,J15:J18,J20:J21,J23:J25,J27:J29,J31:J31,#REF!)</f>
        <v>15</v>
      </c>
      <c r="K33" s="92">
        <f>COUNT(K7:K13,K15:K18,K20:K21,K23:K25,K27:K29,K31:K31,#REF!)</f>
        <v>9</v>
      </c>
      <c r="L33" s="92">
        <f>COUNT(L7:L13,L15:L18,L20:L21,L23:L25,L27:L29,L31:L31,#REF!)</f>
        <v>8</v>
      </c>
      <c r="M33" s="92">
        <f>COUNT(M7:M13,M15:M18,M20:M21,M23:M25,M27:M29,M31:M31,#REF!)</f>
        <v>12</v>
      </c>
      <c r="N33" s="92">
        <f>COUNT(N7:N13,N15:N18,N20:N21,N23:N25,N27:N29,N31:N31,#REF!)</f>
        <v>11</v>
      </c>
      <c r="O33" s="92">
        <f>COUNT(O7:O13,O15:O18,O20:O21,O23:O25,O27:O29,O31:O31,#REF!)</f>
        <v>13</v>
      </c>
      <c r="P33" s="92">
        <f>COUNT(P7:P13,P15:P18,P20:P21,P23:P25,P27:P29,P31:P31,#REF!)</f>
        <v>13</v>
      </c>
      <c r="Q33" s="92">
        <f>COUNT(Q7:Q13,Q15:Q18,Q20:Q21,Q23:Q25,Q27:Q29,Q31:Q31,#REF!)</f>
        <v>13</v>
      </c>
      <c r="R33" s="92">
        <f>COUNT(R7:R13,R15:R18,R20:R21,R23:R25,R27:R29,R31:R31,#REF!)</f>
        <v>10</v>
      </c>
    </row>
    <row r="34" spans="1:18" ht="16.5" customHeight="1" x14ac:dyDescent="0.25">
      <c r="A34" s="84" t="s">
        <v>13</v>
      </c>
      <c r="B34" s="84" t="s">
        <v>103</v>
      </c>
      <c r="C34" s="109" t="s">
        <v>233</v>
      </c>
      <c r="D34" s="86">
        <f>SUM(E34:R34)/2</f>
        <v>40</v>
      </c>
      <c r="E34" s="146">
        <v>8</v>
      </c>
      <c r="F34" s="142">
        <v>8</v>
      </c>
      <c r="G34" s="148"/>
      <c r="H34" s="142">
        <v>8</v>
      </c>
      <c r="I34" s="142">
        <v>8</v>
      </c>
      <c r="J34" s="142">
        <v>8</v>
      </c>
      <c r="K34" s="146"/>
      <c r="L34" s="146"/>
      <c r="M34" s="142">
        <v>8</v>
      </c>
      <c r="N34" s="142">
        <v>8</v>
      </c>
      <c r="O34" s="142">
        <v>8</v>
      </c>
      <c r="P34" s="142"/>
      <c r="Q34" s="142">
        <v>8</v>
      </c>
      <c r="R34" s="144">
        <v>8</v>
      </c>
    </row>
    <row r="35" spans="1:18" ht="16.5" customHeight="1" x14ac:dyDescent="0.25">
      <c r="A35" s="90"/>
      <c r="B35" s="90"/>
      <c r="C35" s="91" t="s">
        <v>125</v>
      </c>
      <c r="D35" s="160"/>
      <c r="E35" s="92">
        <f>COUNT(E7:E12,E15:E18,E20:E21,E23:E25,E27:E29,E31:E31,#REF!,E34:E34)</f>
        <v>8</v>
      </c>
      <c r="F35" s="92">
        <f>COUNT(F7:F12,F15:F17,F20:F21,F23:F25,F27:F29,F31:F31,#REF!,F34:F34)</f>
        <v>12</v>
      </c>
      <c r="G35" s="92">
        <f>COUNT(G7:G12,G15:G17,G20:G21,G23:G25,G27:G29,G31:G31,#REF!,G34:G34)</f>
        <v>10</v>
      </c>
      <c r="H35" s="92">
        <f>COUNT(H7:H12,H15:H17,H20:H21,H23:H25,H27:H29,H31:H31,#REF!,H34:H34)</f>
        <v>14</v>
      </c>
      <c r="I35" s="92">
        <f>COUNT(I7:I12,I15:I17,I20:I21,I23:I25,I27:I29,I31:I31,#REF!,I34:I34)</f>
        <v>15</v>
      </c>
      <c r="J35" s="92">
        <f>COUNT(J7:J12,J15:J17,J20:J21,J23:J25,J27:J29,J31:J31,#REF!,J34:J34)</f>
        <v>16</v>
      </c>
      <c r="K35" s="92">
        <f>COUNT(K7:K12,K15:K18,K20:K21,K23:K25,K27:K29,K31:K31,#REF!,K34:K34)</f>
        <v>8</v>
      </c>
      <c r="L35" s="92">
        <f>COUNT(L7:L12,L15:L18,L20:L21,L23:L25,L27:L29,L31:L31,#REF!,L34:L34)</f>
        <v>7</v>
      </c>
      <c r="M35" s="92">
        <f>COUNT(M7:M12,M15:M17,M20:M21,M23:M25,M27:M29,M31:M31,#REF!,M34:M34)</f>
        <v>12</v>
      </c>
      <c r="N35" s="92">
        <f>COUNT(N7:N12,N15:N17,N20:N21,N23:N25,N27:N29,N31:N31,#REF!,N34:N34)</f>
        <v>12</v>
      </c>
      <c r="O35" s="92">
        <f>COUNT(O7:O12,O15:O17,O20:O21,O23:O25,O27:O29,O31:O31,#REF!,O34:O34)</f>
        <v>14</v>
      </c>
      <c r="P35" s="92">
        <f>COUNT(P7:P12,P15:P17,P20:P21,P23:P25,P27:P29,P31:P31,#REF!,P34:P34)</f>
        <v>13</v>
      </c>
      <c r="Q35" s="92">
        <f>COUNT(Q7:Q12,Q15:Q17,Q20:Q21,Q23:Q25,Q27:Q29,Q31:Q31,#REF!,Q34:Q34)</f>
        <v>14</v>
      </c>
      <c r="R35" s="92">
        <f>COUNT(R7:R12,R15:R18,R20:R21,R23:R25,R27:R29,R31:R31,#REF!,R34:R34)</f>
        <v>10</v>
      </c>
    </row>
    <row r="36" spans="1:18" ht="16.5" customHeight="1" x14ac:dyDescent="0.25">
      <c r="A36" s="84" t="s">
        <v>13</v>
      </c>
      <c r="B36" s="131" t="s">
        <v>93</v>
      </c>
      <c r="C36" s="228" t="s">
        <v>226</v>
      </c>
      <c r="D36" s="86">
        <f t="shared" ref="D36:D39" si="6">SUM(E36:R36)/2</f>
        <v>0</v>
      </c>
      <c r="E36" s="89"/>
      <c r="F36" s="86"/>
      <c r="G36" s="86"/>
      <c r="H36" s="86"/>
      <c r="I36" s="86"/>
      <c r="J36" s="86"/>
      <c r="K36" s="89"/>
      <c r="L36" s="89"/>
      <c r="M36" s="86"/>
      <c r="N36" s="86"/>
      <c r="O36" s="86"/>
      <c r="P36" s="86"/>
      <c r="Q36" s="86"/>
      <c r="R36" s="87"/>
    </row>
    <row r="37" spans="1:18" ht="16.5" customHeight="1" x14ac:dyDescent="0.25">
      <c r="A37" s="84" t="s">
        <v>13</v>
      </c>
      <c r="B37" s="131" t="s">
        <v>93</v>
      </c>
      <c r="C37" s="109" t="s">
        <v>229</v>
      </c>
      <c r="D37" s="86">
        <f t="shared" si="6"/>
        <v>32</v>
      </c>
      <c r="E37" s="89"/>
      <c r="F37" s="86">
        <v>8</v>
      </c>
      <c r="G37" s="86">
        <v>8</v>
      </c>
      <c r="H37" s="86"/>
      <c r="I37" s="86">
        <v>8</v>
      </c>
      <c r="J37" s="86"/>
      <c r="K37" s="89">
        <v>8</v>
      </c>
      <c r="L37" s="89">
        <v>8</v>
      </c>
      <c r="M37" s="86">
        <v>8</v>
      </c>
      <c r="N37" s="86">
        <v>8</v>
      </c>
      <c r="O37" s="86"/>
      <c r="P37" s="86">
        <v>8</v>
      </c>
      <c r="Q37" s="86"/>
      <c r="R37" s="87"/>
    </row>
    <row r="38" spans="1:18" ht="16.5" customHeight="1" x14ac:dyDescent="0.25">
      <c r="A38" s="84" t="s">
        <v>13</v>
      </c>
      <c r="B38" s="131" t="s">
        <v>94</v>
      </c>
      <c r="C38" s="109" t="s">
        <v>176</v>
      </c>
      <c r="D38" s="86">
        <f>SUM(E38:R38)/2</f>
        <v>20</v>
      </c>
      <c r="E38" s="89">
        <v>8</v>
      </c>
      <c r="F38" s="86"/>
      <c r="G38" s="120"/>
      <c r="H38" s="120"/>
      <c r="I38" s="86"/>
      <c r="J38" s="110" t="s">
        <v>104</v>
      </c>
      <c r="K38" s="89">
        <v>8</v>
      </c>
      <c r="L38" s="89">
        <v>8</v>
      </c>
      <c r="M38" s="86"/>
      <c r="N38" s="86"/>
      <c r="O38" s="86"/>
      <c r="P38" s="86"/>
      <c r="Q38" s="86">
        <v>8</v>
      </c>
      <c r="R38" s="87">
        <v>8</v>
      </c>
    </row>
    <row r="39" spans="1:18" ht="16.5" customHeight="1" x14ac:dyDescent="0.25">
      <c r="A39" s="84" t="s">
        <v>13</v>
      </c>
      <c r="B39" s="131" t="s">
        <v>94</v>
      </c>
      <c r="C39" s="123" t="s">
        <v>210</v>
      </c>
      <c r="D39" s="86">
        <f t="shared" si="6"/>
        <v>40</v>
      </c>
      <c r="E39" s="89"/>
      <c r="F39" s="86">
        <v>8</v>
      </c>
      <c r="G39" s="86">
        <v>8</v>
      </c>
      <c r="H39" s="86">
        <v>8</v>
      </c>
      <c r="I39" s="86">
        <v>8</v>
      </c>
      <c r="J39" s="86"/>
      <c r="K39" s="89">
        <v>8</v>
      </c>
      <c r="L39" s="89">
        <v>8</v>
      </c>
      <c r="M39" s="86">
        <v>8</v>
      </c>
      <c r="N39" s="86"/>
      <c r="O39" s="86">
        <v>8</v>
      </c>
      <c r="P39" s="86">
        <v>8</v>
      </c>
      <c r="Q39" s="86">
        <v>8</v>
      </c>
      <c r="R39" s="87"/>
    </row>
    <row r="40" spans="1:18" ht="16.5" customHeight="1" x14ac:dyDescent="0.25">
      <c r="A40" s="84" t="s">
        <v>13</v>
      </c>
      <c r="B40" s="131" t="s">
        <v>94</v>
      </c>
      <c r="C40" s="125" t="s">
        <v>235</v>
      </c>
      <c r="D40" s="86">
        <f>SUM(E40:R40)/2</f>
        <v>40</v>
      </c>
      <c r="E40" s="146">
        <v>8</v>
      </c>
      <c r="F40" s="142"/>
      <c r="G40" s="142">
        <v>8</v>
      </c>
      <c r="H40" s="142">
        <v>8</v>
      </c>
      <c r="I40" s="142">
        <v>8</v>
      </c>
      <c r="J40" s="142">
        <v>8</v>
      </c>
      <c r="K40" s="146"/>
      <c r="L40" s="146"/>
      <c r="M40" s="142"/>
      <c r="N40" s="142">
        <v>8</v>
      </c>
      <c r="O40" s="142">
        <v>8</v>
      </c>
      <c r="P40" s="142">
        <v>8</v>
      </c>
      <c r="Q40" s="142">
        <v>8</v>
      </c>
      <c r="R40" s="144">
        <v>8</v>
      </c>
    </row>
    <row r="41" spans="1:18" ht="16.5" customHeight="1" x14ac:dyDescent="0.25">
      <c r="A41" s="84" t="s">
        <v>13</v>
      </c>
      <c r="B41" s="131" t="s">
        <v>94</v>
      </c>
      <c r="C41" s="109" t="s">
        <v>143</v>
      </c>
      <c r="D41" s="86">
        <v>40</v>
      </c>
      <c r="E41" s="89">
        <v>8</v>
      </c>
      <c r="F41" s="86">
        <v>8</v>
      </c>
      <c r="G41" s="86"/>
      <c r="H41" s="86">
        <v>8</v>
      </c>
      <c r="I41" s="86">
        <v>8</v>
      </c>
      <c r="J41" s="86">
        <v>8</v>
      </c>
      <c r="K41" s="89"/>
      <c r="L41" s="89"/>
      <c r="M41" s="86">
        <v>8</v>
      </c>
      <c r="N41" s="86">
        <v>8</v>
      </c>
      <c r="O41" s="86">
        <v>8</v>
      </c>
      <c r="P41" s="86">
        <v>8</v>
      </c>
      <c r="Q41" s="86"/>
      <c r="R41" s="87">
        <v>8</v>
      </c>
    </row>
    <row r="42" spans="1:18" ht="16.5" customHeight="1" x14ac:dyDescent="0.25">
      <c r="A42" s="84" t="s">
        <v>13</v>
      </c>
      <c r="B42" s="131" t="s">
        <v>94</v>
      </c>
      <c r="C42" s="109" t="s">
        <v>221</v>
      </c>
      <c r="D42" s="86">
        <f>SUM(E42:R42)/2</f>
        <v>40</v>
      </c>
      <c r="E42" s="89">
        <v>8</v>
      </c>
      <c r="F42" s="86">
        <v>8</v>
      </c>
      <c r="G42" s="86">
        <v>8</v>
      </c>
      <c r="H42" s="86">
        <v>8</v>
      </c>
      <c r="I42" s="86"/>
      <c r="J42" s="86">
        <v>8</v>
      </c>
      <c r="K42" s="89"/>
      <c r="L42" s="89"/>
      <c r="M42" s="86">
        <v>8</v>
      </c>
      <c r="N42" s="86">
        <v>8</v>
      </c>
      <c r="O42" s="86">
        <v>8</v>
      </c>
      <c r="P42" s="86"/>
      <c r="Q42" s="86">
        <v>8</v>
      </c>
      <c r="R42" s="87">
        <v>8</v>
      </c>
    </row>
    <row r="43" spans="1:18" ht="16.5" customHeight="1" x14ac:dyDescent="0.25">
      <c r="A43" s="84" t="s">
        <v>13</v>
      </c>
      <c r="B43" s="84" t="s">
        <v>94</v>
      </c>
      <c r="C43" s="228" t="s">
        <v>217</v>
      </c>
      <c r="D43" s="86">
        <f>SUM(E43:R43)/2</f>
        <v>0</v>
      </c>
      <c r="E43" s="89"/>
      <c r="F43" s="86"/>
      <c r="G43" s="86"/>
      <c r="H43" s="86"/>
      <c r="I43" s="86"/>
      <c r="J43" s="86"/>
      <c r="K43" s="89"/>
      <c r="L43" s="89"/>
      <c r="M43" s="86"/>
      <c r="N43" s="86"/>
      <c r="O43" s="86"/>
      <c r="P43" s="86"/>
      <c r="Q43" s="86"/>
      <c r="R43" s="87"/>
    </row>
    <row r="44" spans="1:18" ht="16.5" customHeight="1" x14ac:dyDescent="0.25">
      <c r="A44" s="90"/>
      <c r="B44" s="90"/>
      <c r="C44" s="91" t="s">
        <v>126</v>
      </c>
      <c r="D44" s="160"/>
      <c r="E44" s="92">
        <f>COUNT(E8:E12,E15:E18,E20:E21,E23:E25,E27:E29:H34E25,E31:E31,#REF!,#REF!,E34, E36:E37)</f>
        <v>7</v>
      </c>
      <c r="F44" s="92">
        <f>COUNT(F8:F12,F15:F17,F20:F21,F23:F25,F27:F29:H34E25,F31:F31,#REF!,#REF!,F34, F36:F37)</f>
        <v>11</v>
      </c>
      <c r="G44" s="92">
        <f>COUNT(G8:G12,G15:G17,G20:G21,G23:G25,G27:G29:H34E25,G31:G31,#REF!,#REF!,G34, G36:G37)</f>
        <v>8</v>
      </c>
      <c r="H44" s="92">
        <f>COUNT(H8:H12,H15:H17,H20:H21,H23:H25,H27:H29:H34E25,H31:H31,#REF!,#REF!,H34, H36:H37)</f>
        <v>11</v>
      </c>
      <c r="I44" s="92">
        <f>COUNT(I8:I12,I15:I17,I20:I21,I23:I25,I27:I29:H34E25,I31:I31,#REF!,#REF!,I34, I36:I37)</f>
        <v>13</v>
      </c>
      <c r="J44" s="92">
        <f>COUNT(J8:J12,J15:J17,J20:J21,J23:J25,J27:J29:H34E25,J31:J31,#REF!,#REF!,J34, J36:J37)</f>
        <v>13</v>
      </c>
      <c r="K44" s="92">
        <f>COUNT(K8:K12,K15:K18,K20:K21,K23:K25,K27:K29:H34E25,K31:K31,#REF!,#REF!,K34, K36:K37)</f>
        <v>9</v>
      </c>
      <c r="L44" s="92">
        <f>COUNT(L8:L12,L15:L18,L20:L21,L23:L25,L27:L29:H34E25,L31:L31,#REF!,#REF!,L34, L36:L37)</f>
        <v>8</v>
      </c>
      <c r="M44" s="92">
        <f>COUNT(M8:M12,M15:M17,M20:M21,M23:M25,M27:M29:H34E25,M31:M31,#REF!,#REF!,M34, M36:M37)</f>
        <v>10</v>
      </c>
      <c r="N44" s="92">
        <f>COUNT(N8:N12,N15:N17,N20:N21,N23:N25,N27:N29:H34E25,N31:N31,#REF!,#REF!,N34, N36:N37)</f>
        <v>10</v>
      </c>
      <c r="O44" s="92">
        <f>COUNT(O8:O12,O15:O17,O20:O21,O23:O25,O27:O29:H34E25,O31:O31,#REF!,#REF!,O34, O36:O37)</f>
        <v>12</v>
      </c>
      <c r="P44" s="92">
        <f>COUNT(P8:P12,P15:P17,P20:P21,P23:P25,P27:P29:H34E25,P31:P31,#REF!,#REF!,P34, P36:P37)</f>
        <v>11</v>
      </c>
      <c r="Q44" s="92">
        <f>COUNT(Q8:Q12,Q15:Q17,Q20:Q21,Q23:Q25,Q27:Q29:H34E25,Q31:Q31,#REF!,#REF!,Q34, Q36:Q37)</f>
        <v>11</v>
      </c>
      <c r="R44" s="92">
        <f>COUNT(R8:R12,R15:R18,R20:R21,R23:R25,R27:R29:H34E25,R31:R31,#REF!,#REF!,R34, R36:R37)</f>
        <v>9</v>
      </c>
    </row>
    <row r="45" spans="1:18" ht="16.5" customHeight="1" x14ac:dyDescent="0.25">
      <c r="A45" s="90"/>
      <c r="B45" s="90"/>
      <c r="C45" s="91" t="s">
        <v>127</v>
      </c>
      <c r="D45" s="160"/>
      <c r="E45" s="92">
        <f>COUNT(E15:E18,E20:E21,E23:E25,E27:E29:G38E29,E31:E31,#REF!,E34:E34,E36:E43)</f>
        <v>9</v>
      </c>
      <c r="F45" s="92">
        <f>COUNT(F15:F17,F20:F21,F23:F25,F27:F29:G38E29,F31:F31,#REF!,F34:F34,F36:F43)</f>
        <v>10</v>
      </c>
      <c r="G45" s="92">
        <f>COUNT(G15:G17,G20:G21,G23:G25,G27:G29:G38E29,G31:G31,#REF!,G34:G34,G36:G43)</f>
        <v>8</v>
      </c>
      <c r="H45" s="92">
        <f>COUNT(H15:H17,H20:H21,H23:H25,H27:H29:G38E29,H31:H31,#REF!,H34:H34,H36:H43)</f>
        <v>12</v>
      </c>
      <c r="I45" s="92">
        <f>COUNT(I15:I17,I20:I21,I23:I25,I27:I29:G38E29,I31:I31,#REF!,I34:I34,I36:I43)</f>
        <v>12</v>
      </c>
      <c r="J45" s="92">
        <f>COUNT(J15:J17,J20:J21,J23:J25,J27:J29:G38E29,J31:J31,#REF!,J34:J34,J36:J43)</f>
        <v>12</v>
      </c>
      <c r="K45" s="92">
        <f>COUNT(K15:K18,K20:K21,K23:K25,K27:K29:G38E29,K31:K31,#REF!,K34:K34,K36:K43)</f>
        <v>10</v>
      </c>
      <c r="L45" s="92">
        <f>COUNT(L15:L18,L20:L21,L23:L25,L27:L29:G38E29,L31:L31,#REF!,L34:L34,L36:L43)</f>
        <v>10</v>
      </c>
      <c r="M45" s="92">
        <f>COUNT(M15:M17,M20:M21,M23:M25,M27:M29:G38E29,M31:M31,#REF!,M34:M34,M36:M43)</f>
        <v>9</v>
      </c>
      <c r="N45" s="92">
        <f>COUNT(N15:N17,N20:N21,N23:N25,N27:N29:G38E29,N31:N31,#REF!,N34:N34,N36:N43)</f>
        <v>9</v>
      </c>
      <c r="O45" s="92">
        <f>COUNT(O15:O17,O20:O21,O23:O25,O27:O29:G38E29,O31:O31,#REF!,O34:O34,O36:O43)</f>
        <v>12</v>
      </c>
      <c r="P45" s="92">
        <f>COUNT(P15:P17,P20:P21,P23:P25,P27:P29:G38E29,P31:P31,#REF!,P34:P34,P36:P43)</f>
        <v>11</v>
      </c>
      <c r="Q45" s="92">
        <f>COUNT(Q15:Q17,Q20:Q21,Q23:Q25,Q27:Q29:G38E29,Q31:Q31,#REF!,Q34:Q34,Q36:Q43)</f>
        <v>12</v>
      </c>
      <c r="R45" s="92">
        <f>COUNT(R15:R18,R20:R21,R23:R25,R27:R29:G38E29,R31:R31,#REF!,R34:R34,R36:R43)</f>
        <v>10</v>
      </c>
    </row>
    <row r="46" spans="1:18" ht="16.5" customHeight="1" x14ac:dyDescent="0.25">
      <c r="A46" s="84" t="s">
        <v>13</v>
      </c>
      <c r="B46" s="84" t="s">
        <v>216</v>
      </c>
      <c r="C46" s="107" t="s">
        <v>109</v>
      </c>
      <c r="D46" s="86">
        <f>SUM(E46:R46)/2</f>
        <v>35</v>
      </c>
      <c r="E46" s="87"/>
      <c r="F46" s="88">
        <v>7</v>
      </c>
      <c r="G46" s="86">
        <v>7</v>
      </c>
      <c r="H46" s="88">
        <v>7</v>
      </c>
      <c r="I46" s="86">
        <v>7</v>
      </c>
      <c r="J46" s="86">
        <v>7</v>
      </c>
      <c r="K46" s="87"/>
      <c r="L46" s="89"/>
      <c r="M46" s="86">
        <v>7</v>
      </c>
      <c r="N46" s="86">
        <v>7</v>
      </c>
      <c r="O46" s="86">
        <v>7</v>
      </c>
      <c r="P46" s="86">
        <v>7</v>
      </c>
      <c r="Q46" s="86">
        <v>7</v>
      </c>
      <c r="R46" s="87"/>
    </row>
    <row r="47" spans="1:18" ht="16.5" customHeight="1" x14ac:dyDescent="0.25">
      <c r="A47" s="84" t="s">
        <v>13</v>
      </c>
      <c r="B47" s="84" t="s">
        <v>110</v>
      </c>
      <c r="C47" s="85" t="s">
        <v>106</v>
      </c>
      <c r="D47" s="86">
        <f>SUM(E47:R47)/2</f>
        <v>30</v>
      </c>
      <c r="E47" s="87"/>
      <c r="F47" s="88">
        <v>6</v>
      </c>
      <c r="G47" s="86">
        <v>6</v>
      </c>
      <c r="H47" s="88">
        <v>6</v>
      </c>
      <c r="I47" s="86">
        <v>6</v>
      </c>
      <c r="J47" s="86">
        <v>6</v>
      </c>
      <c r="K47" s="138"/>
      <c r="L47" s="89"/>
      <c r="M47" s="86">
        <v>6</v>
      </c>
      <c r="N47" s="86">
        <v>6</v>
      </c>
      <c r="O47" s="86">
        <v>6</v>
      </c>
      <c r="P47" s="86">
        <v>6</v>
      </c>
      <c r="Q47" s="86">
        <v>6</v>
      </c>
      <c r="R47" s="138"/>
    </row>
    <row r="48" spans="1:18" ht="16.5" customHeight="1" x14ac:dyDescent="0.25">
      <c r="A48" s="90"/>
      <c r="B48" s="90"/>
      <c r="C48" s="106" t="s">
        <v>113</v>
      </c>
      <c r="D48" s="160"/>
      <c r="E48" s="92">
        <f>COUNT(E23:E25,E27:E29,E31:E31,#REF!,E34:E34,E36:E43,E46:E47)</f>
        <v>8</v>
      </c>
      <c r="F48" s="92">
        <f>COUNT(F23:F25,F27:F29,F31:F31,#REF!,F34:F34,F36:F43,F46:F47)</f>
        <v>10</v>
      </c>
      <c r="G48" s="92">
        <f>COUNT(G23:G25,G27:G29,G31:G31,#REF!,G34:G34,G36:G43,G46:G47)</f>
        <v>9</v>
      </c>
      <c r="H48" s="92">
        <f>COUNT(H23:H25,H27:H29,H31:H31,#REF!,H34:H34,H36:H43,H46:H47)</f>
        <v>12</v>
      </c>
      <c r="I48" s="92">
        <f>COUNT(I23:I25,I27:I29,I31:I31,#REF!,I34:I34,I36:I43,I46:I47)</f>
        <v>11</v>
      </c>
      <c r="J48" s="92">
        <f>COUNT(J23:J25,J27:J29,J31:J31,#REF!,J34:J34,J36:J43,J46:J47)</f>
        <v>11</v>
      </c>
      <c r="K48" s="92">
        <f>COUNT(K23:K25,K27:K29,K31:K31,#REF!,K34:K34,K36:K43,K46:K47)</f>
        <v>6</v>
      </c>
      <c r="L48" s="92">
        <f>COUNT(L23:L25,L27:L29,L31:L31,#REF!,L34:L34,L36:L43,L46:L47)</f>
        <v>6</v>
      </c>
      <c r="M48" s="92">
        <f>COUNT(M23:M25,M27:M29,M31:M31,#REF!,M34:M34,M36:M43,M46:M47)</f>
        <v>10</v>
      </c>
      <c r="N48" s="92">
        <f>COUNT(N23:N25,N27:N29,N31:N31,#REF!,N34:N34,N36:N43,N46:N47)</f>
        <v>9</v>
      </c>
      <c r="O48" s="92">
        <f>COUNT(O23:O25,O27:O29,O31:O31,#REF!,O34:O34,O36:O43,O46:O47)</f>
        <v>11</v>
      </c>
      <c r="P48" s="92">
        <f>COUNT(P23:P25,P27:P29,P31:P31,#REF!,P34:P34,P36:P43,P46:P47)</f>
        <v>11</v>
      </c>
      <c r="Q48" s="92">
        <f>COUNT(Q23:Q25,Q27:Q29,Q31:Q31,#REF!,Q34:Q34,Q36:Q43,Q46:Q47)</f>
        <v>12</v>
      </c>
      <c r="R48" s="92">
        <f>COUNT(R23:R25,R27:R29,R31:R31,#REF!,R34:R34,R36:R43,R46:R47)</f>
        <v>9</v>
      </c>
    </row>
    <row r="49" spans="1:18" ht="16.5" customHeight="1" x14ac:dyDescent="0.25">
      <c r="A49" s="90"/>
      <c r="B49" s="90"/>
      <c r="C49" s="106" t="s">
        <v>55</v>
      </c>
      <c r="D49" s="160"/>
      <c r="E49" s="92">
        <f>COUNT(E27:E29,E31:E31,#REF!,E34:E34,E36:E43,E46:E47)</f>
        <v>7</v>
      </c>
      <c r="F49" s="92">
        <f>COUNT(F27:F29,F31:F31,#REF!,F34:F34,F36:F43,F46:F47)</f>
        <v>8</v>
      </c>
      <c r="G49" s="92">
        <f>COUNT(G27:G29,G31:G31,#REF!,G34:G34,G36:G43,G46:G47)</f>
        <v>8</v>
      </c>
      <c r="H49" s="92">
        <f>COUNT(H27:H29,H31:H31,#REF!,H34:H34,H36:H43,H46:H47)</f>
        <v>10</v>
      </c>
      <c r="I49" s="92">
        <f>COUNT(I27:I29,I31:I31,#REF!,I34:I34,I36:I43,I46:I47)</f>
        <v>10</v>
      </c>
      <c r="J49" s="92">
        <f>COUNT(J27:J29,J31:J31,#REF!,J34:J34,J36:J43,J46:J47)</f>
        <v>9</v>
      </c>
      <c r="K49" s="92">
        <f>COUNT(K27:K29,K31:K31,#REF!,K34:K34,K36:K43,K46:K47)</f>
        <v>3</v>
      </c>
      <c r="L49" s="92">
        <f>COUNT(L27:L29,L31:L31,#REF!,L34:L34,L36:L43,L46:L47)</f>
        <v>3</v>
      </c>
      <c r="M49" s="92">
        <f>COUNT(M27:M29,M31:M31,#REF!,M34:M34,M36:M43,M46:M47)</f>
        <v>9</v>
      </c>
      <c r="N49" s="92">
        <f>COUNT(N27:N29,N31:N31,#REF!,N34:N34,N36:N43,N46:N47)</f>
        <v>9</v>
      </c>
      <c r="O49" s="92">
        <f>COUNT(O27:O29,O31:O31,#REF!,O34:O34,O36:O43,O46:O47)</f>
        <v>9</v>
      </c>
      <c r="P49" s="92">
        <f>COUNT(P27:P29,P31:P31,#REF!,P34:P34,P36:P43,P46:P47)</f>
        <v>9</v>
      </c>
      <c r="Q49" s="92">
        <f>COUNT(Q27:Q29,Q31:Q31,#REF!,Q34:Q34,Q36:Q43,Q46:Q47)</f>
        <v>10</v>
      </c>
      <c r="R49" s="92">
        <f>COUNT(R27:R29,R31:R31,#REF!,R34:R34,R36:R43,R46:R47)</f>
        <v>7</v>
      </c>
    </row>
    <row r="50" spans="1:18" ht="16.5" customHeight="1" x14ac:dyDescent="0.25">
      <c r="A50" s="84" t="s">
        <v>13</v>
      </c>
      <c r="B50" s="84" t="s">
        <v>227</v>
      </c>
      <c r="C50" s="109" t="s">
        <v>112</v>
      </c>
      <c r="D50" s="86">
        <f>SUM(E50:R50)/2</f>
        <v>10</v>
      </c>
      <c r="E50" s="87"/>
      <c r="F50" s="88"/>
      <c r="G50" s="86">
        <v>5</v>
      </c>
      <c r="H50" s="88"/>
      <c r="I50" s="86">
        <v>5</v>
      </c>
      <c r="J50" s="86"/>
      <c r="K50" s="89"/>
      <c r="L50" s="89"/>
      <c r="M50" s="86"/>
      <c r="N50" s="86">
        <v>5</v>
      </c>
      <c r="O50" s="86"/>
      <c r="P50" s="86">
        <v>5</v>
      </c>
      <c r="Q50" s="86"/>
      <c r="R50" s="89"/>
    </row>
    <row r="51" spans="1:18" ht="16.5" customHeight="1" x14ac:dyDescent="0.25">
      <c r="A51" s="90"/>
      <c r="B51" s="90"/>
      <c r="C51" s="106" t="s">
        <v>105</v>
      </c>
      <c r="D51" s="160"/>
      <c r="E51" s="92">
        <f>COUNT(E31:E31,#REF!,E34:E34,E36:E43,E46:E47,E50:E50)</f>
        <v>6</v>
      </c>
      <c r="F51" s="92">
        <f>COUNT(F31:F31,#REF!,F34:F34,F36:F43,F46:F47,F50:F50)</f>
        <v>7</v>
      </c>
      <c r="G51" s="92">
        <f>COUNT(G31:G31,#REF!,G34:G34,G36:G43,G46:G47,G50:G50)</f>
        <v>7</v>
      </c>
      <c r="H51" s="92">
        <f>COUNT(H31:H31,#REF!,H34:H34,H36:H43,H46:H47,H50:H50)</f>
        <v>8</v>
      </c>
      <c r="I51" s="92">
        <f>COUNT(I31:I31,#REF!,I34:I34,I36:I43,I46:I47,I50:I50)</f>
        <v>9</v>
      </c>
      <c r="J51" s="92">
        <f>COUNT(J31:J31,#REF!,J34:J34,J36:J43,J46:J47,J50:J50)</f>
        <v>7</v>
      </c>
      <c r="K51" s="92">
        <f>COUNT(K31:K31,#REF!,K34:K34,K36:K43,K46:K47,K50:K50)</f>
        <v>3</v>
      </c>
      <c r="L51" s="92">
        <f>COUNT(L31:L31,#REF!,L34:L34,L36:L43,L46:L47,L50:L50)</f>
        <v>3</v>
      </c>
      <c r="M51" s="92">
        <f>COUNT(M31:M31,#REF!,M34:M34,M36:M43,M46:M47,M50:M50)</f>
        <v>7</v>
      </c>
      <c r="N51" s="92">
        <f>COUNT(N31:N31,#REF!,N34:N34,N36:N43,N46:N47,N50:N50)</f>
        <v>8</v>
      </c>
      <c r="O51" s="92">
        <f>COUNT(O31:O31,#REF!,O34:O34,O36:O43,O46:O47,O50:O50)</f>
        <v>8</v>
      </c>
      <c r="P51" s="92">
        <f>COUNT(P31:P31,#REF!,P34:P34,P36:P43,P46:P47,P50:P50)</f>
        <v>8</v>
      </c>
      <c r="Q51" s="92">
        <f>COUNT(Q31:Q31,#REF!,Q34:Q34,Q36:Q43,Q46:Q47,Q50:Q50)</f>
        <v>8</v>
      </c>
      <c r="R51" s="92">
        <f>COUNT(R31:R31,#REF!,R34:R34,R36:R43,R46:R47,R50:R50)</f>
        <v>6</v>
      </c>
    </row>
    <row r="52" spans="1:18" ht="16.5" customHeight="1" x14ac:dyDescent="0.25">
      <c r="A52" s="90"/>
      <c r="B52" s="90"/>
      <c r="C52" s="106" t="s">
        <v>128</v>
      </c>
      <c r="D52" s="160"/>
      <c r="E52" s="92">
        <f>COUNT(#REF!,E34:E34,E36:E43,E46:E47,E50:E50)</f>
        <v>5</v>
      </c>
      <c r="F52" s="92">
        <f>COUNT(#REF!,F34:F34,F36:F43,F46:F47,F50:F50)</f>
        <v>7</v>
      </c>
      <c r="G52" s="92">
        <f>COUNT(#REF!,G34:G34,G36:G43,G46:G47,G50:G50)</f>
        <v>7</v>
      </c>
      <c r="H52" s="92">
        <f>COUNT(#REF!,H34:H34,H36:H43,H46:H47,H50:H50)</f>
        <v>7</v>
      </c>
      <c r="I52" s="92">
        <f>COUNT(#REF!,I34:I34,I36:I43,I46:I47,I50:I50)</f>
        <v>8</v>
      </c>
      <c r="J52" s="92">
        <f>COUNT(#REF!,J34:J34,J36:J43,J46:J47,J50:J50)</f>
        <v>6</v>
      </c>
      <c r="K52" s="92">
        <f>COUNT(#REF!,K34:K34,K36:K43,K46:K47,K50:K50)</f>
        <v>3</v>
      </c>
      <c r="L52" s="92">
        <f>COUNT(#REF!,L34:L34,L36:L43,L46:L47,L50:L50)</f>
        <v>3</v>
      </c>
      <c r="M52" s="92">
        <f>COUNT(#REF!,M34:M34,M36:M43,M46:M47,M50:M50)</f>
        <v>7</v>
      </c>
      <c r="N52" s="92">
        <f>COUNT(#REF!,N34:N34,N36:N43,N46:N47,N50:N50)</f>
        <v>8</v>
      </c>
      <c r="O52" s="92">
        <f>COUNT(#REF!,O34:O34,O36:O43,O46:O47,O50:O50)</f>
        <v>7</v>
      </c>
      <c r="P52" s="92">
        <f>COUNT(#REF!,P34:P34,P36:P43,P46:P47,P50:P50)</f>
        <v>7</v>
      </c>
      <c r="Q52" s="92">
        <f>COUNT(#REF!,Q34:Q34,Q36:Q43,Q46:Q47,Q50:Q50)</f>
        <v>7</v>
      </c>
      <c r="R52" s="92">
        <f>COUNT(#REF!,R34:R34,R36:R43,R46:R47,R50:R50)</f>
        <v>5</v>
      </c>
    </row>
    <row r="53" spans="1:18" ht="16.5" customHeight="1" x14ac:dyDescent="0.25">
      <c r="A53" s="90"/>
      <c r="B53" s="90"/>
      <c r="C53" s="106" t="s">
        <v>161</v>
      </c>
      <c r="D53" s="160"/>
      <c r="E53" s="92">
        <f t="shared" ref="E53:R53" si="7">COUNT(E34:E34,E36:E43,E46:E47,E50:E50)</f>
        <v>5</v>
      </c>
      <c r="F53" s="92">
        <f t="shared" si="7"/>
        <v>7</v>
      </c>
      <c r="G53" s="92">
        <f t="shared" si="7"/>
        <v>7</v>
      </c>
      <c r="H53" s="92">
        <f t="shared" si="7"/>
        <v>7</v>
      </c>
      <c r="I53" s="92">
        <f t="shared" si="7"/>
        <v>8</v>
      </c>
      <c r="J53" s="92">
        <f t="shared" si="7"/>
        <v>6</v>
      </c>
      <c r="K53" s="92">
        <f t="shared" si="7"/>
        <v>3</v>
      </c>
      <c r="L53" s="92">
        <f t="shared" si="7"/>
        <v>3</v>
      </c>
      <c r="M53" s="92">
        <f t="shared" si="7"/>
        <v>7</v>
      </c>
      <c r="N53" s="92">
        <f t="shared" si="7"/>
        <v>8</v>
      </c>
      <c r="O53" s="92">
        <f t="shared" si="7"/>
        <v>7</v>
      </c>
      <c r="P53" s="92">
        <f t="shared" si="7"/>
        <v>7</v>
      </c>
      <c r="Q53" s="92">
        <f t="shared" si="7"/>
        <v>7</v>
      </c>
      <c r="R53" s="92">
        <f t="shared" si="7"/>
        <v>5</v>
      </c>
    </row>
    <row r="54" spans="1:18" ht="16.5" customHeight="1" x14ac:dyDescent="0.25">
      <c r="A54" s="90"/>
      <c r="B54" s="90"/>
      <c r="C54" s="106" t="s">
        <v>129</v>
      </c>
      <c r="D54" s="160"/>
      <c r="E54" s="92">
        <f>COUNT(#REF!,E36:E43,E46:E47,E50:E50)</f>
        <v>4</v>
      </c>
      <c r="F54" s="92">
        <f>COUNT(#REF!,F36:F43,F46:F47,F50:F50)</f>
        <v>6</v>
      </c>
      <c r="G54" s="92">
        <f>COUNT(#REF!,G36:G43,G46:G47,G50:G50)</f>
        <v>7</v>
      </c>
      <c r="H54" s="92">
        <f>COUNT(#REF!,H36:H43,H46:H47,H50:H50)</f>
        <v>6</v>
      </c>
      <c r="I54" s="92">
        <f>COUNT(#REF!,I36:I43,I46:I47,I50:I50)</f>
        <v>7</v>
      </c>
      <c r="J54" s="92">
        <f>COUNT(#REF!,J36:J43,J46:J47,J50:J50)</f>
        <v>5</v>
      </c>
      <c r="K54" s="92">
        <f>COUNT(#REF!,K36:K43,K46:K47,K50:K50)</f>
        <v>3</v>
      </c>
      <c r="L54" s="92">
        <f>COUNT(#REF!,L36:L43,L46:L47,L50:L50)</f>
        <v>3</v>
      </c>
      <c r="M54" s="92">
        <f>COUNT(#REF!,M36:M43,M46:M47,M50:M50)</f>
        <v>6</v>
      </c>
      <c r="N54" s="92">
        <f>COUNT(#REF!,N36:N43,N46:N47,N50:N50)</f>
        <v>7</v>
      </c>
      <c r="O54" s="92">
        <f>COUNT(#REF!,O36:O43,O46:O47,O50:O50)</f>
        <v>6</v>
      </c>
      <c r="P54" s="92">
        <f>COUNT(#REF!,P36:P43,P46:P47,P50:P50)</f>
        <v>7</v>
      </c>
      <c r="Q54" s="92">
        <f>COUNT(#REF!,Q36:Q43,Q46:Q47,Q50:Q50)</f>
        <v>6</v>
      </c>
      <c r="R54" s="92">
        <f>COUNT(#REF!,R36:R43,R46:R47,R50:R50)</f>
        <v>4</v>
      </c>
    </row>
    <row r="55" spans="1:18" ht="16.5" customHeight="1" x14ac:dyDescent="0.25">
      <c r="A55" s="90"/>
      <c r="B55" s="90"/>
      <c r="C55" s="106" t="s">
        <v>186</v>
      </c>
      <c r="D55" s="160"/>
      <c r="E55" s="92">
        <f>COUNT(#REF!,E38:E43,E46:E47,E50:E50)</f>
        <v>4</v>
      </c>
      <c r="F55" s="92">
        <f>COUNT(#REF!,F38:F43,F46:F47,F50:F50)</f>
        <v>5</v>
      </c>
      <c r="G55" s="92">
        <f>COUNT(#REF!,G38:G43,G46:G47,G50:G50)</f>
        <v>6</v>
      </c>
      <c r="H55" s="92">
        <f>COUNT(#REF!,H38:H43,H46:H47,H50:H50)</f>
        <v>6</v>
      </c>
      <c r="I55" s="92">
        <f>COUNT(#REF!,I38:I43,I46:I47,I50:I50)</f>
        <v>6</v>
      </c>
      <c r="J55" s="92">
        <f>COUNT(#REF!,J38:J43,J46:J47,J50:J50)</f>
        <v>5</v>
      </c>
      <c r="K55" s="92">
        <f>COUNT(#REF!,K38:K43,K46:K47,K50:K50)</f>
        <v>2</v>
      </c>
      <c r="L55" s="92">
        <f>COUNT(#REF!,L38:L43,L46:L47,L50:L50)</f>
        <v>2</v>
      </c>
      <c r="M55" s="92">
        <f>COUNT(#REF!,M38:M43,M46:M47,M50:M50)</f>
        <v>5</v>
      </c>
      <c r="N55" s="92">
        <f>COUNT(#REF!,N38:N43,N46:N47,N50:N50)</f>
        <v>6</v>
      </c>
      <c r="O55" s="92">
        <f>COUNT(#REF!,O38:O43,O46:O47,O50:O50)</f>
        <v>6</v>
      </c>
      <c r="P55" s="92">
        <f>COUNT(#REF!,P38:P43,P46:P47,P50:P50)</f>
        <v>6</v>
      </c>
      <c r="Q55" s="92">
        <f>COUNT(#REF!,Q38:Q43,Q46:Q47,Q50:Q50)</f>
        <v>6</v>
      </c>
      <c r="R55" s="92">
        <f>COUNT(#REF!,R38:R43,R46:R47,R50:R50)</f>
        <v>4</v>
      </c>
    </row>
    <row r="56" spans="1:18" ht="16.5" customHeight="1" x14ac:dyDescent="0.25">
      <c r="A56" s="90"/>
      <c r="B56" s="90"/>
      <c r="C56" s="106" t="s">
        <v>130</v>
      </c>
      <c r="D56" s="160"/>
      <c r="E56" s="92">
        <f>COUNT(#REF!,E38:E43,E46:E47,E50:E50)</f>
        <v>4</v>
      </c>
      <c r="F56" s="92">
        <f>COUNT(#REF!,F38:F43,F46:F47,F50:F50)</f>
        <v>5</v>
      </c>
      <c r="G56" s="92">
        <f>COUNT(#REF!,G38:G43,G46:G47,G50:G50)</f>
        <v>6</v>
      </c>
      <c r="H56" s="92">
        <f>COUNT(#REF!,H38:H43,H46:H47,H50:H50)</f>
        <v>6</v>
      </c>
      <c r="I56" s="92">
        <f>COUNT(#REF!,I38:I43,I46:I47,I50:I50)</f>
        <v>6</v>
      </c>
      <c r="J56" s="92">
        <f>COUNT(#REF!,J38:J43,J46:J47,J50:J50)</f>
        <v>5</v>
      </c>
      <c r="K56" s="92">
        <f>COUNT(#REF!,K38:K43,K46:K47,K50:K50)</f>
        <v>2</v>
      </c>
      <c r="L56" s="92">
        <f>COUNT(#REF!,L38:L43,L46:L47,L50:L50)</f>
        <v>2</v>
      </c>
      <c r="M56" s="92">
        <f>COUNT(#REF!,M38:M43,M46:M47,M50:M50)</f>
        <v>5</v>
      </c>
      <c r="N56" s="92">
        <f>COUNT(#REF!,N38:N43,N46:N47,N50:N50)</f>
        <v>6</v>
      </c>
      <c r="O56" s="92">
        <f>COUNT(#REF!,O38:O43,O46:O47,O50:O50)</f>
        <v>6</v>
      </c>
      <c r="P56" s="92">
        <f>COUNT(#REF!,P38:P43,P46:P47,P50:P50)</f>
        <v>6</v>
      </c>
      <c r="Q56" s="92">
        <f>COUNT(#REF!,Q38:Q43,Q46:Q47,Q50:Q50)</f>
        <v>6</v>
      </c>
      <c r="R56" s="92">
        <f>COUNT(#REF!,R38:R43,R46:R47,R50:R50)</f>
        <v>4</v>
      </c>
    </row>
    <row r="57" spans="1:18" ht="16.5" customHeight="1" thickBot="1" x14ac:dyDescent="0.3">
      <c r="A57" s="108" t="s">
        <v>102</v>
      </c>
      <c r="B57" s="84"/>
      <c r="C57" s="85"/>
      <c r="D57" s="86"/>
      <c r="E57" s="87"/>
      <c r="F57" s="88"/>
      <c r="G57" s="88"/>
      <c r="H57" s="88"/>
      <c r="I57" s="86"/>
      <c r="J57" s="86"/>
      <c r="K57" s="89"/>
      <c r="L57" s="89"/>
      <c r="M57" s="86"/>
      <c r="N57" s="86"/>
      <c r="O57" s="86"/>
      <c r="P57" s="86"/>
      <c r="Q57" s="86"/>
      <c r="R57" s="87"/>
    </row>
    <row r="58" spans="1:18" ht="16.5" customHeight="1" thickBot="1" x14ac:dyDescent="0.3">
      <c r="A58" s="114" t="s">
        <v>95</v>
      </c>
      <c r="B58" s="114" t="s">
        <v>101</v>
      </c>
      <c r="C58" s="115" t="s">
        <v>97</v>
      </c>
      <c r="D58" s="114">
        <f>SUM(E58:R58)/2</f>
        <v>19</v>
      </c>
      <c r="E58" s="118"/>
      <c r="F58" s="117">
        <v>7.5</v>
      </c>
      <c r="G58" s="117">
        <v>7.5</v>
      </c>
      <c r="H58" s="117">
        <v>4</v>
      </c>
      <c r="I58" s="114"/>
      <c r="J58" s="114"/>
      <c r="K58" s="118"/>
      <c r="L58" s="118"/>
      <c r="M58" s="114">
        <v>7.5</v>
      </c>
      <c r="N58" s="114">
        <v>7.5</v>
      </c>
      <c r="O58" s="114">
        <v>4</v>
      </c>
      <c r="P58" s="114"/>
      <c r="Q58" s="114"/>
      <c r="R58" s="116"/>
    </row>
    <row r="59" spans="1:18" ht="16.5" customHeight="1" x14ac:dyDescent="0.25">
      <c r="A59" s="84" t="s">
        <v>96</v>
      </c>
      <c r="B59" s="84" t="s">
        <v>100</v>
      </c>
      <c r="C59" s="126" t="s">
        <v>99</v>
      </c>
      <c r="D59" s="86">
        <f>SUM(E59:R59)/2</f>
        <v>38</v>
      </c>
      <c r="E59" s="113"/>
      <c r="F59" s="128">
        <v>9.5</v>
      </c>
      <c r="G59" s="84">
        <v>9.5</v>
      </c>
      <c r="H59" s="84">
        <v>9.5</v>
      </c>
      <c r="I59" s="84">
        <v>9.5</v>
      </c>
      <c r="J59" s="84"/>
      <c r="K59" s="113"/>
      <c r="L59" s="143"/>
      <c r="M59" s="129">
        <v>9.5</v>
      </c>
      <c r="N59" s="84">
        <v>9.5</v>
      </c>
      <c r="O59" s="84">
        <v>9.5</v>
      </c>
      <c r="P59" s="84">
        <v>9.5</v>
      </c>
      <c r="Q59" s="84"/>
      <c r="R59" s="112"/>
    </row>
    <row r="60" spans="1:18" ht="16.5" customHeight="1" x14ac:dyDescent="0.25">
      <c r="A60" s="84" t="s">
        <v>96</v>
      </c>
      <c r="B60" s="84" t="s">
        <v>100</v>
      </c>
      <c r="C60" s="140" t="s">
        <v>137</v>
      </c>
      <c r="D60" s="86">
        <f>SUM(E60:R60)/2</f>
        <v>42</v>
      </c>
      <c r="E60" s="113">
        <v>9.5</v>
      </c>
      <c r="F60" s="129">
        <v>9.5</v>
      </c>
      <c r="G60" s="84"/>
      <c r="H60" s="84"/>
      <c r="I60" s="84">
        <v>4</v>
      </c>
      <c r="J60" s="84">
        <v>9.5</v>
      </c>
      <c r="K60" s="113">
        <v>9.5</v>
      </c>
      <c r="L60" s="113">
        <v>9.5</v>
      </c>
      <c r="M60" s="128">
        <v>9.5</v>
      </c>
      <c r="N60" s="84"/>
      <c r="O60" s="84"/>
      <c r="P60" s="84">
        <v>4</v>
      </c>
      <c r="Q60" s="84">
        <v>9.5</v>
      </c>
      <c r="R60" s="112">
        <v>9.5</v>
      </c>
    </row>
    <row r="61" spans="1:18" ht="16.5" customHeight="1" x14ac:dyDescent="0.3">
      <c r="A61" s="84"/>
      <c r="B61" s="150" t="s">
        <v>155</v>
      </c>
      <c r="C61" s="122" t="s">
        <v>140</v>
      </c>
      <c r="D61" s="86"/>
      <c r="E61" s="89"/>
      <c r="F61" s="88"/>
      <c r="G61" s="88"/>
      <c r="H61" s="88"/>
      <c r="I61" s="86"/>
      <c r="J61" s="86"/>
      <c r="K61" s="89"/>
      <c r="L61" s="89"/>
      <c r="M61" s="86"/>
      <c r="N61" s="86"/>
      <c r="O61" s="86"/>
      <c r="P61" s="86"/>
      <c r="Q61" s="86"/>
      <c r="R61" s="87"/>
    </row>
    <row r="62" spans="1:18" ht="16.5" customHeight="1" x14ac:dyDescent="0.3">
      <c r="A62" s="84"/>
      <c r="B62" s="151" t="s">
        <v>154</v>
      </c>
      <c r="C62" s="130" t="s">
        <v>141</v>
      </c>
      <c r="D62" s="86"/>
      <c r="E62" s="89"/>
      <c r="F62" s="88"/>
      <c r="G62" s="88"/>
      <c r="H62" s="88"/>
      <c r="I62" s="86"/>
      <c r="J62" s="86"/>
      <c r="K62" s="89"/>
      <c r="L62" s="89"/>
      <c r="M62" s="86"/>
      <c r="N62" s="86"/>
      <c r="O62" s="86"/>
      <c r="P62" s="86"/>
      <c r="Q62" s="86"/>
      <c r="R62" s="87"/>
    </row>
    <row r="63" spans="1:18" ht="14.5" customHeight="1" x14ac:dyDescent="0.3">
      <c r="A63" s="93"/>
      <c r="B63" s="93"/>
      <c r="C63" s="93"/>
      <c r="D63" s="94"/>
      <c r="E63" s="97">
        <f t="shared" ref="E63:R63" si="8">SUM(E7:E13,E15:E18,E20:E21,E23:E25,E27:E29,E31,E34,E36:E43,E46:E47,E50:E50,E58:E62)</f>
        <v>97.5</v>
      </c>
      <c r="F63" s="97">
        <f t="shared" si="8"/>
        <v>167.5</v>
      </c>
      <c r="G63" s="97">
        <f t="shared" si="8"/>
        <v>144</v>
      </c>
      <c r="H63" s="97">
        <f t="shared" si="8"/>
        <v>169.5</v>
      </c>
      <c r="I63" s="97">
        <f t="shared" si="8"/>
        <v>177.5</v>
      </c>
      <c r="J63" s="97">
        <f t="shared" si="8"/>
        <v>168.5</v>
      </c>
      <c r="K63" s="97">
        <f t="shared" si="8"/>
        <v>105.5</v>
      </c>
      <c r="L63" s="97">
        <f t="shared" si="8"/>
        <v>95.5</v>
      </c>
      <c r="M63" s="97">
        <f t="shared" si="8"/>
        <v>164.5</v>
      </c>
      <c r="N63" s="97">
        <f t="shared" si="8"/>
        <v>155</v>
      </c>
      <c r="O63" s="97">
        <f t="shared" si="8"/>
        <v>170.5</v>
      </c>
      <c r="P63" s="97">
        <f t="shared" si="8"/>
        <v>159.5</v>
      </c>
      <c r="Q63" s="97">
        <f t="shared" si="8"/>
        <v>158.5</v>
      </c>
      <c r="R63" s="97">
        <f t="shared" si="8"/>
        <v>119.5</v>
      </c>
    </row>
    <row r="64" spans="1:18" ht="14.5" customHeight="1" x14ac:dyDescent="0.3">
      <c r="A64" s="95"/>
      <c r="B64" s="95"/>
      <c r="C64" s="95"/>
      <c r="D64" s="94"/>
      <c r="E64" s="97">
        <f>E63/8</f>
        <v>12.1875</v>
      </c>
      <c r="F64" s="97">
        <f>F63/8</f>
        <v>20.9375</v>
      </c>
      <c r="G64" s="97">
        <f>G63/8</f>
        <v>18</v>
      </c>
      <c r="H64" s="97">
        <f t="shared" ref="H64:R64" si="9">H63/8</f>
        <v>21.1875</v>
      </c>
      <c r="I64" s="97">
        <f t="shared" si="9"/>
        <v>22.1875</v>
      </c>
      <c r="J64" s="97">
        <f t="shared" si="9"/>
        <v>21.0625</v>
      </c>
      <c r="K64" s="97">
        <f t="shared" si="9"/>
        <v>13.1875</v>
      </c>
      <c r="L64" s="97">
        <f t="shared" si="9"/>
        <v>11.9375</v>
      </c>
      <c r="M64" s="97">
        <f t="shared" si="9"/>
        <v>20.5625</v>
      </c>
      <c r="N64" s="97">
        <f t="shared" si="9"/>
        <v>19.375</v>
      </c>
      <c r="O64" s="97">
        <f t="shared" si="9"/>
        <v>21.3125</v>
      </c>
      <c r="P64" s="97">
        <f t="shared" si="9"/>
        <v>19.9375</v>
      </c>
      <c r="Q64" s="97">
        <f t="shared" si="9"/>
        <v>19.8125</v>
      </c>
      <c r="R64" s="97">
        <f t="shared" si="9"/>
        <v>14.9375</v>
      </c>
    </row>
    <row r="65" spans="1:18" ht="13" x14ac:dyDescent="0.3">
      <c r="A65" s="98"/>
      <c r="B65" s="98"/>
      <c r="C65" s="98"/>
      <c r="D65" s="203" t="s">
        <v>212</v>
      </c>
      <c r="E65" s="204" t="s">
        <v>74</v>
      </c>
      <c r="F65" s="208" t="s">
        <v>203</v>
      </c>
      <c r="H65" s="203" t="s">
        <v>211</v>
      </c>
      <c r="I65" s="213"/>
      <c r="J65" s="214" t="s">
        <v>203</v>
      </c>
      <c r="L65" s="203" t="s">
        <v>213</v>
      </c>
      <c r="M65" s="204" t="s">
        <v>74</v>
      </c>
      <c r="N65" s="208" t="s">
        <v>203</v>
      </c>
      <c r="P65" s="203" t="s">
        <v>211</v>
      </c>
      <c r="Q65" s="213"/>
      <c r="R65" s="214" t="s">
        <v>203</v>
      </c>
    </row>
    <row r="66" spans="1:18" ht="13" x14ac:dyDescent="0.3">
      <c r="A66" s="100"/>
      <c r="B66" s="100"/>
      <c r="C66" s="100"/>
      <c r="D66" s="199" t="s">
        <v>159</v>
      </c>
      <c r="E66" s="101">
        <v>27.15</v>
      </c>
      <c r="F66" s="209" t="str">
        <f>E66*40 &amp; "hrs"</f>
        <v>1086hrs</v>
      </c>
      <c r="H66" s="245" t="s">
        <v>240</v>
      </c>
      <c r="I66" s="248">
        <v>25.93</v>
      </c>
      <c r="J66" s="216" t="str">
        <f>I66*40 &amp; "hrs"</f>
        <v>1037.2hrs</v>
      </c>
      <c r="L66" s="197" t="s">
        <v>159</v>
      </c>
      <c r="M66" s="175">
        <v>27.15</v>
      </c>
      <c r="N66" s="211" t="str">
        <f>M66*40 &amp; "hrs"</f>
        <v>1086hrs</v>
      </c>
      <c r="P66" s="247" t="s">
        <v>240</v>
      </c>
      <c r="Q66" s="195">
        <v>25.93</v>
      </c>
      <c r="R66" s="212" t="str">
        <f>Q66*40 &amp; "hrs"</f>
        <v>1037.2hrs</v>
      </c>
    </row>
    <row r="67" spans="1:18" ht="13" x14ac:dyDescent="0.3">
      <c r="A67" s="100"/>
      <c r="B67" s="100"/>
      <c r="C67" s="100"/>
      <c r="D67" s="200" t="s">
        <v>204</v>
      </c>
      <c r="E67" s="196">
        <f>SUM(E63:K63)/40</f>
        <v>25.75</v>
      </c>
      <c r="F67" s="210" t="str">
        <f>E67*40 &amp; "hrs"</f>
        <v>1030hrs</v>
      </c>
      <c r="H67" s="246" t="s">
        <v>74</v>
      </c>
      <c r="I67" s="176">
        <f>SUM(E63+F63+G63+H63+I63+J63+K63)/40</f>
        <v>25.75</v>
      </c>
      <c r="J67" s="219" t="str">
        <f>I67*40 &amp; "hrs"</f>
        <v>1030hrs</v>
      </c>
      <c r="L67" s="205" t="s">
        <v>204</v>
      </c>
      <c r="M67" s="202">
        <f>SUM(L63:R63)/40</f>
        <v>25.574999999999999</v>
      </c>
      <c r="N67" s="217" t="str">
        <f>M67*40 &amp; "hrs"</f>
        <v>1023hrs</v>
      </c>
      <c r="P67" s="246" t="s">
        <v>74</v>
      </c>
      <c r="Q67" s="104">
        <f>SUM(L63+M63+N63+O63+P63+Q63+R63)/40</f>
        <v>25.574999999999999</v>
      </c>
      <c r="R67" s="220" t="str">
        <f>Q67*40 &amp; "hrs"</f>
        <v>1023hrs</v>
      </c>
    </row>
    <row r="68" spans="1:18" ht="13" x14ac:dyDescent="0.3">
      <c r="A68" s="76"/>
      <c r="B68" s="76"/>
      <c r="C68" s="76"/>
      <c r="D68" s="197" t="s">
        <v>188</v>
      </c>
      <c r="E68" s="175">
        <f>COUNTIFS(E7:K64, "T")*8/40</f>
        <v>1</v>
      </c>
      <c r="F68" s="211" t="str">
        <f>E68*40 &amp; "hrs"</f>
        <v>40hrs</v>
      </c>
      <c r="H68" s="247" t="s">
        <v>241</v>
      </c>
      <c r="I68" s="175">
        <v>29.07</v>
      </c>
      <c r="J68" s="212" t="str">
        <f>I68*40 &amp; "hrs"</f>
        <v>1162.8hrs</v>
      </c>
      <c r="L68" s="206" t="s">
        <v>188</v>
      </c>
      <c r="M68" s="195">
        <f>COUNTIFS(L7:R62, "T")*8/40</f>
        <v>1</v>
      </c>
      <c r="N68" s="212" t="str">
        <f>M68*40 &amp; "hrs"</f>
        <v>40hrs</v>
      </c>
      <c r="P68" s="247" t="s">
        <v>241</v>
      </c>
      <c r="Q68" s="195">
        <v>29.07</v>
      </c>
      <c r="R68" s="212" t="str">
        <f>Q68*40 &amp; "hrs"</f>
        <v>1162.8hrs</v>
      </c>
    </row>
  </sheetData>
  <mergeCells count="5">
    <mergeCell ref="A1:R1"/>
    <mergeCell ref="A2:R2"/>
    <mergeCell ref="A3:R3"/>
    <mergeCell ref="E4:K4"/>
    <mergeCell ref="L4:R4"/>
  </mergeCells>
  <conditionalFormatting sqref="I67">
    <cfRule type="cellIs" dxfId="133" priority="12" operator="between">
      <formula>25.93</formula>
      <formula>29.07</formula>
    </cfRule>
    <cfRule type="cellIs" dxfId="132" priority="13" operator="lessThan">
      <formula>25.93</formula>
    </cfRule>
    <cfRule type="cellIs" dxfId="131" priority="14" operator="greaterThan">
      <formula>29.07</formula>
    </cfRule>
  </conditionalFormatting>
  <conditionalFormatting sqref="J67">
    <cfRule type="cellIs" dxfId="130" priority="8" operator="between">
      <formula>$J$66</formula>
      <formula>$J$68</formula>
    </cfRule>
  </conditionalFormatting>
  <conditionalFormatting sqref="Q67">
    <cfRule type="cellIs" dxfId="129" priority="1" operator="greaterThan">
      <formula>29.07</formula>
    </cfRule>
    <cfRule type="cellIs" dxfId="128" priority="2" operator="lessThan">
      <formula>25.93</formula>
    </cfRule>
    <cfRule type="cellIs" dxfId="127" priority="5" operator="between">
      <formula>$Q$66</formula>
      <formula>$Q$68</formula>
    </cfRule>
  </conditionalFormatting>
  <conditionalFormatting sqref="R67">
    <cfRule type="cellIs" dxfId="126" priority="11" operator="between">
      <formula>$R$66</formula>
      <formula>$R$68</formula>
    </cfRule>
  </conditionalFormatting>
  <pageMargins left="0.7" right="0.7" top="0.75" bottom="0.75" header="0.3" footer="0.3"/>
  <pageSetup scale="64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70"/>
  <sheetViews>
    <sheetView topLeftCell="A10" zoomScale="80" zoomScaleNormal="80" workbookViewId="0">
      <selection activeCell="U10" sqref="U10"/>
    </sheetView>
  </sheetViews>
  <sheetFormatPr defaultRowHeight="12.5" x14ac:dyDescent="0.25"/>
  <cols>
    <col min="2" max="2" width="13.453125" customWidth="1"/>
    <col min="3" max="3" width="19.54296875" customWidth="1"/>
    <col min="4" max="4" width="7.453125" customWidth="1"/>
    <col min="5" max="18" width="6.179687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79">
        <v>45109</v>
      </c>
      <c r="F5" s="79">
        <v>45110</v>
      </c>
      <c r="G5" s="244">
        <v>45111</v>
      </c>
      <c r="H5" s="79">
        <v>45112</v>
      </c>
      <c r="I5" s="79">
        <v>45113</v>
      </c>
      <c r="J5" s="79">
        <v>45114</v>
      </c>
      <c r="K5" s="79">
        <v>45115</v>
      </c>
      <c r="L5" s="79">
        <v>45116</v>
      </c>
      <c r="M5" s="79">
        <v>45117</v>
      </c>
      <c r="N5" s="79">
        <v>45118</v>
      </c>
      <c r="O5" s="79">
        <v>45119</v>
      </c>
      <c r="P5" s="79">
        <v>45120</v>
      </c>
      <c r="Q5" s="79">
        <v>45121</v>
      </c>
      <c r="R5" s="79">
        <v>45122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241" t="s">
        <v>10</v>
      </c>
      <c r="H6" s="82" t="s">
        <v>11</v>
      </c>
      <c r="I6" s="82" t="s">
        <v>10</v>
      </c>
      <c r="J6" s="82" t="s">
        <v>174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6.5" customHeight="1" x14ac:dyDescent="0.25">
      <c r="A7" s="84" t="s">
        <v>13</v>
      </c>
      <c r="B7" s="84" t="s">
        <v>116</v>
      </c>
      <c r="C7" s="85" t="s">
        <v>115</v>
      </c>
      <c r="D7" s="86">
        <f t="shared" ref="D7:D13" si="0">SUM(E7:R7)/2</f>
        <v>40</v>
      </c>
      <c r="E7" s="89"/>
      <c r="F7" s="86">
        <v>8</v>
      </c>
      <c r="G7" s="193">
        <v>8</v>
      </c>
      <c r="H7" s="86">
        <v>8</v>
      </c>
      <c r="I7" s="86">
        <v>8</v>
      </c>
      <c r="J7" s="86">
        <v>8</v>
      </c>
      <c r="K7" s="89"/>
      <c r="L7" s="89"/>
      <c r="M7" s="86">
        <v>8</v>
      </c>
      <c r="N7" s="86">
        <v>8</v>
      </c>
      <c r="O7" s="86">
        <v>8</v>
      </c>
      <c r="P7" s="86">
        <v>8</v>
      </c>
      <c r="Q7" s="86">
        <v>8</v>
      </c>
      <c r="R7" s="87"/>
    </row>
    <row r="8" spans="1:18" ht="16.5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24</v>
      </c>
      <c r="E8" s="89"/>
      <c r="F8" s="110" t="s">
        <v>104</v>
      </c>
      <c r="G8" s="120" t="s">
        <v>239</v>
      </c>
      <c r="H8" s="110" t="s">
        <v>104</v>
      </c>
      <c r="I8" s="86">
        <v>8</v>
      </c>
      <c r="J8" s="86">
        <v>8</v>
      </c>
      <c r="K8" s="89"/>
      <c r="L8" s="89"/>
      <c r="M8" s="86">
        <v>8</v>
      </c>
      <c r="N8" s="110" t="s">
        <v>166</v>
      </c>
      <c r="O8" s="86">
        <v>8</v>
      </c>
      <c r="P8" s="86">
        <v>8</v>
      </c>
      <c r="Q8" s="86">
        <v>8</v>
      </c>
      <c r="R8" s="87"/>
    </row>
    <row r="9" spans="1:18" ht="16.5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36</v>
      </c>
      <c r="E9" s="89"/>
      <c r="F9" s="88">
        <v>8</v>
      </c>
      <c r="G9" s="120" t="s">
        <v>239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6.5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36</v>
      </c>
      <c r="E10" s="89">
        <v>8</v>
      </c>
      <c r="F10" s="88">
        <v>8</v>
      </c>
      <c r="G10" s="120" t="s">
        <v>239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232">
        <v>8</v>
      </c>
    </row>
    <row r="11" spans="1:18" ht="16.5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36</v>
      </c>
      <c r="E11" s="89">
        <v>8</v>
      </c>
      <c r="F11" s="86">
        <v>8</v>
      </c>
      <c r="G11" s="193">
        <v>8</v>
      </c>
      <c r="H11" s="88">
        <v>8</v>
      </c>
      <c r="I11" s="110" t="s">
        <v>104</v>
      </c>
      <c r="J11" s="110" t="s">
        <v>104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6.5" customHeight="1" x14ac:dyDescent="0.25">
      <c r="A12" s="84" t="s">
        <v>13</v>
      </c>
      <c r="B12" s="84" t="s">
        <v>90</v>
      </c>
      <c r="C12" s="124" t="s">
        <v>106</v>
      </c>
      <c r="D12" s="86">
        <f t="shared" si="0"/>
        <v>8</v>
      </c>
      <c r="E12" s="89"/>
      <c r="F12" s="88"/>
      <c r="G12" s="88"/>
      <c r="H12" s="86"/>
      <c r="I12" s="86"/>
      <c r="J12" s="86"/>
      <c r="K12" s="89">
        <v>8</v>
      </c>
      <c r="L12" s="146"/>
      <c r="M12" s="86"/>
      <c r="N12" s="86"/>
      <c r="O12" s="86"/>
      <c r="P12" s="86"/>
      <c r="Q12" s="86"/>
      <c r="R12" s="87">
        <v>8</v>
      </c>
    </row>
    <row r="13" spans="1:18" ht="16.5" customHeight="1" x14ac:dyDescent="0.25">
      <c r="A13" s="84" t="s">
        <v>13</v>
      </c>
      <c r="B13" s="84" t="s">
        <v>228</v>
      </c>
      <c r="C13" s="124" t="s">
        <v>112</v>
      </c>
      <c r="D13" s="86">
        <f t="shared" si="0"/>
        <v>9</v>
      </c>
      <c r="E13" s="89">
        <v>6</v>
      </c>
      <c r="F13" s="88"/>
      <c r="G13" s="138"/>
      <c r="H13" s="86"/>
      <c r="I13" s="138"/>
      <c r="J13" s="86"/>
      <c r="K13" s="89">
        <v>6</v>
      </c>
      <c r="L13" s="146">
        <v>6</v>
      </c>
      <c r="M13" s="86"/>
      <c r="N13" s="138"/>
      <c r="O13" s="86"/>
      <c r="P13" s="138"/>
      <c r="Q13" s="86"/>
      <c r="R13" s="110" t="s">
        <v>104</v>
      </c>
    </row>
    <row r="14" spans="1:18" ht="16.5" customHeight="1" x14ac:dyDescent="0.25">
      <c r="A14" s="90"/>
      <c r="B14" s="90"/>
      <c r="C14" s="91" t="s">
        <v>122</v>
      </c>
      <c r="D14" s="160"/>
      <c r="E14" s="92">
        <f>COUNT(E7:E13)</f>
        <v>3</v>
      </c>
      <c r="F14" s="92">
        <f t="shared" ref="F14:R14" si="1">COUNT(F7:F13)</f>
        <v>4</v>
      </c>
      <c r="G14" s="92">
        <f t="shared" si="1"/>
        <v>2</v>
      </c>
      <c r="H14" s="92">
        <f t="shared" si="1"/>
        <v>3</v>
      </c>
      <c r="I14" s="92">
        <f t="shared" si="1"/>
        <v>4</v>
      </c>
      <c r="J14" s="92">
        <f t="shared" si="1"/>
        <v>4</v>
      </c>
      <c r="K14" s="92">
        <f t="shared" si="1"/>
        <v>2</v>
      </c>
      <c r="L14" s="92">
        <f t="shared" si="1"/>
        <v>1</v>
      </c>
      <c r="M14" s="92">
        <f t="shared" si="1"/>
        <v>5</v>
      </c>
      <c r="N14" s="92">
        <f t="shared" si="1"/>
        <v>4</v>
      </c>
      <c r="O14" s="92">
        <f t="shared" si="1"/>
        <v>5</v>
      </c>
      <c r="P14" s="92">
        <f t="shared" si="1"/>
        <v>4</v>
      </c>
      <c r="Q14" s="92">
        <f t="shared" si="1"/>
        <v>4</v>
      </c>
      <c r="R14" s="92">
        <f t="shared" si="1"/>
        <v>3</v>
      </c>
    </row>
    <row r="15" spans="1:18" ht="16.5" customHeight="1" x14ac:dyDescent="0.25">
      <c r="A15" s="84" t="s">
        <v>13</v>
      </c>
      <c r="B15" s="84" t="s">
        <v>14</v>
      </c>
      <c r="C15" s="107" t="s">
        <v>202</v>
      </c>
      <c r="D15" s="86">
        <f>SUM(E15:R15)/2</f>
        <v>40</v>
      </c>
      <c r="E15" s="146"/>
      <c r="F15" s="142">
        <v>8</v>
      </c>
      <c r="G15" s="193">
        <v>8</v>
      </c>
      <c r="H15" s="142">
        <v>8</v>
      </c>
      <c r="I15" s="157"/>
      <c r="J15" s="142">
        <v>8</v>
      </c>
      <c r="K15" s="146">
        <v>8</v>
      </c>
      <c r="L15" s="146">
        <v>8</v>
      </c>
      <c r="M15" s="86"/>
      <c r="N15" s="142">
        <v>8</v>
      </c>
      <c r="O15" s="142">
        <v>8</v>
      </c>
      <c r="P15" s="142">
        <v>8</v>
      </c>
      <c r="Q15" s="142">
        <v>8</v>
      </c>
      <c r="R15" s="144"/>
    </row>
    <row r="16" spans="1:18" ht="16.5" customHeight="1" x14ac:dyDescent="0.25">
      <c r="A16" s="84" t="s">
        <v>13</v>
      </c>
      <c r="B16" s="84" t="s">
        <v>14</v>
      </c>
      <c r="C16" s="109" t="s">
        <v>98</v>
      </c>
      <c r="D16" s="86">
        <f>SUM(E16:R16)/2</f>
        <v>36</v>
      </c>
      <c r="E16" s="89"/>
      <c r="F16" s="88">
        <v>8</v>
      </c>
      <c r="G16" s="120" t="s">
        <v>239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</row>
    <row r="17" spans="1:18" ht="16.5" customHeight="1" x14ac:dyDescent="0.25">
      <c r="A17" s="84" t="s">
        <v>13</v>
      </c>
      <c r="B17" s="84" t="s">
        <v>14</v>
      </c>
      <c r="C17" s="109" t="s">
        <v>142</v>
      </c>
      <c r="D17" s="86">
        <f>SUM(E17:R17)/2</f>
        <v>36</v>
      </c>
      <c r="E17" s="89"/>
      <c r="F17" s="88">
        <v>8</v>
      </c>
      <c r="G17" s="120" t="s">
        <v>239</v>
      </c>
      <c r="H17" s="86"/>
      <c r="I17" s="86">
        <v>8</v>
      </c>
      <c r="J17" s="86">
        <v>8</v>
      </c>
      <c r="K17" s="146">
        <v>8</v>
      </c>
      <c r="L17" s="146">
        <v>8</v>
      </c>
      <c r="M17" s="86">
        <v>8</v>
      </c>
      <c r="N17" s="86"/>
      <c r="O17" s="86">
        <v>8</v>
      </c>
      <c r="P17" s="86">
        <v>8</v>
      </c>
      <c r="Q17" s="86">
        <v>8</v>
      </c>
      <c r="R17" s="87"/>
    </row>
    <row r="18" spans="1:18" ht="16.5" customHeight="1" x14ac:dyDescent="0.25">
      <c r="A18" s="84" t="s">
        <v>13</v>
      </c>
      <c r="B18" s="84" t="s">
        <v>201</v>
      </c>
      <c r="C18" s="109" t="s">
        <v>107</v>
      </c>
      <c r="D18" s="86">
        <f>SUM(E18:R18)/2</f>
        <v>19.5</v>
      </c>
      <c r="E18" s="89">
        <v>8</v>
      </c>
      <c r="F18" s="86"/>
      <c r="G18" s="120" t="s">
        <v>239</v>
      </c>
      <c r="H18" s="86">
        <v>5</v>
      </c>
      <c r="I18" s="86"/>
      <c r="J18" s="86"/>
      <c r="K18" s="89"/>
      <c r="L18" s="89">
        <v>8</v>
      </c>
      <c r="M18" s="86">
        <v>5</v>
      </c>
      <c r="N18" s="86">
        <v>5</v>
      </c>
      <c r="O18" s="86"/>
      <c r="P18" s="86"/>
      <c r="Q18" s="86"/>
      <c r="R18" s="87">
        <v>8</v>
      </c>
    </row>
    <row r="19" spans="1:18" ht="16.5" customHeight="1" x14ac:dyDescent="0.25">
      <c r="A19" s="90"/>
      <c r="B19" s="90"/>
      <c r="C19" s="91" t="s">
        <v>123</v>
      </c>
      <c r="D19" s="160"/>
      <c r="E19" s="92">
        <f>COUNT(E7:E13,E15:E18)</f>
        <v>4</v>
      </c>
      <c r="F19" s="92">
        <f t="shared" ref="F19:R19" si="2">COUNT(F7:F13,F15:F18)</f>
        <v>7</v>
      </c>
      <c r="G19" s="92">
        <f t="shared" si="2"/>
        <v>3</v>
      </c>
      <c r="H19" s="92">
        <f t="shared" si="2"/>
        <v>6</v>
      </c>
      <c r="I19" s="92">
        <f t="shared" si="2"/>
        <v>6</v>
      </c>
      <c r="J19" s="92">
        <f t="shared" si="2"/>
        <v>7</v>
      </c>
      <c r="K19" s="92">
        <f t="shared" si="2"/>
        <v>4</v>
      </c>
      <c r="L19" s="92">
        <f t="shared" si="2"/>
        <v>4</v>
      </c>
      <c r="M19" s="92">
        <f t="shared" si="2"/>
        <v>8</v>
      </c>
      <c r="N19" s="92">
        <f t="shared" si="2"/>
        <v>7</v>
      </c>
      <c r="O19" s="92">
        <f t="shared" si="2"/>
        <v>8</v>
      </c>
      <c r="P19" s="92">
        <f t="shared" si="2"/>
        <v>7</v>
      </c>
      <c r="Q19" s="92">
        <f t="shared" si="2"/>
        <v>7</v>
      </c>
      <c r="R19" s="92">
        <f t="shared" si="2"/>
        <v>4</v>
      </c>
    </row>
    <row r="20" spans="1:18" ht="16.5" customHeight="1" x14ac:dyDescent="0.25">
      <c r="A20" s="84" t="s">
        <v>13</v>
      </c>
      <c r="B20" s="84" t="s">
        <v>26</v>
      </c>
      <c r="C20" s="107" t="s">
        <v>132</v>
      </c>
      <c r="D20" s="86">
        <f>SUM(E20:R20)/2</f>
        <v>28</v>
      </c>
      <c r="E20" s="89"/>
      <c r="F20" s="86">
        <v>8</v>
      </c>
      <c r="G20" s="193">
        <v>8</v>
      </c>
      <c r="H20" s="110"/>
      <c r="I20" s="86">
        <v>8</v>
      </c>
      <c r="J20" s="86">
        <v>8</v>
      </c>
      <c r="K20" s="89">
        <v>8</v>
      </c>
      <c r="L20" s="89">
        <v>8</v>
      </c>
      <c r="M20" s="86"/>
      <c r="N20" s="86">
        <v>8</v>
      </c>
      <c r="O20" s="110" t="s">
        <v>104</v>
      </c>
      <c r="P20" s="110" t="s">
        <v>104</v>
      </c>
      <c r="Q20" s="110" t="s">
        <v>104</v>
      </c>
      <c r="R20" s="224"/>
    </row>
    <row r="21" spans="1:18" ht="16.5" customHeight="1" x14ac:dyDescent="0.25">
      <c r="A21" s="84" t="s">
        <v>13</v>
      </c>
      <c r="B21" s="84" t="s">
        <v>26</v>
      </c>
      <c r="C21" s="109" t="s">
        <v>146</v>
      </c>
      <c r="D21" s="86">
        <f>SUM(E21:R21)/2</f>
        <v>36</v>
      </c>
      <c r="E21" s="110" t="s">
        <v>104</v>
      </c>
      <c r="F21" s="86"/>
      <c r="G21" s="193">
        <v>8</v>
      </c>
      <c r="H21" s="86">
        <v>8</v>
      </c>
      <c r="I21" s="86">
        <v>8</v>
      </c>
      <c r="J21" s="86">
        <v>8</v>
      </c>
      <c r="K21" s="137"/>
      <c r="L21" s="89"/>
      <c r="M21" s="86">
        <v>8</v>
      </c>
      <c r="N21" s="86">
        <v>8</v>
      </c>
      <c r="O21" s="86"/>
      <c r="P21" s="86">
        <v>8</v>
      </c>
      <c r="Q21" s="86">
        <v>8</v>
      </c>
      <c r="R21" s="89">
        <v>8</v>
      </c>
    </row>
    <row r="22" spans="1:18" ht="16.5" customHeight="1" x14ac:dyDescent="0.25">
      <c r="A22" s="84" t="s">
        <v>13</v>
      </c>
      <c r="B22" s="84" t="s">
        <v>26</v>
      </c>
      <c r="C22" s="109" t="s">
        <v>109</v>
      </c>
      <c r="D22" s="86">
        <f>SUM(E22:R22)/2</f>
        <v>40</v>
      </c>
      <c r="E22" s="89"/>
      <c r="F22" s="86">
        <v>8</v>
      </c>
      <c r="G22" s="193">
        <v>8</v>
      </c>
      <c r="H22" s="86">
        <v>8</v>
      </c>
      <c r="I22" s="86">
        <v>8</v>
      </c>
      <c r="J22" s="86">
        <v>8</v>
      </c>
      <c r="K22" s="89"/>
      <c r="L22" s="89"/>
      <c r="M22" s="86">
        <v>8</v>
      </c>
      <c r="N22" s="86">
        <v>8</v>
      </c>
      <c r="O22" s="86">
        <v>8</v>
      </c>
      <c r="P22" s="86">
        <v>8</v>
      </c>
      <c r="Q22" s="86">
        <v>8</v>
      </c>
      <c r="R22" s="87"/>
    </row>
    <row r="23" spans="1:18" ht="16.5" customHeight="1" x14ac:dyDescent="0.25">
      <c r="A23" s="90"/>
      <c r="B23" s="90"/>
      <c r="C23" s="91" t="s">
        <v>120</v>
      </c>
      <c r="D23" s="160"/>
      <c r="E23" s="92">
        <f>COUNT(E7:E13,E15:E18,E20:E22)</f>
        <v>4</v>
      </c>
      <c r="F23" s="92">
        <f t="shared" ref="F23:R23" si="3">COUNT(F7:F13,F15:F18,F20:F22)</f>
        <v>9</v>
      </c>
      <c r="G23" s="92">
        <f t="shared" si="3"/>
        <v>6</v>
      </c>
      <c r="H23" s="92">
        <f t="shared" si="3"/>
        <v>8</v>
      </c>
      <c r="I23" s="92">
        <f t="shared" si="3"/>
        <v>9</v>
      </c>
      <c r="J23" s="92">
        <f t="shared" si="3"/>
        <v>10</v>
      </c>
      <c r="K23" s="92">
        <f t="shared" si="3"/>
        <v>5</v>
      </c>
      <c r="L23" s="92">
        <f t="shared" si="3"/>
        <v>5</v>
      </c>
      <c r="M23" s="92">
        <f t="shared" si="3"/>
        <v>10</v>
      </c>
      <c r="N23" s="92">
        <f t="shared" si="3"/>
        <v>10</v>
      </c>
      <c r="O23" s="92">
        <f t="shared" si="3"/>
        <v>9</v>
      </c>
      <c r="P23" s="92">
        <f t="shared" si="3"/>
        <v>9</v>
      </c>
      <c r="Q23" s="92">
        <f t="shared" si="3"/>
        <v>9</v>
      </c>
      <c r="R23" s="92">
        <f t="shared" si="3"/>
        <v>5</v>
      </c>
    </row>
    <row r="24" spans="1:18" ht="16.5" customHeight="1" x14ac:dyDescent="0.25">
      <c r="A24" s="84" t="s">
        <v>13</v>
      </c>
      <c r="B24" s="84" t="s">
        <v>30</v>
      </c>
      <c r="C24" s="125" t="s">
        <v>135</v>
      </c>
      <c r="D24" s="86">
        <f>SUM(E24:R24)/2</f>
        <v>36</v>
      </c>
      <c r="E24" s="89"/>
      <c r="F24" s="193"/>
      <c r="G24" s="193"/>
      <c r="H24" s="142">
        <v>8</v>
      </c>
      <c r="I24" s="142">
        <v>8</v>
      </c>
      <c r="J24" s="142">
        <v>8</v>
      </c>
      <c r="K24" s="146">
        <v>8</v>
      </c>
      <c r="L24" s="146">
        <v>8</v>
      </c>
      <c r="M24" s="142"/>
      <c r="N24" s="142"/>
      <c r="O24" s="142">
        <v>8</v>
      </c>
      <c r="P24" s="142">
        <v>8</v>
      </c>
      <c r="Q24" s="142">
        <v>8</v>
      </c>
      <c r="R24" s="144">
        <v>8</v>
      </c>
    </row>
    <row r="25" spans="1:18" ht="16.5" customHeight="1" x14ac:dyDescent="0.25">
      <c r="A25" s="84" t="s">
        <v>13</v>
      </c>
      <c r="B25" s="84" t="s">
        <v>30</v>
      </c>
      <c r="C25" s="109" t="s">
        <v>238</v>
      </c>
      <c r="D25" s="86">
        <f>SUM(E25:R25)/2</f>
        <v>16</v>
      </c>
      <c r="E25" s="89">
        <v>8</v>
      </c>
      <c r="F25" s="86"/>
      <c r="G25" s="86"/>
      <c r="H25" s="86"/>
      <c r="I25" s="86"/>
      <c r="J25" s="86"/>
      <c r="K25" s="89">
        <v>8</v>
      </c>
      <c r="L25" s="89">
        <v>8</v>
      </c>
      <c r="M25" s="86"/>
      <c r="N25" s="86"/>
      <c r="O25" s="86"/>
      <c r="P25" s="86"/>
      <c r="Q25" s="86"/>
      <c r="R25" s="87">
        <v>8</v>
      </c>
    </row>
    <row r="26" spans="1:18" ht="16.5" customHeight="1" x14ac:dyDescent="0.25">
      <c r="A26" s="90"/>
      <c r="B26" s="90"/>
      <c r="C26" s="91" t="s">
        <v>119</v>
      </c>
      <c r="D26" s="160"/>
      <c r="E26" s="92">
        <f>COUNT(E7:E13,E15:E18,E20:E22,E24:E25)</f>
        <v>5</v>
      </c>
      <c r="F26" s="92">
        <f t="shared" ref="F26:R26" si="4">COUNT(F7:F13,F15:F18,F20:F22,F24:F25)</f>
        <v>9</v>
      </c>
      <c r="G26" s="92">
        <f t="shared" si="4"/>
        <v>6</v>
      </c>
      <c r="H26" s="92">
        <f t="shared" si="4"/>
        <v>9</v>
      </c>
      <c r="I26" s="92">
        <f t="shared" si="4"/>
        <v>10</v>
      </c>
      <c r="J26" s="92">
        <f t="shared" si="4"/>
        <v>11</v>
      </c>
      <c r="K26" s="92">
        <f t="shared" si="4"/>
        <v>7</v>
      </c>
      <c r="L26" s="92">
        <f t="shared" si="4"/>
        <v>7</v>
      </c>
      <c r="M26" s="92">
        <f t="shared" si="4"/>
        <v>10</v>
      </c>
      <c r="N26" s="92">
        <f t="shared" si="4"/>
        <v>10</v>
      </c>
      <c r="O26" s="92">
        <f t="shared" si="4"/>
        <v>10</v>
      </c>
      <c r="P26" s="92">
        <f t="shared" si="4"/>
        <v>10</v>
      </c>
      <c r="Q26" s="92">
        <f t="shared" si="4"/>
        <v>10</v>
      </c>
      <c r="R26" s="92">
        <f t="shared" si="4"/>
        <v>7</v>
      </c>
    </row>
    <row r="27" spans="1:18" ht="16.5" customHeight="1" x14ac:dyDescent="0.25">
      <c r="A27" s="84" t="s">
        <v>13</v>
      </c>
      <c r="B27" s="84" t="s">
        <v>91</v>
      </c>
      <c r="C27" s="107" t="s">
        <v>189</v>
      </c>
      <c r="D27" s="86">
        <f>SUM(E27:R27)/2</f>
        <v>40</v>
      </c>
      <c r="E27" s="89"/>
      <c r="F27" s="86">
        <v>8</v>
      </c>
      <c r="G27" s="193">
        <v>8</v>
      </c>
      <c r="H27" s="86">
        <v>8</v>
      </c>
      <c r="I27" s="86">
        <v>8</v>
      </c>
      <c r="J27" s="110"/>
      <c r="K27" s="89">
        <v>8</v>
      </c>
      <c r="L27" s="89">
        <v>8</v>
      </c>
      <c r="M27" s="86">
        <v>8</v>
      </c>
      <c r="N27" s="86">
        <v>8</v>
      </c>
      <c r="O27" s="110"/>
      <c r="P27" s="86">
        <v>8</v>
      </c>
      <c r="Q27" s="86">
        <v>8</v>
      </c>
      <c r="R27" s="87"/>
    </row>
    <row r="28" spans="1:18" ht="16.5" customHeight="1" x14ac:dyDescent="0.25">
      <c r="A28" s="84" t="s">
        <v>13</v>
      </c>
      <c r="B28" s="84" t="s">
        <v>91</v>
      </c>
      <c r="C28" s="109" t="s">
        <v>180</v>
      </c>
      <c r="D28" s="86">
        <f>SUM(E28:R28)/2</f>
        <v>36</v>
      </c>
      <c r="E28" s="89">
        <v>8</v>
      </c>
      <c r="F28" s="86">
        <v>8</v>
      </c>
      <c r="G28" s="120" t="s">
        <v>239</v>
      </c>
      <c r="H28" s="86">
        <v>8</v>
      </c>
      <c r="I28" s="86"/>
      <c r="J28" s="86">
        <v>8</v>
      </c>
      <c r="K28" s="89"/>
      <c r="L28" s="89"/>
      <c r="M28" s="86">
        <v>8</v>
      </c>
      <c r="N28" s="86">
        <v>8</v>
      </c>
      <c r="O28" s="86">
        <v>8</v>
      </c>
      <c r="P28" s="86"/>
      <c r="Q28" s="86">
        <v>8</v>
      </c>
      <c r="R28" s="87">
        <v>8</v>
      </c>
    </row>
    <row r="29" spans="1:18" ht="16.5" customHeight="1" x14ac:dyDescent="0.25">
      <c r="A29" s="84" t="s">
        <v>13</v>
      </c>
      <c r="B29" s="84" t="s">
        <v>91</v>
      </c>
      <c r="C29" s="85" t="s">
        <v>92</v>
      </c>
      <c r="D29" s="86">
        <f>SUM(E29:R29)/2</f>
        <v>36</v>
      </c>
      <c r="E29" s="89"/>
      <c r="F29" s="86">
        <v>8</v>
      </c>
      <c r="G29" s="120" t="s">
        <v>239</v>
      </c>
      <c r="H29" s="86">
        <v>8</v>
      </c>
      <c r="I29" s="86">
        <v>8</v>
      </c>
      <c r="J29" s="86">
        <v>8</v>
      </c>
      <c r="K29" s="89"/>
      <c r="L29" s="89"/>
      <c r="M29" s="86">
        <v>8</v>
      </c>
      <c r="N29" s="86">
        <v>8</v>
      </c>
      <c r="O29" s="86">
        <v>8</v>
      </c>
      <c r="P29" s="86">
        <v>8</v>
      </c>
      <c r="Q29" s="86">
        <v>8</v>
      </c>
      <c r="R29" s="87"/>
    </row>
    <row r="30" spans="1:18" ht="16.5" customHeight="1" x14ac:dyDescent="0.25">
      <c r="A30" s="90"/>
      <c r="B30" s="90"/>
      <c r="C30" s="91" t="s">
        <v>124</v>
      </c>
      <c r="D30" s="160"/>
      <c r="E30" s="92">
        <f>COUNT(E7:E13,E15:E18,E20:E22,F29E24:E24:E25,E27:E29)</f>
        <v>5</v>
      </c>
      <c r="F30" s="92">
        <f>COUNT(F7:F13,F15:F18,F20:F22,F29E24:F24:F25,F27:F29)</f>
        <v>12</v>
      </c>
      <c r="G30" s="92">
        <f>COUNT(G7:G13,G15:G18,G20:G22,F29E24:G24:G25,G27:G29)</f>
        <v>7</v>
      </c>
      <c r="H30" s="92">
        <f>COUNT(H7:H13,H15:H18,H20:H22,F29E24:H24:H25,H27:H29)</f>
        <v>11</v>
      </c>
      <c r="I30" s="92">
        <f>COUNT(I7:I13,I15:I18,I20:I22,F29E24:I24:I25,I27:I29)</f>
        <v>11</v>
      </c>
      <c r="J30" s="92">
        <f>COUNT(J7:J13,J15:J18,J20:J22,F29E24:J24:J25,J27:J29)</f>
        <v>12</v>
      </c>
      <c r="K30" s="92">
        <f>COUNT(K7:K13,K15:K18,K20:K22,F29E24:K24:K25,K27:K29)</f>
        <v>6</v>
      </c>
      <c r="L30" s="92">
        <f>COUNT(L7:L13,L15:L18,L20:L22,F29E24:L24:L25,L27:L29)</f>
        <v>6</v>
      </c>
      <c r="M30" s="92">
        <f>COUNT(M7:M13,M15:M18,M20:M22,F29E24:M24:M25,M27:M29)</f>
        <v>13</v>
      </c>
      <c r="N30" s="92">
        <f>COUNT(N7:N13,N15:N18,N20:N22,F29E24:N24:N25,N27:N29)</f>
        <v>13</v>
      </c>
      <c r="O30" s="92">
        <f>COUNT(O7:O13,O15:O18,O20:O22,F29E24:O24:O25,O27:O29)</f>
        <v>11</v>
      </c>
      <c r="P30" s="92">
        <f>COUNT(P7:P13,P15:P18,P20:P22,F29E24:P24:P25,P27:P29)</f>
        <v>11</v>
      </c>
      <c r="Q30" s="92">
        <f>COUNT(Q7:Q13,Q15:Q18,Q20:Q22,F29E24:Q24:Q25,Q27:Q29)</f>
        <v>12</v>
      </c>
      <c r="R30" s="92">
        <f>COUNT(R7:R13,R15:R18,R20:R22,F29E24:R24:R25,R27:R29)</f>
        <v>6</v>
      </c>
    </row>
    <row r="31" spans="1:18" ht="16.5" customHeight="1" x14ac:dyDescent="0.25">
      <c r="A31" s="84" t="s">
        <v>13</v>
      </c>
      <c r="B31" s="84" t="s">
        <v>34</v>
      </c>
      <c r="C31" s="125" t="s">
        <v>192</v>
      </c>
      <c r="D31" s="86">
        <f>SUM(E31:R31)/2</f>
        <v>32</v>
      </c>
      <c r="E31" s="89">
        <v>8</v>
      </c>
      <c r="F31" s="86"/>
      <c r="G31" s="86"/>
      <c r="H31" s="86">
        <v>8</v>
      </c>
      <c r="I31" s="86">
        <v>8</v>
      </c>
      <c r="J31" s="86">
        <v>8</v>
      </c>
      <c r="K31" s="89"/>
      <c r="L31" s="89"/>
      <c r="M31" s="86"/>
      <c r="N31" s="86"/>
      <c r="O31" s="86">
        <v>8</v>
      </c>
      <c r="P31" s="86">
        <v>8</v>
      </c>
      <c r="Q31" s="86">
        <v>8</v>
      </c>
      <c r="R31" s="87">
        <v>8</v>
      </c>
    </row>
    <row r="32" spans="1:18" ht="16.5" customHeight="1" x14ac:dyDescent="0.25">
      <c r="A32" s="90"/>
      <c r="B32" s="90"/>
      <c r="C32" s="91" t="s">
        <v>121</v>
      </c>
      <c r="D32" s="160"/>
      <c r="E32" s="92">
        <f>COUNT(E15:E18,E20:E22,E7:E13,E24:E25,E27:E29,E31:E31)</f>
        <v>7</v>
      </c>
      <c r="F32" s="92">
        <f t="shared" ref="F32:R32" si="5">COUNT(F15:F18,F20:F22,F7:F13,F24:F25,F27:F29,F31:F31)</f>
        <v>12</v>
      </c>
      <c r="G32" s="92">
        <f t="shared" si="5"/>
        <v>7</v>
      </c>
      <c r="H32" s="92">
        <f t="shared" si="5"/>
        <v>13</v>
      </c>
      <c r="I32" s="92">
        <f t="shared" si="5"/>
        <v>13</v>
      </c>
      <c r="J32" s="92">
        <f t="shared" si="5"/>
        <v>14</v>
      </c>
      <c r="K32" s="92">
        <f t="shared" si="5"/>
        <v>8</v>
      </c>
      <c r="L32" s="92">
        <f t="shared" si="5"/>
        <v>8</v>
      </c>
      <c r="M32" s="92">
        <f t="shared" si="5"/>
        <v>13</v>
      </c>
      <c r="N32" s="92">
        <f t="shared" si="5"/>
        <v>13</v>
      </c>
      <c r="O32" s="92">
        <f t="shared" si="5"/>
        <v>13</v>
      </c>
      <c r="P32" s="92">
        <f t="shared" si="5"/>
        <v>13</v>
      </c>
      <c r="Q32" s="92">
        <f t="shared" si="5"/>
        <v>14</v>
      </c>
      <c r="R32" s="92">
        <f t="shared" si="5"/>
        <v>9</v>
      </c>
    </row>
    <row r="33" spans="1:18" ht="16.5" hidden="1" customHeight="1" x14ac:dyDescent="0.25">
      <c r="A33" s="84" t="s">
        <v>13</v>
      </c>
      <c r="B33" s="84" t="s">
        <v>162</v>
      </c>
      <c r="C33" s="221" t="s">
        <v>28</v>
      </c>
      <c r="D33" s="86">
        <f>SUM(E33:R33)/2</f>
        <v>0</v>
      </c>
      <c r="E33" s="89"/>
      <c r="F33" s="86"/>
      <c r="G33" s="86"/>
      <c r="H33" s="193"/>
      <c r="I33" s="193"/>
      <c r="J33" s="193"/>
      <c r="K33" s="233"/>
      <c r="L33" s="233"/>
      <c r="M33" s="193"/>
      <c r="N33" s="193"/>
      <c r="O33" s="193"/>
      <c r="P33" s="193"/>
      <c r="Q33" s="193"/>
      <c r="R33" s="87"/>
    </row>
    <row r="34" spans="1:18" ht="16.5" customHeight="1" x14ac:dyDescent="0.25">
      <c r="A34" s="90"/>
      <c r="B34" s="90"/>
      <c r="C34" s="91" t="s">
        <v>139</v>
      </c>
      <c r="D34" s="160"/>
      <c r="E34" s="92">
        <f>COUNT(E7:E13,E15:E18,E20:E22,E24:E25,E27:E29,E31:E31,E33:E33)</f>
        <v>7</v>
      </c>
      <c r="F34" s="92">
        <f t="shared" ref="F34:R34" si="6">COUNT(F7:F13,F15:F18,F20:F22,F24:F25,F27:F29,F31:F31,F33:F33)</f>
        <v>12</v>
      </c>
      <c r="G34" s="92">
        <f t="shared" si="6"/>
        <v>7</v>
      </c>
      <c r="H34" s="92">
        <f t="shared" si="6"/>
        <v>13</v>
      </c>
      <c r="I34" s="92">
        <f t="shared" si="6"/>
        <v>13</v>
      </c>
      <c r="J34" s="92">
        <f t="shared" si="6"/>
        <v>14</v>
      </c>
      <c r="K34" s="92">
        <f t="shared" si="6"/>
        <v>8</v>
      </c>
      <c r="L34" s="92">
        <f t="shared" si="6"/>
        <v>8</v>
      </c>
      <c r="M34" s="92">
        <f t="shared" si="6"/>
        <v>13</v>
      </c>
      <c r="N34" s="92">
        <f t="shared" si="6"/>
        <v>13</v>
      </c>
      <c r="O34" s="92">
        <f t="shared" si="6"/>
        <v>13</v>
      </c>
      <c r="P34" s="92">
        <f t="shared" si="6"/>
        <v>13</v>
      </c>
      <c r="Q34" s="92">
        <f t="shared" si="6"/>
        <v>14</v>
      </c>
      <c r="R34" s="92">
        <f t="shared" si="6"/>
        <v>9</v>
      </c>
    </row>
    <row r="35" spans="1:18" ht="16.5" customHeight="1" x14ac:dyDescent="0.25">
      <c r="A35" s="84" t="s">
        <v>13</v>
      </c>
      <c r="B35" s="84" t="s">
        <v>103</v>
      </c>
      <c r="C35" s="107" t="s">
        <v>233</v>
      </c>
      <c r="D35" s="86">
        <f>SUM(E35:R35)/2</f>
        <v>40</v>
      </c>
      <c r="E35" s="146">
        <v>8</v>
      </c>
      <c r="F35" s="142">
        <v>8</v>
      </c>
      <c r="G35" s="230">
        <v>8</v>
      </c>
      <c r="H35" s="157"/>
      <c r="I35" s="142">
        <v>8</v>
      </c>
      <c r="J35" s="142">
        <v>8</v>
      </c>
      <c r="K35" s="146"/>
      <c r="L35" s="146"/>
      <c r="M35" s="142">
        <v>8</v>
      </c>
      <c r="N35" s="142">
        <v>8</v>
      </c>
      <c r="O35" s="142">
        <v>8</v>
      </c>
      <c r="P35" s="142"/>
      <c r="Q35" s="142">
        <v>8</v>
      </c>
      <c r="R35" s="144">
        <v>8</v>
      </c>
    </row>
    <row r="36" spans="1:18" ht="16.5" customHeight="1" x14ac:dyDescent="0.25">
      <c r="A36" s="84" t="s">
        <v>13</v>
      </c>
      <c r="B36" s="131" t="s">
        <v>178</v>
      </c>
      <c r="C36" s="125" t="s">
        <v>210</v>
      </c>
      <c r="D36" s="86">
        <f>SUM(E36:R36)/2</f>
        <v>9</v>
      </c>
      <c r="E36" s="234"/>
      <c r="F36" s="157" t="s">
        <v>104</v>
      </c>
      <c r="G36" s="120" t="s">
        <v>239</v>
      </c>
      <c r="H36" s="142"/>
      <c r="I36" s="142"/>
      <c r="J36" s="142"/>
      <c r="K36" s="226"/>
      <c r="L36" s="226"/>
      <c r="M36" s="142">
        <v>9</v>
      </c>
      <c r="N36" s="142">
        <v>9</v>
      </c>
      <c r="O36" s="142"/>
      <c r="P36" s="142"/>
      <c r="Q36" s="142"/>
      <c r="R36" s="234"/>
    </row>
    <row r="37" spans="1:18" ht="16.5" customHeight="1" x14ac:dyDescent="0.25">
      <c r="A37" s="90"/>
      <c r="B37" s="90"/>
      <c r="C37" s="91" t="s">
        <v>125</v>
      </c>
      <c r="D37" s="160"/>
      <c r="E37" s="92">
        <f>COUNT(E8:E12,E15:E18,E20:E22,E24:E25,E27:E29,E31:E31,E33:E33,E35:E35)</f>
        <v>7</v>
      </c>
      <c r="F37" s="92">
        <f>COUNT(F8:F13,F15:F17,F20:F22,F24:F25,F27:F29,F31:F31,F33:F33,F35:F35)</f>
        <v>12</v>
      </c>
      <c r="G37" s="92">
        <f t="shared" ref="G37:Q37" si="7">COUNT(G8:G13,G15:G17,G20:G22,G24:G25,G27:G29,G31:G31,G33:G33,G35:G35)</f>
        <v>7</v>
      </c>
      <c r="H37" s="92">
        <f t="shared" si="7"/>
        <v>11</v>
      </c>
      <c r="I37" s="92">
        <f t="shared" si="7"/>
        <v>13</v>
      </c>
      <c r="J37" s="92">
        <f t="shared" si="7"/>
        <v>14</v>
      </c>
      <c r="K37" s="92">
        <f>COUNT(K8:K12,K15:K18,K20:K22,K24:K25,K27:K29,K31:K31,K33:K33,K35:K35)</f>
        <v>7</v>
      </c>
      <c r="L37" s="92">
        <f>COUNT(L8:L12,L15:L18,L20:L22,L24:L25,L27:L29,L31:L31,L33:L33,L35:L35)</f>
        <v>7</v>
      </c>
      <c r="M37" s="92">
        <f>COUNT(M8:M13,M15:M17,M20:M22,M24:M25,M27:M29,M31:M31,M33:M33,M35:M35)</f>
        <v>12</v>
      </c>
      <c r="N37" s="92">
        <f t="shared" si="7"/>
        <v>12</v>
      </c>
      <c r="O37" s="92">
        <f t="shared" si="7"/>
        <v>13</v>
      </c>
      <c r="P37" s="92">
        <f t="shared" si="7"/>
        <v>12</v>
      </c>
      <c r="Q37" s="92">
        <f t="shared" si="7"/>
        <v>14</v>
      </c>
      <c r="R37" s="92">
        <f>COUNT(R8:R12,R15:R18,R20:R22,R24:R25,R27:R29,R31:R31,R33:R33,R35:R35)</f>
        <v>10</v>
      </c>
    </row>
    <row r="38" spans="1:18" ht="16.5" hidden="1" customHeight="1" x14ac:dyDescent="0.25">
      <c r="A38" s="84" t="s">
        <v>13</v>
      </c>
      <c r="B38" s="131" t="s">
        <v>93</v>
      </c>
      <c r="C38" s="228" t="s">
        <v>226</v>
      </c>
      <c r="D38" s="86">
        <f t="shared" ref="D38:D43" si="8">SUM(E38:R38)/2</f>
        <v>0</v>
      </c>
      <c r="E38" s="89"/>
      <c r="F38" s="86"/>
      <c r="G38" s="86"/>
      <c r="H38" s="86"/>
      <c r="I38" s="86"/>
      <c r="J38" s="86"/>
      <c r="K38" s="89"/>
      <c r="L38" s="89"/>
      <c r="M38" s="86"/>
      <c r="N38" s="86"/>
      <c r="O38" s="86"/>
      <c r="P38" s="86"/>
      <c r="Q38" s="86"/>
      <c r="R38" s="87"/>
    </row>
    <row r="39" spans="1:18" ht="16.5" customHeight="1" x14ac:dyDescent="0.25">
      <c r="A39" s="84" t="s">
        <v>13</v>
      </c>
      <c r="B39" s="131" t="s">
        <v>93</v>
      </c>
      <c r="C39" s="109" t="s">
        <v>229</v>
      </c>
      <c r="D39" s="86">
        <f t="shared" si="8"/>
        <v>32</v>
      </c>
      <c r="E39" s="89"/>
      <c r="F39" s="86">
        <v>8</v>
      </c>
      <c r="G39" s="193">
        <v>8</v>
      </c>
      <c r="H39" s="86"/>
      <c r="I39" s="86">
        <v>8</v>
      </c>
      <c r="J39" s="86"/>
      <c r="K39" s="89">
        <v>8</v>
      </c>
      <c r="L39" s="89">
        <v>8</v>
      </c>
      <c r="M39" s="86">
        <v>8</v>
      </c>
      <c r="N39" s="86">
        <v>8</v>
      </c>
      <c r="O39" s="86"/>
      <c r="P39" s="86">
        <v>8</v>
      </c>
      <c r="Q39" s="86"/>
      <c r="R39" s="87"/>
    </row>
    <row r="40" spans="1:18" ht="16.5" customHeight="1" x14ac:dyDescent="0.25">
      <c r="A40" s="84" t="s">
        <v>13</v>
      </c>
      <c r="B40" s="131" t="s">
        <v>94</v>
      </c>
      <c r="C40" s="109" t="s">
        <v>176</v>
      </c>
      <c r="D40" s="86">
        <f>SUM(E40:R40)/2</f>
        <v>24</v>
      </c>
      <c r="E40" s="89">
        <v>8</v>
      </c>
      <c r="F40" s="86"/>
      <c r="G40" s="193"/>
      <c r="H40" s="120"/>
      <c r="I40" s="86"/>
      <c r="J40" s="86">
        <v>8</v>
      </c>
      <c r="K40" s="89">
        <v>8</v>
      </c>
      <c r="L40" s="89">
        <v>8</v>
      </c>
      <c r="M40" s="86"/>
      <c r="N40" s="86"/>
      <c r="O40" s="86"/>
      <c r="P40" s="86"/>
      <c r="Q40" s="86">
        <v>8</v>
      </c>
      <c r="R40" s="87">
        <v>8</v>
      </c>
    </row>
    <row r="41" spans="1:18" ht="16.5" customHeight="1" x14ac:dyDescent="0.25">
      <c r="A41" s="84" t="s">
        <v>13</v>
      </c>
      <c r="B41" s="131" t="s">
        <v>94</v>
      </c>
      <c r="C41" s="125" t="s">
        <v>210</v>
      </c>
      <c r="D41" s="86">
        <f t="shared" si="8"/>
        <v>12</v>
      </c>
      <c r="E41" s="157" t="s">
        <v>104</v>
      </c>
      <c r="F41" s="226"/>
      <c r="G41" s="234"/>
      <c r="H41" s="142"/>
      <c r="I41" s="142"/>
      <c r="J41" s="142"/>
      <c r="K41" s="146">
        <v>8</v>
      </c>
      <c r="L41" s="146">
        <v>8</v>
      </c>
      <c r="M41" s="226"/>
      <c r="N41" s="226"/>
      <c r="O41" s="142"/>
      <c r="P41" s="142"/>
      <c r="Q41" s="142"/>
      <c r="R41" s="144">
        <v>8</v>
      </c>
    </row>
    <row r="42" spans="1:18" ht="16.5" customHeight="1" x14ac:dyDescent="0.25">
      <c r="A42" s="84" t="s">
        <v>13</v>
      </c>
      <c r="B42" s="131" t="s">
        <v>94</v>
      </c>
      <c r="C42" s="125" t="s">
        <v>235</v>
      </c>
      <c r="D42" s="86">
        <f>SUM(E42:R42)/2</f>
        <v>40</v>
      </c>
      <c r="E42" s="146">
        <v>8</v>
      </c>
      <c r="F42" s="142">
        <v>8</v>
      </c>
      <c r="G42" s="193">
        <v>8</v>
      </c>
      <c r="H42" s="142">
        <v>8</v>
      </c>
      <c r="I42" s="142"/>
      <c r="J42" s="142">
        <v>8</v>
      </c>
      <c r="K42" s="146"/>
      <c r="L42" s="146"/>
      <c r="M42" s="142"/>
      <c r="N42" s="142">
        <v>8</v>
      </c>
      <c r="O42" s="142">
        <v>8</v>
      </c>
      <c r="P42" s="142">
        <v>8</v>
      </c>
      <c r="Q42" s="142">
        <v>8</v>
      </c>
      <c r="R42" s="144">
        <v>8</v>
      </c>
    </row>
    <row r="43" spans="1:18" ht="16.5" customHeight="1" x14ac:dyDescent="0.25">
      <c r="A43" s="84" t="s">
        <v>13</v>
      </c>
      <c r="B43" s="131" t="s">
        <v>94</v>
      </c>
      <c r="C43" s="109" t="s">
        <v>230</v>
      </c>
      <c r="D43" s="86">
        <f t="shared" si="8"/>
        <v>40</v>
      </c>
      <c r="E43" s="89"/>
      <c r="F43" s="86">
        <v>8</v>
      </c>
      <c r="G43" s="193">
        <v>8</v>
      </c>
      <c r="H43" s="86">
        <v>8</v>
      </c>
      <c r="I43" s="86">
        <v>8</v>
      </c>
      <c r="J43" s="86"/>
      <c r="K43" s="89">
        <v>8</v>
      </c>
      <c r="L43" s="89">
        <v>8</v>
      </c>
      <c r="M43" s="86">
        <v>8</v>
      </c>
      <c r="N43" s="86"/>
      <c r="O43" s="86">
        <v>8</v>
      </c>
      <c r="P43" s="86">
        <v>8</v>
      </c>
      <c r="Q43" s="86">
        <v>8</v>
      </c>
      <c r="R43" s="87"/>
    </row>
    <row r="44" spans="1:18" ht="16.5" customHeight="1" x14ac:dyDescent="0.25">
      <c r="A44" s="84" t="s">
        <v>13</v>
      </c>
      <c r="B44" s="131" t="s">
        <v>94</v>
      </c>
      <c r="C44" s="107" t="s">
        <v>143</v>
      </c>
      <c r="D44" s="86">
        <v>40</v>
      </c>
      <c r="E44" s="89">
        <v>8</v>
      </c>
      <c r="F44" s="110"/>
      <c r="G44" s="193">
        <v>8</v>
      </c>
      <c r="H44" s="86">
        <v>8</v>
      </c>
      <c r="I44" s="86">
        <v>8</v>
      </c>
      <c r="J44" s="86">
        <v>8</v>
      </c>
      <c r="K44" s="89"/>
      <c r="L44" s="89"/>
      <c r="M44" s="86">
        <v>8</v>
      </c>
      <c r="N44" s="86">
        <v>8</v>
      </c>
      <c r="O44" s="86">
        <v>8</v>
      </c>
      <c r="P44" s="86">
        <v>8</v>
      </c>
      <c r="Q44" s="86"/>
      <c r="R44" s="87">
        <v>8</v>
      </c>
    </row>
    <row r="45" spans="1:18" ht="16.5" customHeight="1" x14ac:dyDescent="0.25">
      <c r="A45" s="84" t="s">
        <v>13</v>
      </c>
      <c r="B45" s="131" t="s">
        <v>94</v>
      </c>
      <c r="C45" s="109" t="s">
        <v>221</v>
      </c>
      <c r="D45" s="86">
        <f>SUM(E45:R45)/2</f>
        <v>32</v>
      </c>
      <c r="E45" s="89">
        <v>8</v>
      </c>
      <c r="F45" s="86">
        <v>8</v>
      </c>
      <c r="G45" s="120" t="s">
        <v>239</v>
      </c>
      <c r="H45" s="86">
        <v>8</v>
      </c>
      <c r="I45" s="86"/>
      <c r="J45" s="86">
        <v>8</v>
      </c>
      <c r="K45" s="89"/>
      <c r="L45" s="89"/>
      <c r="M45" s="86">
        <v>8</v>
      </c>
      <c r="N45" s="86">
        <v>8</v>
      </c>
      <c r="O45" s="86">
        <v>8</v>
      </c>
      <c r="P45" s="86"/>
      <c r="Q45" s="86">
        <v>8</v>
      </c>
      <c r="R45" s="87"/>
    </row>
    <row r="46" spans="1:18" ht="16.5" hidden="1" customHeight="1" x14ac:dyDescent="0.25">
      <c r="A46" s="84" t="s">
        <v>13</v>
      </c>
      <c r="B46" s="84" t="s">
        <v>94</v>
      </c>
      <c r="C46" s="228" t="s">
        <v>217</v>
      </c>
      <c r="D46" s="86">
        <f>SUM(E46:R46)/2</f>
        <v>0</v>
      </c>
      <c r="E46" s="89"/>
      <c r="F46" s="86"/>
      <c r="G46" s="86"/>
      <c r="H46" s="86"/>
      <c r="I46" s="86"/>
      <c r="J46" s="86"/>
      <c r="K46" s="89"/>
      <c r="L46" s="89"/>
      <c r="M46" s="86"/>
      <c r="N46" s="86"/>
      <c r="O46" s="86"/>
      <c r="P46" s="86"/>
      <c r="Q46" s="86"/>
      <c r="R46" s="87"/>
    </row>
    <row r="47" spans="1:18" ht="16.5" customHeight="1" x14ac:dyDescent="0.25">
      <c r="A47" s="90"/>
      <c r="B47" s="90"/>
      <c r="C47" s="91" t="s">
        <v>126</v>
      </c>
      <c r="D47" s="160"/>
      <c r="E47" s="92">
        <f>COUNT(E8:E12,E15:E18,E20:E22,E24:E25,E27:E29:H34E25,E31:E31,E33:E33,E35:E36,E38:E39)</f>
        <v>6</v>
      </c>
      <c r="F47" s="92">
        <f>COUNT(F8:F13,F15:F17,F20:F22,F24:F25,F27:F29:H34E25,F31:F31,F33:F33,F35:F36,F38:F39)</f>
        <v>10</v>
      </c>
      <c r="G47" s="92">
        <f>COUNT(G8:G13,G15:G17,G20:G22,G24:G25,G27:G29:H34E25,G31:G31,G33:G33,G35:G36,G38:G39)</f>
        <v>7</v>
      </c>
      <c r="H47" s="92">
        <f>COUNT(H8:H13,H15:H17,H20:H22,H24:H25,H27:H29:H34E25,H31:H31,H33:H33,H35:H36,H38:H39)</f>
        <v>8</v>
      </c>
      <c r="I47" s="92">
        <f>COUNT(I8:I13,I15:I17,I20:I22,I24:I25,I27:I29:H34E25,I31:I31,I33:I33,I35:I36,I38:I39)</f>
        <v>12</v>
      </c>
      <c r="J47" s="92">
        <f>COUNT(J8:J13,J15:J17,J20:J22,J24:J25,J27:J29:H34E25,J31:J31,J33:J33,J35:J36,J38:J39)</f>
        <v>12</v>
      </c>
      <c r="K47" s="92">
        <f>COUNT(K8:K12,K15:K18,K20:K22,K24:K25,K27:K29:H34E25,K31:K31,K33:K33,K35:K36,K38:K39)</f>
        <v>7</v>
      </c>
      <c r="L47" s="92">
        <f>COUNT(L8:L12,L15:L18,L20:L22,L24:L25,L27:L29:H34E25,L31:L31,L33:L33,L35:L36,L38:L39)</f>
        <v>7</v>
      </c>
      <c r="M47" s="92">
        <f>COUNT(M8:M13,M15:M18,M20:M22,M24:M25,M27:M29:H34E25,M31:M31,M33:M33,M35:M36,M38:M39)</f>
        <v>12</v>
      </c>
      <c r="N47" s="92">
        <f>COUNT(N8:N13,N15:N18,N20:N22,N24:N25,N27:N29:H34E25,N31:N31,N33:N33,N35:N36,N38:N39)</f>
        <v>12</v>
      </c>
      <c r="O47" s="92">
        <f>COUNT(O8:O13,O15:O18,O20:O22,O24:O25,O27:O29:H34E25,O31:O31,O33:O33,O35:O36,O38:O39)</f>
        <v>11</v>
      </c>
      <c r="P47" s="92">
        <f>COUNT(P8:P13,P15:P18,P20:P22,P24:P25,P27:P29:H34E25,P31:P31,P33:P33,P35:P36,P38:P39)</f>
        <v>11</v>
      </c>
      <c r="Q47" s="92">
        <f>COUNT(Q8:Q13,Q15:Q18,Q20:Q22,Q24:Q25,Q27:Q29:H34E25,Q31:Q31,Q33:Q33,Q35:Q36,Q38:Q39)</f>
        <v>11</v>
      </c>
      <c r="R47" s="92">
        <f>COUNT(R8:R12,R15:R18,R20:R22,R24:R25,R27:R29:H34E25,R31:R31,R33:R33,R35:R36,R38:R39)</f>
        <v>9</v>
      </c>
    </row>
    <row r="48" spans="1:18" ht="16.5" customHeight="1" x14ac:dyDescent="0.25">
      <c r="A48" s="90"/>
      <c r="B48" s="90"/>
      <c r="C48" s="91" t="s">
        <v>127</v>
      </c>
      <c r="D48" s="160"/>
      <c r="E48" s="92">
        <f>COUNT(E15:E17,E20:E22,E24:E25,E27:E29:G38E29,E31:E31,E33:E33,E35:E36,E38:E46)</f>
        <v>7</v>
      </c>
      <c r="F48" s="92">
        <f>COUNT(F15:F17,F20:F22,F24:F25,F27:F29:G38E29,F31:F31,F33:F33,F35:F36,F38:F46)</f>
        <v>10</v>
      </c>
      <c r="G48" s="92">
        <f>COUNT(G15:G17,G20:G22,G24:G25,G27:G29:G38E29,G31:G31,G33:G33,G35:G36,G38:G46)</f>
        <v>9</v>
      </c>
      <c r="H48" s="92">
        <f>COUNT(H15:H17,H20:H22,H24:H25,H27:H29:G38E29,H31:H31,H33:H33,H35:H36,H38:H46)</f>
        <v>10</v>
      </c>
      <c r="I48" s="92">
        <f>COUNT(I15:I17,I20:I22,I24:I25,I27:I29:G38E29,I31:I31,I33:I33,I35:I36,I38:I46)</f>
        <v>11</v>
      </c>
      <c r="J48" s="92">
        <f>COUNT(J15:J17,J20:J22,J24:J25,J27:J29:G38E29,J31:J31,J33:J33,J35:J36,J38:J46)</f>
        <v>13</v>
      </c>
      <c r="K48" s="92">
        <f>COUNT(K15:K17,K20:K22,K24:K25,K27:K29:G38E29,K31:K31,K33:K33,K35:K36,K38:K46)</f>
        <v>9</v>
      </c>
      <c r="L48" s="92">
        <f>COUNT(L15:L17,L20:L22,L24:L25,L27:L29:G38E29,L31:L31,L33:L33,L35:L36,L38:L46)</f>
        <v>9</v>
      </c>
      <c r="M48" s="92">
        <f>COUNT(M15:M17,M20:M22,M24:M25,M27:M29:G38E29,M31:M31,M33:M33,M35:M36,M38:M46)</f>
        <v>10</v>
      </c>
      <c r="N48" s="92">
        <f>COUNT(N15:N17,N20:N22,N24:N25,N27:N29:G38E29,N31:N31,N33:N33,N35:N36,N38:N46)</f>
        <v>11</v>
      </c>
      <c r="O48" s="92">
        <f>COUNT(O15:O17,O20:O22,O24:O25,O27:O29:G38E29,O31:O31,O33:O33,O35:O36,O38:O46)</f>
        <v>11</v>
      </c>
      <c r="P48" s="92">
        <f>COUNT(P15:P17,P20:P22,P24:P25,P27:P29:G38E29,P31:P31,P33:P33,P35:P36,P38:P46)</f>
        <v>11</v>
      </c>
      <c r="Q48" s="92">
        <f>COUNT(Q15:Q17,Q20:Q22,Q24:Q25,Q27:Q29:G38E29,Q31:Q31,Q33:Q33,Q35:Q36,Q38:Q46)</f>
        <v>12</v>
      </c>
      <c r="R48" s="92">
        <f>COUNT(R15:R17,R20:R22,R24:R25,R27:R29:G38E29,R31:R31,R33:R33,R35:R36,R38:R46)</f>
        <v>9</v>
      </c>
    </row>
    <row r="49" spans="1:18" ht="16.5" customHeight="1" x14ac:dyDescent="0.25">
      <c r="A49" s="84" t="s">
        <v>13</v>
      </c>
      <c r="B49" s="84" t="s">
        <v>110</v>
      </c>
      <c r="C49" s="85" t="s">
        <v>106</v>
      </c>
      <c r="D49" s="86">
        <f>SUM(E49:R49)/2</f>
        <v>27</v>
      </c>
      <c r="E49" s="87"/>
      <c r="F49" s="88">
        <v>6</v>
      </c>
      <c r="G49" s="120" t="s">
        <v>239</v>
      </c>
      <c r="H49" s="88">
        <v>6</v>
      </c>
      <c r="I49" s="86">
        <v>6</v>
      </c>
      <c r="J49" s="86">
        <v>6</v>
      </c>
      <c r="K49" s="138"/>
      <c r="L49" s="89"/>
      <c r="M49" s="86">
        <v>6</v>
      </c>
      <c r="N49" s="86">
        <v>6</v>
      </c>
      <c r="O49" s="86">
        <v>6</v>
      </c>
      <c r="P49" s="86">
        <v>6</v>
      </c>
      <c r="Q49" s="86">
        <v>6</v>
      </c>
      <c r="R49" s="138"/>
    </row>
    <row r="50" spans="1:18" ht="16.5" customHeight="1" x14ac:dyDescent="0.25">
      <c r="A50" s="90"/>
      <c r="B50" s="90"/>
      <c r="C50" s="106" t="s">
        <v>113</v>
      </c>
      <c r="D50" s="160"/>
      <c r="E50" s="92">
        <f>COUNT(E24:E25,E27:E29,E31:E31,E33:E33,E35:E36,E38:E46,E49:E49)</f>
        <v>8</v>
      </c>
      <c r="F50" s="92">
        <f t="shared" ref="F50:R50" si="9">COUNT(F24:F25,F27:F29,F31:F31,F33:F33,F35:F36,F38:F46,F49:F49)</f>
        <v>9</v>
      </c>
      <c r="G50" s="92">
        <f t="shared" si="9"/>
        <v>6</v>
      </c>
      <c r="H50" s="92">
        <f t="shared" si="9"/>
        <v>10</v>
      </c>
      <c r="I50" s="92">
        <f t="shared" si="9"/>
        <v>9</v>
      </c>
      <c r="J50" s="92">
        <f t="shared" si="9"/>
        <v>10</v>
      </c>
      <c r="K50" s="92">
        <f t="shared" si="9"/>
        <v>7</v>
      </c>
      <c r="L50" s="92">
        <f t="shared" si="9"/>
        <v>7</v>
      </c>
      <c r="M50" s="92">
        <f t="shared" si="9"/>
        <v>10</v>
      </c>
      <c r="N50" s="92">
        <f t="shared" si="9"/>
        <v>10</v>
      </c>
      <c r="O50" s="92">
        <f t="shared" si="9"/>
        <v>10</v>
      </c>
      <c r="P50" s="92">
        <f t="shared" si="9"/>
        <v>9</v>
      </c>
      <c r="Q50" s="92">
        <f t="shared" si="9"/>
        <v>11</v>
      </c>
      <c r="R50" s="92">
        <f t="shared" si="9"/>
        <v>9</v>
      </c>
    </row>
    <row r="51" spans="1:18" ht="16.5" customHeight="1" x14ac:dyDescent="0.25">
      <c r="A51" s="90"/>
      <c r="B51" s="90"/>
      <c r="C51" s="106" t="s">
        <v>55</v>
      </c>
      <c r="D51" s="160"/>
      <c r="E51" s="92">
        <f>COUNT(E27:E29,E31:E31,E33:E33,E35:E36,E38:E46,E49:E49)</f>
        <v>7</v>
      </c>
      <c r="F51" s="92">
        <f t="shared" ref="F51:R51" si="10">COUNT(F27:F29,F31:F31,F33:F33,F35:F36,F38:F46,F49:F49)</f>
        <v>9</v>
      </c>
      <c r="G51" s="92">
        <f t="shared" si="10"/>
        <v>6</v>
      </c>
      <c r="H51" s="92">
        <f t="shared" si="10"/>
        <v>9</v>
      </c>
      <c r="I51" s="92">
        <f t="shared" si="10"/>
        <v>8</v>
      </c>
      <c r="J51" s="92">
        <f t="shared" si="10"/>
        <v>9</v>
      </c>
      <c r="K51" s="92">
        <f t="shared" si="10"/>
        <v>5</v>
      </c>
      <c r="L51" s="92">
        <f t="shared" si="10"/>
        <v>5</v>
      </c>
      <c r="M51" s="92">
        <f t="shared" si="10"/>
        <v>10</v>
      </c>
      <c r="N51" s="92">
        <f t="shared" si="10"/>
        <v>10</v>
      </c>
      <c r="O51" s="92">
        <f t="shared" si="10"/>
        <v>9</v>
      </c>
      <c r="P51" s="92">
        <f t="shared" si="10"/>
        <v>8</v>
      </c>
      <c r="Q51" s="92">
        <f t="shared" si="10"/>
        <v>10</v>
      </c>
      <c r="R51" s="92">
        <f t="shared" si="10"/>
        <v>7</v>
      </c>
    </row>
    <row r="52" spans="1:18" ht="16.5" customHeight="1" x14ac:dyDescent="0.25">
      <c r="A52" s="84" t="s">
        <v>13</v>
      </c>
      <c r="B52" s="84" t="s">
        <v>227</v>
      </c>
      <c r="C52" s="109" t="s">
        <v>112</v>
      </c>
      <c r="D52" s="86">
        <f>SUM(E52:R52)/2</f>
        <v>10</v>
      </c>
      <c r="E52" s="87"/>
      <c r="F52" s="88"/>
      <c r="G52" s="193">
        <v>5</v>
      </c>
      <c r="H52" s="88"/>
      <c r="I52" s="86">
        <v>5</v>
      </c>
      <c r="J52" s="86"/>
      <c r="K52" s="89"/>
      <c r="L52" s="89"/>
      <c r="M52" s="86"/>
      <c r="N52" s="86">
        <v>5</v>
      </c>
      <c r="O52" s="86"/>
      <c r="P52" s="86">
        <v>5</v>
      </c>
      <c r="Q52" s="86"/>
      <c r="R52" s="89"/>
    </row>
    <row r="53" spans="1:18" ht="16.5" customHeight="1" x14ac:dyDescent="0.25">
      <c r="A53" s="90"/>
      <c r="B53" s="90"/>
      <c r="C53" s="106" t="s">
        <v>105</v>
      </c>
      <c r="D53" s="160"/>
      <c r="E53" s="92">
        <f>COUNT(E31:E31,E33:E33,E35:E36,E38:E46,E49:E49,E52:E52)</f>
        <v>6</v>
      </c>
      <c r="F53" s="92">
        <f t="shared" ref="F53:R53" si="11">COUNT(F31:F31,F33:F33,F35:F36,F38:F46,F49:F49,F52:F52)</f>
        <v>6</v>
      </c>
      <c r="G53" s="92">
        <f t="shared" si="11"/>
        <v>6</v>
      </c>
      <c r="H53" s="92">
        <f t="shared" si="11"/>
        <v>6</v>
      </c>
      <c r="I53" s="92">
        <f t="shared" si="11"/>
        <v>7</v>
      </c>
      <c r="J53" s="92">
        <f t="shared" si="11"/>
        <v>7</v>
      </c>
      <c r="K53" s="92">
        <f t="shared" si="11"/>
        <v>4</v>
      </c>
      <c r="L53" s="92">
        <f t="shared" si="11"/>
        <v>4</v>
      </c>
      <c r="M53" s="92">
        <f t="shared" si="11"/>
        <v>7</v>
      </c>
      <c r="N53" s="92">
        <f t="shared" si="11"/>
        <v>8</v>
      </c>
      <c r="O53" s="92">
        <f t="shared" si="11"/>
        <v>7</v>
      </c>
      <c r="P53" s="92">
        <f t="shared" si="11"/>
        <v>7</v>
      </c>
      <c r="Q53" s="92">
        <f t="shared" si="11"/>
        <v>7</v>
      </c>
      <c r="R53" s="92">
        <f t="shared" si="11"/>
        <v>6</v>
      </c>
    </row>
    <row r="54" spans="1:18" ht="16.5" hidden="1" customHeight="1" x14ac:dyDescent="0.25">
      <c r="A54" s="90"/>
      <c r="B54" s="90"/>
      <c r="C54" s="106" t="s">
        <v>128</v>
      </c>
      <c r="D54" s="160"/>
      <c r="E54" s="92">
        <f t="shared" ref="E54:R54" si="12">COUNT(E33:E33,E35:E36,E38:E46,E49:E49,E52:E52)</f>
        <v>5</v>
      </c>
      <c r="F54" s="92">
        <f t="shared" si="12"/>
        <v>6</v>
      </c>
      <c r="G54" s="92">
        <f t="shared" si="12"/>
        <v>6</v>
      </c>
      <c r="H54" s="92">
        <f t="shared" si="12"/>
        <v>5</v>
      </c>
      <c r="I54" s="92">
        <f t="shared" si="12"/>
        <v>6</v>
      </c>
      <c r="J54" s="92">
        <f t="shared" si="12"/>
        <v>6</v>
      </c>
      <c r="K54" s="92">
        <f t="shared" si="12"/>
        <v>4</v>
      </c>
      <c r="L54" s="92">
        <f t="shared" si="12"/>
        <v>4</v>
      </c>
      <c r="M54" s="92">
        <f t="shared" si="12"/>
        <v>7</v>
      </c>
      <c r="N54" s="92">
        <f t="shared" si="12"/>
        <v>8</v>
      </c>
      <c r="O54" s="92">
        <f t="shared" si="12"/>
        <v>6</v>
      </c>
      <c r="P54" s="92">
        <f t="shared" si="12"/>
        <v>6</v>
      </c>
      <c r="Q54" s="92">
        <f t="shared" si="12"/>
        <v>6</v>
      </c>
      <c r="R54" s="92">
        <f t="shared" si="12"/>
        <v>5</v>
      </c>
    </row>
    <row r="55" spans="1:18" ht="16.5" hidden="1" customHeight="1" x14ac:dyDescent="0.25">
      <c r="A55" s="90"/>
      <c r="B55" s="90"/>
      <c r="C55" s="106" t="s">
        <v>161</v>
      </c>
      <c r="D55" s="160"/>
      <c r="E55" s="92">
        <f>COUNT(E35:E36,E38:E46,E49:E49,E52:E52)</f>
        <v>5</v>
      </c>
      <c r="F55" s="92">
        <f t="shared" ref="F55:R55" si="13">COUNT(F35:F36,F38:F46,F49:F49,F52:F52)</f>
        <v>6</v>
      </c>
      <c r="G55" s="92">
        <f t="shared" si="13"/>
        <v>6</v>
      </c>
      <c r="H55" s="92">
        <f t="shared" si="13"/>
        <v>5</v>
      </c>
      <c r="I55" s="92">
        <f t="shared" si="13"/>
        <v>6</v>
      </c>
      <c r="J55" s="92">
        <f t="shared" si="13"/>
        <v>6</v>
      </c>
      <c r="K55" s="92">
        <f t="shared" si="13"/>
        <v>4</v>
      </c>
      <c r="L55" s="92">
        <f t="shared" si="13"/>
        <v>4</v>
      </c>
      <c r="M55" s="92">
        <f t="shared" si="13"/>
        <v>7</v>
      </c>
      <c r="N55" s="92">
        <f t="shared" si="13"/>
        <v>8</v>
      </c>
      <c r="O55" s="92">
        <f t="shared" si="13"/>
        <v>6</v>
      </c>
      <c r="P55" s="92">
        <f t="shared" si="13"/>
        <v>6</v>
      </c>
      <c r="Q55" s="92">
        <f t="shared" si="13"/>
        <v>6</v>
      </c>
      <c r="R55" s="92">
        <f t="shared" si="13"/>
        <v>5</v>
      </c>
    </row>
    <row r="56" spans="1:18" ht="16.5" hidden="1" customHeight="1" x14ac:dyDescent="0.25">
      <c r="A56" s="90"/>
      <c r="B56" s="90"/>
      <c r="C56" s="106" t="s">
        <v>129</v>
      </c>
      <c r="D56" s="160"/>
      <c r="E56" s="92">
        <f t="shared" ref="E56:R56" si="14">COUNT(E36:E36,E38:E46,E49:E49,E52:E52)</f>
        <v>4</v>
      </c>
      <c r="F56" s="92">
        <f t="shared" si="14"/>
        <v>5</v>
      </c>
      <c r="G56" s="92">
        <f t="shared" si="14"/>
        <v>5</v>
      </c>
      <c r="H56" s="92">
        <f t="shared" si="14"/>
        <v>5</v>
      </c>
      <c r="I56" s="92">
        <f t="shared" si="14"/>
        <v>5</v>
      </c>
      <c r="J56" s="92">
        <f t="shared" si="14"/>
        <v>5</v>
      </c>
      <c r="K56" s="92">
        <f t="shared" si="14"/>
        <v>4</v>
      </c>
      <c r="L56" s="92">
        <f t="shared" si="14"/>
        <v>4</v>
      </c>
      <c r="M56" s="92">
        <f t="shared" si="14"/>
        <v>6</v>
      </c>
      <c r="N56" s="92">
        <f t="shared" si="14"/>
        <v>7</v>
      </c>
      <c r="O56" s="92">
        <f t="shared" si="14"/>
        <v>5</v>
      </c>
      <c r="P56" s="92">
        <f t="shared" si="14"/>
        <v>6</v>
      </c>
      <c r="Q56" s="92">
        <f t="shared" si="14"/>
        <v>5</v>
      </c>
      <c r="R56" s="92">
        <f t="shared" si="14"/>
        <v>4</v>
      </c>
    </row>
    <row r="57" spans="1:18" ht="16.5" hidden="1" customHeight="1" x14ac:dyDescent="0.25">
      <c r="A57" s="90"/>
      <c r="B57" s="90"/>
      <c r="C57" s="106" t="s">
        <v>186</v>
      </c>
      <c r="D57" s="160"/>
      <c r="E57" s="92">
        <f>COUNT(E36:E36,E38:E46,E49:E49,E52:E52)</f>
        <v>4</v>
      </c>
      <c r="F57" s="92">
        <f t="shared" ref="F57:R57" si="15">COUNT(F36:F36,F38:F46,F49:F49,F52:F52)</f>
        <v>5</v>
      </c>
      <c r="G57" s="92">
        <f t="shared" si="15"/>
        <v>5</v>
      </c>
      <c r="H57" s="92">
        <f t="shared" si="15"/>
        <v>5</v>
      </c>
      <c r="I57" s="92">
        <f t="shared" si="15"/>
        <v>5</v>
      </c>
      <c r="J57" s="92">
        <f t="shared" si="15"/>
        <v>5</v>
      </c>
      <c r="K57" s="92">
        <f t="shared" si="15"/>
        <v>4</v>
      </c>
      <c r="L57" s="92">
        <f t="shared" si="15"/>
        <v>4</v>
      </c>
      <c r="M57" s="92">
        <f t="shared" si="15"/>
        <v>6</v>
      </c>
      <c r="N57" s="92">
        <f t="shared" si="15"/>
        <v>7</v>
      </c>
      <c r="O57" s="92">
        <f t="shared" si="15"/>
        <v>5</v>
      </c>
      <c r="P57" s="92">
        <f t="shared" si="15"/>
        <v>6</v>
      </c>
      <c r="Q57" s="92">
        <f t="shared" si="15"/>
        <v>5</v>
      </c>
      <c r="R57" s="92">
        <f t="shared" si="15"/>
        <v>4</v>
      </c>
    </row>
    <row r="58" spans="1:18" ht="16.5" customHeight="1" x14ac:dyDescent="0.25">
      <c r="A58" s="90"/>
      <c r="B58" s="90"/>
      <c r="C58" s="106" t="s">
        <v>130</v>
      </c>
      <c r="D58" s="160"/>
      <c r="E58" s="92">
        <f>COUNT(E36:E36,E40:E46,E49:E49,E52:E52)</f>
        <v>4</v>
      </c>
      <c r="F58" s="92">
        <f t="shared" ref="F58:R58" si="16">COUNT(F36:F36,F40:F46,F49:F49,F52:F52)</f>
        <v>4</v>
      </c>
      <c r="G58" s="92">
        <f t="shared" si="16"/>
        <v>4</v>
      </c>
      <c r="H58" s="92">
        <f t="shared" si="16"/>
        <v>5</v>
      </c>
      <c r="I58" s="92">
        <f t="shared" si="16"/>
        <v>4</v>
      </c>
      <c r="J58" s="92">
        <f t="shared" si="16"/>
        <v>5</v>
      </c>
      <c r="K58" s="92">
        <f t="shared" si="16"/>
        <v>3</v>
      </c>
      <c r="L58" s="92">
        <f t="shared" si="16"/>
        <v>3</v>
      </c>
      <c r="M58" s="92">
        <f t="shared" si="16"/>
        <v>5</v>
      </c>
      <c r="N58" s="92">
        <f t="shared" si="16"/>
        <v>6</v>
      </c>
      <c r="O58" s="92">
        <f t="shared" si="16"/>
        <v>5</v>
      </c>
      <c r="P58" s="92">
        <f t="shared" si="16"/>
        <v>5</v>
      </c>
      <c r="Q58" s="92">
        <f t="shared" si="16"/>
        <v>5</v>
      </c>
      <c r="R58" s="92">
        <f t="shared" si="16"/>
        <v>4</v>
      </c>
    </row>
    <row r="59" spans="1:18" ht="16.5" customHeight="1" thickBot="1" x14ac:dyDescent="0.3">
      <c r="A59" s="108" t="s">
        <v>102</v>
      </c>
      <c r="B59" s="84"/>
      <c r="C59" s="85"/>
      <c r="D59" s="86"/>
      <c r="E59" s="87"/>
      <c r="F59" s="88"/>
      <c r="G59" s="88"/>
      <c r="H59" s="88"/>
      <c r="I59" s="86"/>
      <c r="J59" s="86"/>
      <c r="K59" s="89"/>
      <c r="L59" s="89"/>
      <c r="M59" s="86"/>
      <c r="N59" s="86"/>
      <c r="O59" s="86"/>
      <c r="P59" s="86"/>
      <c r="Q59" s="86"/>
      <c r="R59" s="87"/>
    </row>
    <row r="60" spans="1:18" ht="16.5" customHeight="1" thickBot="1" x14ac:dyDescent="0.3">
      <c r="A60" s="114" t="s">
        <v>95</v>
      </c>
      <c r="B60" s="114" t="s">
        <v>101</v>
      </c>
      <c r="C60" s="115" t="s">
        <v>97</v>
      </c>
      <c r="D60" s="114">
        <f>SUM(E60:R60)/2</f>
        <v>15.25</v>
      </c>
      <c r="E60" s="118"/>
      <c r="F60" s="117">
        <v>7.5</v>
      </c>
      <c r="G60" s="243" t="s">
        <v>239</v>
      </c>
      <c r="H60" s="117">
        <v>4</v>
      </c>
      <c r="I60" s="114"/>
      <c r="J60" s="114"/>
      <c r="K60" s="118"/>
      <c r="L60" s="118"/>
      <c r="M60" s="114">
        <v>7.5</v>
      </c>
      <c r="N60" s="114">
        <v>7.5</v>
      </c>
      <c r="O60" s="114">
        <v>4</v>
      </c>
      <c r="P60" s="114"/>
      <c r="Q60" s="114"/>
      <c r="R60" s="116"/>
    </row>
    <row r="61" spans="1:18" ht="16.5" customHeight="1" x14ac:dyDescent="0.25">
      <c r="A61" s="84" t="s">
        <v>96</v>
      </c>
      <c r="B61" s="84" t="s">
        <v>100</v>
      </c>
      <c r="C61" s="126" t="s">
        <v>99</v>
      </c>
      <c r="D61" s="86">
        <f>SUM(E61:R61)/2</f>
        <v>33.25</v>
      </c>
      <c r="E61" s="113"/>
      <c r="F61" s="128">
        <v>9.5</v>
      </c>
      <c r="G61" s="242" t="s">
        <v>239</v>
      </c>
      <c r="H61" s="84">
        <v>9.5</v>
      </c>
      <c r="I61" s="84">
        <v>9.5</v>
      </c>
      <c r="J61" s="84"/>
      <c r="K61" s="113"/>
      <c r="L61" s="143"/>
      <c r="M61" s="129">
        <v>9.5</v>
      </c>
      <c r="N61" s="84">
        <v>9.5</v>
      </c>
      <c r="O61" s="84">
        <v>9.5</v>
      </c>
      <c r="P61" s="84">
        <v>9.5</v>
      </c>
      <c r="Q61" s="84"/>
      <c r="R61" s="112"/>
    </row>
    <row r="62" spans="1:18" ht="16.5" customHeight="1" x14ac:dyDescent="0.25">
      <c r="A62" s="84" t="s">
        <v>96</v>
      </c>
      <c r="B62" s="84" t="s">
        <v>100</v>
      </c>
      <c r="C62" s="140" t="s">
        <v>137</v>
      </c>
      <c r="D62" s="86">
        <f>SUM(E62:R62)/2</f>
        <v>44.75</v>
      </c>
      <c r="E62" s="113">
        <v>9.5</v>
      </c>
      <c r="F62" s="129">
        <v>9.5</v>
      </c>
      <c r="G62" s="249">
        <v>9.5</v>
      </c>
      <c r="H62" s="84"/>
      <c r="I62" s="84"/>
      <c r="J62" s="84">
        <v>9.5</v>
      </c>
      <c r="K62" s="113">
        <v>9.5</v>
      </c>
      <c r="L62" s="113">
        <v>9.5</v>
      </c>
      <c r="M62" s="128">
        <v>9.5</v>
      </c>
      <c r="N62" s="84"/>
      <c r="O62" s="84"/>
      <c r="P62" s="84">
        <v>4</v>
      </c>
      <c r="Q62" s="84">
        <v>9.5</v>
      </c>
      <c r="R62" s="112">
        <v>9.5</v>
      </c>
    </row>
    <row r="63" spans="1:18" ht="16.5" customHeight="1" x14ac:dyDescent="0.3">
      <c r="A63" s="84"/>
      <c r="B63" s="150" t="s">
        <v>155</v>
      </c>
      <c r="C63" s="122" t="s">
        <v>140</v>
      </c>
      <c r="D63" s="86"/>
      <c r="E63" s="89"/>
      <c r="F63" s="88"/>
      <c r="G63" s="88"/>
      <c r="H63" s="88"/>
      <c r="I63" s="86"/>
      <c r="J63" s="86"/>
      <c r="K63" s="89"/>
      <c r="L63" s="89"/>
      <c r="M63" s="86"/>
      <c r="N63" s="86"/>
      <c r="O63" s="86"/>
      <c r="P63" s="86"/>
      <c r="Q63" s="86"/>
      <c r="R63" s="87"/>
    </row>
    <row r="64" spans="1:18" ht="16.5" customHeight="1" x14ac:dyDescent="0.3">
      <c r="A64" s="84"/>
      <c r="B64" s="151" t="s">
        <v>154</v>
      </c>
      <c r="C64" s="130" t="s">
        <v>141</v>
      </c>
      <c r="D64" s="86"/>
      <c r="E64" s="89"/>
      <c r="F64" s="88"/>
      <c r="G64" s="88"/>
      <c r="H64" s="88"/>
      <c r="I64" s="86"/>
      <c r="J64" s="86"/>
      <c r="K64" s="89"/>
      <c r="L64" s="89"/>
      <c r="M64" s="86"/>
      <c r="N64" s="86"/>
      <c r="O64" s="86"/>
      <c r="P64" s="86"/>
      <c r="Q64" s="86"/>
      <c r="R64" s="87"/>
    </row>
    <row r="65" spans="1:18" ht="16.5" customHeight="1" x14ac:dyDescent="0.3">
      <c r="A65" s="93"/>
      <c r="B65" s="93"/>
      <c r="C65" s="93"/>
      <c r="D65" s="94"/>
      <c r="E65" s="97">
        <f t="shared" ref="E65:R65" si="17">SUM(E7:E13,E16:E18,E20:E22,E24:E25,E27:E29,E31:E31,E33:E33,E35:E35,E38:E46,E49:E49,E52:E52,E60:E64)</f>
        <v>103.5</v>
      </c>
      <c r="F65" s="97">
        <f t="shared" si="17"/>
        <v>160.5</v>
      </c>
      <c r="G65" s="97">
        <f t="shared" si="17"/>
        <v>102.5</v>
      </c>
      <c r="H65" s="97">
        <f t="shared" si="17"/>
        <v>144.5</v>
      </c>
      <c r="I65" s="97">
        <f t="shared" si="17"/>
        <v>156.5</v>
      </c>
      <c r="J65" s="97">
        <f t="shared" si="17"/>
        <v>159.5</v>
      </c>
      <c r="K65" s="97">
        <f t="shared" si="17"/>
        <v>95.5</v>
      </c>
      <c r="L65" s="97">
        <f t="shared" si="17"/>
        <v>95.5</v>
      </c>
      <c r="M65" s="97">
        <f t="shared" si="17"/>
        <v>173.5</v>
      </c>
      <c r="N65" s="97">
        <f t="shared" si="17"/>
        <v>161</v>
      </c>
      <c r="O65" s="97">
        <f t="shared" si="17"/>
        <v>155.5</v>
      </c>
      <c r="P65" s="97">
        <f t="shared" si="17"/>
        <v>152.5</v>
      </c>
      <c r="Q65" s="97">
        <f t="shared" si="17"/>
        <v>159.5</v>
      </c>
      <c r="R65" s="97">
        <f t="shared" si="17"/>
        <v>121.5</v>
      </c>
    </row>
    <row r="66" spans="1:18" ht="16.5" customHeight="1" x14ac:dyDescent="0.3">
      <c r="A66" s="95"/>
      <c r="B66" s="95"/>
      <c r="C66" s="95"/>
      <c r="D66" s="94"/>
      <c r="E66" s="97">
        <f>E65/8</f>
        <v>12.9375</v>
      </c>
      <c r="F66" s="97">
        <f>F65/8</f>
        <v>20.0625</v>
      </c>
      <c r="G66" s="97">
        <f>G65/8</f>
        <v>12.8125</v>
      </c>
      <c r="H66" s="97">
        <f t="shared" ref="H66:R66" si="18">H65/8</f>
        <v>18.0625</v>
      </c>
      <c r="I66" s="97">
        <f t="shared" si="18"/>
        <v>19.5625</v>
      </c>
      <c r="J66" s="97">
        <f t="shared" si="18"/>
        <v>19.9375</v>
      </c>
      <c r="K66" s="97">
        <f t="shared" si="18"/>
        <v>11.9375</v>
      </c>
      <c r="L66" s="97">
        <f t="shared" si="18"/>
        <v>11.9375</v>
      </c>
      <c r="M66" s="97">
        <f t="shared" si="18"/>
        <v>21.6875</v>
      </c>
      <c r="N66" s="97">
        <f t="shared" si="18"/>
        <v>20.125</v>
      </c>
      <c r="O66" s="97">
        <f t="shared" si="18"/>
        <v>19.4375</v>
      </c>
      <c r="P66" s="97">
        <f t="shared" si="18"/>
        <v>19.0625</v>
      </c>
      <c r="Q66" s="97">
        <f t="shared" si="18"/>
        <v>19.9375</v>
      </c>
      <c r="R66" s="97">
        <f t="shared" si="18"/>
        <v>15.1875</v>
      </c>
    </row>
    <row r="67" spans="1:18" ht="13" x14ac:dyDescent="0.3">
      <c r="A67" s="98"/>
      <c r="B67" s="98"/>
      <c r="C67" s="98"/>
      <c r="D67" s="203" t="s">
        <v>212</v>
      </c>
      <c r="E67" s="204" t="s">
        <v>74</v>
      </c>
      <c r="F67" s="208" t="s">
        <v>203</v>
      </c>
      <c r="H67" s="203" t="s">
        <v>211</v>
      </c>
      <c r="I67" s="213"/>
      <c r="J67" s="214" t="s">
        <v>203</v>
      </c>
      <c r="L67" s="203" t="s">
        <v>213</v>
      </c>
      <c r="M67" s="204" t="s">
        <v>74</v>
      </c>
      <c r="N67" s="208" t="s">
        <v>203</v>
      </c>
      <c r="P67" s="203" t="s">
        <v>211</v>
      </c>
      <c r="Q67" s="213"/>
      <c r="R67" s="214" t="s">
        <v>203</v>
      </c>
    </row>
    <row r="68" spans="1:18" ht="13" x14ac:dyDescent="0.3">
      <c r="A68" s="100"/>
      <c r="B68" s="100"/>
      <c r="C68" s="100"/>
      <c r="D68" s="199" t="s">
        <v>159</v>
      </c>
      <c r="E68" s="101">
        <v>27.15</v>
      </c>
      <c r="F68" s="209" t="str">
        <f>E68*40 &amp; "hrs"</f>
        <v>1086hrs</v>
      </c>
      <c r="H68" s="245" t="s">
        <v>240</v>
      </c>
      <c r="I68" s="248">
        <v>25.93</v>
      </c>
      <c r="J68" s="216" t="str">
        <f>I68*40 &amp; "hrs"</f>
        <v>1037.2hrs</v>
      </c>
      <c r="L68" s="197" t="s">
        <v>159</v>
      </c>
      <c r="M68" s="175">
        <v>27.15</v>
      </c>
      <c r="N68" s="211" t="str">
        <f>M68*40 &amp; "hrs"</f>
        <v>1086hrs</v>
      </c>
      <c r="P68" s="245" t="s">
        <v>240</v>
      </c>
      <c r="Q68" s="195">
        <v>25.93</v>
      </c>
      <c r="R68" s="212" t="str">
        <f>Q68*40 &amp; "hrs"</f>
        <v>1037.2hrs</v>
      </c>
    </row>
    <row r="69" spans="1:18" ht="13" x14ac:dyDescent="0.3">
      <c r="A69" s="100"/>
      <c r="B69" s="100"/>
      <c r="C69" s="100"/>
      <c r="D69" s="200" t="s">
        <v>204</v>
      </c>
      <c r="E69" s="196">
        <f>SUM(E65:K65)/40</f>
        <v>23.0625</v>
      </c>
      <c r="F69" s="210" t="str">
        <f>E69*40 &amp; "hrs"</f>
        <v>922.5hrs</v>
      </c>
      <c r="H69" s="246" t="s">
        <v>74</v>
      </c>
      <c r="I69" s="176">
        <f>SUM(E65+F65+G65+H65+I65+J65+K65)/40</f>
        <v>23.0625</v>
      </c>
      <c r="J69" s="219" t="str">
        <f>I69*40 &amp; "hrs"</f>
        <v>922.5hrs</v>
      </c>
      <c r="L69" s="205" t="s">
        <v>204</v>
      </c>
      <c r="M69" s="202">
        <f>SUM(L65:R65)/40</f>
        <v>25.475000000000001</v>
      </c>
      <c r="N69" s="217" t="str">
        <f>M69*40 &amp; "hrs"</f>
        <v>1019hrs</v>
      </c>
      <c r="P69" s="246" t="s">
        <v>74</v>
      </c>
      <c r="Q69" s="104">
        <f>SUM(L65+M65+N65+O65+P65+Q65+R65)/40</f>
        <v>25.475000000000001</v>
      </c>
      <c r="R69" s="220" t="str">
        <f>Q69*40 &amp; "hrs"</f>
        <v>1019hrs</v>
      </c>
    </row>
    <row r="70" spans="1:18" ht="13" x14ac:dyDescent="0.3">
      <c r="A70" s="76"/>
      <c r="B70" s="76"/>
      <c r="C70" s="76"/>
      <c r="D70" s="197" t="s">
        <v>188</v>
      </c>
      <c r="E70" s="175">
        <f>COUNTIFS(E7:K66, "T")*8/40</f>
        <v>0</v>
      </c>
      <c r="F70" s="211" t="str">
        <f>E70*40 &amp; "hrs"</f>
        <v>0hrs</v>
      </c>
      <c r="H70" s="247" t="s">
        <v>241</v>
      </c>
      <c r="I70" s="175">
        <v>29.07</v>
      </c>
      <c r="J70" s="212" t="str">
        <f>I70*40 &amp; "hrs"</f>
        <v>1162.8hrs</v>
      </c>
      <c r="L70" s="206" t="s">
        <v>188</v>
      </c>
      <c r="M70" s="195">
        <f>COUNTIFS(L7:R64, "T")*8/40</f>
        <v>0</v>
      </c>
      <c r="N70" s="212" t="str">
        <f>M70*40 &amp; "hrs"</f>
        <v>0hrs</v>
      </c>
      <c r="P70" s="247" t="s">
        <v>241</v>
      </c>
      <c r="Q70" s="195">
        <v>29.07</v>
      </c>
      <c r="R70" s="212" t="str">
        <f>Q70*40 &amp; "hrs"</f>
        <v>1162.8hrs</v>
      </c>
    </row>
  </sheetData>
  <mergeCells count="5">
    <mergeCell ref="A1:R1"/>
    <mergeCell ref="A2:R2"/>
    <mergeCell ref="A3:R3"/>
    <mergeCell ref="E4:K4"/>
    <mergeCell ref="L4:R4"/>
  </mergeCells>
  <conditionalFormatting sqref="I69">
    <cfRule type="cellIs" dxfId="125" priority="12" operator="between">
      <formula>25.93</formula>
      <formula>29.07</formula>
    </cfRule>
    <cfRule type="cellIs" dxfId="124" priority="13" operator="lessThan">
      <formula>25.93</formula>
    </cfRule>
    <cfRule type="cellIs" dxfId="123" priority="14" operator="greaterThan">
      <formula>29.07</formula>
    </cfRule>
  </conditionalFormatting>
  <conditionalFormatting sqref="J69">
    <cfRule type="cellIs" dxfId="122" priority="6" operator="lessThan">
      <formula>$J$68</formula>
    </cfRule>
    <cfRule type="cellIs" dxfId="121" priority="7" operator="greaterThan">
      <formula>$J$70</formula>
    </cfRule>
    <cfRule type="cellIs" dxfId="120" priority="8" operator="between">
      <formula>$J$68</formula>
      <formula>$J$70</formula>
    </cfRule>
  </conditionalFormatting>
  <conditionalFormatting sqref="Q68">
    <cfRule type="cellIs" dxfId="119" priority="3" operator="lessThan">
      <formula>$Q$68</formula>
    </cfRule>
  </conditionalFormatting>
  <conditionalFormatting sqref="Q69">
    <cfRule type="cellIs" dxfId="118" priority="1" operator="greaterThan">
      <formula>29.07</formula>
    </cfRule>
    <cfRule type="cellIs" dxfId="117" priority="2" operator="lessThan">
      <formula>25.93</formula>
    </cfRule>
    <cfRule type="cellIs" dxfId="116" priority="4" operator="greaterThan">
      <formula>$Q$70</formula>
    </cfRule>
    <cfRule type="cellIs" dxfId="115" priority="5" operator="between">
      <formula>$Q$68</formula>
      <formula>$Q$70</formula>
    </cfRule>
  </conditionalFormatting>
  <conditionalFormatting sqref="R69">
    <cfRule type="cellIs" dxfId="114" priority="9" operator="lessThan">
      <formula>$R$68</formula>
    </cfRule>
    <cfRule type="cellIs" dxfId="113" priority="10" operator="greaterThan">
      <formula>$R$70</formula>
    </cfRule>
    <cfRule type="cellIs" dxfId="112" priority="11" operator="between">
      <formula>$R$68</formula>
      <formula>$R$70</formula>
    </cfRule>
  </conditionalFormatting>
  <pageMargins left="0.7" right="0.7" top="0.75" bottom="0.75" header="0.3" footer="0.3"/>
  <pageSetup scale="68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71"/>
  <sheetViews>
    <sheetView topLeftCell="A11" zoomScale="85" zoomScaleNormal="85" workbookViewId="0">
      <selection activeCell="F61" sqref="F61:R63"/>
    </sheetView>
  </sheetViews>
  <sheetFormatPr defaultRowHeight="12.5" x14ac:dyDescent="0.25"/>
  <cols>
    <col min="2" max="2" width="15.1796875" customWidth="1"/>
    <col min="3" max="3" width="15.26953125" customWidth="1"/>
    <col min="4" max="4" width="6.7265625" customWidth="1"/>
    <col min="5" max="6" width="6.453125" customWidth="1"/>
    <col min="7" max="7" width="3.81640625" customWidth="1"/>
    <col min="8" max="8" width="5.54296875" customWidth="1"/>
    <col min="9" max="9" width="6.453125" customWidth="1"/>
    <col min="10" max="10" width="10.1796875" customWidth="1"/>
    <col min="11" max="18" width="6.453125" customWidth="1"/>
  </cols>
  <sheetData>
    <row r="1" spans="1:19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9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9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9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9" ht="13" x14ac:dyDescent="0.3">
      <c r="A5" s="78"/>
      <c r="B5" s="78"/>
      <c r="C5" s="78"/>
      <c r="D5" s="78"/>
      <c r="E5" s="79">
        <v>45095</v>
      </c>
      <c r="F5" s="79">
        <v>45096</v>
      </c>
      <c r="G5" s="79">
        <v>45097</v>
      </c>
      <c r="H5" s="79">
        <v>45098</v>
      </c>
      <c r="I5" s="79">
        <v>45099</v>
      </c>
      <c r="J5" s="79">
        <v>45100</v>
      </c>
      <c r="K5" s="79">
        <v>45101</v>
      </c>
      <c r="L5" s="79">
        <v>45102</v>
      </c>
      <c r="M5" s="79">
        <v>45103</v>
      </c>
      <c r="N5" s="79">
        <v>45104</v>
      </c>
      <c r="O5" s="79">
        <v>45105</v>
      </c>
      <c r="P5" s="79">
        <v>45106</v>
      </c>
      <c r="Q5" s="79">
        <v>45107</v>
      </c>
      <c r="R5" s="79">
        <v>45108</v>
      </c>
      <c r="S5" s="161" t="s">
        <v>185</v>
      </c>
    </row>
    <row r="6" spans="1:19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9" ht="16.5" customHeight="1" x14ac:dyDescent="0.25">
      <c r="A7" s="84" t="s">
        <v>13</v>
      </c>
      <c r="B7" s="84" t="s">
        <v>116</v>
      </c>
      <c r="C7" s="85" t="s">
        <v>115</v>
      </c>
      <c r="D7" s="86">
        <f t="shared" ref="D7:D13" si="0">SUM(E7:R7)/2</f>
        <v>40</v>
      </c>
      <c r="E7" s="89"/>
      <c r="F7" s="86">
        <v>8</v>
      </c>
      <c r="G7" s="86">
        <v>8</v>
      </c>
      <c r="H7" s="86">
        <v>8</v>
      </c>
      <c r="I7" s="86">
        <v>8</v>
      </c>
      <c r="J7" s="86">
        <v>8</v>
      </c>
      <c r="K7" s="89"/>
      <c r="L7" s="89"/>
      <c r="M7" s="86">
        <v>8</v>
      </c>
      <c r="N7" s="86">
        <v>8</v>
      </c>
      <c r="O7" s="86">
        <v>8</v>
      </c>
      <c r="P7" s="86">
        <v>8</v>
      </c>
      <c r="Q7" s="86">
        <v>8</v>
      </c>
      <c r="R7" s="87"/>
    </row>
    <row r="8" spans="1:19" ht="16.5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40</v>
      </c>
      <c r="E8" s="89"/>
      <c r="F8" s="86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9" ht="16.5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9" ht="16.5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232">
        <v>8</v>
      </c>
    </row>
    <row r="11" spans="1:19" ht="16.5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9" ht="16.5" customHeight="1" x14ac:dyDescent="0.25">
      <c r="A12" s="84" t="s">
        <v>13</v>
      </c>
      <c r="B12" s="84" t="s">
        <v>90</v>
      </c>
      <c r="C12" s="124" t="s">
        <v>106</v>
      </c>
      <c r="D12" s="86">
        <f t="shared" si="0"/>
        <v>8</v>
      </c>
      <c r="E12" s="89"/>
      <c r="F12" s="88"/>
      <c r="G12" s="88"/>
      <c r="H12" s="86"/>
      <c r="I12" s="86"/>
      <c r="J12" s="86"/>
      <c r="K12" s="89">
        <v>8</v>
      </c>
      <c r="L12" s="146"/>
      <c r="M12" s="86"/>
      <c r="N12" s="86"/>
      <c r="O12" s="86"/>
      <c r="P12" s="86"/>
      <c r="Q12" s="86"/>
      <c r="R12" s="87">
        <v>8</v>
      </c>
    </row>
    <row r="13" spans="1:19" ht="16.5" customHeight="1" x14ac:dyDescent="0.25">
      <c r="A13" s="84" t="s">
        <v>13</v>
      </c>
      <c r="B13" s="84" t="s">
        <v>228</v>
      </c>
      <c r="C13" s="124" t="s">
        <v>112</v>
      </c>
      <c r="D13" s="86">
        <f t="shared" si="0"/>
        <v>12</v>
      </c>
      <c r="E13" s="89">
        <v>6</v>
      </c>
      <c r="F13" s="88"/>
      <c r="G13" s="138"/>
      <c r="H13" s="86"/>
      <c r="I13" s="138"/>
      <c r="J13" s="86"/>
      <c r="K13" s="89">
        <v>6</v>
      </c>
      <c r="L13" s="146">
        <v>6</v>
      </c>
      <c r="M13" s="86"/>
      <c r="N13" s="138"/>
      <c r="O13" s="86"/>
      <c r="P13" s="138"/>
      <c r="Q13" s="86"/>
      <c r="R13" s="87">
        <v>6</v>
      </c>
    </row>
    <row r="14" spans="1:19" ht="16.5" customHeight="1" x14ac:dyDescent="0.25">
      <c r="A14" s="90"/>
      <c r="B14" s="90"/>
      <c r="C14" s="91" t="s">
        <v>122</v>
      </c>
      <c r="D14" s="160"/>
      <c r="E14" s="92">
        <f t="shared" ref="E14:R14" si="1">COUNT(E7:E13)</f>
        <v>3</v>
      </c>
      <c r="F14" s="92">
        <f t="shared" si="1"/>
        <v>5</v>
      </c>
      <c r="G14" s="92">
        <f t="shared" si="1"/>
        <v>4</v>
      </c>
      <c r="H14" s="92">
        <f t="shared" si="1"/>
        <v>4</v>
      </c>
      <c r="I14" s="92">
        <f t="shared" si="1"/>
        <v>5</v>
      </c>
      <c r="J14" s="92">
        <f t="shared" si="1"/>
        <v>5</v>
      </c>
      <c r="K14" s="92">
        <f t="shared" si="1"/>
        <v>2</v>
      </c>
      <c r="L14" s="92">
        <f t="shared" si="1"/>
        <v>1</v>
      </c>
      <c r="M14" s="92">
        <f t="shared" si="1"/>
        <v>5</v>
      </c>
      <c r="N14" s="92">
        <f t="shared" si="1"/>
        <v>5</v>
      </c>
      <c r="O14" s="92">
        <f t="shared" si="1"/>
        <v>5</v>
      </c>
      <c r="P14" s="92">
        <f t="shared" si="1"/>
        <v>4</v>
      </c>
      <c r="Q14" s="92">
        <f t="shared" si="1"/>
        <v>4</v>
      </c>
      <c r="R14" s="92">
        <f t="shared" si="1"/>
        <v>4</v>
      </c>
      <c r="S14" s="162">
        <f>AVERAGE(E14:R14)</f>
        <v>4</v>
      </c>
    </row>
    <row r="15" spans="1:19" ht="16.5" customHeight="1" x14ac:dyDescent="0.25">
      <c r="A15" s="84" t="s">
        <v>13</v>
      </c>
      <c r="B15" s="84" t="s">
        <v>14</v>
      </c>
      <c r="C15" s="109" t="s">
        <v>202</v>
      </c>
      <c r="D15" s="86">
        <f>SUM(E15:R15)/2</f>
        <v>40</v>
      </c>
      <c r="E15" s="146"/>
      <c r="F15" s="142">
        <v>8</v>
      </c>
      <c r="G15" s="142"/>
      <c r="H15" s="142">
        <v>8</v>
      </c>
      <c r="I15" s="142">
        <v>8</v>
      </c>
      <c r="J15" s="142">
        <v>8</v>
      </c>
      <c r="K15" s="146">
        <v>8</v>
      </c>
      <c r="L15" s="146">
        <v>8</v>
      </c>
      <c r="M15" s="86"/>
      <c r="N15" s="142">
        <v>8</v>
      </c>
      <c r="O15" s="142">
        <v>8</v>
      </c>
      <c r="P15" s="142">
        <v>8</v>
      </c>
      <c r="Q15" s="142">
        <v>8</v>
      </c>
      <c r="R15" s="144"/>
    </row>
    <row r="16" spans="1:19" ht="16.5" customHeight="1" x14ac:dyDescent="0.25">
      <c r="A16" s="84" t="s">
        <v>13</v>
      </c>
      <c r="B16" s="84" t="s">
        <v>14</v>
      </c>
      <c r="C16" s="109" t="s">
        <v>98</v>
      </c>
      <c r="D16" s="86">
        <f>SUM(E16:R16)/2</f>
        <v>40</v>
      </c>
      <c r="E16" s="89"/>
      <c r="F16" s="88">
        <v>8</v>
      </c>
      <c r="G16" s="86">
        <v>8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  <c r="S16" s="127"/>
    </row>
    <row r="17" spans="1:19" ht="16.5" customHeight="1" x14ac:dyDescent="0.25">
      <c r="A17" s="84" t="s">
        <v>13</v>
      </c>
      <c r="B17" s="84" t="s">
        <v>14</v>
      </c>
      <c r="C17" s="109" t="s">
        <v>142</v>
      </c>
      <c r="D17" s="86">
        <f>SUM(E17:R17)/2</f>
        <v>40</v>
      </c>
      <c r="E17" s="89"/>
      <c r="F17" s="88">
        <v>8</v>
      </c>
      <c r="G17" s="86">
        <v>8</v>
      </c>
      <c r="H17" s="86"/>
      <c r="I17" s="86">
        <v>8</v>
      </c>
      <c r="J17" s="86">
        <v>8</v>
      </c>
      <c r="K17" s="146">
        <v>8</v>
      </c>
      <c r="L17" s="146">
        <v>8</v>
      </c>
      <c r="M17" s="86">
        <v>8</v>
      </c>
      <c r="N17" s="86"/>
      <c r="O17" s="86">
        <v>8</v>
      </c>
      <c r="P17" s="86">
        <v>8</v>
      </c>
      <c r="Q17" s="86">
        <v>8</v>
      </c>
      <c r="R17" s="87"/>
      <c r="S17" s="127"/>
    </row>
    <row r="18" spans="1:19" ht="16.5" customHeight="1" x14ac:dyDescent="0.25">
      <c r="A18" s="84" t="s">
        <v>13</v>
      </c>
      <c r="B18" s="84" t="s">
        <v>201</v>
      </c>
      <c r="C18" s="109" t="s">
        <v>107</v>
      </c>
      <c r="D18" s="86">
        <f>SUM(E18:R18)/2</f>
        <v>22</v>
      </c>
      <c r="E18" s="89">
        <v>8</v>
      </c>
      <c r="F18" s="86"/>
      <c r="G18" s="86">
        <v>5</v>
      </c>
      <c r="H18" s="86">
        <v>5</v>
      </c>
      <c r="I18" s="86"/>
      <c r="J18" s="86"/>
      <c r="K18" s="89"/>
      <c r="L18" s="89">
        <v>8</v>
      </c>
      <c r="M18" s="86">
        <v>5</v>
      </c>
      <c r="N18" s="86">
        <v>5</v>
      </c>
      <c r="O18" s="86"/>
      <c r="P18" s="86"/>
      <c r="Q18" s="86"/>
      <c r="R18" s="87">
        <v>8</v>
      </c>
      <c r="S18" s="127"/>
    </row>
    <row r="19" spans="1:19" ht="16.5" customHeight="1" x14ac:dyDescent="0.25">
      <c r="A19" s="90"/>
      <c r="B19" s="90"/>
      <c r="C19" s="91" t="s">
        <v>123</v>
      </c>
      <c r="D19" s="160"/>
      <c r="E19" s="92">
        <f t="shared" ref="E19:R19" si="2">COUNT(E7:E13,E16:E18)</f>
        <v>4</v>
      </c>
      <c r="F19" s="92">
        <f t="shared" si="2"/>
        <v>7</v>
      </c>
      <c r="G19" s="92">
        <f t="shared" si="2"/>
        <v>7</v>
      </c>
      <c r="H19" s="92">
        <f t="shared" si="2"/>
        <v>6</v>
      </c>
      <c r="I19" s="92">
        <f t="shared" si="2"/>
        <v>7</v>
      </c>
      <c r="J19" s="92">
        <f t="shared" si="2"/>
        <v>7</v>
      </c>
      <c r="K19" s="92">
        <f t="shared" si="2"/>
        <v>3</v>
      </c>
      <c r="L19" s="92">
        <f t="shared" si="2"/>
        <v>3</v>
      </c>
      <c r="M19" s="92">
        <f t="shared" si="2"/>
        <v>8</v>
      </c>
      <c r="N19" s="92">
        <f t="shared" si="2"/>
        <v>7</v>
      </c>
      <c r="O19" s="92">
        <f t="shared" si="2"/>
        <v>7</v>
      </c>
      <c r="P19" s="92">
        <f t="shared" si="2"/>
        <v>6</v>
      </c>
      <c r="Q19" s="92">
        <f t="shared" si="2"/>
        <v>6</v>
      </c>
      <c r="R19" s="92">
        <f t="shared" si="2"/>
        <v>5</v>
      </c>
      <c r="S19" s="162">
        <f>AVERAGE(E19:R19)</f>
        <v>5.9285714285714288</v>
      </c>
    </row>
    <row r="20" spans="1:19" ht="16.5" customHeight="1" x14ac:dyDescent="0.25">
      <c r="A20" s="84" t="s">
        <v>13</v>
      </c>
      <c r="B20" s="84" t="s">
        <v>26</v>
      </c>
      <c r="C20" s="109" t="s">
        <v>132</v>
      </c>
      <c r="D20" s="86">
        <f>SUM(E20:R20)/2</f>
        <v>40</v>
      </c>
      <c r="E20" s="89"/>
      <c r="F20" s="86">
        <v>8</v>
      </c>
      <c r="G20" s="86"/>
      <c r="H20" s="86">
        <v>8</v>
      </c>
      <c r="I20" s="86">
        <v>8</v>
      </c>
      <c r="J20" s="86">
        <v>8</v>
      </c>
      <c r="K20" s="89">
        <v>8</v>
      </c>
      <c r="L20" s="89">
        <v>8</v>
      </c>
      <c r="M20" s="86"/>
      <c r="N20" s="86">
        <v>8</v>
      </c>
      <c r="O20" s="86">
        <v>8</v>
      </c>
      <c r="P20" s="86">
        <v>8</v>
      </c>
      <c r="Q20" s="86">
        <v>8</v>
      </c>
      <c r="R20" s="224"/>
      <c r="S20" s="127"/>
    </row>
    <row r="21" spans="1:19" ht="16.5" customHeight="1" x14ac:dyDescent="0.25">
      <c r="A21" s="84" t="s">
        <v>13</v>
      </c>
      <c r="B21" s="84" t="s">
        <v>26</v>
      </c>
      <c r="C21" s="109" t="s">
        <v>146</v>
      </c>
      <c r="D21" s="86">
        <f>SUM(E21:R21)/2</f>
        <v>32</v>
      </c>
      <c r="E21" s="89">
        <v>8</v>
      </c>
      <c r="F21" s="86"/>
      <c r="G21" s="86">
        <v>8</v>
      </c>
      <c r="H21" s="86">
        <v>8</v>
      </c>
      <c r="I21" s="86">
        <v>8</v>
      </c>
      <c r="J21" s="86">
        <v>8</v>
      </c>
      <c r="K21" s="137"/>
      <c r="L21" s="89"/>
      <c r="M21" s="86">
        <v>8</v>
      </c>
      <c r="N21" s="86">
        <v>8</v>
      </c>
      <c r="O21" s="86"/>
      <c r="P21" s="86">
        <v>8</v>
      </c>
      <c r="Q21" s="110" t="s">
        <v>104</v>
      </c>
      <c r="R21" s="110" t="s">
        <v>104</v>
      </c>
      <c r="S21" s="127"/>
    </row>
    <row r="22" spans="1:19" ht="16.5" customHeight="1" x14ac:dyDescent="0.25">
      <c r="A22" s="84" t="s">
        <v>13</v>
      </c>
      <c r="B22" s="84" t="s">
        <v>26</v>
      </c>
      <c r="C22" s="109" t="s">
        <v>109</v>
      </c>
      <c r="D22" s="86">
        <f>SUM(E22:R22)/2</f>
        <v>40</v>
      </c>
      <c r="E22" s="89"/>
      <c r="F22" s="86">
        <v>8</v>
      </c>
      <c r="G22" s="86">
        <v>8</v>
      </c>
      <c r="H22" s="86">
        <v>8</v>
      </c>
      <c r="I22" s="86">
        <v>8</v>
      </c>
      <c r="J22" s="86">
        <v>8</v>
      </c>
      <c r="K22" s="89"/>
      <c r="L22" s="89"/>
      <c r="M22" s="86">
        <v>8</v>
      </c>
      <c r="N22" s="86">
        <v>8</v>
      </c>
      <c r="O22" s="86">
        <v>8</v>
      </c>
      <c r="P22" s="86">
        <v>8</v>
      </c>
      <c r="Q22" s="86">
        <v>8</v>
      </c>
      <c r="R22" s="87"/>
    </row>
    <row r="23" spans="1:19" ht="16.5" customHeight="1" x14ac:dyDescent="0.25">
      <c r="A23" s="90"/>
      <c r="B23" s="90"/>
      <c r="C23" s="91" t="s">
        <v>120</v>
      </c>
      <c r="D23" s="160"/>
      <c r="E23" s="92">
        <f t="shared" ref="E23:R23" si="3">COUNT(E7:E13,E16:E18,E20:E22)</f>
        <v>5</v>
      </c>
      <c r="F23" s="92">
        <f t="shared" si="3"/>
        <v>9</v>
      </c>
      <c r="G23" s="92">
        <f t="shared" si="3"/>
        <v>9</v>
      </c>
      <c r="H23" s="92">
        <f t="shared" si="3"/>
        <v>9</v>
      </c>
      <c r="I23" s="92">
        <f t="shared" si="3"/>
        <v>10</v>
      </c>
      <c r="J23" s="92">
        <f t="shared" si="3"/>
        <v>10</v>
      </c>
      <c r="K23" s="92">
        <f t="shared" si="3"/>
        <v>4</v>
      </c>
      <c r="L23" s="92">
        <f t="shared" si="3"/>
        <v>4</v>
      </c>
      <c r="M23" s="92">
        <f t="shared" si="3"/>
        <v>10</v>
      </c>
      <c r="N23" s="92">
        <f t="shared" si="3"/>
        <v>10</v>
      </c>
      <c r="O23" s="92">
        <f t="shared" si="3"/>
        <v>9</v>
      </c>
      <c r="P23" s="92">
        <f t="shared" si="3"/>
        <v>9</v>
      </c>
      <c r="Q23" s="92">
        <f t="shared" si="3"/>
        <v>8</v>
      </c>
      <c r="R23" s="92">
        <f t="shared" si="3"/>
        <v>5</v>
      </c>
      <c r="S23" s="162">
        <f>AVERAGE(E23:R23)</f>
        <v>7.9285714285714288</v>
      </c>
    </row>
    <row r="24" spans="1:19" ht="16.5" customHeight="1" x14ac:dyDescent="0.25">
      <c r="A24" s="84" t="s">
        <v>13</v>
      </c>
      <c r="B24" s="84" t="s">
        <v>30</v>
      </c>
      <c r="C24" s="125" t="s">
        <v>135</v>
      </c>
      <c r="D24" s="86">
        <f>SUM(E24:R24)/2</f>
        <v>36</v>
      </c>
      <c r="E24" s="89"/>
      <c r="F24" s="193"/>
      <c r="G24" s="193"/>
      <c r="H24" s="142">
        <v>8</v>
      </c>
      <c r="I24" s="142">
        <v>8</v>
      </c>
      <c r="J24" s="142">
        <v>8</v>
      </c>
      <c r="K24" s="146">
        <v>8</v>
      </c>
      <c r="L24" s="146">
        <v>8</v>
      </c>
      <c r="M24" s="142"/>
      <c r="N24" s="142"/>
      <c r="O24" s="142">
        <v>8</v>
      </c>
      <c r="P24" s="142">
        <v>8</v>
      </c>
      <c r="Q24" s="142">
        <v>8</v>
      </c>
      <c r="R24" s="144">
        <v>8</v>
      </c>
    </row>
    <row r="25" spans="1:19" ht="16.5" customHeight="1" x14ac:dyDescent="0.25">
      <c r="A25" s="84" t="s">
        <v>13</v>
      </c>
      <c r="B25" s="84" t="s">
        <v>30</v>
      </c>
      <c r="C25" s="109" t="s">
        <v>144</v>
      </c>
      <c r="D25" s="86">
        <f>SUM(E25:R25)/2</f>
        <v>16</v>
      </c>
      <c r="E25" s="89">
        <v>8</v>
      </c>
      <c r="F25" s="86"/>
      <c r="G25" s="86"/>
      <c r="H25" s="86"/>
      <c r="I25" s="86"/>
      <c r="J25" s="86"/>
      <c r="K25" s="89">
        <v>8</v>
      </c>
      <c r="L25" s="89">
        <v>8</v>
      </c>
      <c r="M25" s="86"/>
      <c r="N25" s="86"/>
      <c r="O25" s="86"/>
      <c r="P25" s="86"/>
      <c r="Q25" s="86"/>
      <c r="R25" s="87">
        <v>8</v>
      </c>
      <c r="S25" s="127"/>
    </row>
    <row r="26" spans="1:19" ht="16.5" customHeight="1" x14ac:dyDescent="0.25">
      <c r="A26" s="90"/>
      <c r="B26" s="90"/>
      <c r="C26" s="91" t="s">
        <v>119</v>
      </c>
      <c r="D26" s="160"/>
      <c r="E26" s="92">
        <f t="shared" ref="E26:R26" si="4">COUNT(E7:E13,E16:E18,E20:E22,E24:E25)</f>
        <v>6</v>
      </c>
      <c r="F26" s="92">
        <f t="shared" si="4"/>
        <v>9</v>
      </c>
      <c r="G26" s="92">
        <f t="shared" si="4"/>
        <v>9</v>
      </c>
      <c r="H26" s="92">
        <f t="shared" si="4"/>
        <v>10</v>
      </c>
      <c r="I26" s="92">
        <f t="shared" si="4"/>
        <v>11</v>
      </c>
      <c r="J26" s="92">
        <f t="shared" si="4"/>
        <v>11</v>
      </c>
      <c r="K26" s="92">
        <f t="shared" si="4"/>
        <v>6</v>
      </c>
      <c r="L26" s="92">
        <f t="shared" si="4"/>
        <v>6</v>
      </c>
      <c r="M26" s="92">
        <f t="shared" si="4"/>
        <v>10</v>
      </c>
      <c r="N26" s="92">
        <f t="shared" si="4"/>
        <v>10</v>
      </c>
      <c r="O26" s="92">
        <f t="shared" si="4"/>
        <v>10</v>
      </c>
      <c r="P26" s="92">
        <f t="shared" si="4"/>
        <v>10</v>
      </c>
      <c r="Q26" s="92">
        <f t="shared" si="4"/>
        <v>9</v>
      </c>
      <c r="R26" s="92">
        <f t="shared" si="4"/>
        <v>7</v>
      </c>
      <c r="S26" s="162">
        <f>AVERAGE(E26:R26)</f>
        <v>8.8571428571428577</v>
      </c>
    </row>
    <row r="27" spans="1:19" ht="16.5" customHeight="1" x14ac:dyDescent="0.25">
      <c r="A27" s="84" t="s">
        <v>13</v>
      </c>
      <c r="B27" s="84" t="s">
        <v>91</v>
      </c>
      <c r="C27" s="109" t="s">
        <v>189</v>
      </c>
      <c r="D27" s="86">
        <f>SUM(E27:R27)/2</f>
        <v>40</v>
      </c>
      <c r="E27" s="89"/>
      <c r="F27" s="86">
        <v>8</v>
      </c>
      <c r="G27" s="86">
        <v>8</v>
      </c>
      <c r="H27" s="86">
        <v>8</v>
      </c>
      <c r="I27" s="86"/>
      <c r="J27" s="86">
        <v>8</v>
      </c>
      <c r="K27" s="89">
        <v>8</v>
      </c>
      <c r="L27" s="89">
        <v>8</v>
      </c>
      <c r="M27" s="86">
        <v>8</v>
      </c>
      <c r="N27" s="86">
        <v>8</v>
      </c>
      <c r="O27" s="86">
        <v>8</v>
      </c>
      <c r="P27" s="86"/>
      <c r="Q27" s="86">
        <v>8</v>
      </c>
      <c r="R27" s="87"/>
      <c r="S27" s="127"/>
    </row>
    <row r="28" spans="1:19" ht="16.5" customHeight="1" x14ac:dyDescent="0.25">
      <c r="A28" s="84" t="s">
        <v>13</v>
      </c>
      <c r="B28" s="84" t="s">
        <v>91</v>
      </c>
      <c r="C28" s="109" t="s">
        <v>180</v>
      </c>
      <c r="D28" s="86">
        <f>SUM(E28:R28)/2</f>
        <v>40</v>
      </c>
      <c r="E28" s="89">
        <v>8</v>
      </c>
      <c r="F28" s="86">
        <v>8</v>
      </c>
      <c r="G28" s="86">
        <v>8</v>
      </c>
      <c r="H28" s="86">
        <v>8</v>
      </c>
      <c r="I28" s="86"/>
      <c r="J28" s="86">
        <v>8</v>
      </c>
      <c r="K28" s="89"/>
      <c r="L28" s="89"/>
      <c r="M28" s="86">
        <v>8</v>
      </c>
      <c r="N28" s="86">
        <v>8</v>
      </c>
      <c r="O28" s="86">
        <v>8</v>
      </c>
      <c r="P28" s="86"/>
      <c r="Q28" s="86">
        <v>8</v>
      </c>
      <c r="R28" s="87">
        <v>8</v>
      </c>
    </row>
    <row r="29" spans="1:19" ht="16.5" customHeight="1" x14ac:dyDescent="0.25">
      <c r="A29" s="84" t="s">
        <v>13</v>
      </c>
      <c r="B29" s="84" t="s">
        <v>91</v>
      </c>
      <c r="C29" s="85" t="s">
        <v>92</v>
      </c>
      <c r="D29" s="86">
        <f>SUM(E29:R29)/2</f>
        <v>40</v>
      </c>
      <c r="E29" s="89"/>
      <c r="F29" s="86">
        <v>8</v>
      </c>
      <c r="G29" s="86">
        <v>8</v>
      </c>
      <c r="H29" s="86">
        <v>8</v>
      </c>
      <c r="I29" s="86">
        <v>8</v>
      </c>
      <c r="J29" s="86">
        <v>8</v>
      </c>
      <c r="K29" s="89"/>
      <c r="L29" s="89"/>
      <c r="M29" s="86">
        <v>8</v>
      </c>
      <c r="N29" s="86">
        <v>8</v>
      </c>
      <c r="O29" s="86">
        <v>8</v>
      </c>
      <c r="P29" s="86">
        <v>8</v>
      </c>
      <c r="Q29" s="86">
        <v>8</v>
      </c>
      <c r="R29" s="87"/>
    </row>
    <row r="30" spans="1:19" ht="16.5" customHeight="1" x14ac:dyDescent="0.25">
      <c r="A30" s="90"/>
      <c r="B30" s="90"/>
      <c r="C30" s="91" t="s">
        <v>124</v>
      </c>
      <c r="D30" s="160"/>
      <c r="E30" s="92">
        <f>COUNT(E7:E13,E16:E18,E20:E22,F29E24:E24:E25,E27:E29)</f>
        <v>6</v>
      </c>
      <c r="F30" s="92">
        <f>COUNT(F7:F13,F16:F18,F20:F22,F29E24:F24:F25,F27:F29)</f>
        <v>12</v>
      </c>
      <c r="G30" s="92">
        <f>COUNT(G7:G13,G16:G18,G20:G22,F29E24:G24:G25,G27:G29)</f>
        <v>12</v>
      </c>
      <c r="H30" s="92">
        <f>COUNT(H7:H13,H16:H18,H20:H22,F29E24:H24:H25,H27:H29)</f>
        <v>12</v>
      </c>
      <c r="I30" s="92">
        <f>COUNT(I7:I13,I16:I18,I20:I22,F29E24:I24:I25,I27:I29)</f>
        <v>11</v>
      </c>
      <c r="J30" s="92">
        <f>COUNT(J7:J13,J16:J18,J20:J22,F29E24:J24:J25,J27:J29)</f>
        <v>13</v>
      </c>
      <c r="K30" s="92">
        <f>COUNT(K7:K13,K16:K18,K20:K22,F29E24:K24:K25,K27:K29)</f>
        <v>5</v>
      </c>
      <c r="L30" s="92">
        <f>COUNT(L7:L13,L16:L18,L20:L22,F29E24:L24:L25,L27:L29)</f>
        <v>5</v>
      </c>
      <c r="M30" s="92">
        <f>COUNT(M7:M13,M16:M18,M20:M22,F29E24:M24:M25,M27:M29)</f>
        <v>13</v>
      </c>
      <c r="N30" s="92">
        <f>COUNT(N7:N13,N16:N18,N20:N22,F29E24:N24:N25,N27:N29)</f>
        <v>13</v>
      </c>
      <c r="O30" s="92">
        <f>COUNT(O7:O13,O16:O18,O20:O22,F29E24:O24:O25,O27:O29)</f>
        <v>12</v>
      </c>
      <c r="P30" s="92">
        <f>COUNT(P7:P13,P16:P18,P20:P22,F29E24:P24:P25,P27:P29)</f>
        <v>10</v>
      </c>
      <c r="Q30" s="92">
        <f>COUNT(Q7:Q13,Q16:Q18,Q20:Q22,F29E24:Q24:Q25,Q27:Q29)</f>
        <v>11</v>
      </c>
      <c r="R30" s="92">
        <f>COUNT(R7:R13,R16:R18,R20:R22,F29E24:R24:R25,R27:R29)</f>
        <v>6</v>
      </c>
      <c r="S30" s="162">
        <f>AVERAGE(E30:R30)</f>
        <v>10.071428571428571</v>
      </c>
    </row>
    <row r="31" spans="1:19" ht="16.5" customHeight="1" x14ac:dyDescent="0.25">
      <c r="A31" s="84" t="s">
        <v>13</v>
      </c>
      <c r="B31" s="84" t="s">
        <v>34</v>
      </c>
      <c r="C31" s="125" t="s">
        <v>192</v>
      </c>
      <c r="D31" s="86">
        <f>SUM(E31:R31)/2</f>
        <v>32</v>
      </c>
      <c r="E31" s="89">
        <v>8</v>
      </c>
      <c r="F31" s="86"/>
      <c r="G31" s="86"/>
      <c r="H31" s="86">
        <v>8</v>
      </c>
      <c r="I31" s="86">
        <v>8</v>
      </c>
      <c r="J31" s="86">
        <v>8</v>
      </c>
      <c r="K31" s="89"/>
      <c r="L31" s="89"/>
      <c r="M31" s="86"/>
      <c r="N31" s="86"/>
      <c r="O31" s="86">
        <v>8</v>
      </c>
      <c r="P31" s="86">
        <v>8</v>
      </c>
      <c r="Q31" s="86">
        <v>8</v>
      </c>
      <c r="R31" s="87">
        <v>8</v>
      </c>
    </row>
    <row r="32" spans="1:19" ht="16.5" customHeight="1" x14ac:dyDescent="0.25">
      <c r="A32" s="90"/>
      <c r="B32" s="90"/>
      <c r="C32" s="91" t="s">
        <v>121</v>
      </c>
      <c r="D32" s="160"/>
      <c r="E32" s="92">
        <f t="shared" ref="E32:R32" si="5">COUNT(E16:E18,E20:E22,E7:E13,E24:E25,E27:E29,E31:E31)</f>
        <v>8</v>
      </c>
      <c r="F32" s="92">
        <f t="shared" si="5"/>
        <v>12</v>
      </c>
      <c r="G32" s="92">
        <f t="shared" si="5"/>
        <v>12</v>
      </c>
      <c r="H32" s="92">
        <f t="shared" si="5"/>
        <v>14</v>
      </c>
      <c r="I32" s="92">
        <f t="shared" si="5"/>
        <v>13</v>
      </c>
      <c r="J32" s="92">
        <f t="shared" si="5"/>
        <v>15</v>
      </c>
      <c r="K32" s="92">
        <f t="shared" si="5"/>
        <v>7</v>
      </c>
      <c r="L32" s="92">
        <f t="shared" si="5"/>
        <v>7</v>
      </c>
      <c r="M32" s="92">
        <f t="shared" si="5"/>
        <v>13</v>
      </c>
      <c r="N32" s="92">
        <f t="shared" si="5"/>
        <v>13</v>
      </c>
      <c r="O32" s="92">
        <f t="shared" si="5"/>
        <v>14</v>
      </c>
      <c r="P32" s="92">
        <f t="shared" si="5"/>
        <v>12</v>
      </c>
      <c r="Q32" s="92">
        <f t="shared" si="5"/>
        <v>13</v>
      </c>
      <c r="R32" s="92">
        <f t="shared" si="5"/>
        <v>9</v>
      </c>
      <c r="S32" s="162">
        <f>AVERAGE(E32:R32)</f>
        <v>11.571428571428571</v>
      </c>
    </row>
    <row r="33" spans="1:19" ht="16.5" customHeight="1" x14ac:dyDescent="0.25">
      <c r="A33" s="84" t="s">
        <v>13</v>
      </c>
      <c r="B33" s="84" t="s">
        <v>162</v>
      </c>
      <c r="C33" s="221" t="s">
        <v>28</v>
      </c>
      <c r="D33" s="86">
        <f>SUM(E33:R33)/2</f>
        <v>0</v>
      </c>
      <c r="E33" s="89"/>
      <c r="F33" s="86"/>
      <c r="G33" s="86"/>
      <c r="H33" s="193"/>
      <c r="I33" s="193"/>
      <c r="J33" s="193"/>
      <c r="K33" s="233"/>
      <c r="L33" s="233"/>
      <c r="M33" s="193"/>
      <c r="N33" s="193"/>
      <c r="O33" s="193"/>
      <c r="P33" s="193"/>
      <c r="Q33" s="193"/>
      <c r="R33" s="87"/>
    </row>
    <row r="34" spans="1:19" ht="16.5" customHeight="1" x14ac:dyDescent="0.25">
      <c r="A34" s="90"/>
      <c r="B34" s="90"/>
      <c r="C34" s="91" t="s">
        <v>139</v>
      </c>
      <c r="D34" s="160"/>
      <c r="E34" s="92">
        <f t="shared" ref="E34:R34" si="6">COUNT(E7:E13,E16:E18,E20:E22,E24:E25,E27:E29,E31:E31,E33:E33)</f>
        <v>8</v>
      </c>
      <c r="F34" s="92">
        <f t="shared" si="6"/>
        <v>12</v>
      </c>
      <c r="G34" s="92">
        <f t="shared" si="6"/>
        <v>12</v>
      </c>
      <c r="H34" s="92">
        <f t="shared" si="6"/>
        <v>14</v>
      </c>
      <c r="I34" s="92">
        <f t="shared" si="6"/>
        <v>13</v>
      </c>
      <c r="J34" s="92">
        <f t="shared" si="6"/>
        <v>15</v>
      </c>
      <c r="K34" s="92">
        <f t="shared" si="6"/>
        <v>7</v>
      </c>
      <c r="L34" s="92">
        <f t="shared" si="6"/>
        <v>7</v>
      </c>
      <c r="M34" s="92">
        <f t="shared" si="6"/>
        <v>13</v>
      </c>
      <c r="N34" s="92">
        <f t="shared" si="6"/>
        <v>13</v>
      </c>
      <c r="O34" s="92">
        <f t="shared" si="6"/>
        <v>14</v>
      </c>
      <c r="P34" s="92">
        <f t="shared" si="6"/>
        <v>12</v>
      </c>
      <c r="Q34" s="92">
        <f t="shared" si="6"/>
        <v>13</v>
      </c>
      <c r="R34" s="92">
        <f t="shared" si="6"/>
        <v>9</v>
      </c>
      <c r="S34" s="162">
        <f>AVERAGE(E34:R34)</f>
        <v>11.571428571428571</v>
      </c>
    </row>
    <row r="35" spans="1:19" ht="16.5" customHeight="1" x14ac:dyDescent="0.25">
      <c r="A35" s="84" t="s">
        <v>13</v>
      </c>
      <c r="B35" s="84" t="s">
        <v>103</v>
      </c>
      <c r="C35" s="109" t="s">
        <v>233</v>
      </c>
      <c r="D35" s="86">
        <f>SUM(E35:R35)/2</f>
        <v>40</v>
      </c>
      <c r="E35" s="146">
        <v>8</v>
      </c>
      <c r="F35" s="142">
        <v>8</v>
      </c>
      <c r="G35" s="148"/>
      <c r="H35" s="142">
        <v>8</v>
      </c>
      <c r="I35" s="142">
        <v>8</v>
      </c>
      <c r="J35" s="142">
        <v>8</v>
      </c>
      <c r="K35" s="146"/>
      <c r="L35" s="146"/>
      <c r="M35" s="142">
        <v>8</v>
      </c>
      <c r="N35" s="142">
        <v>8</v>
      </c>
      <c r="O35" s="142">
        <v>8</v>
      </c>
      <c r="P35" s="142"/>
      <c r="Q35" s="142">
        <v>8</v>
      </c>
      <c r="R35" s="144">
        <v>8</v>
      </c>
    </row>
    <row r="36" spans="1:19" ht="16.5" customHeight="1" x14ac:dyDescent="0.25">
      <c r="A36" s="84" t="s">
        <v>13</v>
      </c>
      <c r="B36" s="131" t="s">
        <v>178</v>
      </c>
      <c r="C36" s="125" t="s">
        <v>210</v>
      </c>
      <c r="D36" s="86">
        <f>SUM(E36:R36)/2</f>
        <v>18</v>
      </c>
      <c r="E36" s="234"/>
      <c r="F36" s="142">
        <v>9</v>
      </c>
      <c r="G36" s="142">
        <v>9</v>
      </c>
      <c r="H36" s="142"/>
      <c r="I36" s="142"/>
      <c r="J36" s="142"/>
      <c r="K36" s="226"/>
      <c r="L36" s="226"/>
      <c r="M36" s="142">
        <v>9</v>
      </c>
      <c r="N36" s="142">
        <v>9</v>
      </c>
      <c r="O36" s="142"/>
      <c r="P36" s="142"/>
      <c r="Q36" s="142"/>
      <c r="R36" s="234"/>
    </row>
    <row r="37" spans="1:19" ht="16.5" customHeight="1" x14ac:dyDescent="0.25">
      <c r="A37" s="90"/>
      <c r="B37" s="90"/>
      <c r="C37" s="91" t="s">
        <v>125</v>
      </c>
      <c r="D37" s="160"/>
      <c r="E37" s="92">
        <f t="shared" ref="E37:R37" si="7">COUNT(E8:E13,E16:E17,E20:E22,E24:E25,E27:E29,E31:E31,E33:E33,E35:E35)</f>
        <v>8</v>
      </c>
      <c r="F37" s="92">
        <f t="shared" si="7"/>
        <v>12</v>
      </c>
      <c r="G37" s="92">
        <f t="shared" si="7"/>
        <v>10</v>
      </c>
      <c r="H37" s="92">
        <f t="shared" si="7"/>
        <v>13</v>
      </c>
      <c r="I37" s="92">
        <f t="shared" si="7"/>
        <v>13</v>
      </c>
      <c r="J37" s="92">
        <f t="shared" si="7"/>
        <v>15</v>
      </c>
      <c r="K37" s="92">
        <f t="shared" si="7"/>
        <v>7</v>
      </c>
      <c r="L37" s="92">
        <f t="shared" si="7"/>
        <v>6</v>
      </c>
      <c r="M37" s="92">
        <f t="shared" si="7"/>
        <v>12</v>
      </c>
      <c r="N37" s="92">
        <f t="shared" si="7"/>
        <v>12</v>
      </c>
      <c r="O37" s="92">
        <f t="shared" si="7"/>
        <v>14</v>
      </c>
      <c r="P37" s="92">
        <f t="shared" si="7"/>
        <v>11</v>
      </c>
      <c r="Q37" s="92">
        <f t="shared" si="7"/>
        <v>13</v>
      </c>
      <c r="R37" s="92">
        <f t="shared" si="7"/>
        <v>9</v>
      </c>
      <c r="S37" s="162">
        <f>AVERAGE(E37:R37)</f>
        <v>11.071428571428571</v>
      </c>
    </row>
    <row r="38" spans="1:19" ht="16.5" customHeight="1" x14ac:dyDescent="0.25">
      <c r="A38" s="84" t="s">
        <v>13</v>
      </c>
      <c r="B38" s="131" t="s">
        <v>93</v>
      </c>
      <c r="C38" s="228" t="s">
        <v>226</v>
      </c>
      <c r="D38" s="86">
        <f t="shared" ref="D38:D43" si="8">SUM(E38:R38)/2</f>
        <v>0</v>
      </c>
      <c r="E38" s="89"/>
      <c r="F38" s="86"/>
      <c r="G38" s="86"/>
      <c r="H38" s="86"/>
      <c r="I38" s="86"/>
      <c r="J38" s="86"/>
      <c r="K38" s="89"/>
      <c r="L38" s="89"/>
      <c r="M38" s="86"/>
      <c r="N38" s="86"/>
      <c r="O38" s="86"/>
      <c r="P38" s="86"/>
      <c r="Q38" s="86"/>
      <c r="R38" s="87"/>
    </row>
    <row r="39" spans="1:19" ht="16.5" customHeight="1" x14ac:dyDescent="0.25">
      <c r="A39" s="84" t="s">
        <v>13</v>
      </c>
      <c r="B39" s="131" t="s">
        <v>93</v>
      </c>
      <c r="C39" s="109" t="s">
        <v>229</v>
      </c>
      <c r="D39" s="86">
        <f t="shared" si="8"/>
        <v>32</v>
      </c>
      <c r="E39" s="89"/>
      <c r="F39" s="86">
        <v>8</v>
      </c>
      <c r="G39" s="86">
        <v>8</v>
      </c>
      <c r="H39" s="86"/>
      <c r="I39" s="86">
        <v>8</v>
      </c>
      <c r="J39" s="86"/>
      <c r="K39" s="89">
        <v>8</v>
      </c>
      <c r="L39" s="89">
        <v>8</v>
      </c>
      <c r="M39" s="86">
        <v>8</v>
      </c>
      <c r="N39" s="86">
        <v>8</v>
      </c>
      <c r="O39" s="86"/>
      <c r="P39" s="86">
        <v>8</v>
      </c>
      <c r="Q39" s="86"/>
      <c r="R39" s="87"/>
    </row>
    <row r="40" spans="1:19" ht="16.5" customHeight="1" x14ac:dyDescent="0.25">
      <c r="A40" s="84" t="s">
        <v>13</v>
      </c>
      <c r="B40" s="131" t="s">
        <v>94</v>
      </c>
      <c r="C40" s="109" t="s">
        <v>176</v>
      </c>
      <c r="D40" s="86">
        <f>SUM(E40:R40)/2</f>
        <v>24</v>
      </c>
      <c r="E40" s="89">
        <v>8</v>
      </c>
      <c r="F40" s="86"/>
      <c r="G40" s="120"/>
      <c r="H40" s="120"/>
      <c r="I40" s="86"/>
      <c r="J40" s="86">
        <v>8</v>
      </c>
      <c r="K40" s="89">
        <v>8</v>
      </c>
      <c r="L40" s="89">
        <v>8</v>
      </c>
      <c r="M40" s="86"/>
      <c r="N40" s="86"/>
      <c r="O40" s="86"/>
      <c r="P40" s="86"/>
      <c r="Q40" s="86">
        <v>8</v>
      </c>
      <c r="R40" s="87">
        <v>8</v>
      </c>
    </row>
    <row r="41" spans="1:19" ht="16.5" customHeight="1" x14ac:dyDescent="0.25">
      <c r="A41" s="84" t="s">
        <v>13</v>
      </c>
      <c r="B41" s="131" t="s">
        <v>94</v>
      </c>
      <c r="C41" s="125" t="s">
        <v>210</v>
      </c>
      <c r="D41" s="86">
        <f t="shared" si="8"/>
        <v>12</v>
      </c>
      <c r="E41" s="146">
        <v>8</v>
      </c>
      <c r="F41" s="226"/>
      <c r="G41" s="226"/>
      <c r="H41" s="142"/>
      <c r="I41" s="142"/>
      <c r="J41" s="142"/>
      <c r="K41" s="146">
        <v>8</v>
      </c>
      <c r="L41" s="146">
        <v>8</v>
      </c>
      <c r="M41" s="226"/>
      <c r="N41" s="226"/>
      <c r="O41" s="142"/>
      <c r="P41" s="142"/>
      <c r="Q41" s="142"/>
      <c r="R41" s="157" t="s">
        <v>104</v>
      </c>
    </row>
    <row r="42" spans="1:19" ht="16.5" customHeight="1" x14ac:dyDescent="0.25">
      <c r="A42" s="84" t="s">
        <v>13</v>
      </c>
      <c r="B42" s="131" t="s">
        <v>94</v>
      </c>
      <c r="C42" s="125" t="s">
        <v>235</v>
      </c>
      <c r="D42" s="86">
        <f>SUM(E42:R42)/2</f>
        <v>40</v>
      </c>
      <c r="E42" s="146">
        <v>8</v>
      </c>
      <c r="F42" s="142"/>
      <c r="G42" s="142">
        <v>8</v>
      </c>
      <c r="H42" s="142">
        <v>8</v>
      </c>
      <c r="I42" s="142">
        <v>8</v>
      </c>
      <c r="J42" s="142">
        <v>8</v>
      </c>
      <c r="K42" s="146"/>
      <c r="L42" s="146"/>
      <c r="M42" s="142"/>
      <c r="N42" s="142">
        <v>8</v>
      </c>
      <c r="O42" s="142">
        <v>8</v>
      </c>
      <c r="P42" s="142">
        <v>8</v>
      </c>
      <c r="Q42" s="142">
        <v>8</v>
      </c>
      <c r="R42" s="144">
        <v>8</v>
      </c>
    </row>
    <row r="43" spans="1:19" ht="16.5" customHeight="1" x14ac:dyDescent="0.25">
      <c r="A43" s="84" t="s">
        <v>13</v>
      </c>
      <c r="B43" s="131" t="s">
        <v>94</v>
      </c>
      <c r="C43" s="109" t="s">
        <v>230</v>
      </c>
      <c r="D43" s="86">
        <f t="shared" si="8"/>
        <v>40</v>
      </c>
      <c r="E43" s="89"/>
      <c r="F43" s="86">
        <v>8</v>
      </c>
      <c r="G43" s="86">
        <v>8</v>
      </c>
      <c r="H43" s="86">
        <v>8</v>
      </c>
      <c r="I43" s="86">
        <v>8</v>
      </c>
      <c r="J43" s="86"/>
      <c r="K43" s="89">
        <v>8</v>
      </c>
      <c r="L43" s="89">
        <v>8</v>
      </c>
      <c r="M43" s="86">
        <v>8</v>
      </c>
      <c r="N43" s="86"/>
      <c r="O43" s="86">
        <v>8</v>
      </c>
      <c r="P43" s="86">
        <v>8</v>
      </c>
      <c r="Q43" s="86">
        <v>8</v>
      </c>
      <c r="R43" s="87"/>
    </row>
    <row r="44" spans="1:19" ht="16.5" customHeight="1" x14ac:dyDescent="0.25">
      <c r="A44" s="84" t="s">
        <v>13</v>
      </c>
      <c r="B44" s="131" t="s">
        <v>94</v>
      </c>
      <c r="C44" s="109" t="s">
        <v>143</v>
      </c>
      <c r="D44" s="86">
        <v>40</v>
      </c>
      <c r="E44" s="89">
        <v>8</v>
      </c>
      <c r="F44" s="86">
        <v>8</v>
      </c>
      <c r="G44" s="86"/>
      <c r="H44" s="86">
        <v>8</v>
      </c>
      <c r="I44" s="86">
        <v>8</v>
      </c>
      <c r="J44" s="86">
        <v>8</v>
      </c>
      <c r="K44" s="89"/>
      <c r="L44" s="89"/>
      <c r="M44" s="86">
        <v>8</v>
      </c>
      <c r="N44" s="86">
        <v>8</v>
      </c>
      <c r="O44" s="86">
        <v>8</v>
      </c>
      <c r="P44" s="86">
        <v>8</v>
      </c>
      <c r="Q44" s="86"/>
      <c r="R44" s="87">
        <v>8</v>
      </c>
    </row>
    <row r="45" spans="1:19" ht="16.5" customHeight="1" x14ac:dyDescent="0.25">
      <c r="A45" s="84" t="s">
        <v>13</v>
      </c>
      <c r="B45" s="131" t="s">
        <v>94</v>
      </c>
      <c r="C45" s="109" t="s">
        <v>221</v>
      </c>
      <c r="D45" s="86">
        <f>SUM(E45:R45)/2</f>
        <v>36</v>
      </c>
      <c r="E45" s="89">
        <v>8</v>
      </c>
      <c r="F45" s="86">
        <v>8</v>
      </c>
      <c r="G45" s="86">
        <v>8</v>
      </c>
      <c r="H45" s="86">
        <v>8</v>
      </c>
      <c r="I45" s="86"/>
      <c r="J45" s="86">
        <v>8</v>
      </c>
      <c r="K45" s="89"/>
      <c r="L45" s="89"/>
      <c r="M45" s="86">
        <v>8</v>
      </c>
      <c r="N45" s="86">
        <v>8</v>
      </c>
      <c r="O45" s="86">
        <v>8</v>
      </c>
      <c r="P45" s="86"/>
      <c r="Q45" s="86">
        <v>8</v>
      </c>
      <c r="R45" s="87"/>
    </row>
    <row r="46" spans="1:19" ht="16.5" customHeight="1" x14ac:dyDescent="0.25">
      <c r="A46" s="84" t="s">
        <v>13</v>
      </c>
      <c r="B46" s="84" t="s">
        <v>94</v>
      </c>
      <c r="C46" s="228" t="s">
        <v>217</v>
      </c>
      <c r="D46" s="86">
        <f>SUM(E46:R46)/2</f>
        <v>0</v>
      </c>
      <c r="E46" s="89"/>
      <c r="F46" s="86"/>
      <c r="G46" s="86"/>
      <c r="H46" s="86"/>
      <c r="I46" s="86"/>
      <c r="J46" s="86"/>
      <c r="K46" s="89"/>
      <c r="L46" s="89"/>
      <c r="M46" s="86"/>
      <c r="N46" s="86"/>
      <c r="O46" s="86"/>
      <c r="P46" s="86"/>
      <c r="Q46" s="86"/>
      <c r="R46" s="87"/>
    </row>
    <row r="47" spans="1:19" ht="16.5" customHeight="1" x14ac:dyDescent="0.25">
      <c r="A47" s="90"/>
      <c r="B47" s="90"/>
      <c r="C47" s="91" t="s">
        <v>126</v>
      </c>
      <c r="D47" s="160"/>
      <c r="E47" s="92">
        <f>COUNT(E8:E13,E16:E18,E20:E22,E24:E25,E27:E29:H34E25,E31:E31,E33:E33,E35:E36,E38:E39)</f>
        <v>8</v>
      </c>
      <c r="F47" s="92">
        <f>COUNT(F8:F13,F16:F18,F20:F22,F24:F25,F27:F29:H34E25,F31:F31,F33:F33,F35:F36,F38:F39)</f>
        <v>11</v>
      </c>
      <c r="G47" s="92">
        <f>COUNT(G8:G13,G16:G18,G20:G22,G24:G25,G27:G29:H34E25,G31:G31,G33:G33,G35:G36,G38:G39)</f>
        <v>10</v>
      </c>
      <c r="H47" s="92">
        <f>COUNT(H8:H13,H16:H18,H20:H22,H24:H25,H27:H29:H34E25,H31:H31,H33:H33,H35:H36,H38:H39)</f>
        <v>11</v>
      </c>
      <c r="I47" s="92">
        <f>COUNT(I8:I13,I16:I18,I20:I22,I24:I25,I27:I29:H34E25,I31:I31,I33:I33,I35:I36,I38:I39)</f>
        <v>13</v>
      </c>
      <c r="J47" s="92">
        <f>COUNT(J8:J13,J16:J18,J20:J22,J24:J25,J27:J29:H34E25,J31:J31,J33:J33,J35:J36,J38:J39)</f>
        <v>12</v>
      </c>
      <c r="K47" s="92">
        <f>COUNT(K8:K13,K16:K18,K20:K22,K24:K25,K27:K29:H34E25,K31:K31,K33:K33,K35:K36,K38:K39)</f>
        <v>7</v>
      </c>
      <c r="L47" s="92">
        <f>COUNT(L8:L13,L16:L18,L20:L22,L24:L25,L27:L29:H34E25,L31:L31,L33:L33,L35:L36,L38:L39)</f>
        <v>7</v>
      </c>
      <c r="M47" s="92">
        <f>COUNT(M8:M13,M16:M18,M20:M22,M24:M25,M27:M29:H34E25,M31:M31,M33:M33,M35:M36,M38:M39)</f>
        <v>12</v>
      </c>
      <c r="N47" s="92">
        <f>COUNT(N8:N13,N16:N18,N20:N22,N24:N25,N27:N29:H34E25,N31:N31,N33:N33,N35:N36,N38:N39)</f>
        <v>12</v>
      </c>
      <c r="O47" s="92">
        <f>COUNT(O8:O13,O16:O18,O20:O22,O24:O25,O27:O29:H34E25,O31:O31,O33:O33,O35:O36,O38:O39)</f>
        <v>11</v>
      </c>
      <c r="P47" s="92">
        <f>COUNT(P8:P13,P16:P18,P20:P22,P24:P25,P27:P29:H34E25,P31:P31,P33:P33,P35:P36,P38:P39)</f>
        <v>11</v>
      </c>
      <c r="Q47" s="92">
        <f>COUNT(Q8:Q13,Q16:Q18,Q20:Q22,Q24:Q25,Q27:Q29:H34E25,Q31:Q31,Q33:Q33,Q35:Q36,Q38:Q39)</f>
        <v>10</v>
      </c>
      <c r="R47" s="92">
        <f>COUNT(R8:R13,R16:R18,R20:R22,R24:R25,R27:R29:H34E25,R31:R31,R33:R33,R35:R36,R38:R39)</f>
        <v>9</v>
      </c>
      <c r="S47" s="162">
        <f>AVERAGE(E47:R47)</f>
        <v>10.285714285714286</v>
      </c>
    </row>
    <row r="48" spans="1:19" ht="16.5" customHeight="1" x14ac:dyDescent="0.25">
      <c r="A48" s="90"/>
      <c r="B48" s="90"/>
      <c r="C48" s="91" t="s">
        <v>127</v>
      </c>
      <c r="D48" s="160"/>
      <c r="E48" s="92">
        <f>COUNT(E16:E17,E20:E22,E24:E25,E27:E29:G38E29,E31:E31,E33:E33,E35:E36,E38:E46)</f>
        <v>9</v>
      </c>
      <c r="F48" s="92">
        <f>COUNT(F16:F17,F20:F22,F24:F25,F27:F29:G38E29,F31:F31,F33:F33,F35:F35,F38:F46)</f>
        <v>9</v>
      </c>
      <c r="G48" s="92">
        <f>COUNT(G16:G17,G20:G22,G24:G25,G27:G29:G38E29,G31:G31,G33:G33,G35:G35,G38:G46)</f>
        <v>8</v>
      </c>
      <c r="H48" s="92">
        <f>COUNT(H16:H17,H20:H22,H24:H25,H27:H29:G38E29,H31:H31,H33:H33,H35:H35,H38:H46)</f>
        <v>11</v>
      </c>
      <c r="I48" s="92">
        <f>COUNT(I16:I17,I20:I22,I24:I25,I27:I29:G38E29,I31:I31,I33:I33,I35:I35,I38:I46)</f>
        <v>12</v>
      </c>
      <c r="J48" s="92">
        <f>COUNT(J16:J17,J20:J22,J24:J25,J27:J29:G38E29,J31:J31,J33:J33,J35:J35,J38:J46)</f>
        <v>12</v>
      </c>
      <c r="K48" s="92">
        <f>COUNT(K16:K17,K20:K22,K24:K25,K27:K29:G38E29,K31:K31,K33:K33,K35:K35,K38:K46)</f>
        <v>8</v>
      </c>
      <c r="L48" s="92">
        <f>COUNT(L16:L17,L20:L22,L24:L25,L27:L29:G38E29,L31:L31,L33:L33,L35:L35,L38:L46)</f>
        <v>8</v>
      </c>
      <c r="M48" s="92">
        <f>COUNT(M16:M17,M20:M22,M24:M25,M27:M29:G38E29,M31:M31,M33:M33,M35:M35,M38:M46)</f>
        <v>9</v>
      </c>
      <c r="N48" s="92">
        <f>COUNT(N16:N17,N20:N22,N24:N25,N27:N29:G38E29,N31:N31,N33:N33,N35:N35,N38:N46)</f>
        <v>9</v>
      </c>
      <c r="O48" s="92">
        <f>COUNT(O16:O17,O20:O22,O24:O25,O27:O29:G38E29,O31:O31,O33:O33,O35:O35,O38:O46)</f>
        <v>11</v>
      </c>
      <c r="P48" s="92">
        <f>COUNT(P16:P17,P20:P22,P24:P25,P27:P29:G38E29,P31:P31,P33:P33,P35:P35,P38:P46)</f>
        <v>11</v>
      </c>
      <c r="Q48" s="92">
        <f>COUNT(Q16:Q17,Q20:Q22,Q24:Q25,Q27:Q29:G38E29,Q31:Q31,Q33:Q33,Q35:Q35,Q38:Q46)</f>
        <v>11</v>
      </c>
      <c r="R48" s="92">
        <f>COUNT(R16:R17,R20:R22,R24:R25,R27:R29:G38E29,R31:R31,R33:R33,R35:R35,R38:R46)</f>
        <v>7</v>
      </c>
      <c r="S48" s="162">
        <f>AVERAGE(E48:R48)</f>
        <v>9.6428571428571423</v>
      </c>
    </row>
    <row r="49" spans="1:19" ht="16.5" customHeight="1" x14ac:dyDescent="0.25">
      <c r="A49" s="84" t="s">
        <v>13</v>
      </c>
      <c r="B49" s="84" t="s">
        <v>110</v>
      </c>
      <c r="C49" s="85" t="s">
        <v>106</v>
      </c>
      <c r="D49" s="86">
        <f>SUM(E49:R49)/2</f>
        <v>30</v>
      </c>
      <c r="E49" s="87"/>
      <c r="F49" s="88">
        <v>6</v>
      </c>
      <c r="G49" s="86">
        <v>6</v>
      </c>
      <c r="H49" s="88">
        <v>6</v>
      </c>
      <c r="I49" s="86">
        <v>6</v>
      </c>
      <c r="J49" s="86">
        <v>6</v>
      </c>
      <c r="K49" s="138"/>
      <c r="L49" s="89"/>
      <c r="M49" s="86">
        <v>6</v>
      </c>
      <c r="N49" s="86">
        <v>6</v>
      </c>
      <c r="O49" s="86">
        <v>6</v>
      </c>
      <c r="P49" s="86">
        <v>6</v>
      </c>
      <c r="Q49" s="86">
        <v>6</v>
      </c>
      <c r="R49" s="138"/>
    </row>
    <row r="50" spans="1:19" ht="16.5" customHeight="1" x14ac:dyDescent="0.25">
      <c r="A50" s="84" t="s">
        <v>13</v>
      </c>
      <c r="B50" s="84" t="s">
        <v>110</v>
      </c>
      <c r="C50" s="109" t="s">
        <v>208</v>
      </c>
      <c r="D50" s="86">
        <f>SUM(E50:R50)/2</f>
        <v>32</v>
      </c>
      <c r="E50" s="87"/>
      <c r="F50" s="88">
        <v>6</v>
      </c>
      <c r="G50" s="86">
        <v>6</v>
      </c>
      <c r="H50" s="88">
        <v>6</v>
      </c>
      <c r="I50" s="86"/>
      <c r="J50" s="86">
        <v>6</v>
      </c>
      <c r="K50" s="89">
        <v>8</v>
      </c>
      <c r="L50" s="89">
        <v>8</v>
      </c>
      <c r="M50" s="86">
        <v>6</v>
      </c>
      <c r="N50" s="86"/>
      <c r="O50" s="86">
        <v>6</v>
      </c>
      <c r="P50" s="86">
        <v>6</v>
      </c>
      <c r="Q50" s="86">
        <v>6</v>
      </c>
      <c r="R50" s="89"/>
    </row>
    <row r="51" spans="1:19" ht="16.5" customHeight="1" x14ac:dyDescent="0.25">
      <c r="A51" s="90"/>
      <c r="B51" s="90"/>
      <c r="C51" s="106" t="s">
        <v>113</v>
      </c>
      <c r="D51" s="160"/>
      <c r="E51" s="92">
        <f t="shared" ref="E51:R51" si="9">COUNT(E24:E25,E27:E29,E31:E31,E33:E33,E35:E36,E38:E46,E49:E50)</f>
        <v>9</v>
      </c>
      <c r="F51" s="92">
        <f t="shared" si="9"/>
        <v>11</v>
      </c>
      <c r="G51" s="92">
        <f t="shared" si="9"/>
        <v>10</v>
      </c>
      <c r="H51" s="92">
        <f t="shared" si="9"/>
        <v>12</v>
      </c>
      <c r="I51" s="92">
        <f t="shared" si="9"/>
        <v>9</v>
      </c>
      <c r="J51" s="92">
        <f t="shared" si="9"/>
        <v>12</v>
      </c>
      <c r="K51" s="92">
        <f t="shared" si="9"/>
        <v>8</v>
      </c>
      <c r="L51" s="92">
        <f t="shared" si="9"/>
        <v>8</v>
      </c>
      <c r="M51" s="92">
        <f t="shared" si="9"/>
        <v>11</v>
      </c>
      <c r="N51" s="92">
        <f t="shared" si="9"/>
        <v>10</v>
      </c>
      <c r="O51" s="92">
        <f t="shared" si="9"/>
        <v>12</v>
      </c>
      <c r="P51" s="92">
        <f t="shared" si="9"/>
        <v>9</v>
      </c>
      <c r="Q51" s="92">
        <f t="shared" si="9"/>
        <v>12</v>
      </c>
      <c r="R51" s="92">
        <f t="shared" si="9"/>
        <v>8</v>
      </c>
      <c r="S51" s="162">
        <f t="shared" ref="S51:S59" si="10">AVERAGE(E51:R51)</f>
        <v>10.071428571428571</v>
      </c>
    </row>
    <row r="52" spans="1:19" ht="16.5" customHeight="1" x14ac:dyDescent="0.25">
      <c r="A52" s="90"/>
      <c r="B52" s="90"/>
      <c r="C52" s="106" t="s">
        <v>55</v>
      </c>
      <c r="D52" s="160"/>
      <c r="E52" s="92">
        <f t="shared" ref="E52:R52" si="11">COUNT(E27:E29,E31:E31,E33:E33,E35:E36,E38:E46,E49:E50, E25)</f>
        <v>9</v>
      </c>
      <c r="F52" s="92">
        <f t="shared" si="11"/>
        <v>11</v>
      </c>
      <c r="G52" s="92">
        <f t="shared" si="11"/>
        <v>10</v>
      </c>
      <c r="H52" s="92">
        <f t="shared" si="11"/>
        <v>11</v>
      </c>
      <c r="I52" s="92">
        <f t="shared" si="11"/>
        <v>8</v>
      </c>
      <c r="J52" s="92">
        <f t="shared" si="11"/>
        <v>11</v>
      </c>
      <c r="K52" s="92">
        <f t="shared" si="11"/>
        <v>7</v>
      </c>
      <c r="L52" s="92">
        <f t="shared" si="11"/>
        <v>7</v>
      </c>
      <c r="M52" s="92">
        <f t="shared" si="11"/>
        <v>11</v>
      </c>
      <c r="N52" s="92">
        <f t="shared" si="11"/>
        <v>10</v>
      </c>
      <c r="O52" s="92">
        <f t="shared" si="11"/>
        <v>11</v>
      </c>
      <c r="P52" s="92">
        <f t="shared" si="11"/>
        <v>8</v>
      </c>
      <c r="Q52" s="92">
        <f t="shared" si="11"/>
        <v>11</v>
      </c>
      <c r="R52" s="92">
        <f t="shared" si="11"/>
        <v>7</v>
      </c>
      <c r="S52" s="162">
        <f t="shared" si="10"/>
        <v>9.4285714285714288</v>
      </c>
    </row>
    <row r="53" spans="1:19" ht="16.5" customHeight="1" x14ac:dyDescent="0.25">
      <c r="A53" s="84" t="s">
        <v>13</v>
      </c>
      <c r="B53" s="84" t="s">
        <v>227</v>
      </c>
      <c r="C53" s="109" t="s">
        <v>112</v>
      </c>
      <c r="D53" s="86">
        <f>SUM(E53:R53)/2</f>
        <v>10</v>
      </c>
      <c r="E53" s="87"/>
      <c r="F53" s="88"/>
      <c r="G53" s="86">
        <v>5</v>
      </c>
      <c r="H53" s="88"/>
      <c r="I53" s="86">
        <v>5</v>
      </c>
      <c r="J53" s="86"/>
      <c r="K53" s="89"/>
      <c r="L53" s="89"/>
      <c r="M53" s="86"/>
      <c r="N53" s="86">
        <v>5</v>
      </c>
      <c r="O53" s="86"/>
      <c r="P53" s="86">
        <v>5</v>
      </c>
      <c r="Q53" s="86"/>
      <c r="R53" s="89"/>
    </row>
    <row r="54" spans="1:19" ht="16.5" customHeight="1" x14ac:dyDescent="0.25">
      <c r="A54" s="90"/>
      <c r="B54" s="90"/>
      <c r="C54" s="106" t="s">
        <v>105</v>
      </c>
      <c r="D54" s="160"/>
      <c r="E54" s="92">
        <f t="shared" ref="E54:R54" si="12">COUNT(E31:E31,E33:E33,E35:E36,E38:E46,E49:E50,E53:E53)</f>
        <v>7</v>
      </c>
      <c r="F54" s="92">
        <f t="shared" si="12"/>
        <v>8</v>
      </c>
      <c r="G54" s="92">
        <f t="shared" si="12"/>
        <v>8</v>
      </c>
      <c r="H54" s="92">
        <f t="shared" si="12"/>
        <v>8</v>
      </c>
      <c r="I54" s="92">
        <f t="shared" si="12"/>
        <v>8</v>
      </c>
      <c r="J54" s="92">
        <f t="shared" si="12"/>
        <v>8</v>
      </c>
      <c r="K54" s="92">
        <f t="shared" si="12"/>
        <v>5</v>
      </c>
      <c r="L54" s="92">
        <f t="shared" si="12"/>
        <v>5</v>
      </c>
      <c r="M54" s="92">
        <f t="shared" si="12"/>
        <v>8</v>
      </c>
      <c r="N54" s="92">
        <f t="shared" si="12"/>
        <v>8</v>
      </c>
      <c r="O54" s="92">
        <f t="shared" si="12"/>
        <v>8</v>
      </c>
      <c r="P54" s="92">
        <f t="shared" si="12"/>
        <v>8</v>
      </c>
      <c r="Q54" s="92">
        <f t="shared" si="12"/>
        <v>8</v>
      </c>
      <c r="R54" s="92">
        <f t="shared" si="12"/>
        <v>5</v>
      </c>
      <c r="S54" s="162">
        <f t="shared" si="10"/>
        <v>7.2857142857142856</v>
      </c>
    </row>
    <row r="55" spans="1:19" ht="16.5" customHeight="1" x14ac:dyDescent="0.25">
      <c r="A55" s="90"/>
      <c r="B55" s="90"/>
      <c r="C55" s="106" t="s">
        <v>128</v>
      </c>
      <c r="D55" s="160"/>
      <c r="E55" s="92">
        <f t="shared" ref="E55:R55" si="13">COUNT(E33:E33,E35:E36,E38:E46,E49:E50,E53:E53)</f>
        <v>6</v>
      </c>
      <c r="F55" s="92">
        <f t="shared" si="13"/>
        <v>8</v>
      </c>
      <c r="G55" s="92">
        <f t="shared" si="13"/>
        <v>8</v>
      </c>
      <c r="H55" s="92">
        <f t="shared" si="13"/>
        <v>7</v>
      </c>
      <c r="I55" s="92">
        <f t="shared" si="13"/>
        <v>7</v>
      </c>
      <c r="J55" s="92">
        <f t="shared" si="13"/>
        <v>7</v>
      </c>
      <c r="K55" s="92">
        <f t="shared" si="13"/>
        <v>5</v>
      </c>
      <c r="L55" s="92">
        <f t="shared" si="13"/>
        <v>5</v>
      </c>
      <c r="M55" s="92">
        <f t="shared" si="13"/>
        <v>8</v>
      </c>
      <c r="N55" s="92">
        <f t="shared" si="13"/>
        <v>8</v>
      </c>
      <c r="O55" s="92">
        <f t="shared" si="13"/>
        <v>7</v>
      </c>
      <c r="P55" s="92">
        <f t="shared" si="13"/>
        <v>7</v>
      </c>
      <c r="Q55" s="92">
        <f t="shared" si="13"/>
        <v>7</v>
      </c>
      <c r="R55" s="92">
        <f t="shared" si="13"/>
        <v>4</v>
      </c>
      <c r="S55" s="162">
        <f t="shared" si="10"/>
        <v>6.7142857142857144</v>
      </c>
    </row>
    <row r="56" spans="1:19" ht="16.5" customHeight="1" x14ac:dyDescent="0.25">
      <c r="A56" s="90"/>
      <c r="B56" s="90"/>
      <c r="C56" s="106" t="s">
        <v>161</v>
      </c>
      <c r="D56" s="160"/>
      <c r="E56" s="92">
        <f t="shared" ref="E56:R56" si="14">COUNT(E35:E36,E38:E46,E49:E50,E53:E53)</f>
        <v>6</v>
      </c>
      <c r="F56" s="92">
        <f t="shared" si="14"/>
        <v>8</v>
      </c>
      <c r="G56" s="92">
        <f t="shared" si="14"/>
        <v>8</v>
      </c>
      <c r="H56" s="92">
        <f t="shared" si="14"/>
        <v>7</v>
      </c>
      <c r="I56" s="92">
        <f t="shared" si="14"/>
        <v>7</v>
      </c>
      <c r="J56" s="92">
        <f t="shared" si="14"/>
        <v>7</v>
      </c>
      <c r="K56" s="92">
        <f t="shared" si="14"/>
        <v>5</v>
      </c>
      <c r="L56" s="92">
        <f t="shared" si="14"/>
        <v>5</v>
      </c>
      <c r="M56" s="92">
        <f t="shared" si="14"/>
        <v>8</v>
      </c>
      <c r="N56" s="92">
        <f t="shared" si="14"/>
        <v>8</v>
      </c>
      <c r="O56" s="92">
        <f t="shared" si="14"/>
        <v>7</v>
      </c>
      <c r="P56" s="92">
        <f t="shared" si="14"/>
        <v>7</v>
      </c>
      <c r="Q56" s="92">
        <f t="shared" si="14"/>
        <v>7</v>
      </c>
      <c r="R56" s="92">
        <f t="shared" si="14"/>
        <v>4</v>
      </c>
      <c r="S56" s="162">
        <f t="shared" si="10"/>
        <v>6.7142857142857144</v>
      </c>
    </row>
    <row r="57" spans="1:19" ht="16.5" customHeight="1" x14ac:dyDescent="0.25">
      <c r="A57" s="90"/>
      <c r="B57" s="90"/>
      <c r="C57" s="106" t="s">
        <v>129</v>
      </c>
      <c r="D57" s="160"/>
      <c r="E57" s="92">
        <f t="shared" ref="E57:R57" si="15">COUNT(E36:E36,E38:E46,E49:E50,E53:E53)</f>
        <v>5</v>
      </c>
      <c r="F57" s="92">
        <f t="shared" si="15"/>
        <v>7</v>
      </c>
      <c r="G57" s="92">
        <f t="shared" si="15"/>
        <v>8</v>
      </c>
      <c r="H57" s="92">
        <f t="shared" si="15"/>
        <v>6</v>
      </c>
      <c r="I57" s="92">
        <f t="shared" si="15"/>
        <v>6</v>
      </c>
      <c r="J57" s="92">
        <f t="shared" si="15"/>
        <v>6</v>
      </c>
      <c r="K57" s="92">
        <f t="shared" si="15"/>
        <v>5</v>
      </c>
      <c r="L57" s="92">
        <f t="shared" si="15"/>
        <v>5</v>
      </c>
      <c r="M57" s="92">
        <f t="shared" si="15"/>
        <v>7</v>
      </c>
      <c r="N57" s="92">
        <f t="shared" si="15"/>
        <v>7</v>
      </c>
      <c r="O57" s="92">
        <f t="shared" si="15"/>
        <v>6</v>
      </c>
      <c r="P57" s="92">
        <f t="shared" si="15"/>
        <v>7</v>
      </c>
      <c r="Q57" s="92">
        <f t="shared" si="15"/>
        <v>6</v>
      </c>
      <c r="R57" s="92">
        <f t="shared" si="15"/>
        <v>3</v>
      </c>
      <c r="S57" s="162">
        <f t="shared" si="10"/>
        <v>6</v>
      </c>
    </row>
    <row r="58" spans="1:19" ht="16.5" customHeight="1" x14ac:dyDescent="0.25">
      <c r="A58" s="90"/>
      <c r="B58" s="90"/>
      <c r="C58" s="106" t="s">
        <v>186</v>
      </c>
      <c r="D58" s="160"/>
      <c r="E58" s="92">
        <f t="shared" ref="E58:R58" si="16">COUNT(E36:E36,E38:E46,E49:E50,E53:E53)</f>
        <v>5</v>
      </c>
      <c r="F58" s="92">
        <f t="shared" si="16"/>
        <v>7</v>
      </c>
      <c r="G58" s="92">
        <f t="shared" si="16"/>
        <v>8</v>
      </c>
      <c r="H58" s="92">
        <f t="shared" si="16"/>
        <v>6</v>
      </c>
      <c r="I58" s="92">
        <f t="shared" si="16"/>
        <v>6</v>
      </c>
      <c r="J58" s="92">
        <f t="shared" si="16"/>
        <v>6</v>
      </c>
      <c r="K58" s="92">
        <f t="shared" si="16"/>
        <v>5</v>
      </c>
      <c r="L58" s="92">
        <f t="shared" si="16"/>
        <v>5</v>
      </c>
      <c r="M58" s="92">
        <f t="shared" si="16"/>
        <v>7</v>
      </c>
      <c r="N58" s="92">
        <f t="shared" si="16"/>
        <v>7</v>
      </c>
      <c r="O58" s="92">
        <f t="shared" si="16"/>
        <v>6</v>
      </c>
      <c r="P58" s="92">
        <f t="shared" si="16"/>
        <v>7</v>
      </c>
      <c r="Q58" s="92">
        <f t="shared" si="16"/>
        <v>6</v>
      </c>
      <c r="R58" s="92">
        <f t="shared" si="16"/>
        <v>3</v>
      </c>
      <c r="S58" s="162">
        <f t="shared" si="10"/>
        <v>6</v>
      </c>
    </row>
    <row r="59" spans="1:19" ht="16.5" customHeight="1" x14ac:dyDescent="0.25">
      <c r="A59" s="90"/>
      <c r="B59" s="90"/>
      <c r="C59" s="106" t="s">
        <v>130</v>
      </c>
      <c r="D59" s="160"/>
      <c r="E59" s="92">
        <f t="shared" ref="E59:R59" si="17">COUNT(E36:E36,E41:E46,E49:E50,E53:E53)</f>
        <v>4</v>
      </c>
      <c r="F59" s="92">
        <f t="shared" si="17"/>
        <v>6</v>
      </c>
      <c r="G59" s="92">
        <f t="shared" si="17"/>
        <v>7</v>
      </c>
      <c r="H59" s="92">
        <f t="shared" si="17"/>
        <v>6</v>
      </c>
      <c r="I59" s="92">
        <f t="shared" si="17"/>
        <v>5</v>
      </c>
      <c r="J59" s="92">
        <f t="shared" si="17"/>
        <v>5</v>
      </c>
      <c r="K59" s="92">
        <f t="shared" si="17"/>
        <v>3</v>
      </c>
      <c r="L59" s="92">
        <f t="shared" si="17"/>
        <v>3</v>
      </c>
      <c r="M59" s="92">
        <f t="shared" si="17"/>
        <v>6</v>
      </c>
      <c r="N59" s="92">
        <f t="shared" si="17"/>
        <v>6</v>
      </c>
      <c r="O59" s="92">
        <f t="shared" si="17"/>
        <v>6</v>
      </c>
      <c r="P59" s="92">
        <f t="shared" si="17"/>
        <v>6</v>
      </c>
      <c r="Q59" s="92">
        <f t="shared" si="17"/>
        <v>5</v>
      </c>
      <c r="R59" s="92">
        <f t="shared" si="17"/>
        <v>2</v>
      </c>
      <c r="S59" s="162">
        <f t="shared" si="10"/>
        <v>5</v>
      </c>
    </row>
    <row r="60" spans="1:19" ht="16.5" customHeight="1" thickBot="1" x14ac:dyDescent="0.3">
      <c r="A60" s="108" t="s">
        <v>102</v>
      </c>
      <c r="B60" s="84"/>
      <c r="C60" s="85"/>
      <c r="D60" s="86"/>
      <c r="E60" s="87"/>
      <c r="F60" s="88"/>
      <c r="G60" s="88"/>
      <c r="H60" s="88"/>
      <c r="I60" s="86"/>
      <c r="J60" s="86"/>
      <c r="K60" s="89"/>
      <c r="L60" s="89"/>
      <c r="M60" s="86"/>
      <c r="N60" s="86"/>
      <c r="O60" s="86"/>
      <c r="P60" s="86"/>
      <c r="Q60" s="86"/>
      <c r="R60" s="87"/>
    </row>
    <row r="61" spans="1:19" ht="16.5" customHeight="1" thickBot="1" x14ac:dyDescent="0.3">
      <c r="A61" s="114" t="s">
        <v>95</v>
      </c>
      <c r="B61" s="114" t="s">
        <v>101</v>
      </c>
      <c r="C61" s="115" t="s">
        <v>97</v>
      </c>
      <c r="D61" s="114">
        <f>SUM(E61:R61)/2</f>
        <v>19</v>
      </c>
      <c r="E61" s="118"/>
      <c r="F61" s="117">
        <v>7.5</v>
      </c>
      <c r="G61" s="117">
        <v>7.5</v>
      </c>
      <c r="H61" s="117">
        <v>4</v>
      </c>
      <c r="I61" s="114"/>
      <c r="J61" s="114"/>
      <c r="K61" s="118"/>
      <c r="L61" s="118"/>
      <c r="M61" s="114">
        <v>7.5</v>
      </c>
      <c r="N61" s="114">
        <v>7.5</v>
      </c>
      <c r="O61" s="114">
        <v>4</v>
      </c>
      <c r="P61" s="114"/>
      <c r="Q61" s="114"/>
      <c r="R61" s="116"/>
    </row>
    <row r="62" spans="1:19" ht="16.5" customHeight="1" x14ac:dyDescent="0.25">
      <c r="A62" s="84" t="s">
        <v>96</v>
      </c>
      <c r="B62" s="84" t="s">
        <v>100</v>
      </c>
      <c r="C62" s="126" t="s">
        <v>99</v>
      </c>
      <c r="D62" s="86">
        <f>SUM(E62:R62)/2</f>
        <v>38</v>
      </c>
      <c r="E62" s="113"/>
      <c r="F62" s="128">
        <v>9.5</v>
      </c>
      <c r="G62" s="84">
        <v>9.5</v>
      </c>
      <c r="H62" s="84">
        <v>9.5</v>
      </c>
      <c r="I62" s="84">
        <v>9.5</v>
      </c>
      <c r="J62" s="84"/>
      <c r="K62" s="113"/>
      <c r="L62" s="143"/>
      <c r="M62" s="129">
        <v>9.5</v>
      </c>
      <c r="N62" s="84">
        <v>9.5</v>
      </c>
      <c r="O62" s="84">
        <v>9.5</v>
      </c>
      <c r="P62" s="84">
        <v>9.5</v>
      </c>
      <c r="Q62" s="84"/>
      <c r="R62" s="112"/>
    </row>
    <row r="63" spans="1:19" ht="16.5" customHeight="1" x14ac:dyDescent="0.25">
      <c r="A63" s="84" t="s">
        <v>96</v>
      </c>
      <c r="B63" s="84" t="s">
        <v>100</v>
      </c>
      <c r="C63" s="126" t="s">
        <v>137</v>
      </c>
      <c r="D63" s="86">
        <f>SUM(E63:R63)/2</f>
        <v>42</v>
      </c>
      <c r="E63" s="113">
        <v>9.5</v>
      </c>
      <c r="F63" s="129">
        <v>9.5</v>
      </c>
      <c r="G63" s="84"/>
      <c r="H63" s="84"/>
      <c r="I63" s="84">
        <v>4</v>
      </c>
      <c r="J63" s="84">
        <v>9.5</v>
      </c>
      <c r="K63" s="113">
        <v>9.5</v>
      </c>
      <c r="L63" s="113">
        <v>9.5</v>
      </c>
      <c r="M63" s="128">
        <v>9.5</v>
      </c>
      <c r="N63" s="84"/>
      <c r="O63" s="84"/>
      <c r="P63" s="84">
        <v>4</v>
      </c>
      <c r="Q63" s="84">
        <v>9.5</v>
      </c>
      <c r="R63" s="112">
        <v>9.5</v>
      </c>
    </row>
    <row r="64" spans="1:19" ht="16.5" customHeight="1" x14ac:dyDescent="0.25">
      <c r="A64" s="84"/>
      <c r="B64" s="84"/>
      <c r="C64" s="122" t="s">
        <v>140</v>
      </c>
      <c r="D64" s="86"/>
      <c r="E64" s="89"/>
      <c r="F64" s="88"/>
      <c r="G64" s="88"/>
      <c r="H64" s="88"/>
      <c r="I64" s="86"/>
      <c r="J64" s="86"/>
      <c r="K64" s="89"/>
      <c r="L64" s="89"/>
      <c r="M64" s="86"/>
      <c r="N64" s="86"/>
      <c r="O64" s="86"/>
      <c r="P64" s="86"/>
      <c r="Q64" s="86"/>
      <c r="R64" s="87"/>
    </row>
    <row r="65" spans="1:18" ht="16.5" customHeight="1" x14ac:dyDescent="0.25">
      <c r="A65" s="84"/>
      <c r="B65" s="84"/>
      <c r="C65" s="130" t="s">
        <v>141</v>
      </c>
      <c r="D65" s="86"/>
      <c r="E65" s="89"/>
      <c r="F65" s="88"/>
      <c r="G65" s="88"/>
      <c r="H65" s="88"/>
      <c r="I65" s="86"/>
      <c r="J65" s="86"/>
      <c r="K65" s="89"/>
      <c r="L65" s="89"/>
      <c r="M65" s="86"/>
      <c r="N65" s="86"/>
      <c r="O65" s="86"/>
      <c r="P65" s="86"/>
      <c r="Q65" s="86"/>
      <c r="R65" s="87"/>
    </row>
    <row r="66" spans="1:18" ht="16.5" customHeight="1" x14ac:dyDescent="0.3">
      <c r="A66" s="93"/>
      <c r="B66" s="76"/>
      <c r="C66" s="150" t="s">
        <v>155</v>
      </c>
      <c r="D66" s="94"/>
      <c r="E66" s="97">
        <f t="shared" ref="E66:R66" si="18">SUM(E7:E13,E16:E18,E20:E22,E24:E25,E27:E29,E31:E31,E33:E33,E35:E35,E38:E46,E49:E50,E53:E53,E61:E65)</f>
        <v>119.5</v>
      </c>
      <c r="F66" s="97">
        <f t="shared" si="18"/>
        <v>174.5</v>
      </c>
      <c r="G66" s="97">
        <f t="shared" si="18"/>
        <v>159</v>
      </c>
      <c r="H66" s="97">
        <f t="shared" si="18"/>
        <v>174.5</v>
      </c>
      <c r="I66" s="97">
        <f t="shared" si="18"/>
        <v>168.5</v>
      </c>
      <c r="J66" s="97">
        <f t="shared" si="18"/>
        <v>181.5</v>
      </c>
      <c r="K66" s="97">
        <f t="shared" si="18"/>
        <v>103.5</v>
      </c>
      <c r="L66" s="97">
        <f t="shared" si="18"/>
        <v>103.5</v>
      </c>
      <c r="M66" s="97">
        <f t="shared" si="18"/>
        <v>179.5</v>
      </c>
      <c r="N66" s="97">
        <f t="shared" si="18"/>
        <v>169</v>
      </c>
      <c r="O66" s="97">
        <f t="shared" si="18"/>
        <v>177.5</v>
      </c>
      <c r="P66" s="97">
        <f t="shared" si="18"/>
        <v>158.5</v>
      </c>
      <c r="Q66" s="97">
        <f t="shared" si="18"/>
        <v>165.5</v>
      </c>
      <c r="R66" s="97">
        <f t="shared" si="18"/>
        <v>111.5</v>
      </c>
    </row>
    <row r="67" spans="1:18" ht="16.5" customHeight="1" x14ac:dyDescent="0.3">
      <c r="A67" s="95"/>
      <c r="B67" s="96"/>
      <c r="C67" s="151" t="s">
        <v>154</v>
      </c>
      <c r="D67" s="94"/>
      <c r="E67" s="97">
        <f>E66/8</f>
        <v>14.9375</v>
      </c>
      <c r="F67" s="97">
        <f>F66/8</f>
        <v>21.8125</v>
      </c>
      <c r="G67" s="97">
        <f>G66/8</f>
        <v>19.875</v>
      </c>
      <c r="H67" s="97">
        <f t="shared" ref="H67:R67" si="19">H66/8</f>
        <v>21.8125</v>
      </c>
      <c r="I67" s="97">
        <f t="shared" si="19"/>
        <v>21.0625</v>
      </c>
      <c r="J67" s="97">
        <f t="shared" si="19"/>
        <v>22.6875</v>
      </c>
      <c r="K67" s="97">
        <f t="shared" si="19"/>
        <v>12.9375</v>
      </c>
      <c r="L67" s="97">
        <f t="shared" si="19"/>
        <v>12.9375</v>
      </c>
      <c r="M67" s="97">
        <f t="shared" si="19"/>
        <v>22.4375</v>
      </c>
      <c r="N67" s="97">
        <f t="shared" si="19"/>
        <v>21.125</v>
      </c>
      <c r="O67" s="97">
        <f t="shared" si="19"/>
        <v>22.1875</v>
      </c>
      <c r="P67" s="97">
        <f t="shared" si="19"/>
        <v>19.8125</v>
      </c>
      <c r="Q67" s="97">
        <f t="shared" si="19"/>
        <v>20.6875</v>
      </c>
      <c r="R67" s="97">
        <f t="shared" si="19"/>
        <v>13.9375</v>
      </c>
    </row>
    <row r="68" spans="1:18" ht="13" x14ac:dyDescent="0.3">
      <c r="A68" s="98"/>
      <c r="B68" s="98"/>
      <c r="C68" s="98"/>
      <c r="D68" s="203" t="s">
        <v>212</v>
      </c>
      <c r="E68" s="204" t="s">
        <v>74</v>
      </c>
      <c r="F68" s="208" t="s">
        <v>203</v>
      </c>
      <c r="H68" s="203" t="s">
        <v>211</v>
      </c>
      <c r="I68" s="213"/>
      <c r="J68" s="214" t="s">
        <v>203</v>
      </c>
      <c r="L68" s="203" t="s">
        <v>213</v>
      </c>
      <c r="M68" s="204" t="s">
        <v>74</v>
      </c>
      <c r="N68" s="208" t="s">
        <v>203</v>
      </c>
      <c r="P68" s="203" t="s">
        <v>211</v>
      </c>
      <c r="Q68" s="213"/>
      <c r="R68" s="214" t="s">
        <v>203</v>
      </c>
    </row>
    <row r="69" spans="1:18" ht="13" x14ac:dyDescent="0.3">
      <c r="A69" s="100"/>
      <c r="B69" s="100"/>
      <c r="C69" s="100"/>
      <c r="D69" s="199" t="s">
        <v>159</v>
      </c>
      <c r="E69" s="101">
        <v>27.15</v>
      </c>
      <c r="F69" s="209" t="str">
        <f>E69*40 &amp; "hrs"</f>
        <v>1086hrs</v>
      </c>
      <c r="H69" s="197" t="s">
        <v>214</v>
      </c>
      <c r="I69" s="172">
        <v>25.93</v>
      </c>
      <c r="J69" s="216" t="str">
        <f>I69*40 &amp; "hrs"</f>
        <v>1037.2hrs</v>
      </c>
      <c r="L69" s="197" t="s">
        <v>159</v>
      </c>
      <c r="M69" s="175">
        <v>27.15</v>
      </c>
      <c r="N69" s="211" t="str">
        <f>M69*40 &amp; "hrs"</f>
        <v>1086hrs</v>
      </c>
      <c r="P69" s="197" t="s">
        <v>195</v>
      </c>
      <c r="Q69" s="215">
        <v>25.93</v>
      </c>
      <c r="R69" s="212" t="str">
        <f>Q69*40 &amp; "hrs"</f>
        <v>1037.2hrs</v>
      </c>
    </row>
    <row r="70" spans="1:18" ht="13" x14ac:dyDescent="0.3">
      <c r="A70" s="100"/>
      <c r="B70" s="100"/>
      <c r="C70" s="100"/>
      <c r="D70" s="200" t="s">
        <v>204</v>
      </c>
      <c r="E70" s="196">
        <f>SUM(E66:K66)/40</f>
        <v>27.024999999999999</v>
      </c>
      <c r="F70" s="210" t="str">
        <f>E70*40 &amp; "hrs"</f>
        <v>1081hrs</v>
      </c>
      <c r="H70" s="198" t="s">
        <v>74</v>
      </c>
      <c r="I70" s="218">
        <f>SUM(E66+F66+G66+H66+I66+J66+K66)/40</f>
        <v>27.024999999999999</v>
      </c>
      <c r="J70" s="219" t="str">
        <f>I70*40 &amp; "hrs"</f>
        <v>1081hrs</v>
      </c>
      <c r="L70" s="205" t="s">
        <v>204</v>
      </c>
      <c r="M70" s="202">
        <f>SUM(L66:R66)/40</f>
        <v>26.625</v>
      </c>
      <c r="N70" s="217" t="str">
        <f>M70*40 &amp; "hrs"</f>
        <v>1065hrs</v>
      </c>
      <c r="P70" s="207" t="s">
        <v>74</v>
      </c>
      <c r="Q70" s="105">
        <f>SUM(L66+M66+N66+O66+P66+Q66+R66)/40</f>
        <v>26.625</v>
      </c>
      <c r="R70" s="220" t="str">
        <f>Q70*40 &amp; "hrs"</f>
        <v>1065hrs</v>
      </c>
    </row>
    <row r="71" spans="1:18" ht="13" x14ac:dyDescent="0.3">
      <c r="A71" s="76"/>
      <c r="B71" s="76"/>
      <c r="C71" s="76"/>
      <c r="D71" s="197" t="s">
        <v>188</v>
      </c>
      <c r="E71" s="175">
        <f>COUNTIFS(E7:K67, "T")*8/40</f>
        <v>0</v>
      </c>
      <c r="F71" s="211" t="str">
        <f>E71*40 &amp; "hrs"</f>
        <v>0hrs</v>
      </c>
      <c r="H71" s="201" t="s">
        <v>215</v>
      </c>
      <c r="I71" s="171">
        <v>29.07</v>
      </c>
      <c r="J71" s="212" t="str">
        <f>I71*40 &amp; "hrs"</f>
        <v>1162.8hrs</v>
      </c>
      <c r="L71" s="206" t="s">
        <v>188</v>
      </c>
      <c r="M71" s="195">
        <f>COUNTIFS(L7:R65, "T")*8/40</f>
        <v>0</v>
      </c>
      <c r="N71" s="212" t="str">
        <f>M71*40 &amp; "hrs"</f>
        <v>0hrs</v>
      </c>
      <c r="P71" s="201" t="s">
        <v>196</v>
      </c>
      <c r="Q71" s="215">
        <v>29.07</v>
      </c>
      <c r="R71" s="212" t="str">
        <f>Q71*40 &amp; "hrs"</f>
        <v>1162.8hrs</v>
      </c>
    </row>
  </sheetData>
  <mergeCells count="5">
    <mergeCell ref="A1:R1"/>
    <mergeCell ref="A2:R2"/>
    <mergeCell ref="A3:R3"/>
    <mergeCell ref="E4:K4"/>
    <mergeCell ref="L4:R4"/>
  </mergeCells>
  <conditionalFormatting sqref="I70">
    <cfRule type="cellIs" dxfId="111" priority="12" operator="between">
      <formula>25.93</formula>
      <formula>29.07</formula>
    </cfRule>
    <cfRule type="cellIs" dxfId="110" priority="13" operator="lessThan">
      <formula>25.93</formula>
    </cfRule>
    <cfRule type="cellIs" dxfId="109" priority="14" operator="greaterThan">
      <formula>29.07</formula>
    </cfRule>
  </conditionalFormatting>
  <conditionalFormatting sqref="J70">
    <cfRule type="cellIs" dxfId="108" priority="6" operator="lessThan">
      <formula>$J$69</formula>
    </cfRule>
    <cfRule type="cellIs" dxfId="107" priority="7" operator="greaterThan">
      <formula>$J$71</formula>
    </cfRule>
    <cfRule type="cellIs" dxfId="106" priority="8" operator="between">
      <formula>$J$69</formula>
      <formula>$J$71</formula>
    </cfRule>
  </conditionalFormatting>
  <conditionalFormatting sqref="Q69">
    <cfRule type="cellIs" dxfId="105" priority="3" operator="lessThan">
      <formula>$Q$69</formula>
    </cfRule>
  </conditionalFormatting>
  <conditionalFormatting sqref="Q70">
    <cfRule type="cellIs" dxfId="104" priority="1" operator="greaterThan">
      <formula>29.07</formula>
    </cfRule>
    <cfRule type="cellIs" dxfId="103" priority="2" operator="lessThan">
      <formula>25.93</formula>
    </cfRule>
    <cfRule type="cellIs" dxfId="102" priority="4" operator="greaterThan">
      <formula>$Q$71</formula>
    </cfRule>
    <cfRule type="cellIs" dxfId="101" priority="5" operator="between">
      <formula>$Q$69</formula>
      <formula>$Q$71</formula>
    </cfRule>
  </conditionalFormatting>
  <conditionalFormatting sqref="R70">
    <cfRule type="cellIs" dxfId="100" priority="9" operator="lessThan">
      <formula>$R$69</formula>
    </cfRule>
    <cfRule type="cellIs" dxfId="99" priority="10" operator="greaterThan">
      <formula>$R$71</formula>
    </cfRule>
    <cfRule type="cellIs" dxfId="98" priority="11" operator="between">
      <formula>$R$69</formula>
      <formula>$R$71</formula>
    </cfRule>
  </conditionalFormatting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S71"/>
  <sheetViews>
    <sheetView topLeftCell="A7" zoomScale="55" zoomScaleNormal="55" workbookViewId="0">
      <selection activeCell="V21" sqref="V21"/>
    </sheetView>
  </sheetViews>
  <sheetFormatPr defaultRowHeight="12.5" x14ac:dyDescent="0.25"/>
  <cols>
    <col min="2" max="2" width="14.453125" customWidth="1"/>
    <col min="3" max="3" width="22.1796875" customWidth="1"/>
    <col min="4" max="18" width="6.54296875" customWidth="1"/>
    <col min="19" max="19" width="11.81640625" customWidth="1"/>
  </cols>
  <sheetData>
    <row r="1" spans="1:19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9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9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9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9" ht="13" x14ac:dyDescent="0.3">
      <c r="A5" s="78"/>
      <c r="B5" s="78"/>
      <c r="C5" s="78"/>
      <c r="D5" s="78"/>
      <c r="E5" s="79">
        <v>45081</v>
      </c>
      <c r="F5" s="79">
        <v>45082</v>
      </c>
      <c r="G5" s="79">
        <v>45083</v>
      </c>
      <c r="H5" s="79">
        <v>45084</v>
      </c>
      <c r="I5" s="79">
        <v>45085</v>
      </c>
      <c r="J5" s="79">
        <v>45086</v>
      </c>
      <c r="K5" s="79">
        <v>45087</v>
      </c>
      <c r="L5" s="79">
        <v>45088</v>
      </c>
      <c r="M5" s="79">
        <v>45089</v>
      </c>
      <c r="N5" s="79">
        <v>45090</v>
      </c>
      <c r="O5" s="79">
        <v>45091</v>
      </c>
      <c r="P5" s="79">
        <v>45092</v>
      </c>
      <c r="Q5" s="79">
        <v>45093</v>
      </c>
      <c r="R5" s="79">
        <v>45094</v>
      </c>
      <c r="S5" s="161" t="s">
        <v>185</v>
      </c>
    </row>
    <row r="6" spans="1:19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9" ht="18.649999999999999" customHeight="1" x14ac:dyDescent="0.25">
      <c r="A7" s="84" t="s">
        <v>13</v>
      </c>
      <c r="B7" s="84" t="s">
        <v>116</v>
      </c>
      <c r="C7" s="85" t="s">
        <v>115</v>
      </c>
      <c r="D7" s="86">
        <f t="shared" ref="D7:D13" si="0">SUM(E7:R7)/2</f>
        <v>40</v>
      </c>
      <c r="E7" s="89"/>
      <c r="F7" s="86">
        <v>8</v>
      </c>
      <c r="G7" s="86">
        <v>8</v>
      </c>
      <c r="H7" s="86">
        <v>8</v>
      </c>
      <c r="I7" s="86">
        <v>8</v>
      </c>
      <c r="J7" s="86">
        <v>8</v>
      </c>
      <c r="K7" s="89"/>
      <c r="L7" s="89"/>
      <c r="M7" s="86">
        <v>8</v>
      </c>
      <c r="N7" s="86">
        <v>8</v>
      </c>
      <c r="O7" s="86">
        <v>8</v>
      </c>
      <c r="P7" s="86">
        <v>8</v>
      </c>
      <c r="Q7" s="86">
        <v>8</v>
      </c>
      <c r="R7" s="87"/>
    </row>
    <row r="8" spans="1:19" ht="18.649999999999999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36</v>
      </c>
      <c r="E8" s="89"/>
      <c r="F8" s="110" t="s">
        <v>104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9" ht="18.649999999999999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9" ht="18.649999999999999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232">
        <v>8</v>
      </c>
    </row>
    <row r="11" spans="1:19" ht="18.649999999999999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9" ht="18.649999999999999" customHeight="1" x14ac:dyDescent="0.25">
      <c r="A12" s="84" t="s">
        <v>13</v>
      </c>
      <c r="B12" s="84" t="s">
        <v>90</v>
      </c>
      <c r="C12" s="124" t="s">
        <v>106</v>
      </c>
      <c r="D12" s="86">
        <f t="shared" si="0"/>
        <v>8</v>
      </c>
      <c r="E12" s="89"/>
      <c r="F12" s="88"/>
      <c r="G12" s="88"/>
      <c r="H12" s="86"/>
      <c r="I12" s="86"/>
      <c r="J12" s="86"/>
      <c r="K12" s="89">
        <v>8</v>
      </c>
      <c r="L12" s="146"/>
      <c r="M12" s="86"/>
      <c r="N12" s="86"/>
      <c r="O12" s="86"/>
      <c r="P12" s="86"/>
      <c r="Q12" s="86"/>
      <c r="R12" s="87">
        <v>8</v>
      </c>
    </row>
    <row r="13" spans="1:19" ht="18.649999999999999" customHeight="1" x14ac:dyDescent="0.25">
      <c r="A13" s="84" t="s">
        <v>13</v>
      </c>
      <c r="B13" s="84" t="s">
        <v>228</v>
      </c>
      <c r="C13" s="124" t="s">
        <v>112</v>
      </c>
      <c r="D13" s="86">
        <f t="shared" si="0"/>
        <v>12</v>
      </c>
      <c r="E13" s="89">
        <v>6</v>
      </c>
      <c r="F13" s="88"/>
      <c r="G13" s="138"/>
      <c r="H13" s="86"/>
      <c r="I13" s="138"/>
      <c r="J13" s="86"/>
      <c r="K13" s="89">
        <v>6</v>
      </c>
      <c r="L13" s="146">
        <v>6</v>
      </c>
      <c r="M13" s="86"/>
      <c r="N13" s="138"/>
      <c r="O13" s="86"/>
      <c r="P13" s="138"/>
      <c r="Q13" s="86"/>
      <c r="R13" s="87">
        <v>6</v>
      </c>
    </row>
    <row r="14" spans="1:19" ht="18.649999999999999" customHeight="1" x14ac:dyDescent="0.25">
      <c r="A14" s="90"/>
      <c r="B14" s="90"/>
      <c r="C14" s="91" t="s">
        <v>122</v>
      </c>
      <c r="D14" s="160"/>
      <c r="E14" s="92">
        <f t="shared" ref="E14:R14" si="1">COUNT(E7:E13)</f>
        <v>3</v>
      </c>
      <c r="F14" s="92">
        <f t="shared" si="1"/>
        <v>4</v>
      </c>
      <c r="G14" s="92">
        <f t="shared" si="1"/>
        <v>4</v>
      </c>
      <c r="H14" s="92">
        <f t="shared" si="1"/>
        <v>4</v>
      </c>
      <c r="I14" s="92">
        <f t="shared" si="1"/>
        <v>5</v>
      </c>
      <c r="J14" s="92">
        <f t="shared" si="1"/>
        <v>5</v>
      </c>
      <c r="K14" s="92">
        <f t="shared" si="1"/>
        <v>2</v>
      </c>
      <c r="L14" s="92">
        <f t="shared" si="1"/>
        <v>1</v>
      </c>
      <c r="M14" s="92">
        <f t="shared" si="1"/>
        <v>5</v>
      </c>
      <c r="N14" s="92">
        <f t="shared" si="1"/>
        <v>5</v>
      </c>
      <c r="O14" s="92">
        <f t="shared" si="1"/>
        <v>5</v>
      </c>
      <c r="P14" s="92">
        <f t="shared" si="1"/>
        <v>4</v>
      </c>
      <c r="Q14" s="92">
        <f t="shared" si="1"/>
        <v>4</v>
      </c>
      <c r="R14" s="92">
        <f t="shared" si="1"/>
        <v>4</v>
      </c>
      <c r="S14" s="162">
        <f>AVERAGE(E14:R14)</f>
        <v>3.9285714285714284</v>
      </c>
    </row>
    <row r="15" spans="1:19" ht="18.649999999999999" customHeight="1" x14ac:dyDescent="0.25">
      <c r="A15" s="84" t="s">
        <v>13</v>
      </c>
      <c r="B15" s="84" t="s">
        <v>14</v>
      </c>
      <c r="C15" s="107" t="s">
        <v>202</v>
      </c>
      <c r="D15" s="86">
        <f>SUM(E15:R15)/2</f>
        <v>40</v>
      </c>
      <c r="E15" s="146"/>
      <c r="F15" s="142">
        <v>8</v>
      </c>
      <c r="G15" s="157"/>
      <c r="H15" s="142">
        <v>8</v>
      </c>
      <c r="I15" s="142">
        <v>8</v>
      </c>
      <c r="J15" s="142">
        <v>8</v>
      </c>
      <c r="K15" s="146">
        <v>8</v>
      </c>
      <c r="L15" s="146">
        <v>8</v>
      </c>
      <c r="M15" s="157"/>
      <c r="N15" s="142">
        <v>8</v>
      </c>
      <c r="O15" s="142">
        <v>8</v>
      </c>
      <c r="P15" s="142">
        <v>8</v>
      </c>
      <c r="Q15" s="142">
        <v>8</v>
      </c>
      <c r="R15" s="144"/>
    </row>
    <row r="16" spans="1:19" ht="18.649999999999999" customHeight="1" x14ac:dyDescent="0.25">
      <c r="A16" s="84" t="s">
        <v>13</v>
      </c>
      <c r="B16" s="84" t="s">
        <v>14</v>
      </c>
      <c r="C16" s="109" t="s">
        <v>98</v>
      </c>
      <c r="D16" s="86">
        <f>SUM(E16:R16)/2</f>
        <v>40</v>
      </c>
      <c r="E16" s="89"/>
      <c r="F16" s="88">
        <v>8</v>
      </c>
      <c r="G16" s="86">
        <v>8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  <c r="S16" s="127"/>
    </row>
    <row r="17" spans="1:19" ht="18.649999999999999" customHeight="1" x14ac:dyDescent="0.25">
      <c r="A17" s="84" t="s">
        <v>13</v>
      </c>
      <c r="B17" s="84" t="s">
        <v>14</v>
      </c>
      <c r="C17" s="109" t="s">
        <v>142</v>
      </c>
      <c r="D17" s="86">
        <f>SUM(E17:R17)/2</f>
        <v>36</v>
      </c>
      <c r="E17" s="89"/>
      <c r="F17" s="88">
        <v>8</v>
      </c>
      <c r="G17" s="86">
        <v>8</v>
      </c>
      <c r="H17" s="86"/>
      <c r="I17" s="86">
        <v>8</v>
      </c>
      <c r="J17" s="86">
        <v>8</v>
      </c>
      <c r="K17" s="110" t="s">
        <v>117</v>
      </c>
      <c r="L17" s="146">
        <v>8</v>
      </c>
      <c r="M17" s="86">
        <v>8</v>
      </c>
      <c r="N17" s="86"/>
      <c r="O17" s="86">
        <v>8</v>
      </c>
      <c r="P17" s="86">
        <v>8</v>
      </c>
      <c r="Q17" s="86">
        <v>8</v>
      </c>
      <c r="R17" s="87"/>
      <c r="S17" s="127"/>
    </row>
    <row r="18" spans="1:19" ht="18.649999999999999" customHeight="1" x14ac:dyDescent="0.25">
      <c r="A18" s="84" t="s">
        <v>13</v>
      </c>
      <c r="B18" s="84" t="s">
        <v>201</v>
      </c>
      <c r="C18" s="109" t="s">
        <v>107</v>
      </c>
      <c r="D18" s="86">
        <f>SUM(E18:R18)/2</f>
        <v>22</v>
      </c>
      <c r="E18" s="89">
        <v>8</v>
      </c>
      <c r="F18" s="86"/>
      <c r="G18" s="86">
        <v>5</v>
      </c>
      <c r="H18" s="86">
        <v>5</v>
      </c>
      <c r="I18" s="86"/>
      <c r="J18" s="86"/>
      <c r="K18" s="89"/>
      <c r="L18" s="89">
        <v>8</v>
      </c>
      <c r="M18" s="86">
        <v>5</v>
      </c>
      <c r="N18" s="86">
        <v>5</v>
      </c>
      <c r="O18" s="86"/>
      <c r="P18" s="86"/>
      <c r="Q18" s="86"/>
      <c r="R18" s="87">
        <v>8</v>
      </c>
      <c r="S18" s="127"/>
    </row>
    <row r="19" spans="1:19" ht="18.649999999999999" customHeight="1" x14ac:dyDescent="0.25">
      <c r="A19" s="90"/>
      <c r="B19" s="90"/>
      <c r="C19" s="91" t="s">
        <v>123</v>
      </c>
      <c r="D19" s="160"/>
      <c r="E19" s="92">
        <f t="shared" ref="E19:R19" si="2">COUNT(E7:E13,E16:E18)</f>
        <v>4</v>
      </c>
      <c r="F19" s="92">
        <f t="shared" si="2"/>
        <v>6</v>
      </c>
      <c r="G19" s="92">
        <f t="shared" si="2"/>
        <v>7</v>
      </c>
      <c r="H19" s="92">
        <f t="shared" si="2"/>
        <v>6</v>
      </c>
      <c r="I19" s="92">
        <f t="shared" si="2"/>
        <v>7</v>
      </c>
      <c r="J19" s="92">
        <f t="shared" si="2"/>
        <v>7</v>
      </c>
      <c r="K19" s="92">
        <f t="shared" si="2"/>
        <v>2</v>
      </c>
      <c r="L19" s="92">
        <f t="shared" si="2"/>
        <v>3</v>
      </c>
      <c r="M19" s="92">
        <f t="shared" si="2"/>
        <v>8</v>
      </c>
      <c r="N19" s="92">
        <f t="shared" si="2"/>
        <v>7</v>
      </c>
      <c r="O19" s="92">
        <f t="shared" si="2"/>
        <v>7</v>
      </c>
      <c r="P19" s="92">
        <f t="shared" si="2"/>
        <v>6</v>
      </c>
      <c r="Q19" s="92">
        <f t="shared" si="2"/>
        <v>6</v>
      </c>
      <c r="R19" s="92">
        <f t="shared" si="2"/>
        <v>5</v>
      </c>
      <c r="S19" s="162">
        <f>AVERAGE(E19:R19)</f>
        <v>5.7857142857142856</v>
      </c>
    </row>
    <row r="20" spans="1:19" ht="18.649999999999999" customHeight="1" x14ac:dyDescent="0.25">
      <c r="A20" s="84" t="s">
        <v>13</v>
      </c>
      <c r="B20" s="84" t="s">
        <v>26</v>
      </c>
      <c r="C20" s="109" t="s">
        <v>132</v>
      </c>
      <c r="D20" s="86">
        <f>SUM(E20:R20)/2</f>
        <v>40</v>
      </c>
      <c r="E20" s="89"/>
      <c r="F20" s="86">
        <v>8</v>
      </c>
      <c r="G20" s="86"/>
      <c r="H20" s="86">
        <v>8</v>
      </c>
      <c r="I20" s="86">
        <v>8</v>
      </c>
      <c r="J20" s="86">
        <v>8</v>
      </c>
      <c r="K20" s="89">
        <v>8</v>
      </c>
      <c r="L20" s="89">
        <v>8</v>
      </c>
      <c r="M20" s="86"/>
      <c r="N20" s="86">
        <v>8</v>
      </c>
      <c r="O20" s="86">
        <v>8</v>
      </c>
      <c r="P20" s="86">
        <v>8</v>
      </c>
      <c r="Q20" s="86">
        <v>8</v>
      </c>
      <c r="R20" s="224"/>
      <c r="S20" s="127"/>
    </row>
    <row r="21" spans="1:19" ht="18.649999999999999" customHeight="1" x14ac:dyDescent="0.25">
      <c r="A21" s="84" t="s">
        <v>13</v>
      </c>
      <c r="B21" s="84" t="s">
        <v>26</v>
      </c>
      <c r="C21" s="109" t="s">
        <v>146</v>
      </c>
      <c r="D21" s="86">
        <f>SUM(E21:R21)/2</f>
        <v>40</v>
      </c>
      <c r="E21" s="89">
        <v>8</v>
      </c>
      <c r="F21" s="86"/>
      <c r="G21" s="86">
        <v>8</v>
      </c>
      <c r="H21" s="86">
        <v>8</v>
      </c>
      <c r="I21" s="86">
        <v>8</v>
      </c>
      <c r="J21" s="86">
        <v>8</v>
      </c>
      <c r="K21" s="137"/>
      <c r="L21" s="89"/>
      <c r="M21" s="86">
        <v>8</v>
      </c>
      <c r="N21" s="86">
        <v>8</v>
      </c>
      <c r="O21" s="86"/>
      <c r="P21" s="86">
        <v>8</v>
      </c>
      <c r="Q21" s="86">
        <v>8</v>
      </c>
      <c r="R21" s="89">
        <v>8</v>
      </c>
      <c r="S21" s="127"/>
    </row>
    <row r="22" spans="1:19" ht="18.649999999999999" customHeight="1" x14ac:dyDescent="0.25">
      <c r="A22" s="84" t="s">
        <v>13</v>
      </c>
      <c r="B22" s="84" t="s">
        <v>26</v>
      </c>
      <c r="C22" s="109" t="s">
        <v>109</v>
      </c>
      <c r="D22" s="86">
        <f>SUM(E22:R22)/2</f>
        <v>40</v>
      </c>
      <c r="E22" s="89"/>
      <c r="F22" s="86">
        <v>8</v>
      </c>
      <c r="G22" s="86">
        <v>8</v>
      </c>
      <c r="H22" s="86">
        <v>8</v>
      </c>
      <c r="I22" s="86">
        <v>8</v>
      </c>
      <c r="J22" s="86">
        <v>8</v>
      </c>
      <c r="K22" s="89"/>
      <c r="L22" s="89"/>
      <c r="M22" s="86">
        <v>8</v>
      </c>
      <c r="N22" s="86">
        <v>8</v>
      </c>
      <c r="O22" s="86">
        <v>8</v>
      </c>
      <c r="P22" s="86">
        <v>8</v>
      </c>
      <c r="Q22" s="86">
        <v>8</v>
      </c>
      <c r="R22" s="87"/>
    </row>
    <row r="23" spans="1:19" ht="18.649999999999999" customHeight="1" x14ac:dyDescent="0.25">
      <c r="A23" s="90"/>
      <c r="B23" s="90"/>
      <c r="C23" s="91" t="s">
        <v>120</v>
      </c>
      <c r="D23" s="160"/>
      <c r="E23" s="92">
        <f t="shared" ref="E23:R23" si="3">COUNT(E7:E13,E16:E18,E20:E22)</f>
        <v>5</v>
      </c>
      <c r="F23" s="92">
        <f t="shared" si="3"/>
        <v>8</v>
      </c>
      <c r="G23" s="92">
        <f t="shared" si="3"/>
        <v>9</v>
      </c>
      <c r="H23" s="92">
        <f t="shared" si="3"/>
        <v>9</v>
      </c>
      <c r="I23" s="92">
        <f t="shared" si="3"/>
        <v>10</v>
      </c>
      <c r="J23" s="92">
        <f t="shared" si="3"/>
        <v>10</v>
      </c>
      <c r="K23" s="92">
        <f t="shared" si="3"/>
        <v>3</v>
      </c>
      <c r="L23" s="92">
        <f t="shared" si="3"/>
        <v>4</v>
      </c>
      <c r="M23" s="92">
        <f t="shared" si="3"/>
        <v>10</v>
      </c>
      <c r="N23" s="92">
        <f t="shared" si="3"/>
        <v>10</v>
      </c>
      <c r="O23" s="92">
        <f t="shared" si="3"/>
        <v>9</v>
      </c>
      <c r="P23" s="92">
        <f t="shared" si="3"/>
        <v>9</v>
      </c>
      <c r="Q23" s="92">
        <f t="shared" si="3"/>
        <v>9</v>
      </c>
      <c r="R23" s="92">
        <f t="shared" si="3"/>
        <v>6</v>
      </c>
      <c r="S23" s="162">
        <f>AVERAGE(E23:R23)</f>
        <v>7.9285714285714288</v>
      </c>
    </row>
    <row r="24" spans="1:19" ht="18.649999999999999" customHeight="1" x14ac:dyDescent="0.25">
      <c r="A24" s="84" t="s">
        <v>13</v>
      </c>
      <c r="B24" s="84" t="s">
        <v>30</v>
      </c>
      <c r="C24" s="123" t="s">
        <v>135</v>
      </c>
      <c r="D24" s="86">
        <f>SUM(E24:R24)/2</f>
        <v>36</v>
      </c>
      <c r="E24" s="89"/>
      <c r="F24" s="193"/>
      <c r="G24" s="193"/>
      <c r="H24" s="142">
        <v>8</v>
      </c>
      <c r="I24" s="142">
        <v>8</v>
      </c>
      <c r="J24" s="142">
        <v>8</v>
      </c>
      <c r="K24" s="146">
        <v>8</v>
      </c>
      <c r="L24" s="146">
        <v>8</v>
      </c>
      <c r="M24" s="142"/>
      <c r="N24" s="142"/>
      <c r="O24" s="142">
        <v>8</v>
      </c>
      <c r="P24" s="142">
        <v>8</v>
      </c>
      <c r="Q24" s="142">
        <v>8</v>
      </c>
      <c r="R24" s="144">
        <v>8</v>
      </c>
    </row>
    <row r="25" spans="1:19" ht="18.649999999999999" customHeight="1" x14ac:dyDescent="0.25">
      <c r="A25" s="84" t="s">
        <v>13</v>
      </c>
      <c r="B25" s="84" t="s">
        <v>30</v>
      </c>
      <c r="C25" s="109" t="s">
        <v>144</v>
      </c>
      <c r="D25" s="86">
        <f>SUM(E25:R25)/2</f>
        <v>16</v>
      </c>
      <c r="E25" s="89">
        <v>8</v>
      </c>
      <c r="F25" s="86"/>
      <c r="G25" s="86"/>
      <c r="H25" s="86"/>
      <c r="I25" s="86"/>
      <c r="J25" s="86"/>
      <c r="K25" s="89">
        <v>8</v>
      </c>
      <c r="L25" s="89">
        <v>8</v>
      </c>
      <c r="M25" s="86"/>
      <c r="N25" s="86"/>
      <c r="O25" s="86"/>
      <c r="P25" s="86"/>
      <c r="Q25" s="86"/>
      <c r="R25" s="87">
        <v>8</v>
      </c>
      <c r="S25" s="127"/>
    </row>
    <row r="26" spans="1:19" ht="18.649999999999999" customHeight="1" x14ac:dyDescent="0.25">
      <c r="A26" s="90"/>
      <c r="B26" s="90"/>
      <c r="C26" s="91" t="s">
        <v>119</v>
      </c>
      <c r="D26" s="160"/>
      <c r="E26" s="92">
        <f t="shared" ref="E26:R26" si="4">COUNT(E7:E13,E16:E18,E20:E22,E24:E25)</f>
        <v>6</v>
      </c>
      <c r="F26" s="92">
        <f t="shared" si="4"/>
        <v>8</v>
      </c>
      <c r="G26" s="92">
        <f t="shared" si="4"/>
        <v>9</v>
      </c>
      <c r="H26" s="92">
        <f t="shared" si="4"/>
        <v>10</v>
      </c>
      <c r="I26" s="92">
        <f t="shared" si="4"/>
        <v>11</v>
      </c>
      <c r="J26" s="92">
        <f t="shared" si="4"/>
        <v>11</v>
      </c>
      <c r="K26" s="92">
        <f t="shared" si="4"/>
        <v>5</v>
      </c>
      <c r="L26" s="92">
        <f t="shared" si="4"/>
        <v>6</v>
      </c>
      <c r="M26" s="92">
        <f t="shared" si="4"/>
        <v>10</v>
      </c>
      <c r="N26" s="92">
        <f t="shared" si="4"/>
        <v>10</v>
      </c>
      <c r="O26" s="92">
        <f t="shared" si="4"/>
        <v>10</v>
      </c>
      <c r="P26" s="92">
        <f t="shared" si="4"/>
        <v>10</v>
      </c>
      <c r="Q26" s="92">
        <f t="shared" si="4"/>
        <v>10</v>
      </c>
      <c r="R26" s="92">
        <f t="shared" si="4"/>
        <v>8</v>
      </c>
      <c r="S26" s="162">
        <f>AVERAGE(E26:R26)</f>
        <v>8.8571428571428577</v>
      </c>
    </row>
    <row r="27" spans="1:19" ht="18.649999999999999" customHeight="1" x14ac:dyDescent="0.25">
      <c r="A27" s="84" t="s">
        <v>13</v>
      </c>
      <c r="B27" s="84" t="s">
        <v>91</v>
      </c>
      <c r="C27" s="109" t="s">
        <v>189</v>
      </c>
      <c r="D27" s="86">
        <f>SUM(E27:R27)/2</f>
        <v>40</v>
      </c>
      <c r="E27" s="89"/>
      <c r="F27" s="86">
        <v>8</v>
      </c>
      <c r="G27" s="86">
        <v>8</v>
      </c>
      <c r="H27" s="86">
        <v>8</v>
      </c>
      <c r="I27" s="86"/>
      <c r="J27" s="86">
        <v>8</v>
      </c>
      <c r="K27" s="89">
        <v>8</v>
      </c>
      <c r="L27" s="89">
        <v>8</v>
      </c>
      <c r="M27" s="86">
        <v>8</v>
      </c>
      <c r="N27" s="86">
        <v>8</v>
      </c>
      <c r="O27" s="86">
        <v>8</v>
      </c>
      <c r="P27" s="86"/>
      <c r="Q27" s="86">
        <v>8</v>
      </c>
      <c r="R27" s="87"/>
      <c r="S27" s="127"/>
    </row>
    <row r="28" spans="1:19" ht="18.649999999999999" customHeight="1" x14ac:dyDescent="0.25">
      <c r="A28" s="84" t="s">
        <v>13</v>
      </c>
      <c r="B28" s="84" t="s">
        <v>91</v>
      </c>
      <c r="C28" s="109" t="s">
        <v>180</v>
      </c>
      <c r="D28" s="86">
        <f>SUM(E28:R28)/2</f>
        <v>40</v>
      </c>
      <c r="E28" s="89">
        <v>8</v>
      </c>
      <c r="F28" s="86">
        <v>8</v>
      </c>
      <c r="G28" s="86">
        <v>8</v>
      </c>
      <c r="H28" s="86">
        <v>8</v>
      </c>
      <c r="I28" s="86"/>
      <c r="J28" s="86">
        <v>8</v>
      </c>
      <c r="K28" s="89"/>
      <c r="L28" s="89"/>
      <c r="M28" s="86">
        <v>8</v>
      </c>
      <c r="N28" s="86">
        <v>8</v>
      </c>
      <c r="O28" s="86">
        <v>8</v>
      </c>
      <c r="P28" s="86"/>
      <c r="Q28" s="86">
        <v>8</v>
      </c>
      <c r="R28" s="87">
        <v>8</v>
      </c>
    </row>
    <row r="29" spans="1:19" ht="18.649999999999999" customHeight="1" x14ac:dyDescent="0.25">
      <c r="A29" s="84" t="s">
        <v>13</v>
      </c>
      <c r="B29" s="84" t="s">
        <v>91</v>
      </c>
      <c r="C29" s="85" t="s">
        <v>92</v>
      </c>
      <c r="D29" s="86">
        <f>SUM(E29:R29)/2</f>
        <v>40</v>
      </c>
      <c r="E29" s="89"/>
      <c r="F29" s="86">
        <v>8</v>
      </c>
      <c r="G29" s="86">
        <v>8</v>
      </c>
      <c r="H29" s="86">
        <v>8</v>
      </c>
      <c r="I29" s="86">
        <v>8</v>
      </c>
      <c r="J29" s="86">
        <v>8</v>
      </c>
      <c r="K29" s="89"/>
      <c r="L29" s="89"/>
      <c r="M29" s="86">
        <v>8</v>
      </c>
      <c r="N29" s="86">
        <v>8</v>
      </c>
      <c r="O29" s="86">
        <v>8</v>
      </c>
      <c r="P29" s="86">
        <v>8</v>
      </c>
      <c r="Q29" s="86">
        <v>8</v>
      </c>
      <c r="R29" s="87"/>
    </row>
    <row r="30" spans="1:19" ht="18.649999999999999" customHeight="1" x14ac:dyDescent="0.25">
      <c r="A30" s="90"/>
      <c r="B30" s="90"/>
      <c r="C30" s="91" t="s">
        <v>124</v>
      </c>
      <c r="D30" s="160"/>
      <c r="E30" s="92">
        <f>COUNT(E7:E13,E16:E18,E20:E22,F29E24:E24:E25,E27:E29)</f>
        <v>6</v>
      </c>
      <c r="F30" s="92">
        <f>COUNT(F7:F13,F16:F18,F20:F22,F29E24:F24:F25,F27:F29)</f>
        <v>11</v>
      </c>
      <c r="G30" s="92">
        <f>COUNT(G7:G13,G16:G18,G20:G22,F29E24:G24:G25,G27:G29)</f>
        <v>12</v>
      </c>
      <c r="H30" s="92">
        <f>COUNT(H7:H13,H16:H18,H20:H22,F29E24:H24:H25,H27:H29)</f>
        <v>12</v>
      </c>
      <c r="I30" s="92">
        <f>COUNT(I7:I13,I16:I18,I20:I22,F29E24:I24:I25,I27:I29)</f>
        <v>11</v>
      </c>
      <c r="J30" s="92">
        <f>COUNT(J7:J13,J16:J18,J20:J22,F29E24:J24:J25,J27:J29)</f>
        <v>13</v>
      </c>
      <c r="K30" s="92">
        <f>COUNT(K7:K13,K16:K18,K20:K22,F29E24:K24:K25,K27:K29)</f>
        <v>4</v>
      </c>
      <c r="L30" s="92">
        <f>COUNT(L7:L13,L16:L18,L20:L22,F29E24:L24:L25,L27:L29)</f>
        <v>5</v>
      </c>
      <c r="M30" s="92">
        <f>COUNT(M7:M13,M16:M18,M20:M22,F29E24:M24:M25,M27:M29)</f>
        <v>13</v>
      </c>
      <c r="N30" s="92">
        <f>COUNT(N7:N13,N16:N18,N20:N22,F29E24:N24:N25,N27:N29)</f>
        <v>13</v>
      </c>
      <c r="O30" s="92">
        <f>COUNT(O7:O13,O16:O18,O20:O22,F29E24:O24:O25,O27:O29)</f>
        <v>12</v>
      </c>
      <c r="P30" s="92">
        <f>COUNT(P7:P13,P16:P18,P20:P22,F29E24:P24:P25,P27:P29)</f>
        <v>10</v>
      </c>
      <c r="Q30" s="92">
        <f>COUNT(Q7:Q13,Q16:Q18,Q20:Q22,F29E24:Q24:Q25,Q27:Q29)</f>
        <v>12</v>
      </c>
      <c r="R30" s="92">
        <f>COUNT(R7:R13,R16:R18,R20:R22,F29E24:R24:R25,R27:R29)</f>
        <v>7</v>
      </c>
      <c r="S30" s="162">
        <f>AVERAGE(E30:R30)</f>
        <v>10.071428571428571</v>
      </c>
    </row>
    <row r="31" spans="1:19" ht="18.649999999999999" customHeight="1" x14ac:dyDescent="0.25">
      <c r="A31" s="84" t="s">
        <v>13</v>
      </c>
      <c r="B31" s="84" t="s">
        <v>34</v>
      </c>
      <c r="C31" s="123" t="s">
        <v>192</v>
      </c>
      <c r="D31" s="86">
        <f>SUM(E31:R31)/2</f>
        <v>32</v>
      </c>
      <c r="E31" s="89">
        <v>8</v>
      </c>
      <c r="F31" s="86"/>
      <c r="G31" s="86"/>
      <c r="H31" s="86">
        <v>8</v>
      </c>
      <c r="I31" s="86">
        <v>8</v>
      </c>
      <c r="J31" s="86">
        <v>8</v>
      </c>
      <c r="K31" s="89"/>
      <c r="L31" s="89"/>
      <c r="M31" s="86"/>
      <c r="N31" s="86"/>
      <c r="O31" s="86">
        <v>8</v>
      </c>
      <c r="P31" s="86">
        <v>8</v>
      </c>
      <c r="Q31" s="86">
        <v>8</v>
      </c>
      <c r="R31" s="87">
        <v>8</v>
      </c>
    </row>
    <row r="32" spans="1:19" ht="18.649999999999999" customHeight="1" x14ac:dyDescent="0.25">
      <c r="A32" s="90"/>
      <c r="B32" s="90"/>
      <c r="C32" s="91" t="s">
        <v>121</v>
      </c>
      <c r="D32" s="160"/>
      <c r="E32" s="92">
        <f t="shared" ref="E32:R32" si="5">COUNT(E16:E18,E20:E22,E7:E13,E24:E25,E27:E29,E31:E31)</f>
        <v>8</v>
      </c>
      <c r="F32" s="92">
        <f t="shared" si="5"/>
        <v>11</v>
      </c>
      <c r="G32" s="92">
        <f t="shared" si="5"/>
        <v>12</v>
      </c>
      <c r="H32" s="92">
        <f t="shared" si="5"/>
        <v>14</v>
      </c>
      <c r="I32" s="92">
        <f t="shared" si="5"/>
        <v>13</v>
      </c>
      <c r="J32" s="92">
        <f t="shared" si="5"/>
        <v>15</v>
      </c>
      <c r="K32" s="92">
        <f t="shared" si="5"/>
        <v>6</v>
      </c>
      <c r="L32" s="92">
        <f t="shared" si="5"/>
        <v>7</v>
      </c>
      <c r="M32" s="92">
        <f t="shared" si="5"/>
        <v>13</v>
      </c>
      <c r="N32" s="92">
        <f t="shared" si="5"/>
        <v>13</v>
      </c>
      <c r="O32" s="92">
        <f t="shared" si="5"/>
        <v>14</v>
      </c>
      <c r="P32" s="92">
        <f t="shared" si="5"/>
        <v>12</v>
      </c>
      <c r="Q32" s="92">
        <f t="shared" si="5"/>
        <v>14</v>
      </c>
      <c r="R32" s="92">
        <f t="shared" si="5"/>
        <v>10</v>
      </c>
      <c r="S32" s="162">
        <f>AVERAGE(E32:R32)</f>
        <v>11.571428571428571</v>
      </c>
    </row>
    <row r="33" spans="1:19" ht="18.649999999999999" customHeight="1" x14ac:dyDescent="0.25">
      <c r="A33" s="84" t="s">
        <v>13</v>
      </c>
      <c r="B33" s="84" t="s">
        <v>162</v>
      </c>
      <c r="C33" s="221" t="s">
        <v>28</v>
      </c>
      <c r="D33" s="86">
        <f>SUM(E33:R33)/2</f>
        <v>0</v>
      </c>
      <c r="E33" s="89"/>
      <c r="F33" s="86"/>
      <c r="G33" s="86"/>
      <c r="H33" s="193"/>
      <c r="I33" s="193"/>
      <c r="J33" s="193"/>
      <c r="K33" s="233"/>
      <c r="L33" s="233"/>
      <c r="M33" s="193"/>
      <c r="N33" s="193"/>
      <c r="O33" s="193"/>
      <c r="P33" s="193"/>
      <c r="Q33" s="193"/>
      <c r="R33" s="87"/>
    </row>
    <row r="34" spans="1:19" ht="18.649999999999999" customHeight="1" x14ac:dyDescent="0.25">
      <c r="A34" s="90"/>
      <c r="B34" s="90"/>
      <c r="C34" s="91" t="s">
        <v>139</v>
      </c>
      <c r="D34" s="160"/>
      <c r="E34" s="92">
        <f t="shared" ref="E34:R34" si="6">COUNT(E7:E13,E16:E18,E20:E22,E24:E25,E27:E29,E31:E31,E33:E33)</f>
        <v>8</v>
      </c>
      <c r="F34" s="92">
        <f t="shared" si="6"/>
        <v>11</v>
      </c>
      <c r="G34" s="92">
        <f t="shared" si="6"/>
        <v>12</v>
      </c>
      <c r="H34" s="92">
        <f t="shared" si="6"/>
        <v>14</v>
      </c>
      <c r="I34" s="92">
        <f t="shared" si="6"/>
        <v>13</v>
      </c>
      <c r="J34" s="92">
        <f t="shared" si="6"/>
        <v>15</v>
      </c>
      <c r="K34" s="92">
        <f t="shared" si="6"/>
        <v>6</v>
      </c>
      <c r="L34" s="92">
        <f t="shared" si="6"/>
        <v>7</v>
      </c>
      <c r="M34" s="92">
        <f t="shared" si="6"/>
        <v>13</v>
      </c>
      <c r="N34" s="92">
        <f t="shared" si="6"/>
        <v>13</v>
      </c>
      <c r="O34" s="92">
        <f t="shared" si="6"/>
        <v>14</v>
      </c>
      <c r="P34" s="92">
        <f t="shared" si="6"/>
        <v>12</v>
      </c>
      <c r="Q34" s="92">
        <f t="shared" si="6"/>
        <v>14</v>
      </c>
      <c r="R34" s="92">
        <f t="shared" si="6"/>
        <v>10</v>
      </c>
      <c r="S34" s="162">
        <f>AVERAGE(E34:R34)</f>
        <v>11.571428571428571</v>
      </c>
    </row>
    <row r="35" spans="1:19" ht="18.649999999999999" customHeight="1" x14ac:dyDescent="0.25">
      <c r="A35" s="84" t="s">
        <v>13</v>
      </c>
      <c r="B35" s="84" t="s">
        <v>103</v>
      </c>
      <c r="C35" s="109" t="s">
        <v>233</v>
      </c>
      <c r="D35" s="86">
        <f>SUM(E35:R35)/2</f>
        <v>40</v>
      </c>
      <c r="E35" s="146">
        <v>8</v>
      </c>
      <c r="F35" s="142">
        <v>8</v>
      </c>
      <c r="G35" s="148"/>
      <c r="H35" s="142">
        <v>8</v>
      </c>
      <c r="I35" s="142">
        <v>8</v>
      </c>
      <c r="J35" s="142">
        <v>8</v>
      </c>
      <c r="K35" s="146"/>
      <c r="L35" s="146"/>
      <c r="M35" s="142">
        <v>8</v>
      </c>
      <c r="N35" s="142">
        <v>8</v>
      </c>
      <c r="O35" s="142">
        <v>8</v>
      </c>
      <c r="P35" s="157"/>
      <c r="Q35" s="142">
        <v>8</v>
      </c>
      <c r="R35" s="144">
        <v>8</v>
      </c>
    </row>
    <row r="36" spans="1:19" ht="18.649999999999999" customHeight="1" x14ac:dyDescent="0.25">
      <c r="A36" s="84" t="s">
        <v>13</v>
      </c>
      <c r="B36" s="131" t="s">
        <v>178</v>
      </c>
      <c r="C36" s="123" t="s">
        <v>210</v>
      </c>
      <c r="D36" s="86">
        <f>SUM(E36:R36)/2</f>
        <v>18</v>
      </c>
      <c r="E36" s="234"/>
      <c r="F36" s="142">
        <v>9</v>
      </c>
      <c r="G36" s="142">
        <v>9</v>
      </c>
      <c r="H36" s="142"/>
      <c r="I36" s="142"/>
      <c r="J36" s="142"/>
      <c r="K36" s="226"/>
      <c r="L36" s="226"/>
      <c r="M36" s="142">
        <v>9</v>
      </c>
      <c r="N36" s="142">
        <v>9</v>
      </c>
      <c r="O36" s="142"/>
      <c r="P36" s="142"/>
      <c r="Q36" s="142"/>
      <c r="R36" s="234"/>
    </row>
    <row r="37" spans="1:19" ht="18.649999999999999" customHeight="1" x14ac:dyDescent="0.25">
      <c r="A37" s="90"/>
      <c r="B37" s="90"/>
      <c r="C37" s="91" t="s">
        <v>125</v>
      </c>
      <c r="D37" s="160"/>
      <c r="E37" s="92">
        <f t="shared" ref="E37:R37" si="7">COUNT(E8:E13,E16:E17,E20:E22,E24:E25,E27:E29,E31:E31,E33:E33,E35:E35)</f>
        <v>8</v>
      </c>
      <c r="F37" s="92">
        <f t="shared" si="7"/>
        <v>11</v>
      </c>
      <c r="G37" s="92">
        <f t="shared" si="7"/>
        <v>10</v>
      </c>
      <c r="H37" s="92">
        <f t="shared" si="7"/>
        <v>13</v>
      </c>
      <c r="I37" s="92">
        <f t="shared" si="7"/>
        <v>13</v>
      </c>
      <c r="J37" s="92">
        <f t="shared" si="7"/>
        <v>15</v>
      </c>
      <c r="K37" s="92">
        <f t="shared" si="7"/>
        <v>6</v>
      </c>
      <c r="L37" s="92">
        <f t="shared" si="7"/>
        <v>6</v>
      </c>
      <c r="M37" s="92">
        <f t="shared" si="7"/>
        <v>12</v>
      </c>
      <c r="N37" s="92">
        <f t="shared" si="7"/>
        <v>12</v>
      </c>
      <c r="O37" s="92">
        <f t="shared" si="7"/>
        <v>14</v>
      </c>
      <c r="P37" s="92">
        <f t="shared" si="7"/>
        <v>11</v>
      </c>
      <c r="Q37" s="92">
        <f t="shared" si="7"/>
        <v>14</v>
      </c>
      <c r="R37" s="92">
        <f t="shared" si="7"/>
        <v>10</v>
      </c>
      <c r="S37" s="162">
        <f>AVERAGE(E37:R37)</f>
        <v>11.071428571428571</v>
      </c>
    </row>
    <row r="38" spans="1:19" ht="18.649999999999999" hidden="1" customHeight="1" x14ac:dyDescent="0.25">
      <c r="A38" s="84" t="s">
        <v>13</v>
      </c>
      <c r="B38" s="131" t="s">
        <v>93</v>
      </c>
      <c r="C38" s="228" t="s">
        <v>226</v>
      </c>
      <c r="D38" s="86">
        <f t="shared" ref="D38:D43" si="8">SUM(E38:R38)/2</f>
        <v>0</v>
      </c>
      <c r="E38" s="89"/>
      <c r="F38" s="86"/>
      <c r="G38" s="86"/>
      <c r="H38" s="86"/>
      <c r="I38" s="86"/>
      <c r="J38" s="86"/>
      <c r="K38" s="89"/>
      <c r="L38" s="89"/>
      <c r="M38" s="86"/>
      <c r="N38" s="86"/>
      <c r="O38" s="86"/>
      <c r="P38" s="86"/>
      <c r="Q38" s="86"/>
      <c r="R38" s="87"/>
    </row>
    <row r="39" spans="1:19" ht="18.649999999999999" customHeight="1" x14ac:dyDescent="0.25">
      <c r="A39" s="84" t="s">
        <v>13</v>
      </c>
      <c r="B39" s="131" t="s">
        <v>93</v>
      </c>
      <c r="C39" s="109" t="s">
        <v>229</v>
      </c>
      <c r="D39" s="86">
        <f t="shared" si="8"/>
        <v>12</v>
      </c>
      <c r="E39" s="89"/>
      <c r="F39" s="86">
        <v>8</v>
      </c>
      <c r="G39" s="86">
        <v>8</v>
      </c>
      <c r="H39" s="86"/>
      <c r="I39" s="86">
        <v>8</v>
      </c>
      <c r="J39" s="86"/>
      <c r="K39" s="110" t="s">
        <v>104</v>
      </c>
      <c r="L39" s="110" t="s">
        <v>104</v>
      </c>
      <c r="M39" s="110" t="s">
        <v>104</v>
      </c>
      <c r="N39" s="110" t="s">
        <v>104</v>
      </c>
      <c r="O39" s="86"/>
      <c r="P39" s="110" t="s">
        <v>104</v>
      </c>
      <c r="Q39" s="86"/>
      <c r="R39" s="87"/>
    </row>
    <row r="40" spans="1:19" ht="18.649999999999999" customHeight="1" x14ac:dyDescent="0.25">
      <c r="A40" s="84" t="s">
        <v>13</v>
      </c>
      <c r="B40" s="131" t="s">
        <v>94</v>
      </c>
      <c r="C40" s="109" t="s">
        <v>176</v>
      </c>
      <c r="D40" s="86">
        <f>SUM(E40:R40)/2</f>
        <v>24</v>
      </c>
      <c r="E40" s="89">
        <v>8</v>
      </c>
      <c r="F40" s="86"/>
      <c r="G40" s="120"/>
      <c r="H40" s="120"/>
      <c r="I40" s="86"/>
      <c r="J40" s="86">
        <v>8</v>
      </c>
      <c r="K40" s="89">
        <v>8</v>
      </c>
      <c r="L40" s="89">
        <v>8</v>
      </c>
      <c r="M40" s="86"/>
      <c r="N40" s="86"/>
      <c r="O40" s="86"/>
      <c r="P40" s="86"/>
      <c r="Q40" s="86">
        <v>8</v>
      </c>
      <c r="R40" s="87">
        <v>8</v>
      </c>
    </row>
    <row r="41" spans="1:19" ht="18.649999999999999" customHeight="1" x14ac:dyDescent="0.25">
      <c r="A41" s="84" t="s">
        <v>13</v>
      </c>
      <c r="B41" s="131" t="s">
        <v>94</v>
      </c>
      <c r="C41" s="123" t="s">
        <v>210</v>
      </c>
      <c r="D41" s="86">
        <f t="shared" si="8"/>
        <v>16</v>
      </c>
      <c r="E41" s="146">
        <v>8</v>
      </c>
      <c r="F41" s="226"/>
      <c r="G41" s="226"/>
      <c r="H41" s="142"/>
      <c r="I41" s="142"/>
      <c r="J41" s="142"/>
      <c r="K41" s="146">
        <v>8</v>
      </c>
      <c r="L41" s="146">
        <v>8</v>
      </c>
      <c r="M41" s="226"/>
      <c r="N41" s="226"/>
      <c r="O41" s="142"/>
      <c r="P41" s="142"/>
      <c r="Q41" s="142"/>
      <c r="R41" s="144">
        <v>8</v>
      </c>
    </row>
    <row r="42" spans="1:19" ht="18.649999999999999" customHeight="1" x14ac:dyDescent="0.25">
      <c r="A42" s="84" t="s">
        <v>13</v>
      </c>
      <c r="B42" s="131" t="s">
        <v>94</v>
      </c>
      <c r="C42" s="125" t="s">
        <v>235</v>
      </c>
      <c r="D42" s="86">
        <f>SUM(E42:R42)/2</f>
        <v>40</v>
      </c>
      <c r="E42" s="146">
        <v>8</v>
      </c>
      <c r="F42" s="142"/>
      <c r="G42" s="142">
        <v>8</v>
      </c>
      <c r="H42" s="142">
        <v>8</v>
      </c>
      <c r="I42" s="142">
        <v>8</v>
      </c>
      <c r="J42" s="142">
        <v>8</v>
      </c>
      <c r="K42" s="146"/>
      <c r="L42" s="146"/>
      <c r="M42" s="157"/>
      <c r="N42" s="142">
        <v>8</v>
      </c>
      <c r="O42" s="142">
        <v>8</v>
      </c>
      <c r="P42" s="142">
        <v>8</v>
      </c>
      <c r="Q42" s="142">
        <v>8</v>
      </c>
      <c r="R42" s="144">
        <v>8</v>
      </c>
    </row>
    <row r="43" spans="1:19" ht="18.649999999999999" customHeight="1" x14ac:dyDescent="0.25">
      <c r="A43" s="84" t="s">
        <v>13</v>
      </c>
      <c r="B43" s="131" t="s">
        <v>94</v>
      </c>
      <c r="C43" s="109" t="s">
        <v>230</v>
      </c>
      <c r="D43" s="86">
        <f t="shared" si="8"/>
        <v>40</v>
      </c>
      <c r="E43" s="89"/>
      <c r="F43" s="86">
        <v>8</v>
      </c>
      <c r="G43" s="86">
        <v>8</v>
      </c>
      <c r="H43" s="86">
        <v>8</v>
      </c>
      <c r="I43" s="86">
        <v>8</v>
      </c>
      <c r="J43" s="86"/>
      <c r="K43" s="89">
        <v>8</v>
      </c>
      <c r="L43" s="89">
        <v>8</v>
      </c>
      <c r="M43" s="86">
        <v>8</v>
      </c>
      <c r="N43" s="86"/>
      <c r="O43" s="86">
        <v>8</v>
      </c>
      <c r="P43" s="86">
        <v>8</v>
      </c>
      <c r="Q43" s="86">
        <v>8</v>
      </c>
      <c r="R43" s="87"/>
    </row>
    <row r="44" spans="1:19" ht="18.649999999999999" customHeight="1" x14ac:dyDescent="0.25">
      <c r="A44" s="84" t="s">
        <v>13</v>
      </c>
      <c r="B44" s="131" t="s">
        <v>94</v>
      </c>
      <c r="C44" s="109" t="s">
        <v>143</v>
      </c>
      <c r="D44" s="86">
        <v>40</v>
      </c>
      <c r="E44" s="89">
        <v>8</v>
      </c>
      <c r="F44" s="86">
        <v>8</v>
      </c>
      <c r="G44" s="110"/>
      <c r="H44" s="110">
        <v>8</v>
      </c>
      <c r="I44" s="86">
        <v>8</v>
      </c>
      <c r="J44" s="86">
        <v>8</v>
      </c>
      <c r="K44" s="89"/>
      <c r="L44" s="89"/>
      <c r="M44" s="86">
        <v>8</v>
      </c>
      <c r="N44" s="86">
        <v>8</v>
      </c>
      <c r="O44" s="86">
        <v>8</v>
      </c>
      <c r="P44" s="86">
        <v>8</v>
      </c>
      <c r="Q44" s="86"/>
      <c r="R44" s="87">
        <v>8</v>
      </c>
    </row>
    <row r="45" spans="1:19" ht="18.649999999999999" customHeight="1" x14ac:dyDescent="0.25">
      <c r="A45" s="84" t="s">
        <v>13</v>
      </c>
      <c r="B45" s="131" t="s">
        <v>94</v>
      </c>
      <c r="C45" s="109" t="s">
        <v>221</v>
      </c>
      <c r="D45" s="86">
        <f>SUM(E45:R45)/2</f>
        <v>36</v>
      </c>
      <c r="E45" s="89">
        <v>8</v>
      </c>
      <c r="F45" s="86">
        <v>8</v>
      </c>
      <c r="G45" s="86">
        <v>8</v>
      </c>
      <c r="H45" s="86">
        <v>8</v>
      </c>
      <c r="I45" s="86"/>
      <c r="J45" s="86">
        <v>8</v>
      </c>
      <c r="K45" s="89"/>
      <c r="L45" s="89"/>
      <c r="M45" s="86">
        <v>8</v>
      </c>
      <c r="N45" s="86">
        <v>8</v>
      </c>
      <c r="O45" s="86">
        <v>8</v>
      </c>
      <c r="P45" s="86"/>
      <c r="Q45" s="86">
        <v>8</v>
      </c>
      <c r="R45" s="87"/>
    </row>
    <row r="46" spans="1:19" ht="18.649999999999999" customHeight="1" x14ac:dyDescent="0.25">
      <c r="A46" s="84" t="s">
        <v>13</v>
      </c>
      <c r="B46" s="84" t="s">
        <v>94</v>
      </c>
      <c r="C46" s="228" t="s">
        <v>217</v>
      </c>
      <c r="D46" s="86">
        <f>SUM(E46:R46)/2</f>
        <v>0</v>
      </c>
      <c r="E46" s="89"/>
      <c r="F46" s="86"/>
      <c r="G46" s="86"/>
      <c r="H46" s="86"/>
      <c r="I46" s="86"/>
      <c r="J46" s="86"/>
      <c r="K46" s="89"/>
      <c r="L46" s="89"/>
      <c r="M46" s="86"/>
      <c r="N46" s="86"/>
      <c r="O46" s="86"/>
      <c r="P46" s="86"/>
      <c r="Q46" s="86"/>
      <c r="R46" s="87"/>
    </row>
    <row r="47" spans="1:19" ht="18.649999999999999" customHeight="1" x14ac:dyDescent="0.25">
      <c r="A47" s="90"/>
      <c r="B47" s="90"/>
      <c r="C47" s="91" t="s">
        <v>126</v>
      </c>
      <c r="D47" s="160"/>
      <c r="E47" s="92">
        <f>COUNT(E8:E13,E16:E18,E20:E22,E24:E25,E27:E29:H34E25,E31:E31,E33:E33,E35:E36,E38:E39)</f>
        <v>8</v>
      </c>
      <c r="F47" s="92">
        <f>COUNT(F8:F13,F16:F18,F20:F22,F24:F25,F27:F29:H34E25,F31:F31,F33:F33,F35:F36,F38:F39)</f>
        <v>10</v>
      </c>
      <c r="G47" s="92">
        <f>COUNT(G8:G13,G16:G18,G20:G22,G24:G25,G27:G29:H34E25,G31:G31,G33:G33,G35:G36,G38:G39)</f>
        <v>10</v>
      </c>
      <c r="H47" s="92">
        <f>COUNT(H8:H13,H16:H18,H20:H22,H24:H25,H27:H29:H34E25,H31:H31,H33:H33,H35:H36,H38:H39)</f>
        <v>11</v>
      </c>
      <c r="I47" s="92">
        <f>COUNT(I8:I13,I16:I18,I20:I22,I24:I25,I27:I29:H34E25,I31:I31,I33:I33,I35:I36,I38:I39)</f>
        <v>13</v>
      </c>
      <c r="J47" s="92">
        <f>COUNT(J8:J13,J16:J18,J20:J22,J24:J25,J27:J29:H34E25,J31:J31,J33:J33,J35:J36,J38:J39)</f>
        <v>12</v>
      </c>
      <c r="K47" s="92">
        <f>COUNT(K8:K13,K16:K18,K20:K22,K24:K25,K27:K29:H34E25,K31:K31,K33:K33,K35:K36,K38:K39)</f>
        <v>5</v>
      </c>
      <c r="L47" s="92">
        <f>COUNT(L8:L13,L16:L18,L20:L22,L24:L25,L27:L29:H34E25,L31:L31,L33:L33,L35:L36,L38:L39)</f>
        <v>6</v>
      </c>
      <c r="M47" s="92">
        <f>COUNT(M8:M13,M16:M18,M20:M22,M24:M25,M27:M29:H34E25,M31:M31,M33:M33,M35:M36,M38:M39)</f>
        <v>11</v>
      </c>
      <c r="N47" s="92">
        <f>COUNT(N8:N13,N16:N18,N20:N22,N24:N25,N27:N29:H34E25,N31:N31,N33:N33,N35:N36,N38:N39)</f>
        <v>11</v>
      </c>
      <c r="O47" s="92">
        <f>COUNT(O8:O13,O16:O18,O20:O22,O24:O25,O27:O29:H34E25,O31:O31,O33:O33,O35:O36,O38:O39)</f>
        <v>11</v>
      </c>
      <c r="P47" s="92">
        <f>COUNT(P8:P13,P16:P18,P20:P22,P24:P25,P27:P29:H34E25,P31:P31,P33:P33,P35:P36,P38:P39)</f>
        <v>10</v>
      </c>
      <c r="Q47" s="92">
        <f>COUNT(Q8:Q13,Q16:Q18,Q20:Q22,Q24:Q25,Q27:Q29:H34E25,Q31:Q31,Q33:Q33,Q35:Q36,Q38:Q39)</f>
        <v>11</v>
      </c>
      <c r="R47" s="92">
        <f>COUNT(R8:R13,R16:R18,R20:R22,R24:R25,R27:R29:H34E25,R31:R31,R33:R33,R35:R36,R38:R39)</f>
        <v>10</v>
      </c>
      <c r="S47" s="162">
        <f>AVERAGE(E47:R47)</f>
        <v>9.9285714285714288</v>
      </c>
    </row>
    <row r="48" spans="1:19" ht="18.649999999999999" customHeight="1" x14ac:dyDescent="0.25">
      <c r="A48" s="90"/>
      <c r="B48" s="90"/>
      <c r="C48" s="91" t="s">
        <v>127</v>
      </c>
      <c r="D48" s="160"/>
      <c r="E48" s="92">
        <f>COUNT(E16:E17,E20:E22,E24:E25,E27:E29:G38E29,E31:E31,E33:E33,E35:E36,E38:E46)</f>
        <v>9</v>
      </c>
      <c r="F48" s="92">
        <f>COUNT(F16:F17,F20:F22,F24:F25,F27:F29:G38E29,F31:F31,F33:F33,F35:F35,F38:F46)</f>
        <v>9</v>
      </c>
      <c r="G48" s="92">
        <f>COUNT(G16:G17,G20:G22,G24:G25,G27:G29:G38E29,G31:G31,G33:G33,G35:G35,G38:G46)</f>
        <v>8</v>
      </c>
      <c r="H48" s="92">
        <f>COUNT(H16:H17,H20:H22,H24:H25,H27:H29:G38E29,H31:H31,H33:H33,H35:H35,H38:H46)</f>
        <v>11</v>
      </c>
      <c r="I48" s="92">
        <f>COUNT(I16:I17,I20:I22,I24:I25,I27:I29:G38E29,I31:I31,I33:I33,I35:I35,I38:I46)</f>
        <v>12</v>
      </c>
      <c r="J48" s="92">
        <f>COUNT(J16:J17,J20:J22,J24:J25,J27:J29:G38E29,J31:J31,J33:J33,J35:J35,J38:J46)</f>
        <v>12</v>
      </c>
      <c r="K48" s="92">
        <f>COUNT(K16:K17,K20:K22,K24:K25,K27:K29:G38E29,K31:K31,K33:K33,K35:K35,K38:K46)</f>
        <v>6</v>
      </c>
      <c r="L48" s="92">
        <f>COUNT(L16:L17,L20:L22,L24:L25,L27:L29:G38E29,L31:L31,L33:L33,L35:L35,L38:L46)</f>
        <v>7</v>
      </c>
      <c r="M48" s="92">
        <f>COUNT(M16:M17,M20:M22,M24:M25,M27:M29:G38E29,M31:M31,M33:M33,M35:M35,M38:M46)</f>
        <v>8</v>
      </c>
      <c r="N48" s="92">
        <f>COUNT(N16:N17,N20:N22,N24:N25,N27:N29:G38E29,N31:N31,N33:N33,N35:N35,N38:N46)</f>
        <v>8</v>
      </c>
      <c r="O48" s="92">
        <f>COUNT(O16:O17,O20:O22,O24:O25,O27:O29:G38E29,O31:O31,O33:O33,O35:O35,O38:O46)</f>
        <v>11</v>
      </c>
      <c r="P48" s="92">
        <f>COUNT(P16:P17,P20:P22,P24:P25,P27:P29:G38E29,P31:P31,P33:P33,P35:P35,P38:P46)</f>
        <v>10</v>
      </c>
      <c r="Q48" s="92">
        <f>COUNT(Q16:Q17,Q20:Q22,Q24:Q25,Q27:Q29:G38E29,Q31:Q31,Q33:Q33,Q35:Q35,Q38:Q46)</f>
        <v>12</v>
      </c>
      <c r="R48" s="92">
        <f>COUNT(R16:R17,R20:R22,R24:R25,R27:R29:G38E29,R31:R31,R33:R33,R35:R35,R38:R46)</f>
        <v>9</v>
      </c>
      <c r="S48" s="162">
        <f>AVERAGE(E48:R48)</f>
        <v>9.4285714285714288</v>
      </c>
    </row>
    <row r="49" spans="1:19" ht="18.649999999999999" customHeight="1" x14ac:dyDescent="0.25">
      <c r="A49" s="84" t="s">
        <v>13</v>
      </c>
      <c r="B49" s="84" t="s">
        <v>110</v>
      </c>
      <c r="C49" s="85" t="s">
        <v>106</v>
      </c>
      <c r="D49" s="86">
        <f>SUM(E49:R49)/2</f>
        <v>30</v>
      </c>
      <c r="E49" s="87"/>
      <c r="F49" s="88">
        <v>6</v>
      </c>
      <c r="G49" s="86">
        <v>6</v>
      </c>
      <c r="H49" s="88">
        <v>6</v>
      </c>
      <c r="I49" s="86">
        <v>6</v>
      </c>
      <c r="J49" s="86">
        <v>6</v>
      </c>
      <c r="K49" s="138"/>
      <c r="L49" s="89"/>
      <c r="M49" s="86">
        <v>6</v>
      </c>
      <c r="N49" s="86">
        <v>6</v>
      </c>
      <c r="O49" s="86">
        <v>6</v>
      </c>
      <c r="P49" s="86">
        <v>6</v>
      </c>
      <c r="Q49" s="86">
        <v>6</v>
      </c>
      <c r="R49" s="138"/>
    </row>
    <row r="50" spans="1:19" ht="18.649999999999999" customHeight="1" x14ac:dyDescent="0.25">
      <c r="A50" s="84" t="s">
        <v>13</v>
      </c>
      <c r="B50" s="84" t="s">
        <v>110</v>
      </c>
      <c r="C50" s="109" t="s">
        <v>208</v>
      </c>
      <c r="D50" s="86">
        <f>SUM(E50:R50)/2</f>
        <v>32</v>
      </c>
      <c r="E50" s="87"/>
      <c r="F50" s="88">
        <v>6</v>
      </c>
      <c r="G50" s="86">
        <v>6</v>
      </c>
      <c r="H50" s="88">
        <v>6</v>
      </c>
      <c r="I50" s="110"/>
      <c r="J50" s="86">
        <v>6</v>
      </c>
      <c r="K50" s="89">
        <v>8</v>
      </c>
      <c r="L50" s="89">
        <v>8</v>
      </c>
      <c r="M50" s="86">
        <v>6</v>
      </c>
      <c r="N50" s="110"/>
      <c r="O50" s="86">
        <v>6</v>
      </c>
      <c r="P50" s="86">
        <v>6</v>
      </c>
      <c r="Q50" s="86">
        <v>6</v>
      </c>
      <c r="R50" s="89"/>
    </row>
    <row r="51" spans="1:19" ht="18.649999999999999" customHeight="1" x14ac:dyDescent="0.25">
      <c r="A51" s="90"/>
      <c r="B51" s="90"/>
      <c r="C51" s="106" t="s">
        <v>113</v>
      </c>
      <c r="D51" s="160"/>
      <c r="E51" s="92">
        <f t="shared" ref="E51:R51" si="9">COUNT(E24:E25,E27:E29,E31:E31,E33:E33,E35:E36,E38:E46,E49:E50)</f>
        <v>9</v>
      </c>
      <c r="F51" s="92">
        <f t="shared" si="9"/>
        <v>11</v>
      </c>
      <c r="G51" s="92">
        <f t="shared" si="9"/>
        <v>10</v>
      </c>
      <c r="H51" s="92">
        <f t="shared" si="9"/>
        <v>12</v>
      </c>
      <c r="I51" s="92">
        <f t="shared" si="9"/>
        <v>9</v>
      </c>
      <c r="J51" s="92">
        <f t="shared" si="9"/>
        <v>12</v>
      </c>
      <c r="K51" s="92">
        <f t="shared" si="9"/>
        <v>7</v>
      </c>
      <c r="L51" s="92">
        <f t="shared" si="9"/>
        <v>7</v>
      </c>
      <c r="M51" s="92">
        <f t="shared" si="9"/>
        <v>10</v>
      </c>
      <c r="N51" s="92">
        <f t="shared" si="9"/>
        <v>9</v>
      </c>
      <c r="O51" s="92">
        <f t="shared" si="9"/>
        <v>12</v>
      </c>
      <c r="P51" s="92">
        <f t="shared" si="9"/>
        <v>8</v>
      </c>
      <c r="Q51" s="92">
        <f t="shared" si="9"/>
        <v>12</v>
      </c>
      <c r="R51" s="92">
        <f t="shared" si="9"/>
        <v>9</v>
      </c>
      <c r="S51" s="162">
        <f t="shared" ref="S51:S59" si="10">AVERAGE(E51:R51)</f>
        <v>9.7857142857142865</v>
      </c>
    </row>
    <row r="52" spans="1:19" ht="18.649999999999999" customHeight="1" x14ac:dyDescent="0.25">
      <c r="A52" s="90"/>
      <c r="B52" s="90"/>
      <c r="C52" s="106" t="s">
        <v>55</v>
      </c>
      <c r="D52" s="160"/>
      <c r="E52" s="92">
        <f t="shared" ref="E52:R52" si="11">COUNT(E27:E29,E31:E31,E33:E33,E35:E36,E38:E46,E49:E50, E25)</f>
        <v>9</v>
      </c>
      <c r="F52" s="92">
        <f t="shared" si="11"/>
        <v>11</v>
      </c>
      <c r="G52" s="92">
        <f t="shared" si="11"/>
        <v>10</v>
      </c>
      <c r="H52" s="92">
        <f t="shared" si="11"/>
        <v>11</v>
      </c>
      <c r="I52" s="92">
        <f t="shared" si="11"/>
        <v>8</v>
      </c>
      <c r="J52" s="92">
        <f t="shared" si="11"/>
        <v>11</v>
      </c>
      <c r="K52" s="92">
        <f t="shared" si="11"/>
        <v>6</v>
      </c>
      <c r="L52" s="92">
        <f t="shared" si="11"/>
        <v>6</v>
      </c>
      <c r="M52" s="92">
        <f t="shared" si="11"/>
        <v>10</v>
      </c>
      <c r="N52" s="92">
        <f t="shared" si="11"/>
        <v>9</v>
      </c>
      <c r="O52" s="92">
        <f t="shared" si="11"/>
        <v>11</v>
      </c>
      <c r="P52" s="92">
        <f t="shared" si="11"/>
        <v>7</v>
      </c>
      <c r="Q52" s="92">
        <f t="shared" si="11"/>
        <v>11</v>
      </c>
      <c r="R52" s="92">
        <f t="shared" si="11"/>
        <v>8</v>
      </c>
      <c r="S52" s="162">
        <f t="shared" si="10"/>
        <v>9.1428571428571423</v>
      </c>
    </row>
    <row r="53" spans="1:19" ht="18.649999999999999" customHeight="1" x14ac:dyDescent="0.25">
      <c r="A53" s="84" t="s">
        <v>13</v>
      </c>
      <c r="B53" s="84" t="s">
        <v>227</v>
      </c>
      <c r="C53" s="109" t="s">
        <v>112</v>
      </c>
      <c r="D53" s="86">
        <f>SUM(E53:R53)/2</f>
        <v>10</v>
      </c>
      <c r="E53" s="87"/>
      <c r="F53" s="88"/>
      <c r="G53" s="86">
        <v>5</v>
      </c>
      <c r="H53" s="88"/>
      <c r="I53" s="86">
        <v>5</v>
      </c>
      <c r="J53" s="86"/>
      <c r="K53" s="89"/>
      <c r="L53" s="89"/>
      <c r="M53" s="86"/>
      <c r="N53" s="86">
        <v>5</v>
      </c>
      <c r="O53" s="86"/>
      <c r="P53" s="86">
        <v>5</v>
      </c>
      <c r="Q53" s="86"/>
      <c r="R53" s="89"/>
    </row>
    <row r="54" spans="1:19" ht="18.649999999999999" customHeight="1" x14ac:dyDescent="0.25">
      <c r="A54" s="90"/>
      <c r="B54" s="90"/>
      <c r="C54" s="106" t="s">
        <v>105</v>
      </c>
      <c r="D54" s="160"/>
      <c r="E54" s="92">
        <f t="shared" ref="E54:R54" si="12">COUNT(E31:E31,E33:E33,E35:E36,E38:E46,E49:E50,E53:E53)</f>
        <v>7</v>
      </c>
      <c r="F54" s="92">
        <f t="shared" si="12"/>
        <v>8</v>
      </c>
      <c r="G54" s="92">
        <f t="shared" si="12"/>
        <v>8</v>
      </c>
      <c r="H54" s="92">
        <f t="shared" si="12"/>
        <v>8</v>
      </c>
      <c r="I54" s="92">
        <f t="shared" si="12"/>
        <v>8</v>
      </c>
      <c r="J54" s="92">
        <f t="shared" si="12"/>
        <v>8</v>
      </c>
      <c r="K54" s="92">
        <f t="shared" si="12"/>
        <v>4</v>
      </c>
      <c r="L54" s="92">
        <f t="shared" si="12"/>
        <v>4</v>
      </c>
      <c r="M54" s="92">
        <f t="shared" si="12"/>
        <v>7</v>
      </c>
      <c r="N54" s="92">
        <f t="shared" si="12"/>
        <v>7</v>
      </c>
      <c r="O54" s="92">
        <f t="shared" si="12"/>
        <v>8</v>
      </c>
      <c r="P54" s="92">
        <f t="shared" si="12"/>
        <v>7</v>
      </c>
      <c r="Q54" s="92">
        <f t="shared" si="12"/>
        <v>8</v>
      </c>
      <c r="R54" s="92">
        <f t="shared" si="12"/>
        <v>6</v>
      </c>
      <c r="S54" s="162">
        <f t="shared" si="10"/>
        <v>7</v>
      </c>
    </row>
    <row r="55" spans="1:19" ht="18.649999999999999" customHeight="1" x14ac:dyDescent="0.25">
      <c r="A55" s="90"/>
      <c r="B55" s="90"/>
      <c r="C55" s="106" t="s">
        <v>128</v>
      </c>
      <c r="D55" s="160"/>
      <c r="E55" s="92">
        <f t="shared" ref="E55:R55" si="13">COUNT(E33:E33,E35:E36,E38:E46,E49:E50,E53:E53)</f>
        <v>6</v>
      </c>
      <c r="F55" s="92">
        <f t="shared" si="13"/>
        <v>8</v>
      </c>
      <c r="G55" s="92">
        <f t="shared" si="13"/>
        <v>8</v>
      </c>
      <c r="H55" s="92">
        <f t="shared" si="13"/>
        <v>7</v>
      </c>
      <c r="I55" s="92">
        <f t="shared" si="13"/>
        <v>7</v>
      </c>
      <c r="J55" s="92">
        <f t="shared" si="13"/>
        <v>7</v>
      </c>
      <c r="K55" s="92">
        <f t="shared" si="13"/>
        <v>4</v>
      </c>
      <c r="L55" s="92">
        <f t="shared" si="13"/>
        <v>4</v>
      </c>
      <c r="M55" s="92">
        <f t="shared" si="13"/>
        <v>7</v>
      </c>
      <c r="N55" s="92">
        <f t="shared" si="13"/>
        <v>7</v>
      </c>
      <c r="O55" s="92">
        <f t="shared" si="13"/>
        <v>7</v>
      </c>
      <c r="P55" s="92">
        <f t="shared" si="13"/>
        <v>6</v>
      </c>
      <c r="Q55" s="92">
        <f t="shared" si="13"/>
        <v>7</v>
      </c>
      <c r="R55" s="92">
        <f t="shared" si="13"/>
        <v>5</v>
      </c>
      <c r="S55" s="162">
        <f t="shared" si="10"/>
        <v>6.4285714285714288</v>
      </c>
    </row>
    <row r="56" spans="1:19" ht="18.649999999999999" customHeight="1" x14ac:dyDescent="0.25">
      <c r="A56" s="90"/>
      <c r="B56" s="90"/>
      <c r="C56" s="106" t="s">
        <v>161</v>
      </c>
      <c r="D56" s="160"/>
      <c r="E56" s="92">
        <f t="shared" ref="E56:R56" si="14">COUNT(E35:E36,E38:E46,E49:E50,E53:E53)</f>
        <v>6</v>
      </c>
      <c r="F56" s="92">
        <f t="shared" si="14"/>
        <v>8</v>
      </c>
      <c r="G56" s="92">
        <f t="shared" si="14"/>
        <v>8</v>
      </c>
      <c r="H56" s="92">
        <f t="shared" si="14"/>
        <v>7</v>
      </c>
      <c r="I56" s="92">
        <f t="shared" si="14"/>
        <v>7</v>
      </c>
      <c r="J56" s="92">
        <f t="shared" si="14"/>
        <v>7</v>
      </c>
      <c r="K56" s="92">
        <f t="shared" si="14"/>
        <v>4</v>
      </c>
      <c r="L56" s="92">
        <f t="shared" si="14"/>
        <v>4</v>
      </c>
      <c r="M56" s="92">
        <f t="shared" si="14"/>
        <v>7</v>
      </c>
      <c r="N56" s="92">
        <f t="shared" si="14"/>
        <v>7</v>
      </c>
      <c r="O56" s="92">
        <f t="shared" si="14"/>
        <v>7</v>
      </c>
      <c r="P56" s="92">
        <f t="shared" si="14"/>
        <v>6</v>
      </c>
      <c r="Q56" s="92">
        <f t="shared" si="14"/>
        <v>7</v>
      </c>
      <c r="R56" s="92">
        <f t="shared" si="14"/>
        <v>5</v>
      </c>
      <c r="S56" s="162">
        <f t="shared" si="10"/>
        <v>6.4285714285714288</v>
      </c>
    </row>
    <row r="57" spans="1:19" ht="18.649999999999999" customHeight="1" x14ac:dyDescent="0.25">
      <c r="A57" s="90"/>
      <c r="B57" s="90"/>
      <c r="C57" s="106" t="s">
        <v>129</v>
      </c>
      <c r="D57" s="160"/>
      <c r="E57" s="92">
        <f t="shared" ref="E57:R57" si="15">COUNT(E36:E36,E38:E46,E49:E50,E53:E53)</f>
        <v>5</v>
      </c>
      <c r="F57" s="92">
        <f t="shared" si="15"/>
        <v>7</v>
      </c>
      <c r="G57" s="92">
        <f t="shared" si="15"/>
        <v>8</v>
      </c>
      <c r="H57" s="92">
        <f t="shared" si="15"/>
        <v>6</v>
      </c>
      <c r="I57" s="92">
        <f t="shared" si="15"/>
        <v>6</v>
      </c>
      <c r="J57" s="92">
        <f t="shared" si="15"/>
        <v>6</v>
      </c>
      <c r="K57" s="92">
        <f t="shared" si="15"/>
        <v>4</v>
      </c>
      <c r="L57" s="92">
        <f t="shared" si="15"/>
        <v>4</v>
      </c>
      <c r="M57" s="92">
        <f t="shared" si="15"/>
        <v>6</v>
      </c>
      <c r="N57" s="92">
        <f t="shared" si="15"/>
        <v>6</v>
      </c>
      <c r="O57" s="92">
        <f t="shared" si="15"/>
        <v>6</v>
      </c>
      <c r="P57" s="92">
        <f t="shared" si="15"/>
        <v>6</v>
      </c>
      <c r="Q57" s="92">
        <f t="shared" si="15"/>
        <v>6</v>
      </c>
      <c r="R57" s="92">
        <f t="shared" si="15"/>
        <v>4</v>
      </c>
      <c r="S57" s="162">
        <f t="shared" si="10"/>
        <v>5.7142857142857144</v>
      </c>
    </row>
    <row r="58" spans="1:19" ht="18.649999999999999" customHeight="1" x14ac:dyDescent="0.25">
      <c r="A58" s="90"/>
      <c r="B58" s="90"/>
      <c r="C58" s="106" t="s">
        <v>186</v>
      </c>
      <c r="D58" s="160"/>
      <c r="E58" s="92">
        <f t="shared" ref="E58:R58" si="16">COUNT(E36:E36,E38:E46,E49:E50,E53:E53)</f>
        <v>5</v>
      </c>
      <c r="F58" s="92">
        <f t="shared" si="16"/>
        <v>7</v>
      </c>
      <c r="G58" s="92">
        <f t="shared" si="16"/>
        <v>8</v>
      </c>
      <c r="H58" s="92">
        <f t="shared" si="16"/>
        <v>6</v>
      </c>
      <c r="I58" s="92">
        <f t="shared" si="16"/>
        <v>6</v>
      </c>
      <c r="J58" s="92">
        <f t="shared" si="16"/>
        <v>6</v>
      </c>
      <c r="K58" s="92">
        <f t="shared" si="16"/>
        <v>4</v>
      </c>
      <c r="L58" s="92">
        <f t="shared" si="16"/>
        <v>4</v>
      </c>
      <c r="M58" s="92">
        <f t="shared" si="16"/>
        <v>6</v>
      </c>
      <c r="N58" s="92">
        <f t="shared" si="16"/>
        <v>6</v>
      </c>
      <c r="O58" s="92">
        <f t="shared" si="16"/>
        <v>6</v>
      </c>
      <c r="P58" s="92">
        <f t="shared" si="16"/>
        <v>6</v>
      </c>
      <c r="Q58" s="92">
        <f t="shared" si="16"/>
        <v>6</v>
      </c>
      <c r="R58" s="92">
        <f t="shared" si="16"/>
        <v>4</v>
      </c>
      <c r="S58" s="162">
        <f t="shared" si="10"/>
        <v>5.7142857142857144</v>
      </c>
    </row>
    <row r="59" spans="1:19" ht="18.649999999999999" customHeight="1" x14ac:dyDescent="0.25">
      <c r="A59" s="90"/>
      <c r="B59" s="90"/>
      <c r="C59" s="106" t="s">
        <v>130</v>
      </c>
      <c r="D59" s="160"/>
      <c r="E59" s="92">
        <f t="shared" ref="E59:R59" si="17">COUNT(E36:E36,E41:E46,E49:E50,E53:E53)</f>
        <v>4</v>
      </c>
      <c r="F59" s="92">
        <f t="shared" si="17"/>
        <v>6</v>
      </c>
      <c r="G59" s="92">
        <f t="shared" si="17"/>
        <v>7</v>
      </c>
      <c r="H59" s="92">
        <f t="shared" si="17"/>
        <v>6</v>
      </c>
      <c r="I59" s="92">
        <f t="shared" si="17"/>
        <v>5</v>
      </c>
      <c r="J59" s="92">
        <f t="shared" si="17"/>
        <v>5</v>
      </c>
      <c r="K59" s="92">
        <f t="shared" si="17"/>
        <v>3</v>
      </c>
      <c r="L59" s="92">
        <f t="shared" si="17"/>
        <v>3</v>
      </c>
      <c r="M59" s="92">
        <f t="shared" si="17"/>
        <v>6</v>
      </c>
      <c r="N59" s="92">
        <f t="shared" si="17"/>
        <v>6</v>
      </c>
      <c r="O59" s="92">
        <f t="shared" si="17"/>
        <v>6</v>
      </c>
      <c r="P59" s="92">
        <f t="shared" si="17"/>
        <v>6</v>
      </c>
      <c r="Q59" s="92">
        <f t="shared" si="17"/>
        <v>5</v>
      </c>
      <c r="R59" s="92">
        <f t="shared" si="17"/>
        <v>3</v>
      </c>
      <c r="S59" s="162">
        <f t="shared" si="10"/>
        <v>5.0714285714285712</v>
      </c>
    </row>
    <row r="60" spans="1:19" ht="18.649999999999999" customHeight="1" thickBot="1" x14ac:dyDescent="0.3">
      <c r="A60" s="108" t="s">
        <v>102</v>
      </c>
      <c r="B60" s="84"/>
      <c r="C60" s="85"/>
      <c r="D60" s="86"/>
      <c r="E60" s="87"/>
      <c r="F60" s="88"/>
      <c r="G60" s="88"/>
      <c r="H60" s="88"/>
      <c r="I60" s="86"/>
      <c r="J60" s="86"/>
      <c r="K60" s="89"/>
      <c r="L60" s="89"/>
      <c r="M60" s="86"/>
      <c r="N60" s="86"/>
      <c r="O60" s="86"/>
      <c r="P60" s="86"/>
      <c r="Q60" s="86"/>
      <c r="R60" s="87"/>
    </row>
    <row r="61" spans="1:19" ht="18.649999999999999" customHeight="1" thickBot="1" x14ac:dyDescent="0.3">
      <c r="A61" s="114" t="s">
        <v>95</v>
      </c>
      <c r="B61" s="114" t="s">
        <v>101</v>
      </c>
      <c r="C61" s="115" t="s">
        <v>97</v>
      </c>
      <c r="D61" s="114">
        <f>SUM(E61:R61)/2</f>
        <v>19</v>
      </c>
      <c r="E61" s="118"/>
      <c r="F61" s="117">
        <v>7.5</v>
      </c>
      <c r="G61" s="117">
        <v>7.5</v>
      </c>
      <c r="H61" s="117">
        <v>4</v>
      </c>
      <c r="I61" s="114"/>
      <c r="J61" s="114"/>
      <c r="K61" s="118"/>
      <c r="L61" s="118"/>
      <c r="M61" s="114">
        <v>7.5</v>
      </c>
      <c r="N61" s="114">
        <v>7.5</v>
      </c>
      <c r="O61" s="114">
        <v>4</v>
      </c>
      <c r="P61" s="114"/>
      <c r="Q61" s="114"/>
      <c r="R61" s="116"/>
    </row>
    <row r="62" spans="1:19" ht="18.649999999999999" customHeight="1" x14ac:dyDescent="0.25">
      <c r="A62" s="84" t="s">
        <v>96</v>
      </c>
      <c r="B62" s="84" t="s">
        <v>100</v>
      </c>
      <c r="C62" s="126" t="s">
        <v>99</v>
      </c>
      <c r="D62" s="86">
        <f>SUM(E62:R62)/2</f>
        <v>19</v>
      </c>
      <c r="E62" s="113"/>
      <c r="F62" s="128" t="s">
        <v>104</v>
      </c>
      <c r="G62" s="121" t="s">
        <v>104</v>
      </c>
      <c r="H62" s="121" t="s">
        <v>104</v>
      </c>
      <c r="I62" s="121" t="s">
        <v>104</v>
      </c>
      <c r="J62" s="84"/>
      <c r="K62" s="113"/>
      <c r="L62" s="143"/>
      <c r="M62" s="129">
        <v>9.5</v>
      </c>
      <c r="N62" s="84">
        <v>9.5</v>
      </c>
      <c r="O62" s="84">
        <v>9.5</v>
      </c>
      <c r="P62" s="84">
        <v>9.5</v>
      </c>
      <c r="Q62" s="84"/>
      <c r="R62" s="112"/>
    </row>
    <row r="63" spans="1:19" ht="18.649999999999999" customHeight="1" x14ac:dyDescent="0.25">
      <c r="A63" s="84" t="s">
        <v>96</v>
      </c>
      <c r="B63" s="84" t="s">
        <v>100</v>
      </c>
      <c r="C63" s="126" t="s">
        <v>137</v>
      </c>
      <c r="D63" s="86">
        <f>SUM(E63:R63)/2</f>
        <v>42</v>
      </c>
      <c r="E63" s="113">
        <v>9.5</v>
      </c>
      <c r="F63" s="129">
        <v>9.5</v>
      </c>
      <c r="G63" s="84"/>
      <c r="H63" s="84"/>
      <c r="I63" s="84">
        <v>4</v>
      </c>
      <c r="J63" s="84">
        <v>9.5</v>
      </c>
      <c r="K63" s="113">
        <v>9.5</v>
      </c>
      <c r="L63" s="113">
        <v>9.5</v>
      </c>
      <c r="M63" s="128">
        <v>9.5</v>
      </c>
      <c r="N63" s="84"/>
      <c r="O63" s="84"/>
      <c r="P63" s="84">
        <v>4</v>
      </c>
      <c r="Q63" s="84">
        <v>9.5</v>
      </c>
      <c r="R63" s="112">
        <v>9.5</v>
      </c>
    </row>
    <row r="64" spans="1:19" ht="18.649999999999999" customHeight="1" x14ac:dyDescent="0.25">
      <c r="A64" s="84"/>
      <c r="B64" s="84"/>
      <c r="C64" s="122" t="s">
        <v>140</v>
      </c>
      <c r="D64" s="86"/>
      <c r="E64" s="89"/>
      <c r="F64" s="88"/>
      <c r="G64" s="88"/>
      <c r="H64" s="88"/>
      <c r="I64" s="86"/>
      <c r="J64" s="86"/>
      <c r="K64" s="89"/>
      <c r="L64" s="89"/>
      <c r="M64" s="86"/>
      <c r="N64" s="86"/>
      <c r="O64" s="86"/>
      <c r="P64" s="86"/>
      <c r="Q64" s="86"/>
      <c r="R64" s="87"/>
    </row>
    <row r="65" spans="1:18" ht="18.649999999999999" customHeight="1" x14ac:dyDescent="0.25">
      <c r="A65" s="84"/>
      <c r="B65" s="84"/>
      <c r="C65" s="130" t="s">
        <v>141</v>
      </c>
      <c r="D65" s="86"/>
      <c r="E65" s="89"/>
      <c r="F65" s="88"/>
      <c r="G65" s="88"/>
      <c r="H65" s="88"/>
      <c r="I65" s="86"/>
      <c r="J65" s="86"/>
      <c r="K65" s="89"/>
      <c r="L65" s="89"/>
      <c r="M65" s="86"/>
      <c r="N65" s="86"/>
      <c r="O65" s="86"/>
      <c r="P65" s="86"/>
      <c r="Q65" s="86"/>
      <c r="R65" s="87"/>
    </row>
    <row r="66" spans="1:18" ht="18.649999999999999" customHeight="1" x14ac:dyDescent="0.3">
      <c r="A66" s="93"/>
      <c r="B66" s="76"/>
      <c r="C66" s="150" t="s">
        <v>155</v>
      </c>
      <c r="D66" s="94"/>
      <c r="E66" s="97">
        <f t="shared" ref="E66:R66" si="18">SUM(E7:E13,E16:E18,E20:E22,E24:E25,E27:E29,E31:E31,E33:E33,E35:E35,E38:E46,E49:E50,E53:E53,E61:E65)</f>
        <v>119.5</v>
      </c>
      <c r="F66" s="97">
        <f t="shared" si="18"/>
        <v>157</v>
      </c>
      <c r="G66" s="97">
        <f t="shared" si="18"/>
        <v>149.5</v>
      </c>
      <c r="H66" s="97">
        <f t="shared" si="18"/>
        <v>165</v>
      </c>
      <c r="I66" s="97">
        <f t="shared" si="18"/>
        <v>159</v>
      </c>
      <c r="J66" s="97">
        <f t="shared" si="18"/>
        <v>181.5</v>
      </c>
      <c r="K66" s="97">
        <f t="shared" si="18"/>
        <v>87.5</v>
      </c>
      <c r="L66" s="97">
        <f t="shared" si="18"/>
        <v>95.5</v>
      </c>
      <c r="M66" s="97">
        <f t="shared" si="18"/>
        <v>171.5</v>
      </c>
      <c r="N66" s="97">
        <f t="shared" si="18"/>
        <v>161</v>
      </c>
      <c r="O66" s="97">
        <f t="shared" si="18"/>
        <v>177.5</v>
      </c>
      <c r="P66" s="97">
        <f t="shared" si="18"/>
        <v>150.5</v>
      </c>
      <c r="Q66" s="97">
        <f t="shared" si="18"/>
        <v>173.5</v>
      </c>
      <c r="R66" s="97">
        <f t="shared" si="18"/>
        <v>127.5</v>
      </c>
    </row>
    <row r="67" spans="1:18" ht="18.649999999999999" customHeight="1" x14ac:dyDescent="0.3">
      <c r="A67" s="95"/>
      <c r="B67" s="96"/>
      <c r="C67" s="151" t="s">
        <v>154</v>
      </c>
      <c r="D67" s="94"/>
      <c r="E67" s="97">
        <f>E66/8</f>
        <v>14.9375</v>
      </c>
      <c r="F67" s="97">
        <f>F66/8</f>
        <v>19.625</v>
      </c>
      <c r="G67" s="97">
        <f>G66/8</f>
        <v>18.6875</v>
      </c>
      <c r="H67" s="97">
        <f t="shared" ref="H67:R67" si="19">H66/8</f>
        <v>20.625</v>
      </c>
      <c r="I67" s="97">
        <f t="shared" si="19"/>
        <v>19.875</v>
      </c>
      <c r="J67" s="97">
        <f t="shared" si="19"/>
        <v>22.6875</v>
      </c>
      <c r="K67" s="97">
        <f t="shared" si="19"/>
        <v>10.9375</v>
      </c>
      <c r="L67" s="97">
        <f t="shared" si="19"/>
        <v>11.9375</v>
      </c>
      <c r="M67" s="97">
        <f t="shared" si="19"/>
        <v>21.4375</v>
      </c>
      <c r="N67" s="97">
        <f t="shared" si="19"/>
        <v>20.125</v>
      </c>
      <c r="O67" s="97">
        <f t="shared" si="19"/>
        <v>22.1875</v>
      </c>
      <c r="P67" s="97">
        <f t="shared" si="19"/>
        <v>18.8125</v>
      </c>
      <c r="Q67" s="97">
        <f t="shared" si="19"/>
        <v>21.6875</v>
      </c>
      <c r="R67" s="97">
        <f t="shared" si="19"/>
        <v>15.9375</v>
      </c>
    </row>
    <row r="68" spans="1:18" ht="13" x14ac:dyDescent="0.3">
      <c r="A68" s="98"/>
      <c r="B68" s="98"/>
      <c r="C68" s="98"/>
      <c r="D68" s="203" t="s">
        <v>212</v>
      </c>
      <c r="E68" s="204" t="s">
        <v>74</v>
      </c>
      <c r="F68" s="208" t="s">
        <v>203</v>
      </c>
      <c r="H68" s="203" t="s">
        <v>211</v>
      </c>
      <c r="I68" s="213"/>
      <c r="J68" s="214" t="s">
        <v>203</v>
      </c>
      <c r="L68" s="203" t="s">
        <v>213</v>
      </c>
      <c r="M68" s="204" t="s">
        <v>74</v>
      </c>
      <c r="N68" s="208" t="s">
        <v>203</v>
      </c>
      <c r="P68" s="203" t="s">
        <v>211</v>
      </c>
      <c r="Q68" s="213"/>
      <c r="R68" s="214" t="s">
        <v>203</v>
      </c>
    </row>
    <row r="69" spans="1:18" ht="13" x14ac:dyDescent="0.3">
      <c r="A69" s="100"/>
      <c r="B69" s="100"/>
      <c r="C69" s="100"/>
      <c r="D69" s="199" t="s">
        <v>159</v>
      </c>
      <c r="E69" s="101">
        <v>27.15</v>
      </c>
      <c r="F69" s="209" t="str">
        <f>E69*40 &amp; "hrs"</f>
        <v>1086hrs</v>
      </c>
      <c r="H69" s="197" t="s">
        <v>214</v>
      </c>
      <c r="I69" s="172">
        <v>25.93</v>
      </c>
      <c r="J69" s="216" t="str">
        <f>I69*40 &amp; "hrs"</f>
        <v>1037.2hrs</v>
      </c>
      <c r="L69" s="197" t="s">
        <v>159</v>
      </c>
      <c r="M69" s="175">
        <v>27.15</v>
      </c>
      <c r="N69" s="211" t="str">
        <f>M69*40 &amp; "hrs"</f>
        <v>1086hrs</v>
      </c>
      <c r="P69" s="197" t="s">
        <v>195</v>
      </c>
      <c r="Q69" s="215">
        <v>25.93</v>
      </c>
      <c r="R69" s="212" t="str">
        <f>Q69*40 &amp; "hrs"</f>
        <v>1037.2hrs</v>
      </c>
    </row>
    <row r="70" spans="1:18" ht="13" x14ac:dyDescent="0.3">
      <c r="A70" s="100"/>
      <c r="B70" s="100"/>
      <c r="C70" s="100"/>
      <c r="D70" s="200" t="s">
        <v>204</v>
      </c>
      <c r="E70" s="196">
        <f>SUM(E66:K66)/40</f>
        <v>25.475000000000001</v>
      </c>
      <c r="F70" s="210" t="str">
        <f>E70*40 &amp; "hrs"</f>
        <v>1019hrs</v>
      </c>
      <c r="H70" s="198" t="s">
        <v>74</v>
      </c>
      <c r="I70" s="218">
        <f>SUM(E66+F66+G66+H66+I66+J66+K66)/40</f>
        <v>25.475000000000001</v>
      </c>
      <c r="J70" s="219" t="str">
        <f>I70*40 &amp; "hrs"</f>
        <v>1019hrs</v>
      </c>
      <c r="L70" s="205" t="s">
        <v>204</v>
      </c>
      <c r="M70" s="202">
        <f>SUM(L66:R66)/40</f>
        <v>26.425000000000001</v>
      </c>
      <c r="N70" s="217" t="str">
        <f>M70*40 &amp; "hrs"</f>
        <v>1057hrs</v>
      </c>
      <c r="P70" s="207" t="s">
        <v>74</v>
      </c>
      <c r="Q70" s="105">
        <f>SUM(L66+M66+N66+O66+P66+Q66+R66)/40</f>
        <v>26.425000000000001</v>
      </c>
      <c r="R70" s="220" t="str">
        <f>Q70*40 &amp; "hrs"</f>
        <v>1057hrs</v>
      </c>
    </row>
    <row r="71" spans="1:18" ht="13" x14ac:dyDescent="0.3">
      <c r="A71" s="76"/>
      <c r="B71" s="76"/>
      <c r="C71" s="76"/>
      <c r="D71" s="197" t="s">
        <v>188</v>
      </c>
      <c r="E71" s="175">
        <f>COUNTIFS(E7:K67, "T")*8/40</f>
        <v>0</v>
      </c>
      <c r="F71" s="211" t="str">
        <f>E71*40 &amp; "hrs"</f>
        <v>0hrs</v>
      </c>
      <c r="H71" s="201" t="s">
        <v>215</v>
      </c>
      <c r="I71" s="171">
        <v>29.07</v>
      </c>
      <c r="J71" s="212" t="str">
        <f>I71*40 &amp; "hrs"</f>
        <v>1162.8hrs</v>
      </c>
      <c r="L71" s="206" t="s">
        <v>188</v>
      </c>
      <c r="M71" s="195">
        <f>COUNTIFS(L7:R65, "T")*8/40</f>
        <v>0</v>
      </c>
      <c r="N71" s="212" t="str">
        <f>M71*40 &amp; "hrs"</f>
        <v>0hrs</v>
      </c>
      <c r="P71" s="201" t="s">
        <v>196</v>
      </c>
      <c r="Q71" s="215">
        <v>29.07</v>
      </c>
      <c r="R71" s="212" t="str">
        <f>Q71*40 &amp; "hrs"</f>
        <v>1162.8hrs</v>
      </c>
    </row>
  </sheetData>
  <mergeCells count="5">
    <mergeCell ref="A1:R1"/>
    <mergeCell ref="A2:R2"/>
    <mergeCell ref="A3:R3"/>
    <mergeCell ref="E4:K4"/>
    <mergeCell ref="L4:R4"/>
  </mergeCells>
  <conditionalFormatting sqref="I70">
    <cfRule type="cellIs" dxfId="97" priority="12" operator="between">
      <formula>25.93</formula>
      <formula>29.07</formula>
    </cfRule>
    <cfRule type="cellIs" dxfId="96" priority="13" operator="lessThan">
      <formula>25.93</formula>
    </cfRule>
    <cfRule type="cellIs" dxfId="95" priority="14" operator="greaterThan">
      <formula>29.07</formula>
    </cfRule>
  </conditionalFormatting>
  <conditionalFormatting sqref="J70">
    <cfRule type="cellIs" dxfId="94" priority="6" operator="lessThan">
      <formula>$J$69</formula>
    </cfRule>
    <cfRule type="cellIs" dxfId="93" priority="7" operator="greaterThan">
      <formula>$J$71</formula>
    </cfRule>
    <cfRule type="cellIs" dxfId="92" priority="8" operator="between">
      <formula>$J$69</formula>
      <formula>$J$71</formula>
    </cfRule>
  </conditionalFormatting>
  <conditionalFormatting sqref="Q69">
    <cfRule type="cellIs" dxfId="91" priority="3" operator="lessThan">
      <formula>$Q$69</formula>
    </cfRule>
  </conditionalFormatting>
  <conditionalFormatting sqref="Q70">
    <cfRule type="cellIs" dxfId="90" priority="1" operator="greaterThan">
      <formula>29.07</formula>
    </cfRule>
    <cfRule type="cellIs" dxfId="89" priority="2" operator="lessThan">
      <formula>25.93</formula>
    </cfRule>
    <cfRule type="cellIs" dxfId="88" priority="4" operator="greaterThan">
      <formula>$Q$71</formula>
    </cfRule>
    <cfRule type="cellIs" dxfId="87" priority="5" operator="between">
      <formula>$Q$69</formula>
      <formula>$Q$71</formula>
    </cfRule>
  </conditionalFormatting>
  <conditionalFormatting sqref="R70">
    <cfRule type="cellIs" dxfId="86" priority="9" operator="lessThan">
      <formula>$R$69</formula>
    </cfRule>
    <cfRule type="cellIs" dxfId="85" priority="10" operator="greaterThan">
      <formula>$R$71</formula>
    </cfRule>
    <cfRule type="cellIs" dxfId="84" priority="11" operator="between">
      <formula>$R$69</formula>
      <formula>$R$71</formula>
    </cfRule>
  </conditionalFormatting>
  <pageMargins left="0.7" right="0.7" top="0.75" bottom="0.75" header="0.3" footer="0.3"/>
  <pageSetup scale="56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70"/>
  <sheetViews>
    <sheetView topLeftCell="A13" zoomScale="70" zoomScaleNormal="70" workbookViewId="0">
      <selection activeCell="A39" sqref="A39:R39"/>
    </sheetView>
  </sheetViews>
  <sheetFormatPr defaultRowHeight="12.5" x14ac:dyDescent="0.25"/>
  <cols>
    <col min="2" max="2" width="14.453125" customWidth="1"/>
    <col min="3" max="3" width="21.7265625" customWidth="1"/>
    <col min="4" max="18" width="7.7265625" customWidth="1"/>
  </cols>
  <sheetData>
    <row r="1" spans="1:18" ht="13.5" customHeight="1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.5" customHeight="1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.5" customHeight="1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9.5" customHeight="1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9.5" customHeight="1" x14ac:dyDescent="0.3">
      <c r="A5" s="78"/>
      <c r="B5" s="78"/>
      <c r="C5" s="78"/>
      <c r="D5" s="78"/>
      <c r="E5" s="79">
        <v>45067</v>
      </c>
      <c r="F5" s="79">
        <v>45068</v>
      </c>
      <c r="G5" s="79">
        <v>45069</v>
      </c>
      <c r="H5" s="79">
        <v>45070</v>
      </c>
      <c r="I5" s="79">
        <v>45071</v>
      </c>
      <c r="J5" s="79">
        <v>45072</v>
      </c>
      <c r="K5" s="79">
        <v>45073</v>
      </c>
      <c r="L5" s="79">
        <v>45074</v>
      </c>
      <c r="M5" s="79">
        <v>45075</v>
      </c>
      <c r="N5" s="79">
        <v>45076</v>
      </c>
      <c r="O5" s="79">
        <v>45077</v>
      </c>
      <c r="P5" s="79">
        <v>45078</v>
      </c>
      <c r="Q5" s="79">
        <v>45079</v>
      </c>
      <c r="R5" s="79">
        <v>45080</v>
      </c>
    </row>
    <row r="6" spans="1:18" ht="19.5" customHeight="1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9.5" customHeight="1" x14ac:dyDescent="0.25">
      <c r="A7" s="84" t="s">
        <v>13</v>
      </c>
      <c r="B7" s="84" t="s">
        <v>116</v>
      </c>
      <c r="C7" s="85" t="s">
        <v>115</v>
      </c>
      <c r="D7" s="86">
        <f t="shared" ref="D7:D13" si="0">SUM(E7:R7)/2</f>
        <v>40</v>
      </c>
      <c r="E7" s="89"/>
      <c r="F7" s="86">
        <v>8</v>
      </c>
      <c r="G7" s="86">
        <v>8</v>
      </c>
      <c r="H7" s="86">
        <v>8</v>
      </c>
      <c r="I7" s="86">
        <v>8</v>
      </c>
      <c r="J7" s="86">
        <v>8</v>
      </c>
      <c r="K7" s="89"/>
      <c r="L7" s="89"/>
      <c r="M7" s="86">
        <v>8</v>
      </c>
      <c r="N7" s="86">
        <v>8</v>
      </c>
      <c r="O7" s="86">
        <v>8</v>
      </c>
      <c r="P7" s="86">
        <v>8</v>
      </c>
      <c r="Q7" s="86">
        <v>8</v>
      </c>
      <c r="R7" s="87"/>
    </row>
    <row r="8" spans="1:18" ht="19.5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40</v>
      </c>
      <c r="E8" s="89"/>
      <c r="F8" s="88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19.5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9.5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232">
        <v>8</v>
      </c>
    </row>
    <row r="11" spans="1:18" ht="19.5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9.5" customHeight="1" x14ac:dyDescent="0.25">
      <c r="A12" s="84" t="s">
        <v>13</v>
      </c>
      <c r="B12" s="84" t="s">
        <v>90</v>
      </c>
      <c r="C12" s="124" t="s">
        <v>106</v>
      </c>
      <c r="D12" s="86">
        <f t="shared" si="0"/>
        <v>8</v>
      </c>
      <c r="E12" s="89"/>
      <c r="F12" s="88"/>
      <c r="G12" s="88"/>
      <c r="H12" s="86"/>
      <c r="I12" s="86"/>
      <c r="J12" s="86"/>
      <c r="K12" s="89">
        <v>8</v>
      </c>
      <c r="L12" s="146"/>
      <c r="M12" s="86"/>
      <c r="N12" s="86"/>
      <c r="O12" s="86"/>
      <c r="P12" s="86"/>
      <c r="Q12" s="86"/>
      <c r="R12" s="87">
        <v>8</v>
      </c>
    </row>
    <row r="13" spans="1:18" ht="19.5" customHeight="1" x14ac:dyDescent="0.25">
      <c r="A13" s="84" t="s">
        <v>13</v>
      </c>
      <c r="B13" s="84" t="s">
        <v>228</v>
      </c>
      <c r="C13" s="124" t="s">
        <v>112</v>
      </c>
      <c r="D13" s="86">
        <f t="shared" si="0"/>
        <v>12</v>
      </c>
      <c r="E13" s="89">
        <v>6</v>
      </c>
      <c r="F13" s="88"/>
      <c r="G13" s="138"/>
      <c r="H13" s="86"/>
      <c r="I13" s="138"/>
      <c r="J13" s="86"/>
      <c r="K13" s="89">
        <v>6</v>
      </c>
      <c r="L13" s="146">
        <v>6</v>
      </c>
      <c r="M13" s="86"/>
      <c r="N13" s="138"/>
      <c r="O13" s="86"/>
      <c r="P13" s="138"/>
      <c r="Q13" s="86"/>
      <c r="R13" s="87">
        <v>6</v>
      </c>
    </row>
    <row r="14" spans="1:18" ht="19.5" customHeight="1" x14ac:dyDescent="0.25">
      <c r="A14" s="90"/>
      <c r="B14" s="90"/>
      <c r="C14" s="91" t="s">
        <v>122</v>
      </c>
      <c r="D14" s="160"/>
      <c r="E14" s="92">
        <f t="shared" ref="E14:R14" si="1">COUNT(E7:E13)</f>
        <v>3</v>
      </c>
      <c r="F14" s="92">
        <f t="shared" si="1"/>
        <v>5</v>
      </c>
      <c r="G14" s="92">
        <f t="shared" si="1"/>
        <v>4</v>
      </c>
      <c r="H14" s="92">
        <f t="shared" si="1"/>
        <v>4</v>
      </c>
      <c r="I14" s="92">
        <f t="shared" si="1"/>
        <v>5</v>
      </c>
      <c r="J14" s="92">
        <f t="shared" si="1"/>
        <v>5</v>
      </c>
      <c r="K14" s="92">
        <f t="shared" si="1"/>
        <v>2</v>
      </c>
      <c r="L14" s="92">
        <f t="shared" si="1"/>
        <v>1</v>
      </c>
      <c r="M14" s="92">
        <f t="shared" si="1"/>
        <v>5</v>
      </c>
      <c r="N14" s="92">
        <f t="shared" si="1"/>
        <v>5</v>
      </c>
      <c r="O14" s="92">
        <f t="shared" si="1"/>
        <v>5</v>
      </c>
      <c r="P14" s="92">
        <f t="shared" si="1"/>
        <v>4</v>
      </c>
      <c r="Q14" s="92">
        <f t="shared" si="1"/>
        <v>4</v>
      </c>
      <c r="R14" s="92">
        <f t="shared" si="1"/>
        <v>4</v>
      </c>
    </row>
    <row r="15" spans="1:18" ht="19.5" customHeight="1" x14ac:dyDescent="0.25">
      <c r="A15" s="84" t="s">
        <v>13</v>
      </c>
      <c r="B15" s="84" t="s">
        <v>14</v>
      </c>
      <c r="C15" s="109" t="s">
        <v>98</v>
      </c>
      <c r="D15" s="86">
        <f>SUM(E15:R15)/2</f>
        <v>24</v>
      </c>
      <c r="E15" s="89"/>
      <c r="F15" s="110" t="s">
        <v>104</v>
      </c>
      <c r="G15" s="110" t="s">
        <v>104</v>
      </c>
      <c r="H15" s="110" t="s">
        <v>104</v>
      </c>
      <c r="I15" s="110" t="s">
        <v>104</v>
      </c>
      <c r="J15" s="86">
        <v>8</v>
      </c>
      <c r="K15" s="89"/>
      <c r="L15" s="89"/>
      <c r="M15" s="86">
        <v>8</v>
      </c>
      <c r="N15" s="86">
        <v>8</v>
      </c>
      <c r="O15" s="86">
        <v>8</v>
      </c>
      <c r="P15" s="86">
        <v>8</v>
      </c>
      <c r="Q15" s="86">
        <v>8</v>
      </c>
      <c r="R15" s="87"/>
    </row>
    <row r="16" spans="1:18" ht="19.5" customHeight="1" x14ac:dyDescent="0.25">
      <c r="A16" s="84" t="s">
        <v>13</v>
      </c>
      <c r="B16" s="84" t="s">
        <v>14</v>
      </c>
      <c r="C16" s="109" t="s">
        <v>142</v>
      </c>
      <c r="D16" s="86">
        <f>SUM(E16:R16)/2</f>
        <v>40</v>
      </c>
      <c r="E16" s="89"/>
      <c r="F16" s="88">
        <v>8</v>
      </c>
      <c r="G16" s="86">
        <v>8</v>
      </c>
      <c r="H16" s="86"/>
      <c r="I16" s="86">
        <v>8</v>
      </c>
      <c r="J16" s="86">
        <v>8</v>
      </c>
      <c r="K16" s="89">
        <v>8</v>
      </c>
      <c r="L16" s="89">
        <v>8</v>
      </c>
      <c r="M16" s="86">
        <v>8</v>
      </c>
      <c r="N16" s="86"/>
      <c r="O16" s="86">
        <v>8</v>
      </c>
      <c r="P16" s="86">
        <v>8</v>
      </c>
      <c r="Q16" s="86">
        <v>8</v>
      </c>
      <c r="R16" s="87"/>
    </row>
    <row r="17" spans="1:18" ht="19.5" customHeight="1" x14ac:dyDescent="0.25">
      <c r="A17" s="84" t="s">
        <v>13</v>
      </c>
      <c r="B17" s="84" t="s">
        <v>201</v>
      </c>
      <c r="C17" s="109" t="s">
        <v>107</v>
      </c>
      <c r="D17" s="86">
        <f>SUM(E17:R17)/2</f>
        <v>22</v>
      </c>
      <c r="E17" s="89">
        <v>8</v>
      </c>
      <c r="F17" s="86"/>
      <c r="G17" s="86">
        <v>5</v>
      </c>
      <c r="H17" s="86">
        <v>5</v>
      </c>
      <c r="I17" s="86"/>
      <c r="J17" s="86"/>
      <c r="K17" s="89"/>
      <c r="L17" s="89">
        <v>8</v>
      </c>
      <c r="M17" s="86">
        <v>5</v>
      </c>
      <c r="N17" s="86">
        <v>5</v>
      </c>
      <c r="O17" s="86"/>
      <c r="P17" s="86"/>
      <c r="Q17" s="86"/>
      <c r="R17" s="87">
        <v>8</v>
      </c>
    </row>
    <row r="18" spans="1:18" ht="19.5" customHeight="1" x14ac:dyDescent="0.25">
      <c r="A18" s="90"/>
      <c r="B18" s="90"/>
      <c r="C18" s="91" t="s">
        <v>123</v>
      </c>
      <c r="D18" s="160"/>
      <c r="E18" s="92">
        <f t="shared" ref="E18:R18" si="2">COUNT(E7:E13,E15:E17)</f>
        <v>4</v>
      </c>
      <c r="F18" s="92">
        <f t="shared" si="2"/>
        <v>6</v>
      </c>
      <c r="G18" s="92">
        <f t="shared" si="2"/>
        <v>6</v>
      </c>
      <c r="H18" s="92">
        <f t="shared" si="2"/>
        <v>5</v>
      </c>
      <c r="I18" s="92">
        <f t="shared" si="2"/>
        <v>6</v>
      </c>
      <c r="J18" s="92">
        <f t="shared" si="2"/>
        <v>7</v>
      </c>
      <c r="K18" s="92">
        <f t="shared" si="2"/>
        <v>3</v>
      </c>
      <c r="L18" s="92">
        <f t="shared" si="2"/>
        <v>3</v>
      </c>
      <c r="M18" s="92">
        <f t="shared" si="2"/>
        <v>8</v>
      </c>
      <c r="N18" s="92">
        <f t="shared" si="2"/>
        <v>7</v>
      </c>
      <c r="O18" s="92">
        <f t="shared" si="2"/>
        <v>7</v>
      </c>
      <c r="P18" s="92">
        <f t="shared" si="2"/>
        <v>6</v>
      </c>
      <c r="Q18" s="92">
        <f t="shared" si="2"/>
        <v>6</v>
      </c>
      <c r="R18" s="92">
        <f t="shared" si="2"/>
        <v>5</v>
      </c>
    </row>
    <row r="19" spans="1:18" ht="19.5" customHeight="1" x14ac:dyDescent="0.25">
      <c r="A19" s="84" t="s">
        <v>13</v>
      </c>
      <c r="B19" s="84" t="s">
        <v>26</v>
      </c>
      <c r="C19" s="109" t="s">
        <v>132</v>
      </c>
      <c r="D19" s="86">
        <f>SUM(E19:R19)/2</f>
        <v>40</v>
      </c>
      <c r="E19" s="89"/>
      <c r="F19" s="86">
        <v>8</v>
      </c>
      <c r="G19" s="86"/>
      <c r="H19" s="86">
        <v>8</v>
      </c>
      <c r="I19" s="86">
        <v>8</v>
      </c>
      <c r="J19" s="86">
        <v>8</v>
      </c>
      <c r="K19" s="89">
        <v>8</v>
      </c>
      <c r="L19" s="89">
        <v>8</v>
      </c>
      <c r="M19" s="86"/>
      <c r="N19" s="86">
        <v>8</v>
      </c>
      <c r="O19" s="86">
        <v>8</v>
      </c>
      <c r="P19" s="86">
        <v>8</v>
      </c>
      <c r="Q19" s="86">
        <v>8</v>
      </c>
      <c r="R19" s="224"/>
    </row>
    <row r="20" spans="1:18" ht="19.5" customHeight="1" x14ac:dyDescent="0.25">
      <c r="A20" s="84" t="s">
        <v>13</v>
      </c>
      <c r="B20" s="84" t="s">
        <v>26</v>
      </c>
      <c r="C20" s="109" t="s">
        <v>146</v>
      </c>
      <c r="D20" s="86">
        <f>SUM(E20:R20)/2</f>
        <v>28</v>
      </c>
      <c r="E20" s="89">
        <v>8</v>
      </c>
      <c r="F20" s="86"/>
      <c r="G20" s="86">
        <v>8</v>
      </c>
      <c r="H20" s="86">
        <v>8</v>
      </c>
      <c r="I20" s="110" t="s">
        <v>104</v>
      </c>
      <c r="J20" s="110" t="s">
        <v>104</v>
      </c>
      <c r="K20" s="137"/>
      <c r="L20" s="89"/>
      <c r="M20" s="110" t="s">
        <v>104</v>
      </c>
      <c r="N20" s="86">
        <v>8</v>
      </c>
      <c r="O20" s="86"/>
      <c r="P20" s="86">
        <v>8</v>
      </c>
      <c r="Q20" s="86">
        <v>8</v>
      </c>
      <c r="R20" s="89">
        <v>8</v>
      </c>
    </row>
    <row r="21" spans="1:18" ht="19.5" customHeight="1" x14ac:dyDescent="0.25">
      <c r="A21" s="84" t="s">
        <v>13</v>
      </c>
      <c r="B21" s="84" t="s">
        <v>26</v>
      </c>
      <c r="C21" s="109" t="s">
        <v>109</v>
      </c>
      <c r="D21" s="86">
        <f>SUM(E21:R21)/2</f>
        <v>40</v>
      </c>
      <c r="E21" s="89"/>
      <c r="F21" s="86">
        <v>8</v>
      </c>
      <c r="G21" s="86">
        <v>8</v>
      </c>
      <c r="H21" s="86">
        <v>8</v>
      </c>
      <c r="I21" s="86">
        <v>8</v>
      </c>
      <c r="J21" s="86">
        <v>8</v>
      </c>
      <c r="K21" s="89"/>
      <c r="L21" s="89"/>
      <c r="M21" s="86">
        <v>8</v>
      </c>
      <c r="N21" s="86">
        <v>8</v>
      </c>
      <c r="O21" s="86">
        <v>8</v>
      </c>
      <c r="P21" s="86">
        <v>8</v>
      </c>
      <c r="Q21" s="86">
        <v>8</v>
      </c>
      <c r="R21" s="87"/>
    </row>
    <row r="22" spans="1:18" ht="19.5" customHeight="1" x14ac:dyDescent="0.25">
      <c r="A22" s="90"/>
      <c r="B22" s="90"/>
      <c r="C22" s="91" t="s">
        <v>120</v>
      </c>
      <c r="D22" s="160"/>
      <c r="E22" s="92">
        <f t="shared" ref="E22:R22" si="3">COUNT(E7:E13,E15:E17,E19:E21)</f>
        <v>5</v>
      </c>
      <c r="F22" s="92">
        <f t="shared" si="3"/>
        <v>8</v>
      </c>
      <c r="G22" s="92">
        <f t="shared" si="3"/>
        <v>8</v>
      </c>
      <c r="H22" s="92">
        <f t="shared" si="3"/>
        <v>8</v>
      </c>
      <c r="I22" s="92">
        <f t="shared" si="3"/>
        <v>8</v>
      </c>
      <c r="J22" s="92">
        <f t="shared" si="3"/>
        <v>9</v>
      </c>
      <c r="K22" s="92">
        <f t="shared" si="3"/>
        <v>4</v>
      </c>
      <c r="L22" s="92">
        <f t="shared" si="3"/>
        <v>4</v>
      </c>
      <c r="M22" s="92">
        <f t="shared" si="3"/>
        <v>9</v>
      </c>
      <c r="N22" s="92">
        <f t="shared" si="3"/>
        <v>10</v>
      </c>
      <c r="O22" s="92">
        <f t="shared" si="3"/>
        <v>9</v>
      </c>
      <c r="P22" s="92">
        <f t="shared" si="3"/>
        <v>9</v>
      </c>
      <c r="Q22" s="92">
        <f t="shared" si="3"/>
        <v>9</v>
      </c>
      <c r="R22" s="92">
        <f t="shared" si="3"/>
        <v>6</v>
      </c>
    </row>
    <row r="23" spans="1:18" ht="19.5" hidden="1" customHeight="1" x14ac:dyDescent="0.25">
      <c r="A23" s="84" t="s">
        <v>13</v>
      </c>
      <c r="B23" s="84" t="s">
        <v>30</v>
      </c>
      <c r="C23" s="221" t="s">
        <v>237</v>
      </c>
      <c r="D23" s="86">
        <f>SUM(E23:R23)/2</f>
        <v>0</v>
      </c>
      <c r="E23" s="89"/>
      <c r="F23" s="193"/>
      <c r="G23" s="193"/>
      <c r="H23" s="193" t="s">
        <v>220</v>
      </c>
      <c r="I23" s="193" t="s">
        <v>220</v>
      </c>
      <c r="J23" s="193" t="s">
        <v>220</v>
      </c>
      <c r="K23" s="233" t="s">
        <v>220</v>
      </c>
      <c r="L23" s="233" t="s">
        <v>220</v>
      </c>
      <c r="M23" s="193"/>
      <c r="N23" s="193"/>
      <c r="O23" s="193" t="s">
        <v>220</v>
      </c>
      <c r="P23" s="193" t="s">
        <v>220</v>
      </c>
      <c r="Q23" s="193" t="s">
        <v>220</v>
      </c>
      <c r="R23" s="229" t="s">
        <v>220</v>
      </c>
    </row>
    <row r="24" spans="1:18" ht="19.5" customHeight="1" x14ac:dyDescent="0.25">
      <c r="A24" s="84" t="s">
        <v>13</v>
      </c>
      <c r="B24" s="84" t="s">
        <v>30</v>
      </c>
      <c r="C24" s="109" t="s">
        <v>144</v>
      </c>
      <c r="D24" s="86">
        <f>SUM(E24:R24)/2</f>
        <v>16</v>
      </c>
      <c r="E24" s="89">
        <v>8</v>
      </c>
      <c r="F24" s="86"/>
      <c r="G24" s="86"/>
      <c r="H24" s="86"/>
      <c r="I24" s="86"/>
      <c r="J24" s="86"/>
      <c r="K24" s="89">
        <v>8</v>
      </c>
      <c r="L24" s="89">
        <v>8</v>
      </c>
      <c r="M24" s="86"/>
      <c r="N24" s="86"/>
      <c r="O24" s="86"/>
      <c r="P24" s="86"/>
      <c r="Q24" s="86"/>
      <c r="R24" s="87">
        <v>8</v>
      </c>
    </row>
    <row r="25" spans="1:18" ht="19.5" customHeight="1" x14ac:dyDescent="0.25">
      <c r="A25" s="90"/>
      <c r="B25" s="90"/>
      <c r="C25" s="91" t="s">
        <v>119</v>
      </c>
      <c r="D25" s="160"/>
      <c r="E25" s="92">
        <f t="shared" ref="E25:R25" si="4">COUNT(E7:E13,E15:E17,E19:E21,E23:E24)</f>
        <v>6</v>
      </c>
      <c r="F25" s="92">
        <f t="shared" si="4"/>
        <v>8</v>
      </c>
      <c r="G25" s="92">
        <f t="shared" si="4"/>
        <v>8</v>
      </c>
      <c r="H25" s="92">
        <f t="shared" si="4"/>
        <v>8</v>
      </c>
      <c r="I25" s="92">
        <f t="shared" si="4"/>
        <v>8</v>
      </c>
      <c r="J25" s="92">
        <f t="shared" si="4"/>
        <v>9</v>
      </c>
      <c r="K25" s="92">
        <f t="shared" si="4"/>
        <v>5</v>
      </c>
      <c r="L25" s="92">
        <f t="shared" si="4"/>
        <v>5</v>
      </c>
      <c r="M25" s="92">
        <f t="shared" si="4"/>
        <v>9</v>
      </c>
      <c r="N25" s="92">
        <f t="shared" si="4"/>
        <v>10</v>
      </c>
      <c r="O25" s="92">
        <f t="shared" si="4"/>
        <v>9</v>
      </c>
      <c r="P25" s="92">
        <f t="shared" si="4"/>
        <v>9</v>
      </c>
      <c r="Q25" s="92">
        <f t="shared" si="4"/>
        <v>9</v>
      </c>
      <c r="R25" s="92">
        <f t="shared" si="4"/>
        <v>7</v>
      </c>
    </row>
    <row r="26" spans="1:18" ht="19.5" customHeight="1" x14ac:dyDescent="0.25">
      <c r="A26" s="84" t="s">
        <v>13</v>
      </c>
      <c r="B26" s="84" t="s">
        <v>91</v>
      </c>
      <c r="C26" s="109" t="s">
        <v>189</v>
      </c>
      <c r="D26" s="86">
        <f>SUM(E26:R26)/2</f>
        <v>40</v>
      </c>
      <c r="E26" s="89"/>
      <c r="F26" s="86">
        <v>8</v>
      </c>
      <c r="G26" s="86">
        <v>8</v>
      </c>
      <c r="H26" s="86">
        <v>8</v>
      </c>
      <c r="I26" s="86"/>
      <c r="J26" s="86">
        <v>8</v>
      </c>
      <c r="K26" s="89">
        <v>8</v>
      </c>
      <c r="L26" s="89">
        <v>8</v>
      </c>
      <c r="M26" s="86">
        <v>8</v>
      </c>
      <c r="N26" s="86">
        <v>8</v>
      </c>
      <c r="O26" s="86">
        <v>8</v>
      </c>
      <c r="P26" s="86"/>
      <c r="Q26" s="86">
        <v>8</v>
      </c>
      <c r="R26" s="87"/>
    </row>
    <row r="27" spans="1:18" ht="19.5" customHeight="1" x14ac:dyDescent="0.25">
      <c r="A27" s="84" t="s">
        <v>13</v>
      </c>
      <c r="B27" s="84" t="s">
        <v>91</v>
      </c>
      <c r="C27" s="109" t="s">
        <v>180</v>
      </c>
      <c r="D27" s="86">
        <f>SUM(E27:R27)/2</f>
        <v>40</v>
      </c>
      <c r="E27" s="89">
        <v>8</v>
      </c>
      <c r="F27" s="86">
        <v>8</v>
      </c>
      <c r="G27" s="86">
        <v>8</v>
      </c>
      <c r="H27" s="86">
        <v>8</v>
      </c>
      <c r="I27" s="86"/>
      <c r="J27" s="86">
        <v>8</v>
      </c>
      <c r="K27" s="89"/>
      <c r="L27" s="89"/>
      <c r="M27" s="86">
        <v>8</v>
      </c>
      <c r="N27" s="86">
        <v>8</v>
      </c>
      <c r="O27" s="86">
        <v>8</v>
      </c>
      <c r="P27" s="86"/>
      <c r="Q27" s="86">
        <v>8</v>
      </c>
      <c r="R27" s="87">
        <v>8</v>
      </c>
    </row>
    <row r="28" spans="1:18" ht="19.5" customHeight="1" x14ac:dyDescent="0.25">
      <c r="A28" s="84" t="s">
        <v>13</v>
      </c>
      <c r="B28" s="84" t="s">
        <v>91</v>
      </c>
      <c r="C28" s="85" t="s">
        <v>92</v>
      </c>
      <c r="D28" s="86">
        <f>SUM(E28:R28)/2</f>
        <v>40</v>
      </c>
      <c r="E28" s="89"/>
      <c r="F28" s="86">
        <v>8</v>
      </c>
      <c r="G28" s="86">
        <v>8</v>
      </c>
      <c r="H28" s="86">
        <v>8</v>
      </c>
      <c r="I28" s="86">
        <v>8</v>
      </c>
      <c r="J28" s="86">
        <v>8</v>
      </c>
      <c r="K28" s="89"/>
      <c r="L28" s="89"/>
      <c r="M28" s="86">
        <v>8</v>
      </c>
      <c r="N28" s="86">
        <v>8</v>
      </c>
      <c r="O28" s="86">
        <v>8</v>
      </c>
      <c r="P28" s="86">
        <v>8</v>
      </c>
      <c r="Q28" s="86">
        <v>8</v>
      </c>
      <c r="R28" s="87"/>
    </row>
    <row r="29" spans="1:18" ht="19.5" customHeight="1" x14ac:dyDescent="0.25">
      <c r="A29" s="90"/>
      <c r="B29" s="90"/>
      <c r="C29" s="91" t="s">
        <v>124</v>
      </c>
      <c r="D29" s="160"/>
      <c r="E29" s="92">
        <f>COUNT(E7:E13,E15:E17,E19:E21,F29E24:E23:E24,E26:E28)</f>
        <v>6</v>
      </c>
      <c r="F29" s="92">
        <f>COUNT(F7:F13,F15:F17,F19:F21,F29E24:F23:F24,F26:F28)</f>
        <v>11</v>
      </c>
      <c r="G29" s="92">
        <f>COUNT(G7:G13,G15:G17,G19:G21,F29E24:G23:G24,G26:G28)</f>
        <v>11</v>
      </c>
      <c r="H29" s="92">
        <f>COUNT(H7:H13,H15:H17,H19:H21,F29E24:H23:H24,H26:H28)</f>
        <v>11</v>
      </c>
      <c r="I29" s="92">
        <f>COUNT(I7:I13,I15:I17,I19:I21,F29E24:I23:I24,I26:I28)</f>
        <v>9</v>
      </c>
      <c r="J29" s="92">
        <f>COUNT(J7:J13,J15:J17,J19:J21,F29E24:J23:J24,J26:J28)</f>
        <v>12</v>
      </c>
      <c r="K29" s="92">
        <f>COUNT(K7:K13,K15:K17,K19:K21,F29E24:K23:K24,K26:K28)</f>
        <v>5</v>
      </c>
      <c r="L29" s="92">
        <f>COUNT(L7:L13,L15:L17,L19:L21,F29E24:L23:L24,L26:L28)</f>
        <v>5</v>
      </c>
      <c r="M29" s="92">
        <f>COUNT(M7:M13,M15:M17,M19:M21,F29E24:M23:M24,M26:M28)</f>
        <v>12</v>
      </c>
      <c r="N29" s="92">
        <f>COUNT(N7:N13,N15:N17,N19:N21,F29E24:N23:N24,N26:N28)</f>
        <v>13</v>
      </c>
      <c r="O29" s="92">
        <f>COUNT(O7:O13,O15:O17,O19:O21,F29E24:O23:O24,O26:O28)</f>
        <v>12</v>
      </c>
      <c r="P29" s="92">
        <f>COUNT(P7:P13,P15:P17,P19:P21,F29E24:P23:P24,P26:P28)</f>
        <v>10</v>
      </c>
      <c r="Q29" s="92">
        <f>COUNT(Q7:Q13,Q15:Q17,Q19:Q21,F29E24:Q23:Q24,Q26:Q28)</f>
        <v>12</v>
      </c>
      <c r="R29" s="92">
        <f>COUNT(R7:R13,R15:R17,R19:R21,F29E24:R23:R24,R26:R28)</f>
        <v>7</v>
      </c>
    </row>
    <row r="30" spans="1:18" ht="19.5" customHeight="1" x14ac:dyDescent="0.25">
      <c r="A30" s="84" t="s">
        <v>13</v>
      </c>
      <c r="B30" s="84" t="s">
        <v>34</v>
      </c>
      <c r="C30" s="107" t="s">
        <v>192</v>
      </c>
      <c r="D30" s="86">
        <f>SUM(E30:R30)/2</f>
        <v>32</v>
      </c>
      <c r="E30" s="89">
        <v>8</v>
      </c>
      <c r="F30" s="86"/>
      <c r="G30" s="86"/>
      <c r="H30" s="86">
        <v>8</v>
      </c>
      <c r="I30" s="86">
        <v>8</v>
      </c>
      <c r="J30" s="86">
        <v>8</v>
      </c>
      <c r="K30" s="89"/>
      <c r="L30" s="89"/>
      <c r="M30" s="86"/>
      <c r="N30" s="86"/>
      <c r="O30" s="86">
        <v>8</v>
      </c>
      <c r="P30" s="86">
        <v>8</v>
      </c>
      <c r="Q30" s="86">
        <v>8</v>
      </c>
      <c r="R30" s="87">
        <v>8</v>
      </c>
    </row>
    <row r="31" spans="1:18" ht="19.5" customHeight="1" x14ac:dyDescent="0.25">
      <c r="A31" s="90"/>
      <c r="B31" s="90"/>
      <c r="C31" s="91" t="s">
        <v>121</v>
      </c>
      <c r="D31" s="160"/>
      <c r="E31" s="92">
        <f t="shared" ref="E31:R31" si="5">COUNT(E15:E17,E19:E21,E7:E13,E23:E24,E26:E28,E30:E30)</f>
        <v>8</v>
      </c>
      <c r="F31" s="92">
        <f t="shared" si="5"/>
        <v>11</v>
      </c>
      <c r="G31" s="92">
        <f t="shared" si="5"/>
        <v>11</v>
      </c>
      <c r="H31" s="92">
        <f t="shared" si="5"/>
        <v>12</v>
      </c>
      <c r="I31" s="92">
        <f t="shared" si="5"/>
        <v>10</v>
      </c>
      <c r="J31" s="92">
        <f t="shared" si="5"/>
        <v>13</v>
      </c>
      <c r="K31" s="92">
        <f t="shared" si="5"/>
        <v>6</v>
      </c>
      <c r="L31" s="92">
        <f t="shared" si="5"/>
        <v>6</v>
      </c>
      <c r="M31" s="92">
        <f t="shared" si="5"/>
        <v>12</v>
      </c>
      <c r="N31" s="92">
        <f t="shared" si="5"/>
        <v>13</v>
      </c>
      <c r="O31" s="92">
        <f t="shared" si="5"/>
        <v>13</v>
      </c>
      <c r="P31" s="92">
        <f t="shared" si="5"/>
        <v>11</v>
      </c>
      <c r="Q31" s="92">
        <f t="shared" si="5"/>
        <v>13</v>
      </c>
      <c r="R31" s="92">
        <f t="shared" si="5"/>
        <v>9</v>
      </c>
    </row>
    <row r="32" spans="1:18" ht="19.5" customHeight="1" x14ac:dyDescent="0.25">
      <c r="A32" s="84" t="s">
        <v>13</v>
      </c>
      <c r="B32" s="84" t="s">
        <v>162</v>
      </c>
      <c r="C32" s="109" t="s">
        <v>135</v>
      </c>
      <c r="D32" s="86">
        <f>SUM(E32:R32)/2</f>
        <v>28</v>
      </c>
      <c r="E32" s="89"/>
      <c r="F32" s="86"/>
      <c r="G32" s="86"/>
      <c r="H32" s="110" t="s">
        <v>117</v>
      </c>
      <c r="I32" s="86">
        <v>8</v>
      </c>
      <c r="J32" s="86">
        <v>8</v>
      </c>
      <c r="K32" s="89">
        <v>8</v>
      </c>
      <c r="L32" s="89">
        <v>8</v>
      </c>
      <c r="M32" s="193"/>
      <c r="N32" s="193"/>
      <c r="O32" s="86">
        <v>8</v>
      </c>
      <c r="P32" s="86">
        <v>8</v>
      </c>
      <c r="Q32" s="86">
        <v>8</v>
      </c>
      <c r="R32" s="87"/>
    </row>
    <row r="33" spans="1:18" ht="19.5" customHeight="1" x14ac:dyDescent="0.25">
      <c r="A33" s="90"/>
      <c r="B33" s="90"/>
      <c r="C33" s="91" t="s">
        <v>139</v>
      </c>
      <c r="D33" s="160"/>
      <c r="E33" s="92">
        <f t="shared" ref="E33:R33" si="6">COUNT(E7:E13,E15:E17,E19:E21,E23:E24,E26:E28,E30:E30,E32:E32)</f>
        <v>8</v>
      </c>
      <c r="F33" s="92">
        <f t="shared" si="6"/>
        <v>11</v>
      </c>
      <c r="G33" s="92">
        <f t="shared" si="6"/>
        <v>11</v>
      </c>
      <c r="H33" s="92">
        <f t="shared" si="6"/>
        <v>12</v>
      </c>
      <c r="I33" s="92">
        <f t="shared" si="6"/>
        <v>11</v>
      </c>
      <c r="J33" s="92">
        <f t="shared" si="6"/>
        <v>14</v>
      </c>
      <c r="K33" s="92">
        <f t="shared" si="6"/>
        <v>7</v>
      </c>
      <c r="L33" s="92">
        <f t="shared" si="6"/>
        <v>7</v>
      </c>
      <c r="M33" s="92">
        <f t="shared" si="6"/>
        <v>12</v>
      </c>
      <c r="N33" s="92">
        <f t="shared" si="6"/>
        <v>13</v>
      </c>
      <c r="O33" s="92">
        <f t="shared" si="6"/>
        <v>14</v>
      </c>
      <c r="P33" s="92">
        <f t="shared" si="6"/>
        <v>12</v>
      </c>
      <c r="Q33" s="92">
        <f t="shared" si="6"/>
        <v>14</v>
      </c>
      <c r="R33" s="92">
        <f t="shared" si="6"/>
        <v>9</v>
      </c>
    </row>
    <row r="34" spans="1:18" ht="19.5" customHeight="1" x14ac:dyDescent="0.25">
      <c r="A34" s="84" t="s">
        <v>13</v>
      </c>
      <c r="B34" s="84" t="s">
        <v>103</v>
      </c>
      <c r="C34" s="109" t="s">
        <v>202</v>
      </c>
      <c r="D34" s="86">
        <f>SUM(E34:R34)/2</f>
        <v>40</v>
      </c>
      <c r="E34" s="89">
        <v>8</v>
      </c>
      <c r="F34" s="86">
        <v>8</v>
      </c>
      <c r="G34" s="88">
        <v>8</v>
      </c>
      <c r="H34" s="86"/>
      <c r="I34" s="86">
        <v>8</v>
      </c>
      <c r="J34" s="86">
        <v>8</v>
      </c>
      <c r="K34" s="89"/>
      <c r="L34" s="89"/>
      <c r="M34" s="86">
        <v>8</v>
      </c>
      <c r="N34" s="86">
        <v>8</v>
      </c>
      <c r="O34" s="86"/>
      <c r="P34" s="86">
        <v>8</v>
      </c>
      <c r="Q34" s="86">
        <v>8</v>
      </c>
      <c r="R34" s="87">
        <v>8</v>
      </c>
    </row>
    <row r="35" spans="1:18" ht="19.5" customHeight="1" x14ac:dyDescent="0.25">
      <c r="A35" s="235" t="s">
        <v>231</v>
      </c>
      <c r="B35" s="84" t="s">
        <v>103</v>
      </c>
      <c r="C35" s="221" t="s">
        <v>233</v>
      </c>
      <c r="D35" s="193">
        <f>SUM(E35:R35)/2</f>
        <v>24</v>
      </c>
      <c r="E35" s="233" t="s">
        <v>10</v>
      </c>
      <c r="F35" s="193" t="s">
        <v>10</v>
      </c>
      <c r="G35" s="230" t="s">
        <v>10</v>
      </c>
      <c r="H35" s="193"/>
      <c r="I35" s="240" t="s">
        <v>10</v>
      </c>
      <c r="J35" s="86">
        <v>8</v>
      </c>
      <c r="K35" s="233"/>
      <c r="L35" s="233"/>
      <c r="M35" s="86">
        <v>8</v>
      </c>
      <c r="N35" s="86">
        <v>8</v>
      </c>
      <c r="O35" s="86">
        <v>8</v>
      </c>
      <c r="P35" s="86">
        <v>8</v>
      </c>
      <c r="Q35" s="86">
        <v>8</v>
      </c>
      <c r="R35" s="87"/>
    </row>
    <row r="36" spans="1:18" ht="19.5" customHeight="1" x14ac:dyDescent="0.25">
      <c r="A36" s="90"/>
      <c r="B36" s="90"/>
      <c r="C36" s="91" t="s">
        <v>125</v>
      </c>
      <c r="D36" s="160"/>
      <c r="E36" s="92">
        <f t="shared" ref="E36:R36" si="7">COUNT(E8:E13,E15:E16,E19:E21,E23:E24,E26:E28,E30:E30,E32:E32,E34:E35)</f>
        <v>8</v>
      </c>
      <c r="F36" s="92">
        <f t="shared" si="7"/>
        <v>11</v>
      </c>
      <c r="G36" s="92">
        <f t="shared" si="7"/>
        <v>10</v>
      </c>
      <c r="H36" s="92">
        <f t="shared" si="7"/>
        <v>10</v>
      </c>
      <c r="I36" s="92">
        <f t="shared" si="7"/>
        <v>11</v>
      </c>
      <c r="J36" s="92">
        <f t="shared" si="7"/>
        <v>15</v>
      </c>
      <c r="K36" s="92">
        <f t="shared" si="7"/>
        <v>7</v>
      </c>
      <c r="L36" s="92">
        <f t="shared" si="7"/>
        <v>6</v>
      </c>
      <c r="M36" s="92">
        <f t="shared" si="7"/>
        <v>12</v>
      </c>
      <c r="N36" s="92">
        <f t="shared" si="7"/>
        <v>13</v>
      </c>
      <c r="O36" s="92">
        <f t="shared" si="7"/>
        <v>14</v>
      </c>
      <c r="P36" s="92">
        <f t="shared" si="7"/>
        <v>13</v>
      </c>
      <c r="Q36" s="92">
        <f t="shared" si="7"/>
        <v>15</v>
      </c>
      <c r="R36" s="92">
        <f t="shared" si="7"/>
        <v>9</v>
      </c>
    </row>
    <row r="37" spans="1:18" ht="19.5" hidden="1" customHeight="1" x14ac:dyDescent="0.25">
      <c r="A37" s="84" t="s">
        <v>13</v>
      </c>
      <c r="B37" s="131" t="s">
        <v>93</v>
      </c>
      <c r="C37" s="228" t="s">
        <v>226</v>
      </c>
      <c r="D37" s="86">
        <f t="shared" ref="D37:D45" si="8">SUM(E37:R37)/2</f>
        <v>0</v>
      </c>
      <c r="E37" s="89"/>
      <c r="F37" s="86"/>
      <c r="G37" s="86"/>
      <c r="H37" s="86"/>
      <c r="I37" s="86"/>
      <c r="J37" s="86"/>
      <c r="K37" s="89"/>
      <c r="L37" s="89"/>
      <c r="M37" s="86"/>
      <c r="N37" s="86"/>
      <c r="O37" s="86"/>
      <c r="P37" s="86"/>
      <c r="Q37" s="86"/>
      <c r="R37" s="87"/>
    </row>
    <row r="38" spans="1:18" ht="19.5" customHeight="1" x14ac:dyDescent="0.25">
      <c r="A38" s="84" t="s">
        <v>13</v>
      </c>
      <c r="B38" s="131" t="s">
        <v>93</v>
      </c>
      <c r="C38" s="109" t="s">
        <v>229</v>
      </c>
      <c r="D38" s="86">
        <f t="shared" si="8"/>
        <v>32</v>
      </c>
      <c r="E38" s="89"/>
      <c r="F38" s="86">
        <v>8</v>
      </c>
      <c r="G38" s="86">
        <v>8</v>
      </c>
      <c r="H38" s="86"/>
      <c r="I38" s="86">
        <v>8</v>
      </c>
      <c r="J38" s="86"/>
      <c r="K38" s="89">
        <v>8</v>
      </c>
      <c r="L38" s="89">
        <v>8</v>
      </c>
      <c r="M38" s="86">
        <v>8</v>
      </c>
      <c r="N38" s="86">
        <v>8</v>
      </c>
      <c r="O38" s="86"/>
      <c r="P38" s="86">
        <v>8</v>
      </c>
      <c r="Q38" s="86"/>
      <c r="R38" s="87"/>
    </row>
    <row r="39" spans="1:18" ht="19.5" customHeight="1" x14ac:dyDescent="0.25">
      <c r="A39" s="84" t="s">
        <v>13</v>
      </c>
      <c r="B39" s="131" t="s">
        <v>94</v>
      </c>
      <c r="C39" s="109" t="s">
        <v>176</v>
      </c>
      <c r="D39" s="86">
        <f t="shared" si="8"/>
        <v>24</v>
      </c>
      <c r="E39" s="89">
        <v>8</v>
      </c>
      <c r="F39" s="86"/>
      <c r="G39" s="120"/>
      <c r="H39" s="120"/>
      <c r="I39" s="86"/>
      <c r="J39" s="86">
        <v>8</v>
      </c>
      <c r="K39" s="89">
        <v>8</v>
      </c>
      <c r="L39" s="89">
        <v>8</v>
      </c>
      <c r="M39" s="86"/>
      <c r="N39" s="86"/>
      <c r="O39" s="86"/>
      <c r="P39" s="86"/>
      <c r="Q39" s="86">
        <v>8</v>
      </c>
      <c r="R39" s="87">
        <v>8</v>
      </c>
    </row>
    <row r="40" spans="1:18" ht="19.5" customHeight="1" x14ac:dyDescent="0.25">
      <c r="A40" s="84" t="s">
        <v>13</v>
      </c>
      <c r="B40" s="131" t="s">
        <v>94</v>
      </c>
      <c r="C40" s="107" t="s">
        <v>235</v>
      </c>
      <c r="D40" s="86">
        <f t="shared" si="8"/>
        <v>40</v>
      </c>
      <c r="E40" s="89">
        <v>8</v>
      </c>
      <c r="F40" s="86"/>
      <c r="G40" s="86">
        <v>8</v>
      </c>
      <c r="H40" s="86">
        <v>8</v>
      </c>
      <c r="I40" s="86">
        <v>8</v>
      </c>
      <c r="J40" s="86">
        <v>8</v>
      </c>
      <c r="K40" s="89"/>
      <c r="L40" s="89"/>
      <c r="M40" s="86">
        <v>8</v>
      </c>
      <c r="N40" s="86">
        <v>8</v>
      </c>
      <c r="O40" s="86">
        <v>8</v>
      </c>
      <c r="P40" s="86"/>
      <c r="Q40" s="86">
        <v>8</v>
      </c>
      <c r="R40" s="87">
        <v>8</v>
      </c>
    </row>
    <row r="41" spans="1:18" ht="19.5" customHeight="1" x14ac:dyDescent="0.25">
      <c r="A41" s="84" t="s">
        <v>13</v>
      </c>
      <c r="B41" s="131" t="s">
        <v>94</v>
      </c>
      <c r="C41" s="107" t="s">
        <v>230</v>
      </c>
      <c r="D41" s="86">
        <f t="shared" si="8"/>
        <v>40</v>
      </c>
      <c r="E41" s="89"/>
      <c r="F41" s="86">
        <v>8</v>
      </c>
      <c r="G41" s="86">
        <v>8</v>
      </c>
      <c r="H41" s="86">
        <v>8</v>
      </c>
      <c r="I41" s="86">
        <v>8</v>
      </c>
      <c r="J41" s="86"/>
      <c r="K41" s="89">
        <v>8</v>
      </c>
      <c r="L41" s="89">
        <v>8</v>
      </c>
      <c r="M41" s="110" t="s">
        <v>104</v>
      </c>
      <c r="N41" s="110"/>
      <c r="O41" s="86">
        <v>8</v>
      </c>
      <c r="P41" s="86">
        <v>8</v>
      </c>
      <c r="Q41" s="86">
        <v>8</v>
      </c>
      <c r="R41" s="87">
        <v>8</v>
      </c>
    </row>
    <row r="42" spans="1:18" ht="19.5" customHeight="1" x14ac:dyDescent="0.25">
      <c r="A42" s="84" t="s">
        <v>13</v>
      </c>
      <c r="B42" s="131" t="s">
        <v>94</v>
      </c>
      <c r="C42" s="109" t="s">
        <v>221</v>
      </c>
      <c r="D42" s="86">
        <f t="shared" si="8"/>
        <v>40</v>
      </c>
      <c r="E42" s="89">
        <v>8</v>
      </c>
      <c r="F42" s="86">
        <v>8</v>
      </c>
      <c r="G42" s="86">
        <v>8</v>
      </c>
      <c r="H42" s="86">
        <v>8</v>
      </c>
      <c r="I42" s="86"/>
      <c r="J42" s="86">
        <v>8</v>
      </c>
      <c r="K42" s="89"/>
      <c r="L42" s="89"/>
      <c r="M42" s="86">
        <v>8</v>
      </c>
      <c r="N42" s="86">
        <v>8</v>
      </c>
      <c r="O42" s="86">
        <v>8</v>
      </c>
      <c r="P42" s="86">
        <v>8</v>
      </c>
      <c r="Q42" s="86">
        <v>8</v>
      </c>
      <c r="R42" s="87"/>
    </row>
    <row r="43" spans="1:18" ht="19.5" customHeight="1" x14ac:dyDescent="0.25">
      <c r="A43" s="84" t="s">
        <v>13</v>
      </c>
      <c r="B43" s="84" t="s">
        <v>94</v>
      </c>
      <c r="C43" s="107" t="s">
        <v>143</v>
      </c>
      <c r="D43" s="86">
        <f t="shared" si="8"/>
        <v>40</v>
      </c>
      <c r="E43" s="89">
        <v>8</v>
      </c>
      <c r="F43" s="86">
        <v>8</v>
      </c>
      <c r="G43" s="110"/>
      <c r="H43" s="110">
        <v>8</v>
      </c>
      <c r="I43" s="86">
        <v>8</v>
      </c>
      <c r="J43" s="86">
        <v>8</v>
      </c>
      <c r="K43" s="89"/>
      <c r="L43" s="89"/>
      <c r="M43" s="86">
        <v>8</v>
      </c>
      <c r="N43" s="86">
        <v>8</v>
      </c>
      <c r="O43" s="86">
        <v>8</v>
      </c>
      <c r="P43" s="86">
        <v>8</v>
      </c>
      <c r="Q43" s="86"/>
      <c r="R43" s="87">
        <v>8</v>
      </c>
    </row>
    <row r="44" spans="1:18" ht="19.5" hidden="1" customHeight="1" x14ac:dyDescent="0.25">
      <c r="A44" s="84" t="s">
        <v>13</v>
      </c>
      <c r="B44" s="84" t="s">
        <v>94</v>
      </c>
      <c r="C44" s="228" t="s">
        <v>217</v>
      </c>
      <c r="D44" s="86">
        <f t="shared" si="8"/>
        <v>0</v>
      </c>
      <c r="E44" s="89"/>
      <c r="F44" s="86"/>
      <c r="G44" s="86"/>
      <c r="H44" s="86"/>
      <c r="I44" s="86"/>
      <c r="J44" s="86"/>
      <c r="K44" s="89"/>
      <c r="L44" s="89"/>
      <c r="M44" s="86"/>
      <c r="N44" s="86"/>
      <c r="O44" s="86"/>
      <c r="P44" s="86"/>
      <c r="Q44" s="86"/>
      <c r="R44" s="87"/>
    </row>
    <row r="45" spans="1:18" ht="19.5" customHeight="1" x14ac:dyDescent="0.25">
      <c r="A45" s="84" t="s">
        <v>13</v>
      </c>
      <c r="B45" s="84" t="s">
        <v>94</v>
      </c>
      <c r="C45" s="109" t="s">
        <v>210</v>
      </c>
      <c r="D45" s="86">
        <f t="shared" si="8"/>
        <v>40</v>
      </c>
      <c r="E45" s="89">
        <v>8</v>
      </c>
      <c r="F45" s="86"/>
      <c r="G45" s="86">
        <v>8</v>
      </c>
      <c r="H45" s="86">
        <v>8</v>
      </c>
      <c r="I45" s="86">
        <v>8</v>
      </c>
      <c r="J45" s="86">
        <v>8</v>
      </c>
      <c r="K45" s="89"/>
      <c r="L45" s="89"/>
      <c r="M45" s="86">
        <v>8</v>
      </c>
      <c r="N45" s="86"/>
      <c r="O45" s="86">
        <v>8</v>
      </c>
      <c r="P45" s="86">
        <v>8</v>
      </c>
      <c r="Q45" s="86">
        <v>8</v>
      </c>
      <c r="R45" s="87">
        <v>8</v>
      </c>
    </row>
    <row r="46" spans="1:18" ht="19.5" customHeight="1" x14ac:dyDescent="0.25">
      <c r="A46" s="90"/>
      <c r="B46" s="90"/>
      <c r="C46" s="91" t="s">
        <v>126</v>
      </c>
      <c r="D46" s="160"/>
      <c r="E46" s="92">
        <f>COUNT(E8:E13,E15:E17,E19:E21,E23:E24,E26:E28:H34E25,E30:E30,E32:E32,E34:E35)</f>
        <v>8</v>
      </c>
      <c r="F46" s="92">
        <f>COUNT(F8:F13,F15:F17,F19:F21,F23:F24,F26:F28:H34E25,F30:F30,F32:F32,F34:F35)</f>
        <v>8</v>
      </c>
      <c r="G46" s="92">
        <f>COUNT(G8:G13,G15:G17,G19:G21,G23:G24,G26:G28:H34E25,G30:G30,G32:G32,G34:G35)</f>
        <v>8</v>
      </c>
      <c r="H46" s="92">
        <f>COUNT(H8:H13,H15:H17,H19:H21,H23:H24,H26:H28:H34E25,H30:H30,H32:H32,H34:H35)</f>
        <v>8</v>
      </c>
      <c r="I46" s="92">
        <f>COUNT(I8:I13,I15:I17,I19:I21,I23:I24,I26:I28:H34E25,I30:I30,I32:I32,I34:I35)</f>
        <v>10</v>
      </c>
      <c r="J46" s="92">
        <f>COUNT(J8:J13,J15:J17,J19:J21,J23:J24,J26:J28:H34E25,J30:J30,J32:J32,J34:J35)</f>
        <v>12</v>
      </c>
      <c r="K46" s="92">
        <f>COUNT(K8:K13,K15:K17,K19:K21,K23:K24,K26:K28:H34E25,K30:K30,K32:K32,K34:K35)</f>
        <v>6</v>
      </c>
      <c r="L46" s="92">
        <f>COUNT(L8:L13,L15:L17,L19:L21,L23:L24,L26:L28:H34E25,L30:L30,L32:L32,L34:L35)</f>
        <v>6</v>
      </c>
      <c r="M46" s="92">
        <f>COUNT(M8:M13,M15:M17,M19:M21,M23:M24,M26:M28:H34E25,M30:M30,M32:M32,M34:M35)</f>
        <v>10</v>
      </c>
      <c r="N46" s="92">
        <f>COUNT(N8:N13,N15:N17,N19:N21,N23:N24,N26:N28:H34E25,N30:N30,N32:N32,N34:N35)</f>
        <v>11</v>
      </c>
      <c r="O46" s="92">
        <f>COUNT(O8:O13,O15:O17,O19:O21,O23:O24,O26:O28:H34E25,O30:O30,O32:O32,O34:O35)</f>
        <v>11</v>
      </c>
      <c r="P46" s="92">
        <f>COUNT(P8:P13,P15:P17,P19:P21,P23:P24,P26:P28:H34E25,P30:P30,P32:P32,P34:P35)</f>
        <v>12</v>
      </c>
      <c r="Q46" s="92">
        <f>COUNT(Q8:Q13,Q15:Q17,Q19:Q21,Q23:Q24,Q26:Q28:H34E25,Q30:Q30,Q32:Q32,Q34:Q35)</f>
        <v>12</v>
      </c>
      <c r="R46" s="92">
        <f>COUNT(R8:R13,R15:R17,R19:R21,R23:R24,R26:R28:H34E25,R30:R30,R32:R32,R34:R35)</f>
        <v>9</v>
      </c>
    </row>
    <row r="47" spans="1:18" ht="19.5" customHeight="1" x14ac:dyDescent="0.25">
      <c r="A47" s="90"/>
      <c r="B47" s="90"/>
      <c r="C47" s="91" t="s">
        <v>127</v>
      </c>
      <c r="D47" s="160"/>
      <c r="E47" s="92">
        <f>COUNT(E15:E16,E19:E21,E23:E24,E26:E28:G38E29,E30:E30,E32:E32,E34:E35,E37:E45)</f>
        <v>9</v>
      </c>
      <c r="F47" s="92">
        <f>COUNT(F15:F16,F19:F21,F23:F24,F26:F28:G38E29,F30:F30,F32:F32,F34:F35,F37:F45)</f>
        <v>8</v>
      </c>
      <c r="G47" s="92">
        <f>COUNT(G15:G16,G19:G21,G23:G24,G26:G28:G38E29,G30:G30,G32:G32,G34:G35,G37:G45)</f>
        <v>9</v>
      </c>
      <c r="H47" s="92">
        <f>COUNT(H15:H16,H19:H21,H23:H24,H26:H28:G38E29,H30:H30,H32:H32,H34:H35,H37:H45)</f>
        <v>9</v>
      </c>
      <c r="I47" s="92">
        <f>COUNT(I15:I16,I19:I21,I23:I24,I26:I28:G38E29,I30:I30,I32:I32,I34:I35,I37:I45)</f>
        <v>11</v>
      </c>
      <c r="J47" s="92">
        <f>COUNT(J15:J16,J19:J21,J23:J24,J26:J28:G38E29,J30:J30,J32:J32,J34:J35,J37:J45)</f>
        <v>13</v>
      </c>
      <c r="K47" s="92">
        <f>COUNT(K15:K16,K19:K21,K23:K24,K26:K28:G38E29,K30:K30,K32:K32,K34:K35,K37:K45)</f>
        <v>7</v>
      </c>
      <c r="L47" s="92">
        <f>COUNT(L15:L16,L19:L21,L23:L24,L26:L28:G38E29,L30:L30,L32:L32,L34:L35,L37:L45)</f>
        <v>7</v>
      </c>
      <c r="M47" s="92">
        <f>COUNT(M15:M16,M19:M21,M23:M24,M26:M28:G38E29,M30:M30,M32:M32,M34:M35,M37:M45)</f>
        <v>10</v>
      </c>
      <c r="N47" s="92">
        <f>COUNT(N15:N16,N19:N21,N23:N24,N26:N28:G38E29,N30:N30,N32:N32,N34:N35,N37:N45)</f>
        <v>10</v>
      </c>
      <c r="O47" s="92">
        <f>COUNT(O15:O16,O19:O21,O23:O24,O26:O28:G38E29,O30:O30,O32:O32,O34:O35,O37:O45)</f>
        <v>12</v>
      </c>
      <c r="P47" s="92">
        <f>COUNT(P15:P16,P19:P21,P23:P24,P26:P28:G38E29,P30:P30,P32:P32,P34:P35,P37:P45)</f>
        <v>14</v>
      </c>
      <c r="Q47" s="92">
        <f>COUNT(Q15:Q16,Q19:Q21,Q23:Q24,Q26:Q28:G38E29,Q30:Q30,Q32:Q32,Q34:Q35,Q37:Q45)</f>
        <v>14</v>
      </c>
      <c r="R47" s="92">
        <f>COUNT(R15:R16,R19:R21,R23:R24,R26:R28:G38E29,R30:R30,R32:R32,R34:R35,R37:R45)</f>
        <v>9</v>
      </c>
    </row>
    <row r="48" spans="1:18" ht="19.5" customHeight="1" x14ac:dyDescent="0.25">
      <c r="A48" s="84" t="s">
        <v>13</v>
      </c>
      <c r="B48" s="84" t="s">
        <v>110</v>
      </c>
      <c r="C48" s="85" t="s">
        <v>106</v>
      </c>
      <c r="D48" s="86">
        <f>SUM(E48:R48)/2</f>
        <v>30</v>
      </c>
      <c r="E48" s="87"/>
      <c r="F48" s="88">
        <v>6</v>
      </c>
      <c r="G48" s="86">
        <v>6</v>
      </c>
      <c r="H48" s="88">
        <v>6</v>
      </c>
      <c r="I48" s="86">
        <v>6</v>
      </c>
      <c r="J48" s="86">
        <v>6</v>
      </c>
      <c r="K48" s="138"/>
      <c r="L48" s="89"/>
      <c r="M48" s="86">
        <v>6</v>
      </c>
      <c r="N48" s="86">
        <v>6</v>
      </c>
      <c r="O48" s="86">
        <v>6</v>
      </c>
      <c r="P48" s="86">
        <v>6</v>
      </c>
      <c r="Q48" s="86">
        <v>6</v>
      </c>
      <c r="R48" s="138"/>
    </row>
    <row r="49" spans="1:18" ht="19.5" customHeight="1" x14ac:dyDescent="0.25">
      <c r="A49" s="84" t="s">
        <v>13</v>
      </c>
      <c r="B49" s="84" t="s">
        <v>110</v>
      </c>
      <c r="C49" s="109" t="s">
        <v>208</v>
      </c>
      <c r="D49" s="86">
        <f>SUM(E49:R49)/2</f>
        <v>32</v>
      </c>
      <c r="E49" s="87"/>
      <c r="F49" s="88">
        <v>6</v>
      </c>
      <c r="G49" s="86">
        <v>6</v>
      </c>
      <c r="H49" s="88">
        <v>6</v>
      </c>
      <c r="I49" s="86">
        <v>6</v>
      </c>
      <c r="J49" s="86"/>
      <c r="K49" s="89">
        <v>8</v>
      </c>
      <c r="L49" s="89">
        <v>8</v>
      </c>
      <c r="M49" s="86">
        <v>6</v>
      </c>
      <c r="N49" s="86">
        <v>6</v>
      </c>
      <c r="O49" s="86">
        <v>6</v>
      </c>
      <c r="P49" s="86">
        <v>6</v>
      </c>
      <c r="Q49" s="86"/>
      <c r="R49" s="89"/>
    </row>
    <row r="50" spans="1:18" ht="19.5" customHeight="1" x14ac:dyDescent="0.25">
      <c r="A50" s="90"/>
      <c r="B50" s="90"/>
      <c r="C50" s="106" t="s">
        <v>113</v>
      </c>
      <c r="D50" s="160"/>
      <c r="E50" s="92">
        <f t="shared" ref="E50:R50" si="9">COUNT(E23:E24,E26:E28,E30:E30,E32:E32,E34:E35,E37:E45,E48:E49)</f>
        <v>9</v>
      </c>
      <c r="F50" s="92">
        <f t="shared" si="9"/>
        <v>10</v>
      </c>
      <c r="G50" s="92">
        <f t="shared" si="9"/>
        <v>11</v>
      </c>
      <c r="H50" s="92">
        <f t="shared" si="9"/>
        <v>11</v>
      </c>
      <c r="I50" s="92">
        <f t="shared" si="9"/>
        <v>11</v>
      </c>
      <c r="J50" s="92">
        <f t="shared" si="9"/>
        <v>13</v>
      </c>
      <c r="K50" s="92">
        <f t="shared" si="9"/>
        <v>7</v>
      </c>
      <c r="L50" s="92">
        <f t="shared" si="9"/>
        <v>7</v>
      </c>
      <c r="M50" s="92">
        <f t="shared" si="9"/>
        <v>12</v>
      </c>
      <c r="N50" s="92">
        <f t="shared" si="9"/>
        <v>11</v>
      </c>
      <c r="O50" s="92">
        <f t="shared" si="9"/>
        <v>13</v>
      </c>
      <c r="P50" s="92">
        <f t="shared" si="9"/>
        <v>12</v>
      </c>
      <c r="Q50" s="92">
        <f t="shared" si="9"/>
        <v>13</v>
      </c>
      <c r="R50" s="92">
        <f t="shared" si="9"/>
        <v>9</v>
      </c>
    </row>
    <row r="51" spans="1:18" ht="19.5" customHeight="1" x14ac:dyDescent="0.25">
      <c r="A51" s="90"/>
      <c r="B51" s="90"/>
      <c r="C51" s="106" t="s">
        <v>55</v>
      </c>
      <c r="D51" s="160"/>
      <c r="E51" s="92">
        <f t="shared" ref="E51:R51" si="10">COUNT(E26:E28,E30:E30,E32:E32,E34:E35,E37:E45,E48:E49, E24)</f>
        <v>9</v>
      </c>
      <c r="F51" s="92">
        <f t="shared" si="10"/>
        <v>10</v>
      </c>
      <c r="G51" s="92">
        <f t="shared" si="10"/>
        <v>11</v>
      </c>
      <c r="H51" s="92">
        <f t="shared" si="10"/>
        <v>11</v>
      </c>
      <c r="I51" s="92">
        <f t="shared" si="10"/>
        <v>11</v>
      </c>
      <c r="J51" s="92">
        <f t="shared" si="10"/>
        <v>13</v>
      </c>
      <c r="K51" s="92">
        <f t="shared" si="10"/>
        <v>7</v>
      </c>
      <c r="L51" s="92">
        <f t="shared" si="10"/>
        <v>7</v>
      </c>
      <c r="M51" s="92">
        <f t="shared" si="10"/>
        <v>12</v>
      </c>
      <c r="N51" s="92">
        <f t="shared" si="10"/>
        <v>11</v>
      </c>
      <c r="O51" s="92">
        <f t="shared" si="10"/>
        <v>13</v>
      </c>
      <c r="P51" s="92">
        <f t="shared" si="10"/>
        <v>12</v>
      </c>
      <c r="Q51" s="92">
        <f t="shared" si="10"/>
        <v>13</v>
      </c>
      <c r="R51" s="92">
        <f t="shared" si="10"/>
        <v>9</v>
      </c>
    </row>
    <row r="52" spans="1:18" ht="19.5" customHeight="1" x14ac:dyDescent="0.25">
      <c r="A52" s="84" t="s">
        <v>13</v>
      </c>
      <c r="B52" s="84" t="s">
        <v>227</v>
      </c>
      <c r="C52" s="109" t="s">
        <v>112</v>
      </c>
      <c r="D52" s="86">
        <f>SUM(E52:R52)/2</f>
        <v>10</v>
      </c>
      <c r="E52" s="87"/>
      <c r="F52" s="88"/>
      <c r="G52" s="86">
        <v>5</v>
      </c>
      <c r="H52" s="88"/>
      <c r="I52" s="86">
        <v>5</v>
      </c>
      <c r="J52" s="86"/>
      <c r="K52" s="89"/>
      <c r="L52" s="89"/>
      <c r="M52" s="86"/>
      <c r="N52" s="86">
        <v>5</v>
      </c>
      <c r="O52" s="86"/>
      <c r="P52" s="86">
        <v>5</v>
      </c>
      <c r="Q52" s="86"/>
      <c r="R52" s="89"/>
    </row>
    <row r="53" spans="1:18" ht="19.5" customHeight="1" x14ac:dyDescent="0.25">
      <c r="A53" s="90"/>
      <c r="B53" s="90"/>
      <c r="C53" s="106" t="s">
        <v>105</v>
      </c>
      <c r="D53" s="160"/>
      <c r="E53" s="92">
        <f t="shared" ref="E53:R53" si="11">COUNT(E30:E30,E32:E32,E34:E35,E37:E45,E48:E49,E52:E52)</f>
        <v>7</v>
      </c>
      <c r="F53" s="92">
        <f t="shared" si="11"/>
        <v>7</v>
      </c>
      <c r="G53" s="92">
        <f t="shared" si="11"/>
        <v>9</v>
      </c>
      <c r="H53" s="92">
        <f t="shared" si="11"/>
        <v>8</v>
      </c>
      <c r="I53" s="92">
        <f t="shared" si="11"/>
        <v>11</v>
      </c>
      <c r="J53" s="92">
        <f t="shared" si="11"/>
        <v>10</v>
      </c>
      <c r="K53" s="92">
        <f t="shared" si="11"/>
        <v>5</v>
      </c>
      <c r="L53" s="92">
        <f t="shared" si="11"/>
        <v>5</v>
      </c>
      <c r="M53" s="92">
        <f t="shared" si="11"/>
        <v>9</v>
      </c>
      <c r="N53" s="92">
        <f t="shared" si="11"/>
        <v>9</v>
      </c>
      <c r="O53" s="92">
        <f t="shared" si="11"/>
        <v>10</v>
      </c>
      <c r="P53" s="92">
        <f t="shared" si="11"/>
        <v>12</v>
      </c>
      <c r="Q53" s="92">
        <f t="shared" si="11"/>
        <v>10</v>
      </c>
      <c r="R53" s="92">
        <f t="shared" si="11"/>
        <v>7</v>
      </c>
    </row>
    <row r="54" spans="1:18" ht="19.5" customHeight="1" x14ac:dyDescent="0.25">
      <c r="A54" s="90"/>
      <c r="B54" s="90"/>
      <c r="C54" s="106" t="s">
        <v>128</v>
      </c>
      <c r="D54" s="160"/>
      <c r="E54" s="92">
        <f t="shared" ref="E54:R54" si="12">COUNT(E32:E32,E34:E35,E37:E45,E48:E49,E52:E52)</f>
        <v>6</v>
      </c>
      <c r="F54" s="92">
        <f t="shared" si="12"/>
        <v>7</v>
      </c>
      <c r="G54" s="92">
        <f t="shared" si="12"/>
        <v>9</v>
      </c>
      <c r="H54" s="92">
        <f t="shared" si="12"/>
        <v>7</v>
      </c>
      <c r="I54" s="92">
        <f t="shared" si="12"/>
        <v>10</v>
      </c>
      <c r="J54" s="92">
        <f t="shared" si="12"/>
        <v>9</v>
      </c>
      <c r="K54" s="92">
        <f t="shared" si="12"/>
        <v>5</v>
      </c>
      <c r="L54" s="92">
        <f t="shared" si="12"/>
        <v>5</v>
      </c>
      <c r="M54" s="92">
        <f t="shared" si="12"/>
        <v>9</v>
      </c>
      <c r="N54" s="92">
        <f t="shared" si="12"/>
        <v>9</v>
      </c>
      <c r="O54" s="92">
        <f t="shared" si="12"/>
        <v>9</v>
      </c>
      <c r="P54" s="92">
        <f t="shared" si="12"/>
        <v>11</v>
      </c>
      <c r="Q54" s="92">
        <f t="shared" si="12"/>
        <v>9</v>
      </c>
      <c r="R54" s="92">
        <f t="shared" si="12"/>
        <v>6</v>
      </c>
    </row>
    <row r="55" spans="1:18" ht="19.5" customHeight="1" x14ac:dyDescent="0.25">
      <c r="A55" s="90"/>
      <c r="B55" s="90"/>
      <c r="C55" s="106" t="s">
        <v>161</v>
      </c>
      <c r="D55" s="160"/>
      <c r="E55" s="92">
        <f t="shared" ref="E55:R55" si="13">COUNT(E34:E35,E37:E45,E48:E49,E52:E52)</f>
        <v>6</v>
      </c>
      <c r="F55" s="92">
        <f t="shared" si="13"/>
        <v>7</v>
      </c>
      <c r="G55" s="92">
        <f t="shared" si="13"/>
        <v>9</v>
      </c>
      <c r="H55" s="92">
        <f t="shared" si="13"/>
        <v>7</v>
      </c>
      <c r="I55" s="92">
        <f t="shared" si="13"/>
        <v>9</v>
      </c>
      <c r="J55" s="92">
        <f t="shared" si="13"/>
        <v>8</v>
      </c>
      <c r="K55" s="92">
        <f t="shared" si="13"/>
        <v>4</v>
      </c>
      <c r="L55" s="92">
        <f t="shared" si="13"/>
        <v>4</v>
      </c>
      <c r="M55" s="92">
        <f t="shared" si="13"/>
        <v>9</v>
      </c>
      <c r="N55" s="92">
        <f t="shared" si="13"/>
        <v>9</v>
      </c>
      <c r="O55" s="92">
        <f t="shared" si="13"/>
        <v>8</v>
      </c>
      <c r="P55" s="92">
        <f t="shared" si="13"/>
        <v>10</v>
      </c>
      <c r="Q55" s="92">
        <f t="shared" si="13"/>
        <v>8</v>
      </c>
      <c r="R55" s="92">
        <f t="shared" si="13"/>
        <v>6</v>
      </c>
    </row>
    <row r="56" spans="1:18" ht="19.5" customHeight="1" x14ac:dyDescent="0.25">
      <c r="A56" s="90"/>
      <c r="B56" s="90"/>
      <c r="C56" s="106" t="s">
        <v>129</v>
      </c>
      <c r="D56" s="160"/>
      <c r="E56" s="92">
        <f t="shared" ref="E56:R56" si="14">COUNT(E37:E45,E48:E49,E52:E52)</f>
        <v>5</v>
      </c>
      <c r="F56" s="92">
        <f t="shared" si="14"/>
        <v>6</v>
      </c>
      <c r="G56" s="92">
        <f t="shared" si="14"/>
        <v>8</v>
      </c>
      <c r="H56" s="92">
        <f t="shared" si="14"/>
        <v>7</v>
      </c>
      <c r="I56" s="92">
        <f t="shared" si="14"/>
        <v>8</v>
      </c>
      <c r="J56" s="92">
        <f t="shared" si="14"/>
        <v>6</v>
      </c>
      <c r="K56" s="92">
        <f t="shared" si="14"/>
        <v>4</v>
      </c>
      <c r="L56" s="92">
        <f t="shared" si="14"/>
        <v>4</v>
      </c>
      <c r="M56" s="92">
        <f t="shared" si="14"/>
        <v>7</v>
      </c>
      <c r="N56" s="92">
        <f t="shared" si="14"/>
        <v>7</v>
      </c>
      <c r="O56" s="92">
        <f t="shared" si="14"/>
        <v>7</v>
      </c>
      <c r="P56" s="92">
        <f t="shared" si="14"/>
        <v>8</v>
      </c>
      <c r="Q56" s="92">
        <f t="shared" si="14"/>
        <v>6</v>
      </c>
      <c r="R56" s="92">
        <f t="shared" si="14"/>
        <v>5</v>
      </c>
    </row>
    <row r="57" spans="1:18" ht="19.5" customHeight="1" x14ac:dyDescent="0.25">
      <c r="A57" s="90"/>
      <c r="B57" s="90"/>
      <c r="C57" s="106" t="s">
        <v>186</v>
      </c>
      <c r="D57" s="160"/>
      <c r="E57" s="92">
        <f>COUNT(#REF!,E37:E45,E48:E49,E52:E52)</f>
        <v>5</v>
      </c>
      <c r="F57" s="92">
        <f>COUNT(#REF!,F37:F45,F48:F49,F52:F52)</f>
        <v>6</v>
      </c>
      <c r="G57" s="92">
        <f>COUNT(#REF!,G37:G45,G48:G49,G52:G52)</f>
        <v>8</v>
      </c>
      <c r="H57" s="92">
        <f>COUNT(#REF!,H37:H45,H48:H49,H52:H52)</f>
        <v>7</v>
      </c>
      <c r="I57" s="92">
        <f>COUNT(#REF!,I37:I45,I48:I49,I52:I52)</f>
        <v>8</v>
      </c>
      <c r="J57" s="92">
        <f>COUNT(#REF!,J37:J45,J48:J49,J52:J52)</f>
        <v>6</v>
      </c>
      <c r="K57" s="92">
        <f>COUNT(#REF!,K37:K45,K48:K49,K52:K52)</f>
        <v>4</v>
      </c>
      <c r="L57" s="92">
        <f>COUNT(#REF!,L37:L45,L48:L49,L52:L52)</f>
        <v>4</v>
      </c>
      <c r="M57" s="92">
        <f>COUNT(#REF!,M37:M45,M48:M49,M52:M52)</f>
        <v>7</v>
      </c>
      <c r="N57" s="92">
        <f>COUNT(#REF!,N37:N45,N48:N49,N52:N52)</f>
        <v>7</v>
      </c>
      <c r="O57" s="92">
        <f>COUNT(#REF!,O37:O45,O48:O49,O52:O52)</f>
        <v>7</v>
      </c>
      <c r="P57" s="92">
        <f>COUNT(#REF!,P37:P45,P48:P49,P52:P52)</f>
        <v>8</v>
      </c>
      <c r="Q57" s="92">
        <f>COUNT(#REF!,Q37:Q45,Q48:Q49,Q52:Q52)</f>
        <v>6</v>
      </c>
      <c r="R57" s="92">
        <f>COUNT(#REF!,R37:R45,R48:R49,R52:R52)</f>
        <v>5</v>
      </c>
    </row>
    <row r="58" spans="1:18" ht="19.5" customHeight="1" x14ac:dyDescent="0.25">
      <c r="A58" s="90"/>
      <c r="B58" s="90"/>
      <c r="C58" s="106" t="s">
        <v>130</v>
      </c>
      <c r="D58" s="160"/>
      <c r="E58" s="92">
        <f>COUNT(#REF!,E39:E45,E48:E49,E52:E52)</f>
        <v>5</v>
      </c>
      <c r="F58" s="92">
        <f>COUNT(#REF!,F39:F45,F48:F49,F52:F52)</f>
        <v>5</v>
      </c>
      <c r="G58" s="92">
        <f>COUNT(#REF!,G39:G45,G48:G49,G52:G52)</f>
        <v>7</v>
      </c>
      <c r="H58" s="92">
        <f>COUNT(#REF!,H39:H45,H48:H49,H52:H52)</f>
        <v>7</v>
      </c>
      <c r="I58" s="92">
        <f>COUNT(#REF!,I39:I45,I48:I49,I52:I52)</f>
        <v>7</v>
      </c>
      <c r="J58" s="92">
        <f>COUNT(#REF!,J39:J45,J48:J49,J52:J52)</f>
        <v>6</v>
      </c>
      <c r="K58" s="92">
        <f>COUNT(#REF!,K39:K45,K48:K49,K52:K52)</f>
        <v>3</v>
      </c>
      <c r="L58" s="92">
        <f>COUNT(#REF!,L39:L45,L48:L49,L52:L52)</f>
        <v>3</v>
      </c>
      <c r="M58" s="92">
        <f>COUNT(#REF!,M39:M45,M48:M49,M52:M52)</f>
        <v>6</v>
      </c>
      <c r="N58" s="92">
        <f>COUNT(#REF!,N39:N45,N48:N49,N52:N52)</f>
        <v>6</v>
      </c>
      <c r="O58" s="92">
        <f>COUNT(#REF!,O39:O45,O48:O49,O52:O52)</f>
        <v>7</v>
      </c>
      <c r="P58" s="92">
        <f>COUNT(#REF!,P39:P45,P48:P49,P52:P52)</f>
        <v>7</v>
      </c>
      <c r="Q58" s="92">
        <f>COUNT(#REF!,Q39:Q45,Q48:Q49,Q52:Q52)</f>
        <v>6</v>
      </c>
      <c r="R58" s="92">
        <f>COUNT(#REF!,R39:R45,R48:R49,R52:R52)</f>
        <v>5</v>
      </c>
    </row>
    <row r="59" spans="1:18" ht="19.5" customHeight="1" thickBot="1" x14ac:dyDescent="0.3">
      <c r="A59" s="108" t="s">
        <v>102</v>
      </c>
      <c r="B59" s="84"/>
      <c r="C59" s="85"/>
      <c r="D59" s="86"/>
      <c r="E59" s="87"/>
      <c r="F59" s="88"/>
      <c r="G59" s="88"/>
      <c r="H59" s="88"/>
      <c r="I59" s="86"/>
      <c r="J59" s="86"/>
      <c r="K59" s="89"/>
      <c r="L59" s="89"/>
      <c r="M59" s="86"/>
      <c r="N59" s="86"/>
      <c r="O59" s="86"/>
      <c r="P59" s="86"/>
      <c r="Q59" s="86"/>
      <c r="R59" s="87"/>
    </row>
    <row r="60" spans="1:18" ht="19.5" customHeight="1" thickBot="1" x14ac:dyDescent="0.3">
      <c r="A60" s="114" t="s">
        <v>95</v>
      </c>
      <c r="B60" s="114" t="s">
        <v>101</v>
      </c>
      <c r="C60" s="115" t="s">
        <v>97</v>
      </c>
      <c r="D60" s="114">
        <f>SUM(E60:R60)/2</f>
        <v>19</v>
      </c>
      <c r="E60" s="118"/>
      <c r="F60" s="117">
        <v>7.5</v>
      </c>
      <c r="G60" s="117">
        <v>7.5</v>
      </c>
      <c r="H60" s="117">
        <v>4</v>
      </c>
      <c r="I60" s="114"/>
      <c r="J60" s="114"/>
      <c r="K60" s="118"/>
      <c r="L60" s="118"/>
      <c r="M60" s="114">
        <v>7.5</v>
      </c>
      <c r="N60" s="114">
        <v>7.5</v>
      </c>
      <c r="O60" s="114">
        <v>4</v>
      </c>
      <c r="P60" s="114"/>
      <c r="Q60" s="114"/>
      <c r="R60" s="116"/>
    </row>
    <row r="61" spans="1:18" ht="19.5" customHeight="1" x14ac:dyDescent="0.25">
      <c r="A61" s="84" t="s">
        <v>96</v>
      </c>
      <c r="B61" s="84" t="s">
        <v>100</v>
      </c>
      <c r="C61" s="126" t="s">
        <v>99</v>
      </c>
      <c r="D61" s="86">
        <f>SUM(E61:R61)/2</f>
        <v>38</v>
      </c>
      <c r="E61" s="113"/>
      <c r="F61" s="128">
        <v>9.5</v>
      </c>
      <c r="G61" s="84">
        <v>9.5</v>
      </c>
      <c r="H61" s="84">
        <v>9.5</v>
      </c>
      <c r="I61" s="84">
        <v>9.5</v>
      </c>
      <c r="J61" s="84"/>
      <c r="K61" s="113"/>
      <c r="L61" s="143"/>
      <c r="M61" s="129">
        <v>9.5</v>
      </c>
      <c r="N61" s="84">
        <v>9.5</v>
      </c>
      <c r="O61" s="84">
        <v>9.5</v>
      </c>
      <c r="P61" s="84">
        <v>9.5</v>
      </c>
      <c r="Q61" s="84"/>
      <c r="R61" s="112"/>
    </row>
    <row r="62" spans="1:18" ht="19.5" customHeight="1" x14ac:dyDescent="0.25">
      <c r="A62" s="84" t="s">
        <v>96</v>
      </c>
      <c r="B62" s="84" t="s">
        <v>100</v>
      </c>
      <c r="C62" s="126" t="s">
        <v>137</v>
      </c>
      <c r="D62" s="86">
        <f>SUM(E62:R62)/2</f>
        <v>42</v>
      </c>
      <c r="E62" s="113">
        <v>9.5</v>
      </c>
      <c r="F62" s="129">
        <v>9.5</v>
      </c>
      <c r="G62" s="84"/>
      <c r="H62" s="84"/>
      <c r="I62" s="84">
        <v>4</v>
      </c>
      <c r="J62" s="84">
        <v>9.5</v>
      </c>
      <c r="K62" s="113">
        <v>9.5</v>
      </c>
      <c r="L62" s="113">
        <v>9.5</v>
      </c>
      <c r="M62" s="128">
        <v>9.5</v>
      </c>
      <c r="N62" s="84"/>
      <c r="O62" s="84"/>
      <c r="P62" s="84">
        <v>4</v>
      </c>
      <c r="Q62" s="84">
        <v>9.5</v>
      </c>
      <c r="R62" s="112">
        <v>9.5</v>
      </c>
    </row>
    <row r="63" spans="1:18" ht="19.5" customHeight="1" x14ac:dyDescent="0.25">
      <c r="A63" s="84"/>
      <c r="B63" s="84"/>
      <c r="C63" s="122" t="s">
        <v>140</v>
      </c>
      <c r="D63" s="86"/>
      <c r="E63" s="89"/>
      <c r="F63" s="88"/>
      <c r="G63" s="88"/>
      <c r="H63" s="88"/>
      <c r="I63" s="86"/>
      <c r="J63" s="86"/>
      <c r="K63" s="89"/>
      <c r="L63" s="89"/>
      <c r="M63" s="86"/>
      <c r="N63" s="86"/>
      <c r="O63" s="86"/>
      <c r="P63" s="86"/>
      <c r="Q63" s="86"/>
      <c r="R63" s="87"/>
    </row>
    <row r="64" spans="1:18" ht="19.5" customHeight="1" x14ac:dyDescent="0.25">
      <c r="A64" s="84"/>
      <c r="B64" s="84"/>
      <c r="C64" s="130" t="s">
        <v>141</v>
      </c>
      <c r="D64" s="86"/>
      <c r="E64" s="89"/>
      <c r="F64" s="88"/>
      <c r="G64" s="88"/>
      <c r="H64" s="88"/>
      <c r="I64" s="86"/>
      <c r="J64" s="86"/>
      <c r="K64" s="89"/>
      <c r="L64" s="89"/>
      <c r="M64" s="86"/>
      <c r="N64" s="86"/>
      <c r="O64" s="86"/>
      <c r="P64" s="86"/>
      <c r="Q64" s="86"/>
      <c r="R64" s="87"/>
    </row>
    <row r="65" spans="1:18" ht="14.5" hidden="1" customHeight="1" x14ac:dyDescent="0.3">
      <c r="A65" s="93"/>
      <c r="B65" s="76"/>
      <c r="C65" s="150" t="s">
        <v>155</v>
      </c>
      <c r="D65" s="94"/>
      <c r="E65" s="97">
        <f>SUM(E7:E13,E15:E17,E19:E21,E23:E24,E26:E28,E30:E30,E32:E32,E34:E35,E37:E45,E48:E49,E52:E52,E60:E64)</f>
        <v>119.5</v>
      </c>
      <c r="F65" s="97">
        <f t="shared" ref="F65:R65" si="15">SUM(F7:F13,F15:F17,F19:F21,F23:F24,F26:F28,F30:F30,F32:F32,F34:F34,F37:F45,F48:F49,F52:F52,F60:F64)</f>
        <v>166.5</v>
      </c>
      <c r="G65" s="97">
        <f t="shared" si="15"/>
        <v>167</v>
      </c>
      <c r="H65" s="97">
        <f t="shared" si="15"/>
        <v>158.5</v>
      </c>
      <c r="I65" s="97">
        <f t="shared" si="15"/>
        <v>166.5</v>
      </c>
      <c r="J65" s="97">
        <f t="shared" si="15"/>
        <v>175.5</v>
      </c>
      <c r="K65" s="97">
        <f t="shared" si="15"/>
        <v>95.5</v>
      </c>
      <c r="L65" s="97">
        <f t="shared" si="15"/>
        <v>95.5</v>
      </c>
      <c r="M65" s="97">
        <f t="shared" si="15"/>
        <v>179.5</v>
      </c>
      <c r="N65" s="97">
        <f t="shared" si="15"/>
        <v>175</v>
      </c>
      <c r="O65" s="97">
        <f t="shared" si="15"/>
        <v>177.5</v>
      </c>
      <c r="P65" s="97">
        <f t="shared" si="15"/>
        <v>174.5</v>
      </c>
      <c r="Q65" s="97">
        <f t="shared" si="15"/>
        <v>175.5</v>
      </c>
      <c r="R65" s="97">
        <f t="shared" si="15"/>
        <v>127.5</v>
      </c>
    </row>
    <row r="66" spans="1:18" ht="14.5" hidden="1" customHeight="1" x14ac:dyDescent="0.3">
      <c r="A66" s="95"/>
      <c r="B66" s="96"/>
      <c r="C66" s="151" t="s">
        <v>154</v>
      </c>
      <c r="D66" s="94"/>
      <c r="E66" s="97">
        <f>E65/8</f>
        <v>14.9375</v>
      </c>
      <c r="F66" s="97">
        <f>F65/8</f>
        <v>20.8125</v>
      </c>
      <c r="G66" s="97">
        <f>G65/8</f>
        <v>20.875</v>
      </c>
      <c r="H66" s="97">
        <f t="shared" ref="H66:R66" si="16">H65/8</f>
        <v>19.8125</v>
      </c>
      <c r="I66" s="97">
        <f t="shared" si="16"/>
        <v>20.8125</v>
      </c>
      <c r="J66" s="97">
        <f t="shared" si="16"/>
        <v>21.9375</v>
      </c>
      <c r="K66" s="97">
        <f t="shared" si="16"/>
        <v>11.9375</v>
      </c>
      <c r="L66" s="97">
        <f t="shared" si="16"/>
        <v>11.9375</v>
      </c>
      <c r="M66" s="97">
        <f t="shared" si="16"/>
        <v>22.4375</v>
      </c>
      <c r="N66" s="97">
        <f t="shared" si="16"/>
        <v>21.875</v>
      </c>
      <c r="O66" s="97">
        <f t="shared" si="16"/>
        <v>22.1875</v>
      </c>
      <c r="P66" s="97">
        <f t="shared" si="16"/>
        <v>21.8125</v>
      </c>
      <c r="Q66" s="97">
        <f t="shared" si="16"/>
        <v>21.9375</v>
      </c>
      <c r="R66" s="97">
        <f t="shared" si="16"/>
        <v>15.9375</v>
      </c>
    </row>
    <row r="67" spans="1:18" ht="15" hidden="1" customHeight="1" x14ac:dyDescent="0.3">
      <c r="A67" s="98"/>
      <c r="B67" s="98"/>
      <c r="C67" s="98"/>
      <c r="D67" s="203" t="s">
        <v>212</v>
      </c>
      <c r="E67" s="204" t="s">
        <v>74</v>
      </c>
      <c r="F67" s="208" t="s">
        <v>203</v>
      </c>
      <c r="H67" s="203" t="s">
        <v>211</v>
      </c>
      <c r="I67" s="213"/>
      <c r="J67" s="214" t="s">
        <v>203</v>
      </c>
      <c r="L67" s="203" t="s">
        <v>213</v>
      </c>
      <c r="M67" s="204" t="s">
        <v>74</v>
      </c>
      <c r="N67" s="208" t="s">
        <v>203</v>
      </c>
      <c r="P67" s="203" t="s">
        <v>211</v>
      </c>
      <c r="Q67" s="213"/>
      <c r="R67" s="214" t="s">
        <v>203</v>
      </c>
    </row>
    <row r="68" spans="1:18" ht="15" hidden="1" customHeight="1" x14ac:dyDescent="0.3">
      <c r="A68" s="100"/>
      <c r="B68" s="100"/>
      <c r="C68" s="100"/>
      <c r="D68" s="199" t="s">
        <v>159</v>
      </c>
      <c r="E68" s="101">
        <v>27.15</v>
      </c>
      <c r="F68" s="209" t="str">
        <f>E68*40 &amp; "hrs"</f>
        <v>1086hrs</v>
      </c>
      <c r="H68" s="197" t="s">
        <v>214</v>
      </c>
      <c r="I68" s="172">
        <v>25.93</v>
      </c>
      <c r="J68" s="216" t="str">
        <f>I68*40 &amp; "hrs"</f>
        <v>1037.2hrs</v>
      </c>
      <c r="L68" s="197" t="s">
        <v>159</v>
      </c>
      <c r="M68" s="175">
        <v>27.15</v>
      </c>
      <c r="N68" s="211" t="str">
        <f>M68*40 &amp; "hrs"</f>
        <v>1086hrs</v>
      </c>
      <c r="P68" s="197" t="s">
        <v>195</v>
      </c>
      <c r="Q68" s="215">
        <v>25.93</v>
      </c>
      <c r="R68" s="212" t="str">
        <f>Q68*40 &amp; "hrs"</f>
        <v>1037.2hrs</v>
      </c>
    </row>
    <row r="69" spans="1:18" ht="15" hidden="1" customHeight="1" x14ac:dyDescent="0.3">
      <c r="A69" s="100"/>
      <c r="B69" s="100"/>
      <c r="C69" s="100"/>
      <c r="D69" s="200" t="s">
        <v>204</v>
      </c>
      <c r="E69" s="196">
        <f>SUM(E65:K65)/40</f>
        <v>26.225000000000001</v>
      </c>
      <c r="F69" s="210" t="str">
        <f>E69*40 &amp; "hrs"</f>
        <v>1049hrs</v>
      </c>
      <c r="H69" s="198" t="s">
        <v>74</v>
      </c>
      <c r="I69" s="218">
        <f>SUM(E65+F65+G65+H65+I65+J65+K65)/40</f>
        <v>26.225000000000001</v>
      </c>
      <c r="J69" s="219" t="str">
        <f>I69*40 &amp; "hrs"</f>
        <v>1049hrs</v>
      </c>
      <c r="L69" s="205" t="s">
        <v>204</v>
      </c>
      <c r="M69" s="202">
        <f>SUM(L65:R65)/40</f>
        <v>27.625</v>
      </c>
      <c r="N69" s="217" t="str">
        <f>M69*40 &amp; "hrs"</f>
        <v>1105hrs</v>
      </c>
      <c r="P69" s="207" t="s">
        <v>74</v>
      </c>
      <c r="Q69" s="105">
        <f>SUM(L65+M65+N65+O65+P65+Q65+R65)/40</f>
        <v>27.625</v>
      </c>
      <c r="R69" s="220" t="str">
        <f>Q69*40 &amp; "hrs"</f>
        <v>1105hrs</v>
      </c>
    </row>
    <row r="70" spans="1:18" ht="15" hidden="1" customHeight="1" x14ac:dyDescent="0.3">
      <c r="A70" s="76"/>
      <c r="B70" s="76"/>
      <c r="C70" s="76"/>
      <c r="D70" s="197" t="s">
        <v>188</v>
      </c>
      <c r="E70" s="175">
        <f>COUNTIFS(E7:K66, "T")*8/40</f>
        <v>0.8</v>
      </c>
      <c r="F70" s="211" t="str">
        <f>E70*40 &amp; "hrs"</f>
        <v>32hrs</v>
      </c>
      <c r="H70" s="201" t="s">
        <v>215</v>
      </c>
      <c r="I70" s="171">
        <v>29.07</v>
      </c>
      <c r="J70" s="212" t="str">
        <f>I70*40 &amp; "hrs"</f>
        <v>1162.8hrs</v>
      </c>
      <c r="L70" s="206" t="s">
        <v>188</v>
      </c>
      <c r="M70" s="195">
        <f>COUNTIFS(L7:R64, "T")*8/40</f>
        <v>0</v>
      </c>
      <c r="N70" s="212" t="str">
        <f>M70*40 &amp; "hrs"</f>
        <v>0hrs</v>
      </c>
      <c r="P70" s="201" t="s">
        <v>196</v>
      </c>
      <c r="Q70" s="215">
        <v>29.07</v>
      </c>
      <c r="R70" s="212" t="str">
        <f>Q70*40 &amp; "hrs"</f>
        <v>1162.8hrs</v>
      </c>
    </row>
  </sheetData>
  <mergeCells count="5">
    <mergeCell ref="A1:R1"/>
    <mergeCell ref="A2:R2"/>
    <mergeCell ref="A3:R3"/>
    <mergeCell ref="E4:K4"/>
    <mergeCell ref="L4:R4"/>
  </mergeCells>
  <conditionalFormatting sqref="I69">
    <cfRule type="cellIs" dxfId="83" priority="10" operator="between">
      <formula>25.93</formula>
      <formula>29.07</formula>
    </cfRule>
    <cfRule type="cellIs" dxfId="82" priority="11" operator="lessThan">
      <formula>25.93</formula>
    </cfRule>
    <cfRule type="cellIs" dxfId="81" priority="12" operator="greaterThan">
      <formula>29.07</formula>
    </cfRule>
  </conditionalFormatting>
  <conditionalFormatting sqref="J69">
    <cfRule type="cellIs" dxfId="80" priority="4" operator="lessThan">
      <formula>$J$68</formula>
    </cfRule>
    <cfRule type="cellIs" dxfId="79" priority="5" operator="greaterThan">
      <formula>$J$70</formula>
    </cfRule>
    <cfRule type="cellIs" dxfId="78" priority="6" operator="between">
      <formula>$J$68</formula>
      <formula>$J$70</formula>
    </cfRule>
  </conditionalFormatting>
  <conditionalFormatting sqref="Q68">
    <cfRule type="cellIs" dxfId="77" priority="1" operator="lessThan">
      <formula>$Q$68</formula>
    </cfRule>
  </conditionalFormatting>
  <conditionalFormatting sqref="Q69">
    <cfRule type="cellIs" dxfId="76" priority="2" operator="greaterThan">
      <formula>$Q$70</formula>
    </cfRule>
    <cfRule type="cellIs" dxfId="75" priority="3" operator="between">
      <formula>$Q$68</formula>
      <formula>$Q$70</formula>
    </cfRule>
  </conditionalFormatting>
  <conditionalFormatting sqref="R69">
    <cfRule type="cellIs" dxfId="74" priority="7" operator="lessThan">
      <formula>$R$68</formula>
    </cfRule>
    <cfRule type="cellIs" dxfId="73" priority="8" operator="greaterThan">
      <formula>$R$70</formula>
    </cfRule>
    <cfRule type="cellIs" dxfId="72" priority="9" operator="between">
      <formula>$R$68</formula>
      <formula>$R$70</formula>
    </cfRule>
  </conditionalFormatting>
  <pageMargins left="0.7" right="0.7" top="0.75" bottom="0.75" header="0.3" footer="0.3"/>
  <pageSetup scale="57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70"/>
  <sheetViews>
    <sheetView topLeftCell="A4" zoomScale="55" zoomScaleNormal="55" workbookViewId="0">
      <selection activeCell="F24" sqref="F24"/>
    </sheetView>
  </sheetViews>
  <sheetFormatPr defaultRowHeight="12.5" x14ac:dyDescent="0.25"/>
  <cols>
    <col min="2" max="2" width="13.26953125" customWidth="1"/>
    <col min="3" max="3" width="18.1796875" customWidth="1"/>
    <col min="5" max="18" width="8.2695312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79">
        <v>45053</v>
      </c>
      <c r="F5" s="79">
        <v>45054</v>
      </c>
      <c r="G5" s="79">
        <v>45055</v>
      </c>
      <c r="H5" s="79">
        <v>45056</v>
      </c>
      <c r="I5" s="79">
        <v>45057</v>
      </c>
      <c r="J5" s="79">
        <v>45058</v>
      </c>
      <c r="K5" s="79">
        <v>45059</v>
      </c>
      <c r="L5" s="79">
        <v>45060</v>
      </c>
      <c r="M5" s="79">
        <v>45061</v>
      </c>
      <c r="N5" s="79">
        <v>45062</v>
      </c>
      <c r="O5" s="79">
        <v>45063</v>
      </c>
      <c r="P5" s="79">
        <v>45064</v>
      </c>
      <c r="Q5" s="79">
        <v>45065</v>
      </c>
      <c r="R5" s="79">
        <v>45066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6" customHeight="1" x14ac:dyDescent="0.25">
      <c r="A7" s="84" t="s">
        <v>13</v>
      </c>
      <c r="B7" s="84" t="s">
        <v>116</v>
      </c>
      <c r="C7" s="85" t="s">
        <v>115</v>
      </c>
      <c r="D7" s="86">
        <f t="shared" ref="D7:D13" si="0">SUM(E7:R7)/2</f>
        <v>40</v>
      </c>
      <c r="E7" s="89"/>
      <c r="F7" s="86">
        <v>8</v>
      </c>
      <c r="G7" s="86">
        <v>8</v>
      </c>
      <c r="H7" s="86">
        <v>8</v>
      </c>
      <c r="I7" s="86">
        <v>8</v>
      </c>
      <c r="J7" s="86">
        <v>8</v>
      </c>
      <c r="K7" s="89"/>
      <c r="L7" s="89"/>
      <c r="M7" s="86">
        <v>8</v>
      </c>
      <c r="N7" s="86">
        <v>8</v>
      </c>
      <c r="O7" s="86">
        <v>8</v>
      </c>
      <c r="P7" s="86">
        <v>8</v>
      </c>
      <c r="Q7" s="86">
        <v>8</v>
      </c>
      <c r="R7" s="87"/>
    </row>
    <row r="8" spans="1:18" ht="16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40</v>
      </c>
      <c r="E8" s="89"/>
      <c r="F8" s="88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16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6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232">
        <v>8</v>
      </c>
    </row>
    <row r="11" spans="1:18" ht="16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6" customHeight="1" x14ac:dyDescent="0.25">
      <c r="A12" s="84" t="s">
        <v>13</v>
      </c>
      <c r="B12" s="84" t="s">
        <v>90</v>
      </c>
      <c r="C12" s="124" t="s">
        <v>106</v>
      </c>
      <c r="D12" s="86">
        <f t="shared" si="0"/>
        <v>8</v>
      </c>
      <c r="E12" s="89"/>
      <c r="F12" s="88"/>
      <c r="G12" s="88"/>
      <c r="H12" s="86"/>
      <c r="I12" s="86"/>
      <c r="J12" s="86"/>
      <c r="K12" s="89">
        <v>8</v>
      </c>
      <c r="L12" s="146"/>
      <c r="M12" s="86"/>
      <c r="N12" s="86"/>
      <c r="O12" s="86"/>
      <c r="P12" s="86"/>
      <c r="Q12" s="86"/>
      <c r="R12" s="87">
        <v>8</v>
      </c>
    </row>
    <row r="13" spans="1:18" ht="16" customHeight="1" x14ac:dyDescent="0.25">
      <c r="A13" s="84" t="s">
        <v>13</v>
      </c>
      <c r="B13" s="84" t="s">
        <v>228</v>
      </c>
      <c r="C13" s="124" t="s">
        <v>112</v>
      </c>
      <c r="D13" s="86">
        <f t="shared" si="0"/>
        <v>12</v>
      </c>
      <c r="E13" s="89">
        <v>6</v>
      </c>
      <c r="F13" s="88"/>
      <c r="G13" s="138"/>
      <c r="H13" s="86"/>
      <c r="I13" s="138"/>
      <c r="J13" s="86"/>
      <c r="K13" s="89">
        <v>6</v>
      </c>
      <c r="L13" s="146">
        <v>6</v>
      </c>
      <c r="M13" s="86"/>
      <c r="N13" s="138"/>
      <c r="O13" s="86"/>
      <c r="P13" s="138"/>
      <c r="Q13" s="86"/>
      <c r="R13" s="87">
        <v>6</v>
      </c>
    </row>
    <row r="14" spans="1:18" ht="16" customHeight="1" x14ac:dyDescent="0.25">
      <c r="A14" s="90"/>
      <c r="B14" s="90"/>
      <c r="C14" s="91" t="s">
        <v>122</v>
      </c>
      <c r="D14" s="160"/>
      <c r="E14" s="92">
        <f t="shared" ref="E14:R14" si="1">COUNT(E7:E13)</f>
        <v>3</v>
      </c>
      <c r="F14" s="92">
        <f t="shared" si="1"/>
        <v>5</v>
      </c>
      <c r="G14" s="92">
        <f t="shared" si="1"/>
        <v>4</v>
      </c>
      <c r="H14" s="92">
        <f t="shared" si="1"/>
        <v>4</v>
      </c>
      <c r="I14" s="92">
        <f t="shared" si="1"/>
        <v>5</v>
      </c>
      <c r="J14" s="92">
        <f t="shared" si="1"/>
        <v>5</v>
      </c>
      <c r="K14" s="92">
        <f t="shared" si="1"/>
        <v>2</v>
      </c>
      <c r="L14" s="92">
        <f t="shared" si="1"/>
        <v>1</v>
      </c>
      <c r="M14" s="92">
        <f t="shared" si="1"/>
        <v>5</v>
      </c>
      <c r="N14" s="92">
        <f t="shared" si="1"/>
        <v>5</v>
      </c>
      <c r="O14" s="92">
        <f t="shared" si="1"/>
        <v>5</v>
      </c>
      <c r="P14" s="92">
        <f t="shared" si="1"/>
        <v>4</v>
      </c>
      <c r="Q14" s="92">
        <f t="shared" si="1"/>
        <v>4</v>
      </c>
      <c r="R14" s="92">
        <f t="shared" si="1"/>
        <v>4</v>
      </c>
    </row>
    <row r="15" spans="1:18" ht="16" customHeight="1" x14ac:dyDescent="0.25">
      <c r="A15" s="84" t="s">
        <v>13</v>
      </c>
      <c r="B15" s="84" t="s">
        <v>14</v>
      </c>
      <c r="C15" s="109" t="s">
        <v>98</v>
      </c>
      <c r="D15" s="86">
        <f>SUM(E15:R15)/2</f>
        <v>36</v>
      </c>
      <c r="E15" s="89"/>
      <c r="F15" s="88">
        <v>8</v>
      </c>
      <c r="G15" s="86">
        <v>8</v>
      </c>
      <c r="H15" s="86">
        <v>8</v>
      </c>
      <c r="I15" s="86">
        <v>8</v>
      </c>
      <c r="J15" s="86">
        <v>8</v>
      </c>
      <c r="K15" s="89"/>
      <c r="L15" s="89"/>
      <c r="M15" s="86">
        <v>8</v>
      </c>
      <c r="N15" s="86">
        <v>8</v>
      </c>
      <c r="O15" s="86">
        <v>8</v>
      </c>
      <c r="P15" s="86">
        <v>8</v>
      </c>
      <c r="Q15" s="110" t="s">
        <v>104</v>
      </c>
      <c r="R15" s="87"/>
    </row>
    <row r="16" spans="1:18" ht="16" customHeight="1" x14ac:dyDescent="0.25">
      <c r="A16" s="84" t="s">
        <v>13</v>
      </c>
      <c r="B16" s="84" t="s">
        <v>14</v>
      </c>
      <c r="C16" s="109" t="s">
        <v>142</v>
      </c>
      <c r="D16" s="86">
        <f>SUM(E16:R16)/2</f>
        <v>40</v>
      </c>
      <c r="E16" s="89"/>
      <c r="F16" s="88">
        <v>8</v>
      </c>
      <c r="G16" s="86">
        <v>8</v>
      </c>
      <c r="H16" s="86"/>
      <c r="I16" s="86">
        <v>8</v>
      </c>
      <c r="J16" s="86">
        <v>8</v>
      </c>
      <c r="K16" s="89">
        <v>8</v>
      </c>
      <c r="L16" s="89">
        <v>8</v>
      </c>
      <c r="M16" s="86">
        <v>8</v>
      </c>
      <c r="N16" s="86"/>
      <c r="O16" s="86">
        <v>8</v>
      </c>
      <c r="P16" s="86">
        <v>8</v>
      </c>
      <c r="Q16" s="86">
        <v>8</v>
      </c>
      <c r="R16" s="87"/>
    </row>
    <row r="17" spans="1:18" ht="16" customHeight="1" x14ac:dyDescent="0.25">
      <c r="A17" s="84" t="s">
        <v>13</v>
      </c>
      <c r="B17" s="84" t="s">
        <v>201</v>
      </c>
      <c r="C17" s="109" t="s">
        <v>107</v>
      </c>
      <c r="D17" s="86">
        <f>SUM(E17:R17)/2</f>
        <v>15.5</v>
      </c>
      <c r="E17" s="89">
        <v>8</v>
      </c>
      <c r="F17" s="86"/>
      <c r="G17" s="86">
        <v>5</v>
      </c>
      <c r="H17" s="86">
        <v>5</v>
      </c>
      <c r="I17" s="86"/>
      <c r="J17" s="86"/>
      <c r="K17" s="89"/>
      <c r="L17" s="110" t="s">
        <v>104</v>
      </c>
      <c r="M17" s="86">
        <v>5</v>
      </c>
      <c r="N17" s="110" t="s">
        <v>104</v>
      </c>
      <c r="O17" s="86"/>
      <c r="P17" s="86"/>
      <c r="Q17" s="86"/>
      <c r="R17" s="87">
        <v>8</v>
      </c>
    </row>
    <row r="18" spans="1:18" ht="16" customHeight="1" x14ac:dyDescent="0.25">
      <c r="A18" s="90"/>
      <c r="B18" s="90"/>
      <c r="C18" s="91" t="s">
        <v>123</v>
      </c>
      <c r="D18" s="160"/>
      <c r="E18" s="92">
        <f t="shared" ref="E18:R18" si="2">COUNT(E7:E13,E15:E17)</f>
        <v>4</v>
      </c>
      <c r="F18" s="92">
        <f t="shared" si="2"/>
        <v>7</v>
      </c>
      <c r="G18" s="92">
        <f t="shared" si="2"/>
        <v>7</v>
      </c>
      <c r="H18" s="92">
        <f t="shared" si="2"/>
        <v>6</v>
      </c>
      <c r="I18" s="92">
        <f t="shared" si="2"/>
        <v>7</v>
      </c>
      <c r="J18" s="92">
        <f t="shared" si="2"/>
        <v>7</v>
      </c>
      <c r="K18" s="92">
        <f t="shared" si="2"/>
        <v>3</v>
      </c>
      <c r="L18" s="92">
        <f t="shared" si="2"/>
        <v>2</v>
      </c>
      <c r="M18" s="92">
        <f t="shared" si="2"/>
        <v>8</v>
      </c>
      <c r="N18" s="92">
        <f t="shared" si="2"/>
        <v>6</v>
      </c>
      <c r="O18" s="92">
        <f t="shared" si="2"/>
        <v>7</v>
      </c>
      <c r="P18" s="92">
        <f t="shared" si="2"/>
        <v>6</v>
      </c>
      <c r="Q18" s="92">
        <f t="shared" si="2"/>
        <v>5</v>
      </c>
      <c r="R18" s="92">
        <f t="shared" si="2"/>
        <v>5</v>
      </c>
    </row>
    <row r="19" spans="1:18" ht="16" customHeight="1" x14ac:dyDescent="0.25">
      <c r="A19" s="84" t="s">
        <v>13</v>
      </c>
      <c r="B19" s="84" t="s">
        <v>26</v>
      </c>
      <c r="C19" s="109" t="s">
        <v>132</v>
      </c>
      <c r="D19" s="86">
        <f>SUM(E19:R19)/2</f>
        <v>40</v>
      </c>
      <c r="E19" s="89"/>
      <c r="F19" s="86">
        <v>8</v>
      </c>
      <c r="G19" s="86"/>
      <c r="H19" s="86">
        <v>8</v>
      </c>
      <c r="I19" s="86">
        <v>8</v>
      </c>
      <c r="J19" s="86">
        <v>8</v>
      </c>
      <c r="K19" s="89">
        <v>8</v>
      </c>
      <c r="L19" s="89">
        <v>8</v>
      </c>
      <c r="M19" s="86"/>
      <c r="N19" s="86">
        <v>8</v>
      </c>
      <c r="O19" s="86">
        <v>8</v>
      </c>
      <c r="P19" s="86">
        <v>8</v>
      </c>
      <c r="Q19" s="86">
        <v>8</v>
      </c>
      <c r="R19" s="224"/>
    </row>
    <row r="20" spans="1:18" ht="16" customHeight="1" x14ac:dyDescent="0.25">
      <c r="A20" s="84" t="s">
        <v>13</v>
      </c>
      <c r="B20" s="84" t="s">
        <v>26</v>
      </c>
      <c r="C20" s="109" t="s">
        <v>146</v>
      </c>
      <c r="D20" s="86">
        <f>SUM(E20:R20)/2</f>
        <v>40</v>
      </c>
      <c r="E20" s="89">
        <v>8</v>
      </c>
      <c r="F20" s="86"/>
      <c r="G20" s="86">
        <v>8</v>
      </c>
      <c r="H20" s="86">
        <v>8</v>
      </c>
      <c r="I20" s="86">
        <v>8</v>
      </c>
      <c r="J20" s="86">
        <v>8</v>
      </c>
      <c r="K20" s="137"/>
      <c r="L20" s="89"/>
      <c r="M20" s="86">
        <v>8</v>
      </c>
      <c r="N20" s="86">
        <v>8</v>
      </c>
      <c r="O20" s="86"/>
      <c r="P20" s="86">
        <v>8</v>
      </c>
      <c r="Q20" s="86">
        <v>8</v>
      </c>
      <c r="R20" s="89">
        <v>8</v>
      </c>
    </row>
    <row r="21" spans="1:18" ht="16" customHeight="1" x14ac:dyDescent="0.25">
      <c r="A21" s="84" t="s">
        <v>13</v>
      </c>
      <c r="B21" s="84" t="s">
        <v>26</v>
      </c>
      <c r="C21" s="109" t="s">
        <v>109</v>
      </c>
      <c r="D21" s="86">
        <f>SUM(E21:R21)/2</f>
        <v>40</v>
      </c>
      <c r="E21" s="89"/>
      <c r="F21" s="86">
        <v>8</v>
      </c>
      <c r="G21" s="86">
        <v>8</v>
      </c>
      <c r="H21" s="86">
        <v>8</v>
      </c>
      <c r="I21" s="86">
        <v>8</v>
      </c>
      <c r="J21" s="86">
        <v>8</v>
      </c>
      <c r="K21" s="89"/>
      <c r="L21" s="89"/>
      <c r="M21" s="86">
        <v>8</v>
      </c>
      <c r="N21" s="86">
        <v>8</v>
      </c>
      <c r="O21" s="86">
        <v>8</v>
      </c>
      <c r="P21" s="86">
        <v>8</v>
      </c>
      <c r="Q21" s="86">
        <v>8</v>
      </c>
      <c r="R21" s="87"/>
    </row>
    <row r="22" spans="1:18" ht="16" customHeight="1" x14ac:dyDescent="0.25">
      <c r="A22" s="90"/>
      <c r="B22" s="90"/>
      <c r="C22" s="91" t="s">
        <v>120</v>
      </c>
      <c r="D22" s="160"/>
      <c r="E22" s="92">
        <f t="shared" ref="E22:R22" si="3">COUNT(E7:E13,E15:E17,E19:E21)</f>
        <v>5</v>
      </c>
      <c r="F22" s="92">
        <f t="shared" si="3"/>
        <v>9</v>
      </c>
      <c r="G22" s="92">
        <f t="shared" si="3"/>
        <v>9</v>
      </c>
      <c r="H22" s="92">
        <f t="shared" si="3"/>
        <v>9</v>
      </c>
      <c r="I22" s="92">
        <f t="shared" si="3"/>
        <v>10</v>
      </c>
      <c r="J22" s="92">
        <f t="shared" si="3"/>
        <v>10</v>
      </c>
      <c r="K22" s="92">
        <f t="shared" si="3"/>
        <v>4</v>
      </c>
      <c r="L22" s="92">
        <f t="shared" si="3"/>
        <v>3</v>
      </c>
      <c r="M22" s="92">
        <f t="shared" si="3"/>
        <v>10</v>
      </c>
      <c r="N22" s="92">
        <f t="shared" si="3"/>
        <v>9</v>
      </c>
      <c r="O22" s="92">
        <f t="shared" si="3"/>
        <v>9</v>
      </c>
      <c r="P22" s="92">
        <f t="shared" si="3"/>
        <v>9</v>
      </c>
      <c r="Q22" s="92">
        <f t="shared" si="3"/>
        <v>8</v>
      </c>
      <c r="R22" s="92">
        <f t="shared" si="3"/>
        <v>6</v>
      </c>
    </row>
    <row r="23" spans="1:18" ht="16" hidden="1" customHeight="1" x14ac:dyDescent="0.25">
      <c r="A23" s="84" t="s">
        <v>13</v>
      </c>
      <c r="B23" s="84" t="s">
        <v>30</v>
      </c>
      <c r="C23" s="221" t="s">
        <v>236</v>
      </c>
      <c r="D23" s="86">
        <f>SUM(E23:R23)/2</f>
        <v>0</v>
      </c>
      <c r="E23" s="89"/>
      <c r="F23" s="193"/>
      <c r="G23" s="193"/>
      <c r="H23" s="193"/>
      <c r="I23" s="193"/>
      <c r="J23" s="193"/>
      <c r="K23" s="233"/>
      <c r="L23" s="233"/>
      <c r="M23" s="193"/>
      <c r="N23" s="193"/>
      <c r="O23" s="193"/>
      <c r="P23" s="193"/>
      <c r="Q23" s="193"/>
      <c r="R23" s="229"/>
    </row>
    <row r="24" spans="1:18" ht="16" customHeight="1" x14ac:dyDescent="0.25">
      <c r="A24" s="84" t="s">
        <v>13</v>
      </c>
      <c r="B24" s="84" t="s">
        <v>30</v>
      </c>
      <c r="C24" s="109" t="s">
        <v>144</v>
      </c>
      <c r="D24" s="86">
        <f>SUM(E24:R24)/2</f>
        <v>16</v>
      </c>
      <c r="E24" s="89">
        <v>8</v>
      </c>
      <c r="F24" s="86"/>
      <c r="G24" s="86"/>
      <c r="H24" s="86"/>
      <c r="I24" s="86"/>
      <c r="J24" s="86"/>
      <c r="K24" s="89">
        <v>8</v>
      </c>
      <c r="L24" s="89">
        <v>8</v>
      </c>
      <c r="M24" s="86"/>
      <c r="N24" s="86"/>
      <c r="O24" s="86"/>
      <c r="P24" s="86"/>
      <c r="Q24" s="86"/>
      <c r="R24" s="87">
        <v>8</v>
      </c>
    </row>
    <row r="25" spans="1:18" ht="16" customHeight="1" x14ac:dyDescent="0.25">
      <c r="A25" s="90"/>
      <c r="B25" s="90"/>
      <c r="C25" s="91" t="s">
        <v>119</v>
      </c>
      <c r="D25" s="160"/>
      <c r="E25" s="92">
        <f t="shared" ref="E25:R25" si="4">COUNT(E7:E13,E15:E17,E19:E21,E23:E24)</f>
        <v>6</v>
      </c>
      <c r="F25" s="92">
        <f t="shared" si="4"/>
        <v>9</v>
      </c>
      <c r="G25" s="92">
        <f t="shared" si="4"/>
        <v>9</v>
      </c>
      <c r="H25" s="92">
        <f t="shared" si="4"/>
        <v>9</v>
      </c>
      <c r="I25" s="92">
        <f t="shared" si="4"/>
        <v>10</v>
      </c>
      <c r="J25" s="92">
        <f t="shared" si="4"/>
        <v>10</v>
      </c>
      <c r="K25" s="92">
        <f t="shared" si="4"/>
        <v>5</v>
      </c>
      <c r="L25" s="92">
        <f t="shared" si="4"/>
        <v>4</v>
      </c>
      <c r="M25" s="92">
        <f t="shared" si="4"/>
        <v>10</v>
      </c>
      <c r="N25" s="92">
        <f t="shared" si="4"/>
        <v>9</v>
      </c>
      <c r="O25" s="92">
        <f t="shared" si="4"/>
        <v>9</v>
      </c>
      <c r="P25" s="92">
        <f t="shared" si="4"/>
        <v>9</v>
      </c>
      <c r="Q25" s="92">
        <f t="shared" si="4"/>
        <v>8</v>
      </c>
      <c r="R25" s="92">
        <f t="shared" si="4"/>
        <v>7</v>
      </c>
    </row>
    <row r="26" spans="1:18" ht="16" customHeight="1" x14ac:dyDescent="0.25">
      <c r="A26" s="84" t="s">
        <v>13</v>
      </c>
      <c r="B26" s="84" t="s">
        <v>91</v>
      </c>
      <c r="C26" s="109" t="s">
        <v>189</v>
      </c>
      <c r="D26" s="86">
        <f>SUM(E26:R26)/2</f>
        <v>40</v>
      </c>
      <c r="E26" s="89"/>
      <c r="F26" s="86">
        <v>8</v>
      </c>
      <c r="G26" s="86">
        <v>8</v>
      </c>
      <c r="H26" s="86">
        <v>8</v>
      </c>
      <c r="I26" s="86"/>
      <c r="J26" s="86">
        <v>8</v>
      </c>
      <c r="K26" s="89">
        <v>8</v>
      </c>
      <c r="L26" s="89">
        <v>8</v>
      </c>
      <c r="M26" s="86">
        <v>8</v>
      </c>
      <c r="N26" s="86">
        <v>8</v>
      </c>
      <c r="O26" s="86">
        <v>8</v>
      </c>
      <c r="P26" s="86"/>
      <c r="Q26" s="86">
        <v>8</v>
      </c>
      <c r="R26" s="87"/>
    </row>
    <row r="27" spans="1:18" ht="16" customHeight="1" x14ac:dyDescent="0.25">
      <c r="A27" s="84" t="s">
        <v>13</v>
      </c>
      <c r="B27" s="84" t="s">
        <v>91</v>
      </c>
      <c r="C27" s="109" t="s">
        <v>180</v>
      </c>
      <c r="D27" s="86">
        <f>SUM(E27:R27)/2</f>
        <v>40</v>
      </c>
      <c r="E27" s="89">
        <v>8</v>
      </c>
      <c r="F27" s="86">
        <v>8</v>
      </c>
      <c r="G27" s="86">
        <v>8</v>
      </c>
      <c r="H27" s="86">
        <v>8</v>
      </c>
      <c r="I27" s="86"/>
      <c r="J27" s="86">
        <v>8</v>
      </c>
      <c r="K27" s="89"/>
      <c r="L27" s="89"/>
      <c r="M27" s="86">
        <v>8</v>
      </c>
      <c r="N27" s="86">
        <v>8</v>
      </c>
      <c r="O27" s="86">
        <v>8</v>
      </c>
      <c r="P27" s="86"/>
      <c r="Q27" s="86">
        <v>8</v>
      </c>
      <c r="R27" s="87">
        <v>8</v>
      </c>
    </row>
    <row r="28" spans="1:18" ht="16" customHeight="1" x14ac:dyDescent="0.25">
      <c r="A28" s="84" t="s">
        <v>13</v>
      </c>
      <c r="B28" s="84" t="s">
        <v>91</v>
      </c>
      <c r="C28" s="85" t="s">
        <v>92</v>
      </c>
      <c r="D28" s="86">
        <f>SUM(E28:R28)/2</f>
        <v>40</v>
      </c>
      <c r="E28" s="89"/>
      <c r="F28" s="86">
        <v>8</v>
      </c>
      <c r="G28" s="86">
        <v>8</v>
      </c>
      <c r="H28" s="86">
        <v>8</v>
      </c>
      <c r="I28" s="86">
        <v>8</v>
      </c>
      <c r="J28" s="86">
        <v>8</v>
      </c>
      <c r="K28" s="89"/>
      <c r="L28" s="89"/>
      <c r="M28" s="86">
        <v>8</v>
      </c>
      <c r="N28" s="86">
        <v>8</v>
      </c>
      <c r="O28" s="86">
        <v>8</v>
      </c>
      <c r="P28" s="86">
        <v>8</v>
      </c>
      <c r="Q28" s="86">
        <v>8</v>
      </c>
      <c r="R28" s="87"/>
    </row>
    <row r="29" spans="1:18" ht="16" customHeight="1" x14ac:dyDescent="0.25">
      <c r="A29" s="90"/>
      <c r="B29" s="90"/>
      <c r="C29" s="91" t="s">
        <v>124</v>
      </c>
      <c r="D29" s="160"/>
      <c r="E29" s="92">
        <f>COUNT(E7:E13,E15:E17,E19:E21,F29E24:E23:E24,E26:E28)</f>
        <v>6</v>
      </c>
      <c r="F29" s="92">
        <f>COUNT(F7:F13,F15:F17,F19:F21,F29E24:F23:F24,F26:F28)</f>
        <v>12</v>
      </c>
      <c r="G29" s="92">
        <f>COUNT(G7:G13,G15:G17,G19:G21,F29E24:G23:G24,G26:G28)</f>
        <v>12</v>
      </c>
      <c r="H29" s="92">
        <f>COUNT(H7:H13,H15:H17,H19:H21,F29E24:H23:H24,H26:H28)</f>
        <v>12</v>
      </c>
      <c r="I29" s="92">
        <f>COUNT(I7:I13,I15:I17,I19:I21,F29E24:I23:I24,I26:I28)</f>
        <v>11</v>
      </c>
      <c r="J29" s="92">
        <f>COUNT(J7:J13,J15:J17,J19:J21,F29E24:J23:J24,J26:J28)</f>
        <v>13</v>
      </c>
      <c r="K29" s="92">
        <f>COUNT(K7:K13,K15:K17,K19:K21,F29E24:K23:K24,K26:K28)</f>
        <v>5</v>
      </c>
      <c r="L29" s="92">
        <f>COUNT(L7:L13,L15:L17,L19:L21,F29E24:L23:L24,L26:L28)</f>
        <v>4</v>
      </c>
      <c r="M29" s="92">
        <f>COUNT(M7:M13,M15:M17,M19:M21,F29E24:M23:M24,M26:M28)</f>
        <v>13</v>
      </c>
      <c r="N29" s="92">
        <f>COUNT(N7:N13,N15:N17,N19:N21,F29E24:N23:N24,N26:N28)</f>
        <v>12</v>
      </c>
      <c r="O29" s="92">
        <f>COUNT(O7:O13,O15:O17,O19:O21,F29E24:O23:O24,O26:O28)</f>
        <v>12</v>
      </c>
      <c r="P29" s="92">
        <f>COUNT(P7:P13,P15:P17,P19:P21,F29E24:P23:P24,P26:P28)</f>
        <v>10</v>
      </c>
      <c r="Q29" s="92">
        <f>COUNT(Q7:Q13,Q15:Q17,Q19:Q21,F29E24:Q23:Q24,Q26:Q28)</f>
        <v>11</v>
      </c>
      <c r="R29" s="92">
        <f>COUNT(R7:R13,R15:R17,R19:R21,F29E24:R23:R24,R26:R28)</f>
        <v>7</v>
      </c>
    </row>
    <row r="30" spans="1:18" ht="16" customHeight="1" x14ac:dyDescent="0.25">
      <c r="A30" s="84" t="s">
        <v>13</v>
      </c>
      <c r="B30" s="84" t="s">
        <v>34</v>
      </c>
      <c r="C30" s="109" t="s">
        <v>192</v>
      </c>
      <c r="D30" s="86">
        <f>SUM(E30:R30)/2</f>
        <v>32</v>
      </c>
      <c r="E30" s="89">
        <v>8</v>
      </c>
      <c r="F30" s="120"/>
      <c r="G30" s="120"/>
      <c r="H30" s="86"/>
      <c r="I30" s="86">
        <v>8</v>
      </c>
      <c r="J30" s="86">
        <v>8</v>
      </c>
      <c r="K30" s="89">
        <v>8</v>
      </c>
      <c r="L30" s="89">
        <v>8</v>
      </c>
      <c r="M30" s="86"/>
      <c r="N30" s="86"/>
      <c r="O30" s="86"/>
      <c r="P30" s="86">
        <v>8</v>
      </c>
      <c r="Q30" s="86">
        <v>8</v>
      </c>
      <c r="R30" s="87">
        <v>8</v>
      </c>
    </row>
    <row r="31" spans="1:18" ht="16" customHeight="1" x14ac:dyDescent="0.25">
      <c r="A31" s="90"/>
      <c r="B31" s="90"/>
      <c r="C31" s="91" t="s">
        <v>121</v>
      </c>
      <c r="D31" s="160"/>
      <c r="E31" s="92">
        <f t="shared" ref="E31:R31" si="5">COUNT(E15:E17,E19:E21,E7:E13,E23:E24,E26:E28,E30:E30)</f>
        <v>8</v>
      </c>
      <c r="F31" s="92">
        <f t="shared" si="5"/>
        <v>12</v>
      </c>
      <c r="G31" s="92">
        <f t="shared" si="5"/>
        <v>12</v>
      </c>
      <c r="H31" s="92">
        <f t="shared" si="5"/>
        <v>12</v>
      </c>
      <c r="I31" s="92">
        <f t="shared" si="5"/>
        <v>12</v>
      </c>
      <c r="J31" s="92">
        <f t="shared" si="5"/>
        <v>14</v>
      </c>
      <c r="K31" s="92">
        <f t="shared" si="5"/>
        <v>7</v>
      </c>
      <c r="L31" s="92">
        <f t="shared" si="5"/>
        <v>6</v>
      </c>
      <c r="M31" s="92">
        <f t="shared" si="5"/>
        <v>13</v>
      </c>
      <c r="N31" s="92">
        <f t="shared" si="5"/>
        <v>12</v>
      </c>
      <c r="O31" s="92">
        <f t="shared" si="5"/>
        <v>12</v>
      </c>
      <c r="P31" s="92">
        <f t="shared" si="5"/>
        <v>11</v>
      </c>
      <c r="Q31" s="92">
        <f t="shared" si="5"/>
        <v>12</v>
      </c>
      <c r="R31" s="92">
        <f t="shared" si="5"/>
        <v>9</v>
      </c>
    </row>
    <row r="32" spans="1:18" ht="16" customHeight="1" x14ac:dyDescent="0.25">
      <c r="A32" s="84" t="s">
        <v>13</v>
      </c>
      <c r="B32" s="84" t="s">
        <v>162</v>
      </c>
      <c r="C32" s="109" t="s">
        <v>135</v>
      </c>
      <c r="D32" s="86">
        <f>SUM(E32:R32)/2</f>
        <v>28</v>
      </c>
      <c r="E32" s="89"/>
      <c r="F32" s="86"/>
      <c r="G32" s="86"/>
      <c r="H32" s="86">
        <v>8</v>
      </c>
      <c r="I32" s="86">
        <v>8</v>
      </c>
      <c r="J32" s="86">
        <v>8</v>
      </c>
      <c r="K32" s="89"/>
      <c r="L32" s="89">
        <v>8</v>
      </c>
      <c r="M32" s="193"/>
      <c r="N32" s="193"/>
      <c r="O32" s="86">
        <v>8</v>
      </c>
      <c r="P32" s="86">
        <v>8</v>
      </c>
      <c r="Q32" s="86">
        <v>8</v>
      </c>
      <c r="R32" s="87"/>
    </row>
    <row r="33" spans="1:18" ht="16" customHeight="1" x14ac:dyDescent="0.25">
      <c r="A33" s="90"/>
      <c r="B33" s="90"/>
      <c r="C33" s="91" t="s">
        <v>139</v>
      </c>
      <c r="D33" s="160"/>
      <c r="E33" s="92">
        <f t="shared" ref="E33:R33" si="6">COUNT(E7:E13,E15:E17,E19:E21,E23:E24,E26:E28,E30:E30,E32:E32)</f>
        <v>8</v>
      </c>
      <c r="F33" s="92">
        <f t="shared" si="6"/>
        <v>12</v>
      </c>
      <c r="G33" s="92">
        <f t="shared" si="6"/>
        <v>12</v>
      </c>
      <c r="H33" s="92">
        <f t="shared" si="6"/>
        <v>13</v>
      </c>
      <c r="I33" s="92">
        <f t="shared" si="6"/>
        <v>13</v>
      </c>
      <c r="J33" s="92">
        <f t="shared" si="6"/>
        <v>15</v>
      </c>
      <c r="K33" s="92">
        <f t="shared" si="6"/>
        <v>7</v>
      </c>
      <c r="L33" s="92">
        <f t="shared" si="6"/>
        <v>7</v>
      </c>
      <c r="M33" s="92">
        <f t="shared" si="6"/>
        <v>13</v>
      </c>
      <c r="N33" s="92">
        <f t="shared" si="6"/>
        <v>12</v>
      </c>
      <c r="O33" s="92">
        <f t="shared" si="6"/>
        <v>13</v>
      </c>
      <c r="P33" s="92">
        <f t="shared" si="6"/>
        <v>12</v>
      </c>
      <c r="Q33" s="92">
        <f t="shared" si="6"/>
        <v>13</v>
      </c>
      <c r="R33" s="92">
        <f t="shared" si="6"/>
        <v>9</v>
      </c>
    </row>
    <row r="34" spans="1:18" ht="16" customHeight="1" x14ac:dyDescent="0.25">
      <c r="A34" s="84" t="s">
        <v>13</v>
      </c>
      <c r="B34" s="84" t="s">
        <v>103</v>
      </c>
      <c r="C34" s="109" t="s">
        <v>202</v>
      </c>
      <c r="D34" s="86">
        <f>SUM(E34:R34)/2</f>
        <v>40</v>
      </c>
      <c r="E34" s="89">
        <v>8</v>
      </c>
      <c r="F34" s="86">
        <v>8</v>
      </c>
      <c r="G34" s="88">
        <v>8</v>
      </c>
      <c r="H34" s="86"/>
      <c r="I34" s="86">
        <v>8</v>
      </c>
      <c r="J34" s="86">
        <v>8</v>
      </c>
      <c r="K34" s="89"/>
      <c r="L34" s="89"/>
      <c r="M34" s="86">
        <v>8</v>
      </c>
      <c r="N34" s="86">
        <v>8</v>
      </c>
      <c r="O34" s="86"/>
      <c r="P34" s="86">
        <v>8</v>
      </c>
      <c r="Q34" s="86">
        <v>8</v>
      </c>
      <c r="R34" s="87">
        <v>8</v>
      </c>
    </row>
    <row r="35" spans="1:18" ht="16" customHeight="1" x14ac:dyDescent="0.25">
      <c r="A35" s="235" t="s">
        <v>231</v>
      </c>
      <c r="B35" s="84" t="s">
        <v>103</v>
      </c>
      <c r="C35" s="221" t="s">
        <v>233</v>
      </c>
      <c r="D35" s="193">
        <f>SUM(E35:R35)/2</f>
        <v>0</v>
      </c>
      <c r="E35" s="233"/>
      <c r="F35" s="193"/>
      <c r="G35" s="230"/>
      <c r="H35" s="193" t="s">
        <v>10</v>
      </c>
      <c r="I35" s="193" t="s">
        <v>10</v>
      </c>
      <c r="J35" s="193" t="s">
        <v>10</v>
      </c>
      <c r="K35" s="233"/>
      <c r="L35" s="233"/>
      <c r="M35" s="193" t="s">
        <v>10</v>
      </c>
      <c r="N35" s="193" t="s">
        <v>10</v>
      </c>
      <c r="O35" s="193"/>
      <c r="P35" s="193" t="s">
        <v>10</v>
      </c>
      <c r="Q35" s="193" t="s">
        <v>10</v>
      </c>
      <c r="R35" s="229" t="s">
        <v>10</v>
      </c>
    </row>
    <row r="36" spans="1:18" ht="16" customHeight="1" x14ac:dyDescent="0.25">
      <c r="A36" s="90"/>
      <c r="B36" s="90"/>
      <c r="C36" s="91" t="s">
        <v>125</v>
      </c>
      <c r="D36" s="160"/>
      <c r="E36" s="92">
        <f t="shared" ref="E36:R36" si="7">COUNT(E8:E13,E15:E16,E19:E21,E23:E24,E26:E28,E30:E30,E32:E32,E34:E35)</f>
        <v>8</v>
      </c>
      <c r="F36" s="92">
        <f t="shared" si="7"/>
        <v>12</v>
      </c>
      <c r="G36" s="92">
        <f t="shared" si="7"/>
        <v>11</v>
      </c>
      <c r="H36" s="92">
        <f t="shared" si="7"/>
        <v>11</v>
      </c>
      <c r="I36" s="92">
        <f t="shared" si="7"/>
        <v>13</v>
      </c>
      <c r="J36" s="92">
        <f t="shared" si="7"/>
        <v>15</v>
      </c>
      <c r="K36" s="92">
        <f t="shared" si="7"/>
        <v>7</v>
      </c>
      <c r="L36" s="92">
        <f t="shared" si="7"/>
        <v>7</v>
      </c>
      <c r="M36" s="92">
        <f t="shared" si="7"/>
        <v>12</v>
      </c>
      <c r="N36" s="92">
        <f t="shared" si="7"/>
        <v>12</v>
      </c>
      <c r="O36" s="92">
        <f t="shared" si="7"/>
        <v>12</v>
      </c>
      <c r="P36" s="92">
        <f t="shared" si="7"/>
        <v>12</v>
      </c>
      <c r="Q36" s="92">
        <f t="shared" si="7"/>
        <v>13</v>
      </c>
      <c r="R36" s="92">
        <f t="shared" si="7"/>
        <v>9</v>
      </c>
    </row>
    <row r="37" spans="1:18" ht="16" hidden="1" customHeight="1" x14ac:dyDescent="0.25">
      <c r="A37" s="84" t="s">
        <v>13</v>
      </c>
      <c r="B37" s="131" t="s">
        <v>93</v>
      </c>
      <c r="C37" s="228" t="s">
        <v>226</v>
      </c>
      <c r="D37" s="86">
        <f t="shared" ref="D37:D45" si="8">SUM(E37:R37)/2</f>
        <v>0</v>
      </c>
      <c r="E37" s="89"/>
      <c r="F37" s="86"/>
      <c r="G37" s="86"/>
      <c r="H37" s="86"/>
      <c r="I37" s="86"/>
      <c r="J37" s="86"/>
      <c r="K37" s="89"/>
      <c r="L37" s="89"/>
      <c r="M37" s="86"/>
      <c r="N37" s="86"/>
      <c r="O37" s="86"/>
      <c r="P37" s="86"/>
      <c r="Q37" s="86"/>
      <c r="R37" s="87"/>
    </row>
    <row r="38" spans="1:18" ht="16" customHeight="1" x14ac:dyDescent="0.25">
      <c r="A38" s="84" t="s">
        <v>13</v>
      </c>
      <c r="B38" s="131" t="s">
        <v>93</v>
      </c>
      <c r="C38" s="109" t="s">
        <v>229</v>
      </c>
      <c r="D38" s="86">
        <f t="shared" si="8"/>
        <v>32</v>
      </c>
      <c r="E38" s="89"/>
      <c r="F38" s="86">
        <v>8</v>
      </c>
      <c r="G38" s="86">
        <v>8</v>
      </c>
      <c r="H38" s="86"/>
      <c r="I38" s="86">
        <v>8</v>
      </c>
      <c r="J38" s="86"/>
      <c r="K38" s="89">
        <v>8</v>
      </c>
      <c r="L38" s="89">
        <v>8</v>
      </c>
      <c r="M38" s="86">
        <v>8</v>
      </c>
      <c r="N38" s="86">
        <v>8</v>
      </c>
      <c r="O38" s="86"/>
      <c r="P38" s="86">
        <v>8</v>
      </c>
      <c r="Q38" s="86"/>
      <c r="R38" s="87"/>
    </row>
    <row r="39" spans="1:18" ht="16" customHeight="1" x14ac:dyDescent="0.25">
      <c r="A39" s="84" t="s">
        <v>13</v>
      </c>
      <c r="B39" s="131" t="s">
        <v>94</v>
      </c>
      <c r="C39" s="109" t="s">
        <v>176</v>
      </c>
      <c r="D39" s="86">
        <f t="shared" si="8"/>
        <v>24</v>
      </c>
      <c r="E39" s="89">
        <v>8</v>
      </c>
      <c r="F39" s="86"/>
      <c r="G39" s="120"/>
      <c r="H39" s="120"/>
      <c r="I39" s="86"/>
      <c r="J39" s="86">
        <v>8</v>
      </c>
      <c r="K39" s="89">
        <v>8</v>
      </c>
      <c r="L39" s="89">
        <v>8</v>
      </c>
      <c r="M39" s="86"/>
      <c r="N39" s="86"/>
      <c r="O39" s="86"/>
      <c r="P39" s="86"/>
      <c r="Q39" s="86">
        <v>8</v>
      </c>
      <c r="R39" s="87">
        <v>8</v>
      </c>
    </row>
    <row r="40" spans="1:18" ht="16" customHeight="1" x14ac:dyDescent="0.25">
      <c r="A40" s="84" t="s">
        <v>13</v>
      </c>
      <c r="B40" s="131" t="s">
        <v>94</v>
      </c>
      <c r="C40" s="109" t="s">
        <v>235</v>
      </c>
      <c r="D40" s="86">
        <f t="shared" si="8"/>
        <v>20</v>
      </c>
      <c r="E40" s="236" t="s">
        <v>220</v>
      </c>
      <c r="F40" s="86"/>
      <c r="G40" s="237" t="s">
        <v>220</v>
      </c>
      <c r="H40" s="86" t="s">
        <v>220</v>
      </c>
      <c r="I40" s="86" t="s">
        <v>220</v>
      </c>
      <c r="J40" s="86" t="s">
        <v>220</v>
      </c>
      <c r="K40" s="89"/>
      <c r="L40" s="89"/>
      <c r="M40" s="86">
        <v>8</v>
      </c>
      <c r="N40" s="86">
        <v>8</v>
      </c>
      <c r="O40" s="86">
        <v>8</v>
      </c>
      <c r="P40" s="86"/>
      <c r="Q40" s="86">
        <v>8</v>
      </c>
      <c r="R40" s="87">
        <v>8</v>
      </c>
    </row>
    <row r="41" spans="1:18" ht="16" customHeight="1" x14ac:dyDescent="0.25">
      <c r="A41" s="84" t="s">
        <v>13</v>
      </c>
      <c r="B41" s="131" t="s">
        <v>94</v>
      </c>
      <c r="C41" s="107" t="s">
        <v>230</v>
      </c>
      <c r="D41" s="86">
        <f t="shared" si="8"/>
        <v>40</v>
      </c>
      <c r="E41" s="89"/>
      <c r="F41" s="86">
        <v>8</v>
      </c>
      <c r="G41" s="86">
        <v>8</v>
      </c>
      <c r="H41" s="86">
        <v>8</v>
      </c>
      <c r="I41" s="86">
        <v>8</v>
      </c>
      <c r="J41" s="110"/>
      <c r="K41" s="89">
        <v>8</v>
      </c>
      <c r="L41" s="89">
        <v>8</v>
      </c>
      <c r="M41" s="86">
        <v>8</v>
      </c>
      <c r="N41" s="86"/>
      <c r="O41" s="86">
        <v>8</v>
      </c>
      <c r="P41" s="86">
        <v>8</v>
      </c>
      <c r="Q41" s="86">
        <v>8</v>
      </c>
      <c r="R41" s="87"/>
    </row>
    <row r="42" spans="1:18" ht="16" customHeight="1" x14ac:dyDescent="0.25">
      <c r="A42" s="84" t="s">
        <v>13</v>
      </c>
      <c r="B42" s="131" t="s">
        <v>94</v>
      </c>
      <c r="C42" s="109" t="s">
        <v>221</v>
      </c>
      <c r="D42" s="86">
        <f t="shared" si="8"/>
        <v>40</v>
      </c>
      <c r="E42" s="89">
        <v>8</v>
      </c>
      <c r="F42" s="86">
        <v>8</v>
      </c>
      <c r="G42" s="86">
        <v>8</v>
      </c>
      <c r="H42" s="86">
        <v>8</v>
      </c>
      <c r="I42" s="86"/>
      <c r="J42" s="86">
        <v>8</v>
      </c>
      <c r="K42" s="89"/>
      <c r="L42" s="89"/>
      <c r="M42" s="86">
        <v>8</v>
      </c>
      <c r="N42" s="86">
        <v>8</v>
      </c>
      <c r="O42" s="86">
        <v>8</v>
      </c>
      <c r="P42" s="86">
        <v>8</v>
      </c>
      <c r="Q42" s="86">
        <v>8</v>
      </c>
      <c r="R42" s="87"/>
    </row>
    <row r="43" spans="1:18" ht="16" customHeight="1" x14ac:dyDescent="0.25">
      <c r="A43" s="84" t="s">
        <v>13</v>
      </c>
      <c r="B43" s="84" t="s">
        <v>94</v>
      </c>
      <c r="C43" s="107" t="s">
        <v>143</v>
      </c>
      <c r="D43" s="86">
        <f t="shared" si="8"/>
        <v>40</v>
      </c>
      <c r="E43" s="89">
        <v>8</v>
      </c>
      <c r="F43" s="86">
        <v>8</v>
      </c>
      <c r="G43" s="110"/>
      <c r="H43" s="110">
        <v>8</v>
      </c>
      <c r="I43" s="86">
        <v>8</v>
      </c>
      <c r="J43" s="86">
        <v>8</v>
      </c>
      <c r="K43" s="89"/>
      <c r="L43" s="89"/>
      <c r="M43" s="86">
        <v>8</v>
      </c>
      <c r="N43" s="86">
        <v>8</v>
      </c>
      <c r="O43" s="86">
        <v>8</v>
      </c>
      <c r="P43" s="86">
        <v>8</v>
      </c>
      <c r="Q43" s="86"/>
      <c r="R43" s="87">
        <v>8</v>
      </c>
    </row>
    <row r="44" spans="1:18" ht="16" hidden="1" customHeight="1" x14ac:dyDescent="0.25">
      <c r="A44" s="84" t="s">
        <v>13</v>
      </c>
      <c r="B44" s="84" t="s">
        <v>94</v>
      </c>
      <c r="C44" s="228" t="s">
        <v>217</v>
      </c>
      <c r="D44" s="86">
        <f t="shared" si="8"/>
        <v>0</v>
      </c>
      <c r="E44" s="89"/>
      <c r="F44" s="86"/>
      <c r="G44" s="86"/>
      <c r="H44" s="86"/>
      <c r="I44" s="86"/>
      <c r="J44" s="86"/>
      <c r="K44" s="89"/>
      <c r="L44" s="89"/>
      <c r="M44" s="86"/>
      <c r="N44" s="86"/>
      <c r="O44" s="86"/>
      <c r="P44" s="86"/>
      <c r="Q44" s="86"/>
      <c r="R44" s="87"/>
    </row>
    <row r="45" spans="1:18" ht="16" customHeight="1" x14ac:dyDescent="0.25">
      <c r="A45" s="84" t="s">
        <v>13</v>
      </c>
      <c r="B45" s="84" t="s">
        <v>94</v>
      </c>
      <c r="C45" s="109" t="s">
        <v>210</v>
      </c>
      <c r="D45" s="86">
        <f t="shared" si="8"/>
        <v>40</v>
      </c>
      <c r="E45" s="89">
        <v>8</v>
      </c>
      <c r="F45" s="86"/>
      <c r="G45" s="86">
        <v>8</v>
      </c>
      <c r="H45" s="86">
        <v>8</v>
      </c>
      <c r="I45" s="86">
        <v>8</v>
      </c>
      <c r="J45" s="86">
        <v>8</v>
      </c>
      <c r="K45" s="89"/>
      <c r="L45" s="89"/>
      <c r="M45" s="86">
        <v>8</v>
      </c>
      <c r="N45" s="86"/>
      <c r="O45" s="86">
        <v>8</v>
      </c>
      <c r="P45" s="86">
        <v>8</v>
      </c>
      <c r="Q45" s="86">
        <v>8</v>
      </c>
      <c r="R45" s="87">
        <v>8</v>
      </c>
    </row>
    <row r="46" spans="1:18" ht="16" customHeight="1" x14ac:dyDescent="0.25">
      <c r="A46" s="90"/>
      <c r="B46" s="90"/>
      <c r="C46" s="91" t="s">
        <v>126</v>
      </c>
      <c r="D46" s="160"/>
      <c r="E46" s="92">
        <f>COUNT(E8:E13,E15:E17,E19:E21,E23:E24,E26:E28:H34E25,E30:E30,E32:E32,E34:E35)</f>
        <v>8</v>
      </c>
      <c r="F46" s="92">
        <f>COUNT(F8:F13,F15:F17,F19:F21,F23:F24,F26:F28:H34E25,F30:F30,F32:F32,F34:F35)</f>
        <v>9</v>
      </c>
      <c r="G46" s="92">
        <f>COUNT(G8:G13,G15:G17,G19:G21,G23:G24,G26:G28:H34E25,G30:G30,G32:G32,G34:G35)</f>
        <v>9</v>
      </c>
      <c r="H46" s="92">
        <f>COUNT(H8:H13,H15:H17,H19:H21,H23:H24,H26:H28:H34E25,H30:H30,H32:H32,H34:H35)</f>
        <v>9</v>
      </c>
      <c r="I46" s="92">
        <f>COUNT(I8:I13,I15:I17,I19:I21,I23:I24,I26:I28:H34E25,I30:I30,I32:I32,I34:I35)</f>
        <v>12</v>
      </c>
      <c r="J46" s="92">
        <f>COUNT(J8:J13,J15:J17,J19:J21,J23:J24,J26:J28:H34E25,J30:J30,J32:J32,J34:J35)</f>
        <v>12</v>
      </c>
      <c r="K46" s="92">
        <f>COUNT(K8:K13,K15:K17,K19:K21,K23:K24,K26:K28:H34E25,K30:K30,K32:K32,K34:K35)</f>
        <v>6</v>
      </c>
      <c r="L46" s="92">
        <f>COUNT(L8:L13,L15:L17,L19:L21,L23:L24,L26:L28:H34E25,L30:L30,L32:L32,L34:L35)</f>
        <v>6</v>
      </c>
      <c r="M46" s="92">
        <f>COUNT(M8:M13,M15:M17,M19:M21,M23:M24,M26:M28:H34E25,M30:M30,M32:M32,M34:M35)</f>
        <v>10</v>
      </c>
      <c r="N46" s="92">
        <f>COUNT(N8:N13,N15:N17,N19:N21,N23:N24,N26:N28:H34E25,N30:N30,N32:N32,N34:N35)</f>
        <v>9</v>
      </c>
      <c r="O46" s="92">
        <f>COUNT(O8:O13,O15:O17,O19:O21,O23:O24,O26:O28:H34E25,O30:O30,O32:O32,O34:O35)</f>
        <v>9</v>
      </c>
      <c r="P46" s="92">
        <f>COUNT(P8:P13,P15:P17,P19:P21,P23:P24,P26:P28:H34E25,P30:P30,P32:P32,P34:P35)</f>
        <v>11</v>
      </c>
      <c r="Q46" s="92">
        <f>COUNT(Q8:Q13,Q15:Q17,Q19:Q21,Q23:Q24,Q26:Q28:H34E25,Q30:Q30,Q32:Q32,Q34:Q35)</f>
        <v>10</v>
      </c>
      <c r="R46" s="92">
        <f>COUNT(R8:R13,R15:R17,R19:R21,R23:R24,R26:R28:H34E25,R30:R30,R32:R32,R34:R35)</f>
        <v>9</v>
      </c>
    </row>
    <row r="47" spans="1:18" ht="16" customHeight="1" x14ac:dyDescent="0.25">
      <c r="A47" s="90"/>
      <c r="B47" s="90"/>
      <c r="C47" s="91" t="s">
        <v>127</v>
      </c>
      <c r="D47" s="160"/>
      <c r="E47" s="92">
        <f>COUNT(E15:E16,E19:E21,E23:E24,E26:E28:G38E29,E30:E30,E32:E32,E34:E35,E37:E45)</f>
        <v>8</v>
      </c>
      <c r="F47" s="92">
        <f>COUNT(F15:F16,F19:F21,F23:F24,F26:F28:G38E29,F30:F30,F32:F32,F34:F35,F37:F45)</f>
        <v>9</v>
      </c>
      <c r="G47" s="92">
        <f>COUNT(G15:G16,G19:G21,G23:G24,G26:G28:G38E29,G30:G30,G32:G32,G34:G35,G37:G45)</f>
        <v>9</v>
      </c>
      <c r="H47" s="92">
        <f>COUNT(H15:H16,H19:H21,H23:H24,H26:H28:G38E29,H30:H30,H32:H32,H34:H35,H37:H45)</f>
        <v>9</v>
      </c>
      <c r="I47" s="92">
        <f>COUNT(I15:I16,I19:I21,I23:I24,I26:I28:G38E29,I30:I30,I32:I32,I34:I35,I37:I45)</f>
        <v>12</v>
      </c>
      <c r="J47" s="92">
        <f>COUNT(J15:J16,J19:J21,J23:J24,J26:J28:G38E29,J30:J30,J32:J32,J34:J35,J37:J45)</f>
        <v>12</v>
      </c>
      <c r="K47" s="92">
        <f>COUNT(K15:K16,K19:K21,K23:K24,K26:K28:G38E29,K30:K30,K32:K32,K34:K35,K37:K45)</f>
        <v>7</v>
      </c>
      <c r="L47" s="92">
        <f>COUNT(L15:L16,L19:L21,L23:L24,L26:L28:G38E29,L30:L30,L32:L32,L34:L35,L37:L45)</f>
        <v>8</v>
      </c>
      <c r="M47" s="92">
        <f>COUNT(M15:M16,M19:M21,M23:M24,M26:M28:G38E29,M30:M30,M32:M32,M34:M35,M37:M45)</f>
        <v>11</v>
      </c>
      <c r="N47" s="92">
        <f>COUNT(N15:N16,N19:N21,N23:N24,N26:N28:G38E29,N30:N30,N32:N32,N34:N35,N37:N45)</f>
        <v>9</v>
      </c>
      <c r="O47" s="92">
        <f>COUNT(O15:O16,O19:O21,O23:O24,O26:O28:G38E29,O30:O30,O32:O32,O34:O35,O37:O45)</f>
        <v>10</v>
      </c>
      <c r="P47" s="92">
        <f>COUNT(P15:P16,P19:P21,P23:P24,P26:P28:G38E29,P30:P30,P32:P32,P34:P35,P37:P45)</f>
        <v>13</v>
      </c>
      <c r="Q47" s="92">
        <f>COUNT(Q15:Q16,Q19:Q21,Q23:Q24,Q26:Q28:G38E29,Q30:Q30,Q32:Q32,Q34:Q35,Q37:Q45)</f>
        <v>12</v>
      </c>
      <c r="R47" s="92">
        <f>COUNT(R15:R16,R19:R21,R23:R24,R26:R28:G38E29,R30:R30,R32:R32,R34:R35,R37:R45)</f>
        <v>8</v>
      </c>
    </row>
    <row r="48" spans="1:18" ht="16" customHeight="1" x14ac:dyDescent="0.25">
      <c r="A48" s="84" t="s">
        <v>13</v>
      </c>
      <c r="B48" s="84" t="s">
        <v>110</v>
      </c>
      <c r="C48" s="85" t="s">
        <v>106</v>
      </c>
      <c r="D48" s="86">
        <f>SUM(E48:R48)/2</f>
        <v>30</v>
      </c>
      <c r="E48" s="87"/>
      <c r="F48" s="88">
        <v>6</v>
      </c>
      <c r="G48" s="86">
        <v>6</v>
      </c>
      <c r="H48" s="88">
        <v>6</v>
      </c>
      <c r="I48" s="86">
        <v>6</v>
      </c>
      <c r="J48" s="86">
        <v>6</v>
      </c>
      <c r="K48" s="138"/>
      <c r="L48" s="89"/>
      <c r="M48" s="86">
        <v>6</v>
      </c>
      <c r="N48" s="86">
        <v>6</v>
      </c>
      <c r="O48" s="86">
        <v>6</v>
      </c>
      <c r="P48" s="86">
        <v>6</v>
      </c>
      <c r="Q48" s="86">
        <v>6</v>
      </c>
      <c r="R48" s="138"/>
    </row>
    <row r="49" spans="1:18" ht="16" customHeight="1" x14ac:dyDescent="0.25">
      <c r="A49" s="84" t="s">
        <v>13</v>
      </c>
      <c r="B49" s="84" t="s">
        <v>110</v>
      </c>
      <c r="C49" s="109" t="s">
        <v>208</v>
      </c>
      <c r="D49" s="86">
        <f>SUM(E49:R49)/2</f>
        <v>32</v>
      </c>
      <c r="E49" s="87"/>
      <c r="F49" s="88">
        <v>6</v>
      </c>
      <c r="G49" s="86">
        <v>6</v>
      </c>
      <c r="H49" s="88">
        <v>6</v>
      </c>
      <c r="I49" s="86">
        <v>6</v>
      </c>
      <c r="J49" s="86"/>
      <c r="K49" s="89">
        <v>8</v>
      </c>
      <c r="L49" s="89">
        <v>8</v>
      </c>
      <c r="M49" s="86">
        <v>6</v>
      </c>
      <c r="N49" s="86">
        <v>6</v>
      </c>
      <c r="O49" s="86">
        <v>6</v>
      </c>
      <c r="P49" s="86">
        <v>6</v>
      </c>
      <c r="Q49" s="86"/>
      <c r="R49" s="89"/>
    </row>
    <row r="50" spans="1:18" ht="16" customHeight="1" x14ac:dyDescent="0.25">
      <c r="A50" s="90"/>
      <c r="B50" s="90"/>
      <c r="C50" s="106" t="s">
        <v>113</v>
      </c>
      <c r="D50" s="160"/>
      <c r="E50" s="92">
        <f t="shared" ref="E50:R50" si="9">COUNT(E23:E24,E26:E28,E30:E30,E32:E32,E34:E35,E37:E45,E48:E49)</f>
        <v>8</v>
      </c>
      <c r="F50" s="92">
        <f t="shared" si="9"/>
        <v>10</v>
      </c>
      <c r="G50" s="92">
        <f t="shared" si="9"/>
        <v>10</v>
      </c>
      <c r="H50" s="92">
        <f t="shared" si="9"/>
        <v>10</v>
      </c>
      <c r="I50" s="92">
        <f t="shared" si="9"/>
        <v>10</v>
      </c>
      <c r="J50" s="92">
        <f t="shared" si="9"/>
        <v>11</v>
      </c>
      <c r="K50" s="92">
        <f t="shared" si="9"/>
        <v>7</v>
      </c>
      <c r="L50" s="92">
        <f t="shared" si="9"/>
        <v>8</v>
      </c>
      <c r="M50" s="92">
        <f t="shared" si="9"/>
        <v>12</v>
      </c>
      <c r="N50" s="92">
        <f t="shared" si="9"/>
        <v>10</v>
      </c>
      <c r="O50" s="92">
        <f t="shared" si="9"/>
        <v>11</v>
      </c>
      <c r="P50" s="92">
        <f t="shared" si="9"/>
        <v>11</v>
      </c>
      <c r="Q50" s="92">
        <f t="shared" si="9"/>
        <v>12</v>
      </c>
      <c r="R50" s="92">
        <f t="shared" si="9"/>
        <v>8</v>
      </c>
    </row>
    <row r="51" spans="1:18" ht="16" customHeight="1" x14ac:dyDescent="0.25">
      <c r="A51" s="90"/>
      <c r="B51" s="90"/>
      <c r="C51" s="106" t="s">
        <v>55</v>
      </c>
      <c r="D51" s="160"/>
      <c r="E51" s="92">
        <f t="shared" ref="E51:R51" si="10">COUNT(E26:E28,E30:E30,E32:E32,E34:E35,E37:E45,E48:E49, E24)</f>
        <v>8</v>
      </c>
      <c r="F51" s="92">
        <f t="shared" si="10"/>
        <v>10</v>
      </c>
      <c r="G51" s="92">
        <f t="shared" si="10"/>
        <v>10</v>
      </c>
      <c r="H51" s="92">
        <f t="shared" si="10"/>
        <v>10</v>
      </c>
      <c r="I51" s="92">
        <f t="shared" si="10"/>
        <v>10</v>
      </c>
      <c r="J51" s="92">
        <f t="shared" si="10"/>
        <v>11</v>
      </c>
      <c r="K51" s="92">
        <f t="shared" si="10"/>
        <v>7</v>
      </c>
      <c r="L51" s="92">
        <f t="shared" si="10"/>
        <v>8</v>
      </c>
      <c r="M51" s="92">
        <f t="shared" si="10"/>
        <v>12</v>
      </c>
      <c r="N51" s="92">
        <f t="shared" si="10"/>
        <v>10</v>
      </c>
      <c r="O51" s="92">
        <f t="shared" si="10"/>
        <v>11</v>
      </c>
      <c r="P51" s="92">
        <f t="shared" si="10"/>
        <v>11</v>
      </c>
      <c r="Q51" s="92">
        <f t="shared" si="10"/>
        <v>12</v>
      </c>
      <c r="R51" s="92">
        <f t="shared" si="10"/>
        <v>8</v>
      </c>
    </row>
    <row r="52" spans="1:18" ht="16" customHeight="1" x14ac:dyDescent="0.25">
      <c r="A52" s="84" t="s">
        <v>13</v>
      </c>
      <c r="B52" s="84" t="s">
        <v>227</v>
      </c>
      <c r="C52" s="109" t="s">
        <v>112</v>
      </c>
      <c r="D52" s="86">
        <f>SUM(E52:R52)/2</f>
        <v>10</v>
      </c>
      <c r="E52" s="87"/>
      <c r="F52" s="88"/>
      <c r="G52" s="86">
        <v>5</v>
      </c>
      <c r="H52" s="88"/>
      <c r="I52" s="86">
        <v>5</v>
      </c>
      <c r="J52" s="86"/>
      <c r="K52" s="89"/>
      <c r="L52" s="89"/>
      <c r="M52" s="86"/>
      <c r="N52" s="86">
        <v>5</v>
      </c>
      <c r="O52" s="86"/>
      <c r="P52" s="86">
        <v>5</v>
      </c>
      <c r="Q52" s="86"/>
      <c r="R52" s="89"/>
    </row>
    <row r="53" spans="1:18" ht="16" customHeight="1" x14ac:dyDescent="0.25">
      <c r="A53" s="90"/>
      <c r="B53" s="90"/>
      <c r="C53" s="106" t="s">
        <v>105</v>
      </c>
      <c r="D53" s="160"/>
      <c r="E53" s="92">
        <f t="shared" ref="E53:R53" si="11">COUNT(E30:E30,E32:E32,E34:E35,E37:E45,E48:E49,E52:E52)</f>
        <v>6</v>
      </c>
      <c r="F53" s="92">
        <f t="shared" si="11"/>
        <v>7</v>
      </c>
      <c r="G53" s="92">
        <f t="shared" si="11"/>
        <v>8</v>
      </c>
      <c r="H53" s="92">
        <f t="shared" si="11"/>
        <v>7</v>
      </c>
      <c r="I53" s="92">
        <f t="shared" si="11"/>
        <v>10</v>
      </c>
      <c r="J53" s="92">
        <f t="shared" si="11"/>
        <v>8</v>
      </c>
      <c r="K53" s="92">
        <f t="shared" si="11"/>
        <v>5</v>
      </c>
      <c r="L53" s="92">
        <f t="shared" si="11"/>
        <v>6</v>
      </c>
      <c r="M53" s="92">
        <f t="shared" si="11"/>
        <v>9</v>
      </c>
      <c r="N53" s="92">
        <f t="shared" si="11"/>
        <v>8</v>
      </c>
      <c r="O53" s="92">
        <f t="shared" si="11"/>
        <v>8</v>
      </c>
      <c r="P53" s="92">
        <f t="shared" si="11"/>
        <v>11</v>
      </c>
      <c r="Q53" s="92">
        <f t="shared" si="11"/>
        <v>9</v>
      </c>
      <c r="R53" s="92">
        <f t="shared" si="11"/>
        <v>6</v>
      </c>
    </row>
    <row r="54" spans="1:18" ht="16" hidden="1" customHeight="1" x14ac:dyDescent="0.25">
      <c r="A54" s="90"/>
      <c r="B54" s="90"/>
      <c r="C54" s="106" t="s">
        <v>128</v>
      </c>
      <c r="D54" s="160"/>
      <c r="E54" s="92">
        <f t="shared" ref="E54:R54" si="12">COUNT(E32:E32,E34:E35,E37:E45,E48:E49,E52:E52)</f>
        <v>5</v>
      </c>
      <c r="F54" s="92">
        <f t="shared" si="12"/>
        <v>7</v>
      </c>
      <c r="G54" s="92">
        <f t="shared" si="12"/>
        <v>8</v>
      </c>
      <c r="H54" s="92">
        <f t="shared" si="12"/>
        <v>7</v>
      </c>
      <c r="I54" s="92">
        <f t="shared" si="12"/>
        <v>9</v>
      </c>
      <c r="J54" s="92">
        <f t="shared" si="12"/>
        <v>7</v>
      </c>
      <c r="K54" s="92">
        <f t="shared" si="12"/>
        <v>4</v>
      </c>
      <c r="L54" s="92">
        <f t="shared" si="12"/>
        <v>5</v>
      </c>
      <c r="M54" s="92">
        <f t="shared" si="12"/>
        <v>9</v>
      </c>
      <c r="N54" s="92">
        <f t="shared" si="12"/>
        <v>8</v>
      </c>
      <c r="O54" s="92">
        <f t="shared" si="12"/>
        <v>8</v>
      </c>
      <c r="P54" s="92">
        <f t="shared" si="12"/>
        <v>10</v>
      </c>
      <c r="Q54" s="92">
        <f t="shared" si="12"/>
        <v>8</v>
      </c>
      <c r="R54" s="92">
        <f t="shared" si="12"/>
        <v>5</v>
      </c>
    </row>
    <row r="55" spans="1:18" ht="16" hidden="1" customHeight="1" x14ac:dyDescent="0.25">
      <c r="A55" s="90"/>
      <c r="B55" s="90"/>
      <c r="C55" s="106" t="s">
        <v>161</v>
      </c>
      <c r="D55" s="160"/>
      <c r="E55" s="92">
        <f t="shared" ref="E55:R55" si="13">COUNT(E34:E35,E37:E45,E48:E49,E52:E52)</f>
        <v>5</v>
      </c>
      <c r="F55" s="92">
        <f t="shared" si="13"/>
        <v>7</v>
      </c>
      <c r="G55" s="92">
        <f t="shared" si="13"/>
        <v>8</v>
      </c>
      <c r="H55" s="92">
        <f t="shared" si="13"/>
        <v>6</v>
      </c>
      <c r="I55" s="92">
        <f t="shared" si="13"/>
        <v>8</v>
      </c>
      <c r="J55" s="92">
        <f t="shared" si="13"/>
        <v>6</v>
      </c>
      <c r="K55" s="92">
        <f t="shared" si="13"/>
        <v>4</v>
      </c>
      <c r="L55" s="92">
        <f t="shared" si="13"/>
        <v>4</v>
      </c>
      <c r="M55" s="92">
        <f t="shared" si="13"/>
        <v>9</v>
      </c>
      <c r="N55" s="92">
        <f t="shared" si="13"/>
        <v>8</v>
      </c>
      <c r="O55" s="92">
        <f t="shared" si="13"/>
        <v>7</v>
      </c>
      <c r="P55" s="92">
        <f t="shared" si="13"/>
        <v>9</v>
      </c>
      <c r="Q55" s="92">
        <f t="shared" si="13"/>
        <v>7</v>
      </c>
      <c r="R55" s="92">
        <f t="shared" si="13"/>
        <v>5</v>
      </c>
    </row>
    <row r="56" spans="1:18" ht="16" hidden="1" customHeight="1" x14ac:dyDescent="0.25">
      <c r="A56" s="90"/>
      <c r="B56" s="90"/>
      <c r="C56" s="106" t="s">
        <v>129</v>
      </c>
      <c r="D56" s="160"/>
      <c r="E56" s="92">
        <f t="shared" ref="E56:R56" si="14">COUNT(E37:E45,E48:E49,E52:E52)</f>
        <v>4</v>
      </c>
      <c r="F56" s="92">
        <f t="shared" si="14"/>
        <v>6</v>
      </c>
      <c r="G56" s="92">
        <f t="shared" si="14"/>
        <v>7</v>
      </c>
      <c r="H56" s="92">
        <f t="shared" si="14"/>
        <v>6</v>
      </c>
      <c r="I56" s="92">
        <f t="shared" si="14"/>
        <v>7</v>
      </c>
      <c r="J56" s="92">
        <f t="shared" si="14"/>
        <v>5</v>
      </c>
      <c r="K56" s="92">
        <f t="shared" si="14"/>
        <v>4</v>
      </c>
      <c r="L56" s="92">
        <f t="shared" si="14"/>
        <v>4</v>
      </c>
      <c r="M56" s="92">
        <f t="shared" si="14"/>
        <v>8</v>
      </c>
      <c r="N56" s="92">
        <f t="shared" si="14"/>
        <v>7</v>
      </c>
      <c r="O56" s="92">
        <f t="shared" si="14"/>
        <v>7</v>
      </c>
      <c r="P56" s="92">
        <f t="shared" si="14"/>
        <v>8</v>
      </c>
      <c r="Q56" s="92">
        <f t="shared" si="14"/>
        <v>6</v>
      </c>
      <c r="R56" s="92">
        <f t="shared" si="14"/>
        <v>4</v>
      </c>
    </row>
    <row r="57" spans="1:18" ht="16" hidden="1" customHeight="1" x14ac:dyDescent="0.25">
      <c r="A57" s="90"/>
      <c r="B57" s="90"/>
      <c r="C57" s="106" t="s">
        <v>186</v>
      </c>
      <c r="D57" s="160"/>
      <c r="E57" s="92">
        <f>COUNT(#REF!,E37:E45,E48:E49,E52:E52)</f>
        <v>4</v>
      </c>
      <c r="F57" s="92">
        <f>COUNT(#REF!,F37:F45,F48:F49,F52:F52)</f>
        <v>6</v>
      </c>
      <c r="G57" s="92">
        <f>COUNT(#REF!,G37:G45,G48:G49,G52:G52)</f>
        <v>7</v>
      </c>
      <c r="H57" s="92">
        <f>COUNT(#REF!,H37:H45,H48:H49,H52:H52)</f>
        <v>6</v>
      </c>
      <c r="I57" s="92">
        <f>COUNT(#REF!,I37:I45,I48:I49,I52:I52)</f>
        <v>7</v>
      </c>
      <c r="J57" s="92">
        <f>COUNT(#REF!,J37:J45,J48:J49,J52:J52)</f>
        <v>5</v>
      </c>
      <c r="K57" s="92">
        <f>COUNT(#REF!,K37:K45,K48:K49,K52:K52)</f>
        <v>4</v>
      </c>
      <c r="L57" s="92">
        <f>COUNT(#REF!,L37:L45,L48:L49,L52:L52)</f>
        <v>4</v>
      </c>
      <c r="M57" s="92">
        <f>COUNT(#REF!,M37:M45,M48:M49,M52:M52)</f>
        <v>8</v>
      </c>
      <c r="N57" s="92">
        <f>COUNT(#REF!,N37:N45,N48:N49,N52:N52)</f>
        <v>7</v>
      </c>
      <c r="O57" s="92">
        <f>COUNT(#REF!,O37:O45,O48:O49,O52:O52)</f>
        <v>7</v>
      </c>
      <c r="P57" s="92">
        <f>COUNT(#REF!,P37:P45,P48:P49,P52:P52)</f>
        <v>8</v>
      </c>
      <c r="Q57" s="92">
        <f>COUNT(#REF!,Q37:Q45,Q48:Q49,Q52:Q52)</f>
        <v>6</v>
      </c>
      <c r="R57" s="92">
        <f>COUNT(#REF!,R37:R45,R48:R49,R52:R52)</f>
        <v>4</v>
      </c>
    </row>
    <row r="58" spans="1:18" ht="16" customHeight="1" x14ac:dyDescent="0.25">
      <c r="A58" s="90"/>
      <c r="B58" s="90"/>
      <c r="C58" s="106" t="s">
        <v>130</v>
      </c>
      <c r="D58" s="160"/>
      <c r="E58" s="92">
        <f>COUNT(#REF!,E39:E45,E48:E49,E52:E52)</f>
        <v>4</v>
      </c>
      <c r="F58" s="92">
        <f>COUNT(#REF!,F39:F45,F48:F49,F52:F52)</f>
        <v>5</v>
      </c>
      <c r="G58" s="92">
        <f>COUNT(#REF!,G39:G45,G48:G49,G52:G52)</f>
        <v>6</v>
      </c>
      <c r="H58" s="92">
        <f>COUNT(#REF!,H39:H45,H48:H49,H52:H52)</f>
        <v>6</v>
      </c>
      <c r="I58" s="92">
        <f>COUNT(#REF!,I39:I45,I48:I49,I52:I52)</f>
        <v>6</v>
      </c>
      <c r="J58" s="92">
        <f>COUNT(#REF!,J39:J45,J48:J49,J52:J52)</f>
        <v>5</v>
      </c>
      <c r="K58" s="92">
        <f>COUNT(#REF!,K39:K45,K48:K49,K52:K52)</f>
        <v>3</v>
      </c>
      <c r="L58" s="92">
        <f>COUNT(#REF!,L39:L45,L48:L49,L52:L52)</f>
        <v>3</v>
      </c>
      <c r="M58" s="92">
        <f>COUNT(#REF!,M39:M45,M48:M49,M52:M52)</f>
        <v>7</v>
      </c>
      <c r="N58" s="92">
        <f>COUNT(#REF!,N39:N45,N48:N49,N52:N52)</f>
        <v>6</v>
      </c>
      <c r="O58" s="92">
        <f>COUNT(#REF!,O39:O45,O48:O49,O52:O52)</f>
        <v>7</v>
      </c>
      <c r="P58" s="92">
        <f>COUNT(#REF!,P39:P45,P48:P49,P52:P52)</f>
        <v>7</v>
      </c>
      <c r="Q58" s="92">
        <f>COUNT(#REF!,Q39:Q45,Q48:Q49,Q52:Q52)</f>
        <v>6</v>
      </c>
      <c r="R58" s="92">
        <f>COUNT(#REF!,R39:R45,R48:R49,R52:R52)</f>
        <v>4</v>
      </c>
    </row>
    <row r="59" spans="1:18" ht="16" customHeight="1" thickBot="1" x14ac:dyDescent="0.3">
      <c r="A59" s="108" t="s">
        <v>102</v>
      </c>
      <c r="B59" s="84"/>
      <c r="C59" s="85"/>
      <c r="D59" s="86"/>
      <c r="E59" s="87"/>
      <c r="F59" s="88"/>
      <c r="G59" s="88"/>
      <c r="H59" s="88"/>
      <c r="I59" s="86"/>
      <c r="J59" s="86"/>
      <c r="K59" s="89"/>
      <c r="L59" s="89"/>
      <c r="M59" s="86"/>
      <c r="N59" s="86"/>
      <c r="O59" s="86"/>
      <c r="P59" s="86"/>
      <c r="Q59" s="86"/>
      <c r="R59" s="87"/>
    </row>
    <row r="60" spans="1:18" ht="16" customHeight="1" thickBot="1" x14ac:dyDescent="0.3">
      <c r="A60" s="114" t="s">
        <v>95</v>
      </c>
      <c r="B60" s="114" t="s">
        <v>101</v>
      </c>
      <c r="C60" s="115" t="s">
        <v>97</v>
      </c>
      <c r="D60" s="114">
        <f>SUM(E60:R60)/2</f>
        <v>19</v>
      </c>
      <c r="E60" s="118"/>
      <c r="F60" s="117">
        <v>7.5</v>
      </c>
      <c r="G60" s="117">
        <v>7.5</v>
      </c>
      <c r="H60" s="117">
        <v>4</v>
      </c>
      <c r="I60" s="114"/>
      <c r="J60" s="114"/>
      <c r="K60" s="118"/>
      <c r="L60" s="118"/>
      <c r="M60" s="114">
        <v>7.5</v>
      </c>
      <c r="N60" s="114">
        <v>7.5</v>
      </c>
      <c r="O60" s="114">
        <v>4</v>
      </c>
      <c r="P60" s="114"/>
      <c r="Q60" s="114"/>
      <c r="R60" s="116"/>
    </row>
    <row r="61" spans="1:18" ht="16" customHeight="1" x14ac:dyDescent="0.25">
      <c r="A61" s="84" t="s">
        <v>96</v>
      </c>
      <c r="B61" s="84" t="s">
        <v>100</v>
      </c>
      <c r="C61" s="126" t="s">
        <v>99</v>
      </c>
      <c r="D61" s="86">
        <f>SUM(E61:R61)/2</f>
        <v>38</v>
      </c>
      <c r="E61" s="113"/>
      <c r="F61" s="128">
        <v>9.5</v>
      </c>
      <c r="G61" s="84">
        <v>9.5</v>
      </c>
      <c r="H61" s="84">
        <v>9.5</v>
      </c>
      <c r="I61" s="84">
        <v>9.5</v>
      </c>
      <c r="J61" s="84"/>
      <c r="K61" s="113"/>
      <c r="L61" s="143"/>
      <c r="M61" s="129">
        <v>9.5</v>
      </c>
      <c r="N61" s="84">
        <v>9.5</v>
      </c>
      <c r="O61" s="84">
        <v>9.5</v>
      </c>
      <c r="P61" s="84">
        <v>9.5</v>
      </c>
      <c r="Q61" s="84"/>
      <c r="R61" s="112"/>
    </row>
    <row r="62" spans="1:18" ht="16" customHeight="1" x14ac:dyDescent="0.25">
      <c r="A62" s="84" t="s">
        <v>96</v>
      </c>
      <c r="B62" s="84" t="s">
        <v>100</v>
      </c>
      <c r="C62" s="126" t="s">
        <v>137</v>
      </c>
      <c r="D62" s="86">
        <f>SUM(E62:R62)/2</f>
        <v>42</v>
      </c>
      <c r="E62" s="113">
        <v>9.5</v>
      </c>
      <c r="F62" s="129">
        <v>9.5</v>
      </c>
      <c r="G62" s="84"/>
      <c r="H62" s="84"/>
      <c r="I62" s="84">
        <v>4</v>
      </c>
      <c r="J62" s="84">
        <v>9.5</v>
      </c>
      <c r="K62" s="113">
        <v>9.5</v>
      </c>
      <c r="L62" s="113">
        <v>9.5</v>
      </c>
      <c r="M62" s="128">
        <v>9.5</v>
      </c>
      <c r="N62" s="84"/>
      <c r="O62" s="84"/>
      <c r="P62" s="84">
        <v>4</v>
      </c>
      <c r="Q62" s="84">
        <v>9.5</v>
      </c>
      <c r="R62" s="112">
        <v>9.5</v>
      </c>
    </row>
    <row r="63" spans="1:18" ht="16" customHeight="1" x14ac:dyDescent="0.25">
      <c r="A63" s="84"/>
      <c r="B63" s="84"/>
      <c r="C63" s="122" t="s">
        <v>140</v>
      </c>
      <c r="D63" s="86"/>
      <c r="E63" s="89"/>
      <c r="F63" s="88"/>
      <c r="G63" s="88"/>
      <c r="H63" s="88"/>
      <c r="I63" s="86"/>
      <c r="J63" s="86"/>
      <c r="K63" s="89"/>
      <c r="L63" s="89"/>
      <c r="M63" s="86"/>
      <c r="N63" s="86"/>
      <c r="O63" s="86"/>
      <c r="P63" s="86"/>
      <c r="Q63" s="86"/>
      <c r="R63" s="87"/>
    </row>
    <row r="64" spans="1:18" ht="16" customHeight="1" x14ac:dyDescent="0.25">
      <c r="A64" s="84"/>
      <c r="B64" s="84"/>
      <c r="C64" s="130" t="s">
        <v>141</v>
      </c>
      <c r="D64" s="86"/>
      <c r="E64" s="89"/>
      <c r="F64" s="88"/>
      <c r="G64" s="88"/>
      <c r="H64" s="88"/>
      <c r="I64" s="86"/>
      <c r="J64" s="86"/>
      <c r="K64" s="89"/>
      <c r="L64" s="89"/>
      <c r="M64" s="86"/>
      <c r="N64" s="86"/>
      <c r="O64" s="86"/>
      <c r="P64" s="86"/>
      <c r="Q64" s="86"/>
      <c r="R64" s="87"/>
    </row>
    <row r="65" spans="1:18" ht="16" hidden="1" customHeight="1" x14ac:dyDescent="0.3">
      <c r="A65" s="93"/>
      <c r="B65" s="76"/>
      <c r="C65" s="150" t="s">
        <v>155</v>
      </c>
      <c r="D65" s="94"/>
      <c r="E65" s="97">
        <f>SUM(E7:E13,E15:E17,E19:E21,E23:E24,E26:E28,E30:E30,E32:E32,E34:E35,E37:E45,E48:E49,E52:E52,E60:E64)</f>
        <v>111.5</v>
      </c>
      <c r="F65" s="97">
        <f t="shared" ref="F65:R65" si="15">SUM(F7:F13,F15:F17,F19:F21,F23:F24,F26:F28,F30:F30,F32:F32,F34:F34,F37:F45,F48:F49,F52:F52,F60:F64)</f>
        <v>174.5</v>
      </c>
      <c r="G65" s="97">
        <f t="shared" si="15"/>
        <v>167</v>
      </c>
      <c r="H65" s="97">
        <f t="shared" si="15"/>
        <v>158.5</v>
      </c>
      <c r="I65" s="97">
        <f t="shared" si="15"/>
        <v>174.5</v>
      </c>
      <c r="J65" s="97">
        <f t="shared" si="15"/>
        <v>175.5</v>
      </c>
      <c r="K65" s="97">
        <f t="shared" si="15"/>
        <v>95.5</v>
      </c>
      <c r="L65" s="97">
        <f t="shared" si="15"/>
        <v>95.5</v>
      </c>
      <c r="M65" s="97">
        <f t="shared" si="15"/>
        <v>195.5</v>
      </c>
      <c r="N65" s="97">
        <f t="shared" si="15"/>
        <v>170</v>
      </c>
      <c r="O65" s="97">
        <f t="shared" si="15"/>
        <v>169.5</v>
      </c>
      <c r="P65" s="97">
        <f t="shared" si="15"/>
        <v>174.5</v>
      </c>
      <c r="Q65" s="97">
        <f t="shared" si="15"/>
        <v>167.5</v>
      </c>
      <c r="R65" s="97">
        <f t="shared" si="15"/>
        <v>119.5</v>
      </c>
    </row>
    <row r="66" spans="1:18" ht="16" hidden="1" customHeight="1" x14ac:dyDescent="0.3">
      <c r="A66" s="95"/>
      <c r="B66" s="96"/>
      <c r="C66" s="151" t="s">
        <v>154</v>
      </c>
      <c r="D66" s="94"/>
      <c r="E66" s="97">
        <f>E65/8</f>
        <v>13.9375</v>
      </c>
      <c r="F66" s="97">
        <f>F65/8</f>
        <v>21.8125</v>
      </c>
      <c r="G66" s="97">
        <f>G65/8</f>
        <v>20.875</v>
      </c>
      <c r="H66" s="97">
        <f t="shared" ref="H66:R66" si="16">H65/8</f>
        <v>19.8125</v>
      </c>
      <c r="I66" s="97">
        <f t="shared" si="16"/>
        <v>21.8125</v>
      </c>
      <c r="J66" s="97">
        <f t="shared" si="16"/>
        <v>21.9375</v>
      </c>
      <c r="K66" s="97">
        <f t="shared" si="16"/>
        <v>11.9375</v>
      </c>
      <c r="L66" s="97">
        <f t="shared" si="16"/>
        <v>11.9375</v>
      </c>
      <c r="M66" s="97">
        <f t="shared" si="16"/>
        <v>24.4375</v>
      </c>
      <c r="N66" s="97">
        <f t="shared" si="16"/>
        <v>21.25</v>
      </c>
      <c r="O66" s="97">
        <f t="shared" si="16"/>
        <v>21.1875</v>
      </c>
      <c r="P66" s="97">
        <f t="shared" si="16"/>
        <v>21.8125</v>
      </c>
      <c r="Q66" s="97">
        <f t="shared" si="16"/>
        <v>20.9375</v>
      </c>
      <c r="R66" s="97">
        <f t="shared" si="16"/>
        <v>14.9375</v>
      </c>
    </row>
    <row r="67" spans="1:18" ht="13" hidden="1" x14ac:dyDescent="0.3">
      <c r="A67" s="98"/>
      <c r="B67" s="98"/>
      <c r="C67" s="98"/>
      <c r="D67" s="203" t="s">
        <v>212</v>
      </c>
      <c r="E67" s="204" t="s">
        <v>74</v>
      </c>
      <c r="F67" s="208" t="s">
        <v>203</v>
      </c>
      <c r="H67" s="203" t="s">
        <v>211</v>
      </c>
      <c r="I67" s="213"/>
      <c r="J67" s="214" t="s">
        <v>203</v>
      </c>
      <c r="L67" s="203" t="s">
        <v>213</v>
      </c>
      <c r="M67" s="204" t="s">
        <v>74</v>
      </c>
      <c r="N67" s="208" t="s">
        <v>203</v>
      </c>
      <c r="P67" s="203" t="s">
        <v>211</v>
      </c>
      <c r="Q67" s="213"/>
      <c r="R67" s="214" t="s">
        <v>203</v>
      </c>
    </row>
    <row r="68" spans="1:18" ht="13" hidden="1" x14ac:dyDescent="0.3">
      <c r="A68" s="100"/>
      <c r="B68" s="100"/>
      <c r="C68" s="100"/>
      <c r="D68" s="199" t="s">
        <v>159</v>
      </c>
      <c r="E68" s="101">
        <v>27.15</v>
      </c>
      <c r="F68" s="209" t="str">
        <f>E68*40 &amp; "hrs"</f>
        <v>1086hrs</v>
      </c>
      <c r="H68" s="197" t="s">
        <v>214</v>
      </c>
      <c r="I68" s="172">
        <v>25.93</v>
      </c>
      <c r="J68" s="216" t="str">
        <f>I68*40 &amp; "hrs"</f>
        <v>1037.2hrs</v>
      </c>
      <c r="L68" s="197" t="s">
        <v>159</v>
      </c>
      <c r="M68" s="175">
        <v>27.15</v>
      </c>
      <c r="N68" s="211" t="str">
        <f>M68*40 &amp; "hrs"</f>
        <v>1086hrs</v>
      </c>
      <c r="P68" s="197" t="s">
        <v>195</v>
      </c>
      <c r="Q68" s="215">
        <v>25.93</v>
      </c>
      <c r="R68" s="212" t="str">
        <f>Q68*40 &amp; "hrs"</f>
        <v>1037.2hrs</v>
      </c>
    </row>
    <row r="69" spans="1:18" ht="13" hidden="1" x14ac:dyDescent="0.3">
      <c r="A69" s="100"/>
      <c r="B69" s="100"/>
      <c r="C69" s="100"/>
      <c r="D69" s="200" t="s">
        <v>204</v>
      </c>
      <c r="E69" s="196">
        <f>SUM(E65:K65)/40</f>
        <v>26.425000000000001</v>
      </c>
      <c r="F69" s="210" t="str">
        <f>E69*40 &amp; "hrs"</f>
        <v>1057hrs</v>
      </c>
      <c r="H69" s="198" t="s">
        <v>74</v>
      </c>
      <c r="I69" s="239">
        <f>SUM(E65+F65+G65+H65+I65+J65+K65)/40</f>
        <v>26.425000000000001</v>
      </c>
      <c r="J69" s="219" t="str">
        <f>I69*40 &amp; "hrs"</f>
        <v>1057hrs</v>
      </c>
      <c r="L69" s="205" t="s">
        <v>204</v>
      </c>
      <c r="M69" s="202">
        <f>SUM(L65:R65)/40</f>
        <v>27.3</v>
      </c>
      <c r="N69" s="217" t="str">
        <f>M69*40 &amp; "hrs"</f>
        <v>1092hrs</v>
      </c>
      <c r="P69" s="207" t="s">
        <v>74</v>
      </c>
      <c r="Q69" s="238">
        <f>SUM(L65+M65+N65+O65+P65+Q65+R65)/40</f>
        <v>27.3</v>
      </c>
      <c r="R69" s="220" t="str">
        <f>Q69*40 &amp; "hrs"</f>
        <v>1092hrs</v>
      </c>
    </row>
    <row r="70" spans="1:18" ht="13" hidden="1" x14ac:dyDescent="0.3">
      <c r="A70" s="76"/>
      <c r="B70" s="76"/>
      <c r="C70" s="76"/>
      <c r="D70" s="197" t="s">
        <v>188</v>
      </c>
      <c r="E70" s="175">
        <f>COUNTIFS(E7:K66, "T")*8/40</f>
        <v>0.6</v>
      </c>
      <c r="F70" s="211" t="str">
        <f>E70*40 &amp; "hrs"</f>
        <v>24hrs</v>
      </c>
      <c r="H70" s="201" t="s">
        <v>215</v>
      </c>
      <c r="I70" s="171">
        <v>29.07</v>
      </c>
      <c r="J70" s="212" t="str">
        <f>I70*40 &amp; "hrs"</f>
        <v>1162.8hrs</v>
      </c>
      <c r="L70" s="206" t="s">
        <v>188</v>
      </c>
      <c r="M70" s="195">
        <f>COUNTIFS(L7:R64, "T")*8/40</f>
        <v>1</v>
      </c>
      <c r="N70" s="212" t="str">
        <f>M70*40 &amp; "hrs"</f>
        <v>40hrs</v>
      </c>
      <c r="P70" s="201" t="s">
        <v>196</v>
      </c>
      <c r="Q70" s="215">
        <v>29.07</v>
      </c>
      <c r="R70" s="212" t="str">
        <f>Q70*40 &amp; "hrs"</f>
        <v>1162.8hrs</v>
      </c>
    </row>
  </sheetData>
  <mergeCells count="5">
    <mergeCell ref="A1:R1"/>
    <mergeCell ref="A2:R2"/>
    <mergeCell ref="A3:R3"/>
    <mergeCell ref="E4:K4"/>
    <mergeCell ref="L4:R4"/>
  </mergeCells>
  <conditionalFormatting sqref="I69">
    <cfRule type="cellIs" dxfId="71" priority="10" operator="between">
      <formula>25.93</formula>
      <formula>29.07</formula>
    </cfRule>
    <cfRule type="cellIs" dxfId="70" priority="11" operator="lessThan">
      <formula>25.93</formula>
    </cfRule>
    <cfRule type="cellIs" dxfId="69" priority="12" operator="greaterThan">
      <formula>29.07</formula>
    </cfRule>
  </conditionalFormatting>
  <conditionalFormatting sqref="J69">
    <cfRule type="cellIs" dxfId="68" priority="4" operator="lessThan">
      <formula>$J$68</formula>
    </cfRule>
    <cfRule type="cellIs" dxfId="67" priority="5" operator="greaterThan">
      <formula>$J$70</formula>
    </cfRule>
    <cfRule type="cellIs" dxfId="66" priority="6" operator="between">
      <formula>$J$68</formula>
      <formula>$J$70</formula>
    </cfRule>
  </conditionalFormatting>
  <conditionalFormatting sqref="Q68">
    <cfRule type="cellIs" dxfId="65" priority="1" operator="lessThan">
      <formula>$Q$68</formula>
    </cfRule>
  </conditionalFormatting>
  <conditionalFormatting sqref="Q69">
    <cfRule type="cellIs" dxfId="64" priority="2" operator="greaterThan">
      <formula>$Q$70</formula>
    </cfRule>
    <cfRule type="cellIs" dxfId="63" priority="3" operator="between">
      <formula>$Q$68</formula>
      <formula>$Q$70</formula>
    </cfRule>
  </conditionalFormatting>
  <conditionalFormatting sqref="R69">
    <cfRule type="cellIs" dxfId="62" priority="7" operator="lessThan">
      <formula>$R$68</formula>
    </cfRule>
    <cfRule type="cellIs" dxfId="61" priority="8" operator="greaterThan">
      <formula>$R$70</formula>
    </cfRule>
    <cfRule type="cellIs" dxfId="60" priority="9" operator="between">
      <formula>$R$68</formula>
      <formula>$R$70</formula>
    </cfRule>
  </conditionalFormatting>
  <pageMargins left="0.7" right="0.7" top="0.75" bottom="0.75" header="0.3" footer="0.3"/>
  <pageSetup scale="55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73"/>
  <sheetViews>
    <sheetView topLeftCell="A10" zoomScale="85" zoomScaleNormal="85" workbookViewId="0">
      <selection activeCell="I33" sqref="I33"/>
    </sheetView>
  </sheetViews>
  <sheetFormatPr defaultRowHeight="12.5" x14ac:dyDescent="0.25"/>
  <cols>
    <col min="1" max="1" width="10.7265625" customWidth="1"/>
    <col min="2" max="2" width="15.1796875" customWidth="1"/>
    <col min="3" max="3" width="19.7265625" customWidth="1"/>
    <col min="4" max="4" width="6.5429687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79">
        <v>45039</v>
      </c>
      <c r="F5" s="79">
        <v>45040</v>
      </c>
      <c r="G5" s="79">
        <v>45041</v>
      </c>
      <c r="H5" s="79">
        <v>45042</v>
      </c>
      <c r="I5" s="79">
        <v>45043</v>
      </c>
      <c r="J5" s="79">
        <v>45044</v>
      </c>
      <c r="K5" s="79">
        <v>45045</v>
      </c>
      <c r="L5" s="79">
        <v>45046</v>
      </c>
      <c r="M5" s="79">
        <v>45047</v>
      </c>
      <c r="N5" s="79">
        <v>45048</v>
      </c>
      <c r="O5" s="79">
        <v>45049</v>
      </c>
      <c r="P5" s="79">
        <v>45050</v>
      </c>
      <c r="Q5" s="79">
        <v>45051</v>
      </c>
      <c r="R5" s="79">
        <v>45052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20.149999999999999" customHeight="1" x14ac:dyDescent="0.25">
      <c r="A7" s="84" t="s">
        <v>13</v>
      </c>
      <c r="B7" s="84" t="s">
        <v>116</v>
      </c>
      <c r="C7" s="85" t="s">
        <v>115</v>
      </c>
      <c r="D7" s="86">
        <f t="shared" ref="D7:D13" si="0">SUM(E7:R7)/2</f>
        <v>4</v>
      </c>
      <c r="E7" s="89"/>
      <c r="F7" s="110" t="s">
        <v>104</v>
      </c>
      <c r="G7" s="110" t="s">
        <v>104</v>
      </c>
      <c r="H7" s="110" t="s">
        <v>104</v>
      </c>
      <c r="I7" s="110" t="s">
        <v>104</v>
      </c>
      <c r="J7" s="110" t="s">
        <v>104</v>
      </c>
      <c r="K7" s="89"/>
      <c r="L7" s="89"/>
      <c r="M7" s="110" t="s">
        <v>104</v>
      </c>
      <c r="N7" s="110" t="s">
        <v>104</v>
      </c>
      <c r="O7" s="110" t="s">
        <v>104</v>
      </c>
      <c r="P7" s="110" t="s">
        <v>104</v>
      </c>
      <c r="Q7" s="86">
        <v>8</v>
      </c>
      <c r="R7" s="87"/>
    </row>
    <row r="8" spans="1:18" ht="20.149999999999999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40</v>
      </c>
      <c r="E8" s="89"/>
      <c r="F8" s="88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20.149999999999999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20.149999999999999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36</v>
      </c>
      <c r="E10" s="110" t="s">
        <v>117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232">
        <v>8</v>
      </c>
    </row>
    <row r="11" spans="1:18" ht="20.149999999999999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20.149999999999999" customHeight="1" x14ac:dyDescent="0.25">
      <c r="A12" s="84" t="s">
        <v>13</v>
      </c>
      <c r="B12" s="84" t="s">
        <v>90</v>
      </c>
      <c r="C12" s="124" t="s">
        <v>106</v>
      </c>
      <c r="D12" s="86">
        <f t="shared" si="0"/>
        <v>8</v>
      </c>
      <c r="E12" s="89"/>
      <c r="F12" s="88"/>
      <c r="G12" s="88"/>
      <c r="H12" s="86"/>
      <c r="I12" s="86"/>
      <c r="J12" s="86"/>
      <c r="K12" s="89">
        <v>8</v>
      </c>
      <c r="L12" s="146"/>
      <c r="M12" s="86"/>
      <c r="N12" s="86"/>
      <c r="O12" s="86"/>
      <c r="P12" s="86"/>
      <c r="Q12" s="86"/>
      <c r="R12" s="87">
        <v>8</v>
      </c>
    </row>
    <row r="13" spans="1:18" ht="20.149999999999999" customHeight="1" x14ac:dyDescent="0.25">
      <c r="A13" s="84" t="s">
        <v>13</v>
      </c>
      <c r="B13" s="84" t="s">
        <v>228</v>
      </c>
      <c r="C13" s="109" t="s">
        <v>112</v>
      </c>
      <c r="D13" s="86">
        <f t="shared" si="0"/>
        <v>12</v>
      </c>
      <c r="E13" s="89">
        <v>6</v>
      </c>
      <c r="F13" s="88"/>
      <c r="G13" s="88"/>
      <c r="H13" s="86"/>
      <c r="I13" s="86"/>
      <c r="J13" s="86"/>
      <c r="K13" s="89">
        <v>6</v>
      </c>
      <c r="L13" s="146">
        <v>6</v>
      </c>
      <c r="M13" s="86"/>
      <c r="N13" s="86"/>
      <c r="O13" s="86"/>
      <c r="P13" s="86"/>
      <c r="Q13" s="86"/>
      <c r="R13" s="87">
        <v>6</v>
      </c>
    </row>
    <row r="14" spans="1:18" ht="20.149999999999999" customHeight="1" x14ac:dyDescent="0.25">
      <c r="A14" s="90"/>
      <c r="B14" s="90"/>
      <c r="C14" s="91" t="s">
        <v>122</v>
      </c>
      <c r="D14" s="160"/>
      <c r="E14" s="92">
        <f t="shared" ref="E14:R14" si="1">COUNT(E7:E13)</f>
        <v>2</v>
      </c>
      <c r="F14" s="92">
        <f t="shared" si="1"/>
        <v>4</v>
      </c>
      <c r="G14" s="92">
        <f t="shared" si="1"/>
        <v>3</v>
      </c>
      <c r="H14" s="92">
        <f t="shared" si="1"/>
        <v>3</v>
      </c>
      <c r="I14" s="92">
        <f t="shared" si="1"/>
        <v>4</v>
      </c>
      <c r="J14" s="92">
        <f t="shared" si="1"/>
        <v>4</v>
      </c>
      <c r="K14" s="92">
        <f t="shared" si="1"/>
        <v>2</v>
      </c>
      <c r="L14" s="92">
        <f t="shared" si="1"/>
        <v>1</v>
      </c>
      <c r="M14" s="92">
        <f t="shared" si="1"/>
        <v>4</v>
      </c>
      <c r="N14" s="92">
        <f t="shared" si="1"/>
        <v>4</v>
      </c>
      <c r="O14" s="92">
        <f t="shared" si="1"/>
        <v>4</v>
      </c>
      <c r="P14" s="92">
        <f t="shared" si="1"/>
        <v>3</v>
      </c>
      <c r="Q14" s="92">
        <f t="shared" si="1"/>
        <v>4</v>
      </c>
      <c r="R14" s="92">
        <f t="shared" si="1"/>
        <v>4</v>
      </c>
    </row>
    <row r="15" spans="1:18" ht="20.149999999999999" customHeight="1" x14ac:dyDescent="0.25">
      <c r="A15" s="84" t="s">
        <v>13</v>
      </c>
      <c r="B15" s="84" t="s">
        <v>14</v>
      </c>
      <c r="C15" s="109" t="s">
        <v>98</v>
      </c>
      <c r="D15" s="86">
        <f>SUM(E15:R15)/2</f>
        <v>40</v>
      </c>
      <c r="E15" s="89"/>
      <c r="F15" s="88">
        <v>8</v>
      </c>
      <c r="G15" s="86">
        <v>8</v>
      </c>
      <c r="H15" s="86">
        <v>8</v>
      </c>
      <c r="I15" s="86">
        <v>8</v>
      </c>
      <c r="J15" s="86">
        <v>8</v>
      </c>
      <c r="K15" s="89"/>
      <c r="L15" s="89"/>
      <c r="M15" s="86">
        <v>8</v>
      </c>
      <c r="N15" s="86">
        <v>8</v>
      </c>
      <c r="O15" s="86">
        <v>8</v>
      </c>
      <c r="P15" s="86">
        <v>8</v>
      </c>
      <c r="Q15" s="86">
        <v>8</v>
      </c>
      <c r="R15" s="87"/>
    </row>
    <row r="16" spans="1:18" ht="20.149999999999999" customHeight="1" x14ac:dyDescent="0.25">
      <c r="A16" s="84" t="s">
        <v>13</v>
      </c>
      <c r="B16" s="84" t="s">
        <v>14</v>
      </c>
      <c r="C16" s="109" t="s">
        <v>142</v>
      </c>
      <c r="D16" s="86">
        <f>SUM(E16:R16)/2</f>
        <v>40</v>
      </c>
      <c r="E16" s="89"/>
      <c r="F16" s="88">
        <v>8</v>
      </c>
      <c r="G16" s="86">
        <v>8</v>
      </c>
      <c r="H16" s="86"/>
      <c r="I16" s="86">
        <v>8</v>
      </c>
      <c r="J16" s="86">
        <v>8</v>
      </c>
      <c r="K16" s="89">
        <v>8</v>
      </c>
      <c r="L16" s="89">
        <v>8</v>
      </c>
      <c r="M16" s="86">
        <v>8</v>
      </c>
      <c r="N16" s="86"/>
      <c r="O16" s="86">
        <v>8</v>
      </c>
      <c r="P16" s="86">
        <v>8</v>
      </c>
      <c r="Q16" s="86">
        <v>8</v>
      </c>
      <c r="R16" s="87"/>
    </row>
    <row r="17" spans="1:18" ht="20.149999999999999" customHeight="1" x14ac:dyDescent="0.25">
      <c r="A17" s="84" t="s">
        <v>13</v>
      </c>
      <c r="B17" s="84" t="s">
        <v>201</v>
      </c>
      <c r="C17" s="109" t="s">
        <v>107</v>
      </c>
      <c r="D17" s="86">
        <f>SUM(E17:R17)/2</f>
        <v>22</v>
      </c>
      <c r="E17" s="89">
        <v>8</v>
      </c>
      <c r="F17" s="86"/>
      <c r="G17" s="86">
        <v>5</v>
      </c>
      <c r="H17" s="86">
        <v>5</v>
      </c>
      <c r="I17" s="86"/>
      <c r="J17" s="86"/>
      <c r="K17" s="89"/>
      <c r="L17" s="89">
        <v>8</v>
      </c>
      <c r="M17" s="86">
        <v>5</v>
      </c>
      <c r="N17" s="86">
        <v>5</v>
      </c>
      <c r="O17" s="86"/>
      <c r="P17" s="86"/>
      <c r="Q17" s="86"/>
      <c r="R17" s="87">
        <v>8</v>
      </c>
    </row>
    <row r="18" spans="1:18" ht="20.149999999999999" customHeight="1" x14ac:dyDescent="0.25">
      <c r="A18" s="90"/>
      <c r="B18" s="90"/>
      <c r="C18" s="91" t="s">
        <v>123</v>
      </c>
      <c r="D18" s="160"/>
      <c r="E18" s="92">
        <f t="shared" ref="E18:R18" si="2">COUNT(E7:E13,E15:E17)</f>
        <v>3</v>
      </c>
      <c r="F18" s="92">
        <f t="shared" si="2"/>
        <v>6</v>
      </c>
      <c r="G18" s="92">
        <f t="shared" si="2"/>
        <v>6</v>
      </c>
      <c r="H18" s="92">
        <f t="shared" si="2"/>
        <v>5</v>
      </c>
      <c r="I18" s="92">
        <f t="shared" si="2"/>
        <v>6</v>
      </c>
      <c r="J18" s="92">
        <f t="shared" si="2"/>
        <v>6</v>
      </c>
      <c r="K18" s="92">
        <f t="shared" si="2"/>
        <v>3</v>
      </c>
      <c r="L18" s="92">
        <f t="shared" si="2"/>
        <v>3</v>
      </c>
      <c r="M18" s="92">
        <f t="shared" si="2"/>
        <v>7</v>
      </c>
      <c r="N18" s="92">
        <f t="shared" si="2"/>
        <v>6</v>
      </c>
      <c r="O18" s="92">
        <f t="shared" si="2"/>
        <v>6</v>
      </c>
      <c r="P18" s="92">
        <f t="shared" si="2"/>
        <v>5</v>
      </c>
      <c r="Q18" s="92">
        <f t="shared" si="2"/>
        <v>6</v>
      </c>
      <c r="R18" s="92">
        <f t="shared" si="2"/>
        <v>5</v>
      </c>
    </row>
    <row r="19" spans="1:18" ht="20.149999999999999" customHeight="1" x14ac:dyDescent="0.25">
      <c r="A19" s="84" t="s">
        <v>13</v>
      </c>
      <c r="B19" s="84" t="s">
        <v>26</v>
      </c>
      <c r="C19" s="109" t="s">
        <v>132</v>
      </c>
      <c r="D19" s="86">
        <f>SUM(E19:R19)/2</f>
        <v>40</v>
      </c>
      <c r="E19" s="89"/>
      <c r="F19" s="86">
        <v>8</v>
      </c>
      <c r="G19" s="86"/>
      <c r="H19" s="86">
        <v>8</v>
      </c>
      <c r="I19" s="86">
        <v>8</v>
      </c>
      <c r="J19" s="86">
        <v>8</v>
      </c>
      <c r="K19" s="89">
        <v>8</v>
      </c>
      <c r="L19" s="89">
        <v>8</v>
      </c>
      <c r="M19" s="86"/>
      <c r="N19" s="86">
        <v>8</v>
      </c>
      <c r="O19" s="86">
        <v>8</v>
      </c>
      <c r="P19" s="86">
        <v>8</v>
      </c>
      <c r="Q19" s="86">
        <v>8</v>
      </c>
      <c r="R19" s="224"/>
    </row>
    <row r="20" spans="1:18" ht="20.149999999999999" hidden="1" customHeight="1" x14ac:dyDescent="0.25">
      <c r="A20" s="235" t="s">
        <v>232</v>
      </c>
      <c r="B20" s="84" t="s">
        <v>26</v>
      </c>
      <c r="C20" s="221" t="s">
        <v>233</v>
      </c>
      <c r="D20" s="193">
        <f>SUM(E20:R20)/2</f>
        <v>0</v>
      </c>
      <c r="E20" s="89"/>
      <c r="F20" s="86"/>
      <c r="G20" s="86"/>
      <c r="H20" s="86"/>
      <c r="I20" s="86"/>
      <c r="J20" s="86"/>
      <c r="K20" s="89"/>
      <c r="L20" s="89"/>
      <c r="M20" s="86"/>
      <c r="N20" s="86"/>
      <c r="O20" s="86"/>
      <c r="P20" s="86"/>
      <c r="Q20" s="86"/>
      <c r="R20" s="224"/>
    </row>
    <row r="21" spans="1:18" ht="20.149999999999999" customHeight="1" x14ac:dyDescent="0.25">
      <c r="A21" s="84" t="s">
        <v>13</v>
      </c>
      <c r="B21" s="84" t="s">
        <v>26</v>
      </c>
      <c r="C21" s="109" t="s">
        <v>146</v>
      </c>
      <c r="D21" s="86">
        <f>SUM(E21:R21)/2</f>
        <v>40</v>
      </c>
      <c r="E21" s="89">
        <v>8</v>
      </c>
      <c r="F21" s="86"/>
      <c r="G21" s="86">
        <v>8</v>
      </c>
      <c r="H21" s="86">
        <v>8</v>
      </c>
      <c r="I21" s="86">
        <v>8</v>
      </c>
      <c r="J21" s="86">
        <v>8</v>
      </c>
      <c r="K21" s="137"/>
      <c r="L21" s="89"/>
      <c r="M21" s="86">
        <v>8</v>
      </c>
      <c r="N21" s="86">
        <v>8</v>
      </c>
      <c r="O21" s="86"/>
      <c r="P21" s="86">
        <v>8</v>
      </c>
      <c r="Q21" s="86">
        <v>8</v>
      </c>
      <c r="R21" s="89">
        <v>8</v>
      </c>
    </row>
    <row r="22" spans="1:18" ht="20.149999999999999" customHeight="1" x14ac:dyDescent="0.25">
      <c r="A22" s="84" t="s">
        <v>13</v>
      </c>
      <c r="B22" s="84" t="s">
        <v>26</v>
      </c>
      <c r="C22" s="109" t="s">
        <v>109</v>
      </c>
      <c r="D22" s="86">
        <f>SUM(E22:R22)/2</f>
        <v>36</v>
      </c>
      <c r="E22" s="89"/>
      <c r="F22" s="86">
        <v>8</v>
      </c>
      <c r="G22" s="86">
        <v>8</v>
      </c>
      <c r="H22" s="86">
        <v>8</v>
      </c>
      <c r="I22" s="110" t="s">
        <v>104</v>
      </c>
      <c r="J22" s="86">
        <v>8</v>
      </c>
      <c r="K22" s="89"/>
      <c r="L22" s="89"/>
      <c r="M22" s="86">
        <v>8</v>
      </c>
      <c r="N22" s="86">
        <v>8</v>
      </c>
      <c r="O22" s="86">
        <v>8</v>
      </c>
      <c r="P22" s="86">
        <v>8</v>
      </c>
      <c r="Q22" s="86">
        <v>8</v>
      </c>
      <c r="R22" s="87"/>
    </row>
    <row r="23" spans="1:18" ht="20.149999999999999" hidden="1" customHeight="1" x14ac:dyDescent="0.25">
      <c r="A23" s="235" t="s">
        <v>232</v>
      </c>
      <c r="B23" s="84" t="s">
        <v>26</v>
      </c>
      <c r="C23" s="221" t="s">
        <v>234</v>
      </c>
      <c r="D23" s="193">
        <f>SUM(E23:R23)/2</f>
        <v>0</v>
      </c>
      <c r="E23" s="89"/>
      <c r="F23" s="86"/>
      <c r="G23" s="86"/>
      <c r="H23" s="193"/>
      <c r="I23" s="193"/>
      <c r="J23" s="193"/>
      <c r="K23" s="89"/>
      <c r="L23" s="89"/>
      <c r="M23" s="193"/>
      <c r="N23" s="193"/>
      <c r="O23" s="193"/>
      <c r="P23" s="193"/>
      <c r="Q23" s="193"/>
      <c r="R23" s="87"/>
    </row>
    <row r="24" spans="1:18" ht="20.149999999999999" customHeight="1" x14ac:dyDescent="0.25">
      <c r="A24" s="90"/>
      <c r="B24" s="90"/>
      <c r="C24" s="91" t="s">
        <v>120</v>
      </c>
      <c r="D24" s="160"/>
      <c r="E24" s="92">
        <f t="shared" ref="E24:R24" si="3">COUNT(E7:E13,E15:E17,E19:E23)</f>
        <v>4</v>
      </c>
      <c r="F24" s="92">
        <f t="shared" si="3"/>
        <v>8</v>
      </c>
      <c r="G24" s="92">
        <f t="shared" si="3"/>
        <v>8</v>
      </c>
      <c r="H24" s="92">
        <f t="shared" si="3"/>
        <v>8</v>
      </c>
      <c r="I24" s="92">
        <f t="shared" si="3"/>
        <v>8</v>
      </c>
      <c r="J24" s="92">
        <f t="shared" si="3"/>
        <v>9</v>
      </c>
      <c r="K24" s="92">
        <f t="shared" si="3"/>
        <v>4</v>
      </c>
      <c r="L24" s="92">
        <f t="shared" si="3"/>
        <v>4</v>
      </c>
      <c r="M24" s="92">
        <f t="shared" si="3"/>
        <v>9</v>
      </c>
      <c r="N24" s="92">
        <f t="shared" si="3"/>
        <v>9</v>
      </c>
      <c r="O24" s="92">
        <f t="shared" si="3"/>
        <v>8</v>
      </c>
      <c r="P24" s="92">
        <f t="shared" si="3"/>
        <v>8</v>
      </c>
      <c r="Q24" s="92">
        <f t="shared" si="3"/>
        <v>9</v>
      </c>
      <c r="R24" s="92">
        <f t="shared" si="3"/>
        <v>6</v>
      </c>
    </row>
    <row r="25" spans="1:18" ht="20.149999999999999" hidden="1" customHeight="1" x14ac:dyDescent="0.25">
      <c r="A25" s="84" t="s">
        <v>13</v>
      </c>
      <c r="B25" s="84" t="s">
        <v>30</v>
      </c>
      <c r="C25" s="221" t="s">
        <v>206</v>
      </c>
      <c r="D25" s="86">
        <f>SUM(E25:R25)/2</f>
        <v>0</v>
      </c>
      <c r="E25" s="89"/>
      <c r="F25" s="86"/>
      <c r="G25" s="86"/>
      <c r="H25" s="86"/>
      <c r="I25" s="86"/>
      <c r="J25" s="86"/>
      <c r="K25" s="89"/>
      <c r="L25" s="137"/>
      <c r="M25" s="86"/>
      <c r="N25" s="86"/>
      <c r="O25" s="86"/>
      <c r="P25" s="86"/>
      <c r="Q25" s="86"/>
      <c r="R25" s="87"/>
    </row>
    <row r="26" spans="1:18" ht="20.149999999999999" customHeight="1" x14ac:dyDescent="0.25">
      <c r="A26" s="84" t="s">
        <v>13</v>
      </c>
      <c r="B26" s="84" t="s">
        <v>30</v>
      </c>
      <c r="C26" s="109" t="s">
        <v>144</v>
      </c>
      <c r="D26" s="86">
        <f>SUM(E26:R26)/2</f>
        <v>16</v>
      </c>
      <c r="E26" s="89">
        <v>8</v>
      </c>
      <c r="F26" s="86"/>
      <c r="G26" s="86"/>
      <c r="H26" s="86"/>
      <c r="I26" s="86"/>
      <c r="J26" s="86"/>
      <c r="K26" s="89">
        <v>8</v>
      </c>
      <c r="L26" s="89">
        <v>8</v>
      </c>
      <c r="M26" s="86"/>
      <c r="N26" s="86"/>
      <c r="O26" s="86"/>
      <c r="P26" s="86"/>
      <c r="Q26" s="86"/>
      <c r="R26" s="87">
        <v>8</v>
      </c>
    </row>
    <row r="27" spans="1:18" ht="20.149999999999999" customHeight="1" x14ac:dyDescent="0.25">
      <c r="A27" s="90"/>
      <c r="B27" s="90"/>
      <c r="C27" s="91" t="s">
        <v>119</v>
      </c>
      <c r="D27" s="160"/>
      <c r="E27" s="92">
        <f t="shared" ref="E27:R27" si="4">COUNT(E7:E13,E15:E17,E19:E23,E25:E26)</f>
        <v>5</v>
      </c>
      <c r="F27" s="92">
        <f t="shared" si="4"/>
        <v>8</v>
      </c>
      <c r="G27" s="92">
        <f t="shared" si="4"/>
        <v>8</v>
      </c>
      <c r="H27" s="92">
        <f t="shared" si="4"/>
        <v>8</v>
      </c>
      <c r="I27" s="92">
        <f t="shared" si="4"/>
        <v>8</v>
      </c>
      <c r="J27" s="92">
        <f t="shared" si="4"/>
        <v>9</v>
      </c>
      <c r="K27" s="92">
        <f t="shared" si="4"/>
        <v>5</v>
      </c>
      <c r="L27" s="92">
        <f t="shared" si="4"/>
        <v>5</v>
      </c>
      <c r="M27" s="92">
        <f t="shared" si="4"/>
        <v>9</v>
      </c>
      <c r="N27" s="92">
        <f t="shared" si="4"/>
        <v>9</v>
      </c>
      <c r="O27" s="92">
        <f t="shared" si="4"/>
        <v>8</v>
      </c>
      <c r="P27" s="92">
        <f t="shared" si="4"/>
        <v>8</v>
      </c>
      <c r="Q27" s="92">
        <f t="shared" si="4"/>
        <v>9</v>
      </c>
      <c r="R27" s="92">
        <f t="shared" si="4"/>
        <v>7</v>
      </c>
    </row>
    <row r="28" spans="1:18" ht="20.149999999999999" customHeight="1" x14ac:dyDescent="0.25">
      <c r="A28" s="84" t="s">
        <v>13</v>
      </c>
      <c r="B28" s="84" t="s">
        <v>91</v>
      </c>
      <c r="C28" s="109" t="s">
        <v>189</v>
      </c>
      <c r="D28" s="86">
        <f>SUM(E28:R28)/2</f>
        <v>40</v>
      </c>
      <c r="E28" s="89"/>
      <c r="F28" s="86">
        <v>8</v>
      </c>
      <c r="G28" s="86">
        <v>8</v>
      </c>
      <c r="H28" s="86">
        <v>8</v>
      </c>
      <c r="I28" s="86"/>
      <c r="J28" s="86">
        <v>8</v>
      </c>
      <c r="K28" s="89">
        <v>8</v>
      </c>
      <c r="L28" s="89">
        <v>8</v>
      </c>
      <c r="M28" s="86">
        <v>8</v>
      </c>
      <c r="N28" s="86">
        <v>8</v>
      </c>
      <c r="O28" s="86">
        <v>8</v>
      </c>
      <c r="P28" s="86"/>
      <c r="Q28" s="86">
        <v>8</v>
      </c>
      <c r="R28" s="87"/>
    </row>
    <row r="29" spans="1:18" ht="20.149999999999999" customHeight="1" x14ac:dyDescent="0.25">
      <c r="A29" s="84" t="s">
        <v>13</v>
      </c>
      <c r="B29" s="84" t="s">
        <v>91</v>
      </c>
      <c r="C29" s="109" t="s">
        <v>180</v>
      </c>
      <c r="D29" s="86">
        <f>SUM(E29:R29)/2</f>
        <v>40</v>
      </c>
      <c r="E29" s="89">
        <v>8</v>
      </c>
      <c r="F29" s="86">
        <v>8</v>
      </c>
      <c r="G29" s="86">
        <v>8</v>
      </c>
      <c r="H29" s="86">
        <v>8</v>
      </c>
      <c r="I29" s="86"/>
      <c r="J29" s="86">
        <v>8</v>
      </c>
      <c r="K29" s="89"/>
      <c r="L29" s="89"/>
      <c r="M29" s="86">
        <v>8</v>
      </c>
      <c r="N29" s="86">
        <v>8</v>
      </c>
      <c r="O29" s="86">
        <v>8</v>
      </c>
      <c r="P29" s="86"/>
      <c r="Q29" s="86">
        <v>8</v>
      </c>
      <c r="R29" s="87">
        <v>8</v>
      </c>
    </row>
    <row r="30" spans="1:18" ht="20.149999999999999" customHeight="1" x14ac:dyDescent="0.25">
      <c r="A30" s="84" t="s">
        <v>13</v>
      </c>
      <c r="B30" s="84" t="s">
        <v>91</v>
      </c>
      <c r="C30" s="85" t="s">
        <v>92</v>
      </c>
      <c r="D30" s="86">
        <f>SUM(E30:R30)/2</f>
        <v>16</v>
      </c>
      <c r="E30" s="89"/>
      <c r="F30" s="86">
        <v>8</v>
      </c>
      <c r="G30" s="86">
        <v>8</v>
      </c>
      <c r="H30" s="86">
        <v>8</v>
      </c>
      <c r="I30" s="110" t="s">
        <v>104</v>
      </c>
      <c r="J30" s="110" t="s">
        <v>104</v>
      </c>
      <c r="K30" s="89"/>
      <c r="L30" s="89"/>
      <c r="M30" s="110" t="s">
        <v>104</v>
      </c>
      <c r="N30" s="110" t="s">
        <v>166</v>
      </c>
      <c r="O30" s="110" t="s">
        <v>104</v>
      </c>
      <c r="P30" s="110" t="s">
        <v>104</v>
      </c>
      <c r="Q30" s="86">
        <v>8</v>
      </c>
      <c r="R30" s="87"/>
    </row>
    <row r="31" spans="1:18" ht="20.149999999999999" customHeight="1" x14ac:dyDescent="0.25">
      <c r="A31" s="90"/>
      <c r="B31" s="90"/>
      <c r="C31" s="91" t="s">
        <v>124</v>
      </c>
      <c r="D31" s="160"/>
      <c r="E31" s="92">
        <f>COUNT(E7:E13,E15:E17,E19:E23,F29E24:E25:E26,E28:E30)</f>
        <v>5</v>
      </c>
      <c r="F31" s="92">
        <f>COUNT(F7:F13,F15:F17,F19:F23,F29E24:F25:F26,F28:F30)</f>
        <v>11</v>
      </c>
      <c r="G31" s="92">
        <f>COUNT(G7:G13,G15:G17,G19:G23,F29E24:G25:G26,G28:G30)</f>
        <v>11</v>
      </c>
      <c r="H31" s="92">
        <f>COUNT(H7:H13,H15:H17,H19:H23,F29E24:H25:H26,H28:H30)</f>
        <v>11</v>
      </c>
      <c r="I31" s="92">
        <f>COUNT(I7:I13,I15:I17,I19:I23,F29E24:I25:I26,I28:I30)</f>
        <v>8</v>
      </c>
      <c r="J31" s="92">
        <f>COUNT(J7:J13,J15:J17,J19:J23,F29E24:J25:J26,J28:J30)</f>
        <v>11</v>
      </c>
      <c r="K31" s="92">
        <f>COUNT(K7:K13,K15:K17,K19:K23,F29E24:K25:K26,K28:K30)</f>
        <v>5</v>
      </c>
      <c r="L31" s="92">
        <f>COUNT(L7:L13,L15:L17,L19:L23,F29E24:L25:L26,L28:L30)</f>
        <v>5</v>
      </c>
      <c r="M31" s="92">
        <f>COUNT(M7:M13,M15:M17,M19:M23,F29E24:M25:M26,M28:M30)</f>
        <v>11</v>
      </c>
      <c r="N31" s="92">
        <f>COUNT(N7:N13,N15:N17,N19:N23,F29E24:N25:N26,N28:N30)</f>
        <v>11</v>
      </c>
      <c r="O31" s="92">
        <f>COUNT(O7:O13,O15:O17,O19:O23,F29E24:O25:O26,O28:O30)</f>
        <v>10</v>
      </c>
      <c r="P31" s="92">
        <f>COUNT(P7:P13,P15:P17,P19:P23,F29E24:P25:P26,P28:P30)</f>
        <v>8</v>
      </c>
      <c r="Q31" s="92">
        <f>COUNT(Q7:Q13,Q15:Q17,Q19:Q23,F29E24:Q25:Q26,Q28:Q30)</f>
        <v>12</v>
      </c>
      <c r="R31" s="92">
        <f>COUNT(R7:R13,R15:R17,R19:R23,F29E24:R25:R26,R28:R30)</f>
        <v>7</v>
      </c>
    </row>
    <row r="32" spans="1:18" ht="20.149999999999999" customHeight="1" x14ac:dyDescent="0.25">
      <c r="A32" s="84" t="s">
        <v>13</v>
      </c>
      <c r="B32" s="84" t="s">
        <v>34</v>
      </c>
      <c r="C32" s="109" t="s">
        <v>192</v>
      </c>
      <c r="D32" s="86">
        <f>SUM(E32:R32)/2</f>
        <v>32</v>
      </c>
      <c r="E32" s="89">
        <v>8</v>
      </c>
      <c r="F32" s="120"/>
      <c r="G32" s="120"/>
      <c r="H32" s="86"/>
      <c r="I32" s="86">
        <v>8</v>
      </c>
      <c r="J32" s="86">
        <v>8</v>
      </c>
      <c r="K32" s="89">
        <v>8</v>
      </c>
      <c r="L32" s="89">
        <v>8</v>
      </c>
      <c r="M32" s="86"/>
      <c r="N32" s="86"/>
      <c r="O32" s="86"/>
      <c r="P32" s="86">
        <v>8</v>
      </c>
      <c r="Q32" s="86">
        <v>8</v>
      </c>
      <c r="R32" s="87">
        <v>8</v>
      </c>
    </row>
    <row r="33" spans="1:18" ht="20.149999999999999" customHeight="1" x14ac:dyDescent="0.25">
      <c r="A33" s="90"/>
      <c r="B33" s="90"/>
      <c r="C33" s="91" t="s">
        <v>121</v>
      </c>
      <c r="D33" s="160"/>
      <c r="E33" s="92">
        <f t="shared" ref="E33:R33" si="5">COUNT(E15:E17,E19:E23,E7:E13,E25:E26,E28:E30,E32:E32)</f>
        <v>7</v>
      </c>
      <c r="F33" s="92">
        <f t="shared" si="5"/>
        <v>11</v>
      </c>
      <c r="G33" s="92">
        <f t="shared" si="5"/>
        <v>11</v>
      </c>
      <c r="H33" s="92">
        <f t="shared" si="5"/>
        <v>11</v>
      </c>
      <c r="I33" s="92">
        <f t="shared" si="5"/>
        <v>9</v>
      </c>
      <c r="J33" s="92">
        <f t="shared" si="5"/>
        <v>12</v>
      </c>
      <c r="K33" s="92">
        <f t="shared" si="5"/>
        <v>7</v>
      </c>
      <c r="L33" s="92">
        <f t="shared" si="5"/>
        <v>7</v>
      </c>
      <c r="M33" s="92">
        <f t="shared" si="5"/>
        <v>11</v>
      </c>
      <c r="N33" s="92">
        <f t="shared" si="5"/>
        <v>11</v>
      </c>
      <c r="O33" s="92">
        <f t="shared" si="5"/>
        <v>10</v>
      </c>
      <c r="P33" s="92">
        <f t="shared" si="5"/>
        <v>9</v>
      </c>
      <c r="Q33" s="92">
        <f t="shared" si="5"/>
        <v>13</v>
      </c>
      <c r="R33" s="92">
        <f t="shared" si="5"/>
        <v>9</v>
      </c>
    </row>
    <row r="34" spans="1:18" ht="20.149999999999999" customHeight="1" x14ac:dyDescent="0.25">
      <c r="A34" s="84" t="s">
        <v>13</v>
      </c>
      <c r="B34" s="84" t="s">
        <v>162</v>
      </c>
      <c r="C34" s="109" t="s">
        <v>135</v>
      </c>
      <c r="D34" s="86">
        <f>SUM(E34:R34)/2</f>
        <v>32</v>
      </c>
      <c r="E34" s="89"/>
      <c r="F34" s="86"/>
      <c r="G34" s="86"/>
      <c r="H34" s="86">
        <v>8</v>
      </c>
      <c r="I34" s="86">
        <v>8</v>
      </c>
      <c r="J34" s="86">
        <v>8</v>
      </c>
      <c r="K34" s="89">
        <v>8</v>
      </c>
      <c r="L34" s="89">
        <v>8</v>
      </c>
      <c r="M34" s="86"/>
      <c r="N34" s="86"/>
      <c r="O34" s="86">
        <v>8</v>
      </c>
      <c r="P34" s="86">
        <v>8</v>
      </c>
      <c r="Q34" s="86">
        <v>8</v>
      </c>
      <c r="R34" s="87"/>
    </row>
    <row r="35" spans="1:18" ht="20.149999999999999" customHeight="1" x14ac:dyDescent="0.25">
      <c r="A35" s="90"/>
      <c r="B35" s="90"/>
      <c r="C35" s="91" t="s">
        <v>139</v>
      </c>
      <c r="D35" s="160"/>
      <c r="E35" s="92">
        <f t="shared" ref="E35:R35" si="6">COUNT(E7:E13,E15:E17,E19:E23,E25:E26,E28:E30,E32:E32,E34:E34)</f>
        <v>7</v>
      </c>
      <c r="F35" s="92">
        <f t="shared" si="6"/>
        <v>11</v>
      </c>
      <c r="G35" s="92">
        <f t="shared" si="6"/>
        <v>11</v>
      </c>
      <c r="H35" s="92">
        <f t="shared" si="6"/>
        <v>12</v>
      </c>
      <c r="I35" s="92">
        <f t="shared" si="6"/>
        <v>10</v>
      </c>
      <c r="J35" s="92">
        <f t="shared" si="6"/>
        <v>13</v>
      </c>
      <c r="K35" s="92">
        <f t="shared" si="6"/>
        <v>8</v>
      </c>
      <c r="L35" s="92">
        <f t="shared" si="6"/>
        <v>8</v>
      </c>
      <c r="M35" s="92">
        <f t="shared" si="6"/>
        <v>11</v>
      </c>
      <c r="N35" s="92">
        <f t="shared" si="6"/>
        <v>11</v>
      </c>
      <c r="O35" s="92">
        <f t="shared" si="6"/>
        <v>11</v>
      </c>
      <c r="P35" s="92">
        <f t="shared" si="6"/>
        <v>10</v>
      </c>
      <c r="Q35" s="92">
        <f t="shared" si="6"/>
        <v>14</v>
      </c>
      <c r="R35" s="92">
        <f t="shared" si="6"/>
        <v>9</v>
      </c>
    </row>
    <row r="36" spans="1:18" ht="20.149999999999999" customHeight="1" x14ac:dyDescent="0.25">
      <c r="A36" s="84" t="s">
        <v>13</v>
      </c>
      <c r="B36" s="84" t="s">
        <v>103</v>
      </c>
      <c r="C36" s="109" t="s">
        <v>202</v>
      </c>
      <c r="D36" s="86">
        <f>SUM(E36:R36)/2</f>
        <v>40</v>
      </c>
      <c r="E36" s="89">
        <v>8</v>
      </c>
      <c r="F36" s="86">
        <v>8</v>
      </c>
      <c r="G36" s="88">
        <v>8</v>
      </c>
      <c r="H36" s="86"/>
      <c r="I36" s="86">
        <v>8</v>
      </c>
      <c r="J36" s="86">
        <v>8</v>
      </c>
      <c r="K36" s="89"/>
      <c r="L36" s="89"/>
      <c r="M36" s="86">
        <v>8</v>
      </c>
      <c r="N36" s="86">
        <v>8</v>
      </c>
      <c r="O36" s="86"/>
      <c r="P36" s="86">
        <v>8</v>
      </c>
      <c r="Q36" s="86">
        <v>8</v>
      </c>
      <c r="R36" s="87">
        <v>8</v>
      </c>
    </row>
    <row r="37" spans="1:18" ht="20.149999999999999" customHeight="1" x14ac:dyDescent="0.25">
      <c r="A37" s="235" t="s">
        <v>231</v>
      </c>
      <c r="B37" s="84" t="s">
        <v>103</v>
      </c>
      <c r="C37" s="221" t="s">
        <v>230</v>
      </c>
      <c r="D37" s="193">
        <f>SUM(E37:R37)/2</f>
        <v>0</v>
      </c>
      <c r="E37" s="233" t="s">
        <v>10</v>
      </c>
      <c r="F37" s="193" t="s">
        <v>10</v>
      </c>
      <c r="G37" s="230" t="s">
        <v>10</v>
      </c>
      <c r="H37" s="193"/>
      <c r="I37" s="147" t="s">
        <v>10</v>
      </c>
      <c r="J37" s="138"/>
      <c r="K37" s="89"/>
      <c r="L37" s="89"/>
      <c r="M37" s="234"/>
      <c r="N37" s="234"/>
      <c r="O37" s="138"/>
      <c r="P37" s="234"/>
      <c r="Q37" s="234"/>
      <c r="R37" s="229"/>
    </row>
    <row r="38" spans="1:18" ht="20.149999999999999" customHeight="1" x14ac:dyDescent="0.25">
      <c r="A38" s="90"/>
      <c r="B38" s="90"/>
      <c r="C38" s="91" t="s">
        <v>125</v>
      </c>
      <c r="D38" s="160"/>
      <c r="E38" s="92">
        <f t="shared" ref="E38:R38" si="7">COUNT(E8:E13,E15:E16,E19:E23,E25:E26,E28:E30,E32:E32,E34:E34,E36:E37)</f>
        <v>7</v>
      </c>
      <c r="F38" s="92">
        <f t="shared" si="7"/>
        <v>12</v>
      </c>
      <c r="G38" s="92">
        <f t="shared" si="7"/>
        <v>11</v>
      </c>
      <c r="H38" s="92">
        <f t="shared" si="7"/>
        <v>11</v>
      </c>
      <c r="I38" s="92">
        <f t="shared" si="7"/>
        <v>11</v>
      </c>
      <c r="J38" s="92">
        <f t="shared" si="7"/>
        <v>14</v>
      </c>
      <c r="K38" s="92">
        <f t="shared" si="7"/>
        <v>8</v>
      </c>
      <c r="L38" s="92">
        <f t="shared" si="7"/>
        <v>7</v>
      </c>
      <c r="M38" s="92">
        <f t="shared" si="7"/>
        <v>11</v>
      </c>
      <c r="N38" s="92">
        <f t="shared" si="7"/>
        <v>11</v>
      </c>
      <c r="O38" s="92">
        <f t="shared" si="7"/>
        <v>11</v>
      </c>
      <c r="P38" s="92">
        <f t="shared" si="7"/>
        <v>11</v>
      </c>
      <c r="Q38" s="92">
        <f t="shared" si="7"/>
        <v>14</v>
      </c>
      <c r="R38" s="92">
        <f t="shared" si="7"/>
        <v>9</v>
      </c>
    </row>
    <row r="39" spans="1:18" ht="20.149999999999999" hidden="1" customHeight="1" x14ac:dyDescent="0.25">
      <c r="A39" s="84" t="s">
        <v>13</v>
      </c>
      <c r="B39" s="131" t="s">
        <v>93</v>
      </c>
      <c r="C39" s="228" t="s">
        <v>226</v>
      </c>
      <c r="D39" s="86">
        <f t="shared" ref="D39:D47" si="8">SUM(E39:R39)/2</f>
        <v>0</v>
      </c>
      <c r="E39" s="89"/>
      <c r="F39" s="86"/>
      <c r="G39" s="86"/>
      <c r="H39" s="86"/>
      <c r="I39" s="86"/>
      <c r="J39" s="86"/>
      <c r="K39" s="89"/>
      <c r="L39" s="89"/>
      <c r="M39" s="86"/>
      <c r="N39" s="86"/>
      <c r="O39" s="86"/>
      <c r="P39" s="86"/>
      <c r="Q39" s="86"/>
      <c r="R39" s="87"/>
    </row>
    <row r="40" spans="1:18" ht="20.149999999999999" customHeight="1" x14ac:dyDescent="0.25">
      <c r="A40" s="84" t="s">
        <v>13</v>
      </c>
      <c r="B40" s="131" t="s">
        <v>93</v>
      </c>
      <c r="C40" s="109" t="s">
        <v>229</v>
      </c>
      <c r="D40" s="86">
        <f t="shared" si="8"/>
        <v>32</v>
      </c>
      <c r="E40" s="89"/>
      <c r="F40" s="86">
        <v>8</v>
      </c>
      <c r="G40" s="86">
        <v>8</v>
      </c>
      <c r="H40" s="86"/>
      <c r="I40" s="86">
        <v>8</v>
      </c>
      <c r="J40" s="86"/>
      <c r="K40" s="89">
        <v>8</v>
      </c>
      <c r="L40" s="89">
        <v>8</v>
      </c>
      <c r="M40" s="86">
        <v>8</v>
      </c>
      <c r="N40" s="86">
        <v>8</v>
      </c>
      <c r="O40" s="86"/>
      <c r="P40" s="86">
        <v>8</v>
      </c>
      <c r="Q40" s="86"/>
      <c r="R40" s="87"/>
    </row>
    <row r="41" spans="1:18" ht="20.149999999999999" customHeight="1" x14ac:dyDescent="0.25">
      <c r="A41" s="84" t="s">
        <v>13</v>
      </c>
      <c r="B41" s="131" t="s">
        <v>94</v>
      </c>
      <c r="C41" s="109" t="s">
        <v>176</v>
      </c>
      <c r="D41" s="86">
        <f t="shared" si="8"/>
        <v>24</v>
      </c>
      <c r="E41" s="89">
        <v>8</v>
      </c>
      <c r="F41" s="86"/>
      <c r="G41" s="120"/>
      <c r="H41" s="120"/>
      <c r="I41" s="86"/>
      <c r="J41" s="86">
        <v>8</v>
      </c>
      <c r="K41" s="89">
        <v>8</v>
      </c>
      <c r="L41" s="89">
        <v>8</v>
      </c>
      <c r="M41" s="86"/>
      <c r="N41" s="86"/>
      <c r="O41" s="86"/>
      <c r="P41" s="86"/>
      <c r="Q41" s="86">
        <v>8</v>
      </c>
      <c r="R41" s="87">
        <v>8</v>
      </c>
    </row>
    <row r="42" spans="1:18" ht="20.149999999999999" customHeight="1" x14ac:dyDescent="0.25">
      <c r="A42" s="84" t="s">
        <v>13</v>
      </c>
      <c r="B42" s="131" t="s">
        <v>94</v>
      </c>
      <c r="C42" s="107" t="s">
        <v>230</v>
      </c>
      <c r="D42" s="86">
        <f t="shared" si="8"/>
        <v>24</v>
      </c>
      <c r="E42" s="89"/>
      <c r="F42" s="138"/>
      <c r="G42" s="149"/>
      <c r="H42" s="149"/>
      <c r="I42" s="138"/>
      <c r="J42" s="86">
        <v>8</v>
      </c>
      <c r="K42" s="89"/>
      <c r="L42" s="89"/>
      <c r="M42" s="86">
        <v>8</v>
      </c>
      <c r="N42" s="86">
        <v>8</v>
      </c>
      <c r="O42" s="86">
        <v>8</v>
      </c>
      <c r="P42" s="86">
        <v>8</v>
      </c>
      <c r="Q42" s="86">
        <v>8</v>
      </c>
      <c r="R42" s="87"/>
    </row>
    <row r="43" spans="1:18" ht="20.149999999999999" customHeight="1" x14ac:dyDescent="0.25">
      <c r="A43" s="84" t="s">
        <v>13</v>
      </c>
      <c r="B43" s="131" t="s">
        <v>94</v>
      </c>
      <c r="C43" s="109" t="s">
        <v>221</v>
      </c>
      <c r="D43" s="86">
        <f t="shared" si="8"/>
        <v>36</v>
      </c>
      <c r="E43" s="89">
        <v>8</v>
      </c>
      <c r="F43" s="86">
        <v>8</v>
      </c>
      <c r="G43" s="86">
        <v>8</v>
      </c>
      <c r="H43" s="86">
        <v>8</v>
      </c>
      <c r="I43" s="86"/>
      <c r="J43" s="86">
        <v>8</v>
      </c>
      <c r="K43" s="89"/>
      <c r="L43" s="89"/>
      <c r="M43" s="86">
        <v>8</v>
      </c>
      <c r="N43" s="86">
        <v>8</v>
      </c>
      <c r="O43" s="86">
        <v>8</v>
      </c>
      <c r="P43" s="86"/>
      <c r="Q43" s="86">
        <v>8</v>
      </c>
      <c r="R43" s="87"/>
    </row>
    <row r="44" spans="1:18" ht="20.149999999999999" customHeight="1" x14ac:dyDescent="0.25">
      <c r="A44" s="84" t="s">
        <v>13</v>
      </c>
      <c r="B44" s="84" t="s">
        <v>94</v>
      </c>
      <c r="C44" s="109" t="s">
        <v>143</v>
      </c>
      <c r="D44" s="86">
        <f t="shared" si="8"/>
        <v>36</v>
      </c>
      <c r="E44" s="89">
        <v>8</v>
      </c>
      <c r="F44" s="86">
        <v>8</v>
      </c>
      <c r="G44" s="86">
        <v>8</v>
      </c>
      <c r="H44" s="86"/>
      <c r="I44" s="86">
        <v>8</v>
      </c>
      <c r="J44" s="86">
        <v>8</v>
      </c>
      <c r="K44" s="89"/>
      <c r="L44" s="89"/>
      <c r="M44" s="110" t="s">
        <v>104</v>
      </c>
      <c r="N44" s="86">
        <v>8</v>
      </c>
      <c r="O44" s="86">
        <v>8</v>
      </c>
      <c r="P44" s="86">
        <v>8</v>
      </c>
      <c r="Q44" s="86"/>
      <c r="R44" s="87">
        <v>8</v>
      </c>
    </row>
    <row r="45" spans="1:18" ht="20.149999999999999" hidden="1" customHeight="1" x14ac:dyDescent="0.25">
      <c r="A45" s="84" t="s">
        <v>13</v>
      </c>
      <c r="B45" s="84" t="s">
        <v>94</v>
      </c>
      <c r="C45" s="228" t="s">
        <v>217</v>
      </c>
      <c r="D45" s="86">
        <f t="shared" si="8"/>
        <v>0</v>
      </c>
      <c r="E45" s="89"/>
      <c r="F45" s="86"/>
      <c r="G45" s="86"/>
      <c r="H45" s="86"/>
      <c r="I45" s="86"/>
      <c r="J45" s="86"/>
      <c r="K45" s="89"/>
      <c r="L45" s="89"/>
      <c r="M45" s="86"/>
      <c r="N45" s="86"/>
      <c r="O45" s="86"/>
      <c r="P45" s="86"/>
      <c r="Q45" s="86"/>
      <c r="R45" s="87"/>
    </row>
    <row r="46" spans="1:18" ht="20.149999999999999" customHeight="1" x14ac:dyDescent="0.25">
      <c r="A46" s="84" t="s">
        <v>13</v>
      </c>
      <c r="B46" s="84" t="s">
        <v>94</v>
      </c>
      <c r="C46" s="109" t="s">
        <v>205</v>
      </c>
      <c r="D46" s="86">
        <f t="shared" si="8"/>
        <v>36</v>
      </c>
      <c r="E46" s="89"/>
      <c r="F46" s="86">
        <v>8</v>
      </c>
      <c r="G46" s="86">
        <v>8</v>
      </c>
      <c r="H46" s="86">
        <v>8</v>
      </c>
      <c r="I46" s="86">
        <v>8</v>
      </c>
      <c r="J46" s="86"/>
      <c r="K46" s="89">
        <v>8</v>
      </c>
      <c r="L46" s="89">
        <v>8</v>
      </c>
      <c r="M46" s="86"/>
      <c r="N46" s="86">
        <v>8</v>
      </c>
      <c r="O46" s="86">
        <v>8</v>
      </c>
      <c r="P46" s="86">
        <v>8</v>
      </c>
      <c r="Q46" s="86"/>
      <c r="R46" s="87"/>
    </row>
    <row r="47" spans="1:18" ht="20.149999999999999" customHeight="1" x14ac:dyDescent="0.25">
      <c r="A47" s="84" t="s">
        <v>13</v>
      </c>
      <c r="B47" s="84" t="s">
        <v>94</v>
      </c>
      <c r="C47" s="109" t="s">
        <v>210</v>
      </c>
      <c r="D47" s="86">
        <f t="shared" si="8"/>
        <v>40</v>
      </c>
      <c r="E47" s="89">
        <v>8</v>
      </c>
      <c r="F47" s="86"/>
      <c r="G47" s="86">
        <v>8</v>
      </c>
      <c r="H47" s="86">
        <v>8</v>
      </c>
      <c r="I47" s="86">
        <v>8</v>
      </c>
      <c r="J47" s="86">
        <v>8</v>
      </c>
      <c r="K47" s="89"/>
      <c r="L47" s="89"/>
      <c r="M47" s="86">
        <v>8</v>
      </c>
      <c r="N47" s="86"/>
      <c r="O47" s="86">
        <v>8</v>
      </c>
      <c r="P47" s="86">
        <v>8</v>
      </c>
      <c r="Q47" s="86">
        <v>8</v>
      </c>
      <c r="R47" s="87">
        <v>8</v>
      </c>
    </row>
    <row r="48" spans="1:18" ht="20.149999999999999" customHeight="1" x14ac:dyDescent="0.25">
      <c r="A48" s="90"/>
      <c r="B48" s="90"/>
      <c r="C48" s="91" t="s">
        <v>126</v>
      </c>
      <c r="D48" s="160"/>
      <c r="E48" s="92">
        <f>COUNT(E8:E13,E15:E17,E19:E23,E25:E26,E28:E30:H34E25,E32:E32,E34:E34,E36:E37)</f>
        <v>7</v>
      </c>
      <c r="F48" s="92">
        <f>COUNT(F8:F13,F15:F17,F19:F23,F25:F26,F28:F30:H34E25,F32:F32,F34:F34,F36:F37)</f>
        <v>9</v>
      </c>
      <c r="G48" s="92">
        <f>COUNT(G8:G13,G15:G17,G19:G23,G25:G26,G28:G30:H34E25,G32:G32,G34:G34,G36:G37)</f>
        <v>9</v>
      </c>
      <c r="H48" s="92">
        <f>COUNT(H8:H13,H15:H17,H19:H23,H25:H26,H28:H30:H34E25,H32:H32,H34:H34,H36:H37)</f>
        <v>9</v>
      </c>
      <c r="I48" s="92">
        <f>COUNT(I8:I13,I15:I17,I19:I23,I25:I26,I28:I30:H34E25,I32:I32,I34:I34,I36:I37)</f>
        <v>11</v>
      </c>
      <c r="J48" s="92">
        <f>COUNT(J8:J13,J15:J17,J19:J23,J25:J26,J28:J30:H34E25,J32:J32,J34:J34,J36:J37)</f>
        <v>12</v>
      </c>
      <c r="K48" s="92">
        <f>COUNT(K8:K13,K15:K17,K19:K23,K25:K26,K28:K30:H34E25,K32:K32,K34:K34,K36:K37)</f>
        <v>7</v>
      </c>
      <c r="L48" s="92">
        <f>COUNT(L8:L13,L15:L17,L19:L23,L25:L26,L28:L30:H34E25,L32:L32,L34:L34,L36:L37)</f>
        <v>7</v>
      </c>
      <c r="M48" s="92">
        <f>COUNT(M8:M13,M15:M17,M19:M23,M25:M26,M28:M30:H34E25,M32:M32,M34:M34,M36:M37)</f>
        <v>10</v>
      </c>
      <c r="N48" s="92">
        <f>COUNT(N8:N13,N15:N17,N19:N23,N25:N26,N28:N30:H34E25,N32:N32,N34:N34,N36:N37)</f>
        <v>10</v>
      </c>
      <c r="O48" s="92">
        <f>COUNT(O8:O13,O15:O17,O19:O23,O25:O26,O28:O30:H34E25,O32:O32,O34:O34,O36:O37)</f>
        <v>9</v>
      </c>
      <c r="P48" s="92">
        <f>COUNT(P8:P13,P15:P17,P19:P23,P25:P26,P28:P30:H34E25,P32:P32,P34:P34,P36:P37)</f>
        <v>11</v>
      </c>
      <c r="Q48" s="92">
        <f>COUNT(Q8:Q13,Q15:Q17,Q19:Q23,Q25:Q26,Q28:Q30:H34E25,Q32:Q32,Q34:Q34,Q36:Q37)</f>
        <v>11</v>
      </c>
      <c r="R48" s="92">
        <f>COUNT(R8:R13,R15:R17,R19:R23,R25:R26,R28:R30:H34E25,R32:R32,R34:R34,R36:R37)</f>
        <v>9</v>
      </c>
    </row>
    <row r="49" spans="1:18" ht="20.149999999999999" customHeight="1" x14ac:dyDescent="0.25">
      <c r="A49" s="90"/>
      <c r="B49" s="90"/>
      <c r="C49" s="91" t="s">
        <v>127</v>
      </c>
      <c r="D49" s="160"/>
      <c r="E49" s="92">
        <f>COUNT(E15:E16,E19:E23,E25:E26,E28:E30:G38E29,E32:E32,E34:E34,E36:E37,E39:E47)</f>
        <v>8</v>
      </c>
      <c r="F49" s="92">
        <f>COUNT(F15:F16,F19:F23,F25:F26,F28:F30:G38E29,F32:F32,F34:F34,F36:F37,F39:F47)</f>
        <v>9</v>
      </c>
      <c r="G49" s="92">
        <f>COUNT(G15:G16,G19:G23,G25:G26,G28:G30:G38E29,G32:G32,G34:G34,G36:G37,G39:G47)</f>
        <v>10</v>
      </c>
      <c r="H49" s="92">
        <f>COUNT(H15:H16,H19:H23,H25:H26,H28:H30:G38E29,H32:H32,H34:H34,H36:H37,H39:H47)</f>
        <v>8</v>
      </c>
      <c r="I49" s="92">
        <f>COUNT(I15:I16,I19:I23,I25:I26,I28:I30:G38E29,I32:I32,I34:I34,I36:I37,I39:I47)</f>
        <v>11</v>
      </c>
      <c r="J49" s="92">
        <f>COUNT(J15:J16,J19:J23,J25:J26,J28:J30:G38E29,J32:J32,J34:J34,J36:J37,J39:J47)</f>
        <v>13</v>
      </c>
      <c r="K49" s="92">
        <f>COUNT(K15:K16,K19:K23,K25:K26,K28:K30:G38E29,K32:K32,K34:K34,K36:K37,K39:K47)</f>
        <v>8</v>
      </c>
      <c r="L49" s="92">
        <f>COUNT(L15:L16,L19:L23,L25:L26,L28:L30:G38E29,L32:L32,L34:L34,L36:L37,L39:L47)</f>
        <v>8</v>
      </c>
      <c r="M49" s="92">
        <f>COUNT(M15:M16,M19:M23,M25:M26,M28:M30:G38E29,M32:M32,M34:M34,M36:M37,M39:M47)</f>
        <v>9</v>
      </c>
      <c r="N49" s="92">
        <f>COUNT(N15:N16,N19:N23,N25:N26,N28:N30:G38E29,N32:N32,N34:N34,N36:N37,N39:N47)</f>
        <v>10</v>
      </c>
      <c r="O49" s="92">
        <f>COUNT(O15:O16,O19:O23,O25:O26,O28:O30:G38E29,O32:O32,O34:O34,O36:O37,O39:O47)</f>
        <v>10</v>
      </c>
      <c r="P49" s="92">
        <f>COUNT(P15:P16,P19:P23,P25:P26,P28:P30:G38E29,P32:P32,P34:P34,P36:P37,P39:P47)</f>
        <v>13</v>
      </c>
      <c r="Q49" s="92">
        <f>COUNT(Q15:Q16,Q19:Q23,Q25:Q26,Q28:Q30:G38E29,Q32:Q32,Q34:Q34,Q36:Q37,Q39:Q47)</f>
        <v>12</v>
      </c>
      <c r="R49" s="92">
        <f>COUNT(R15:R16,R19:R23,R25:R26,R28:R30:G38E29,R32:R32,R34:R34,R36:R37,R39:R47)</f>
        <v>7</v>
      </c>
    </row>
    <row r="50" spans="1:18" ht="20.149999999999999" customHeight="1" x14ac:dyDescent="0.25">
      <c r="A50" s="84" t="s">
        <v>13</v>
      </c>
      <c r="B50" s="84" t="s">
        <v>110</v>
      </c>
      <c r="C50" s="85" t="s">
        <v>106</v>
      </c>
      <c r="D50" s="86">
        <f>SUM(E50:R50)/2</f>
        <v>30</v>
      </c>
      <c r="E50" s="87"/>
      <c r="F50" s="88">
        <v>6</v>
      </c>
      <c r="G50" s="86">
        <v>6</v>
      </c>
      <c r="H50" s="88">
        <v>6</v>
      </c>
      <c r="I50" s="86">
        <v>6</v>
      </c>
      <c r="J50" s="86">
        <v>6</v>
      </c>
      <c r="K50" s="138"/>
      <c r="L50" s="89"/>
      <c r="M50" s="86">
        <v>6</v>
      </c>
      <c r="N50" s="86">
        <v>6</v>
      </c>
      <c r="O50" s="86">
        <v>6</v>
      </c>
      <c r="P50" s="86">
        <v>6</v>
      </c>
      <c r="Q50" s="86">
        <v>6</v>
      </c>
      <c r="R50" s="138"/>
    </row>
    <row r="51" spans="1:18" ht="20.149999999999999" customHeight="1" x14ac:dyDescent="0.25">
      <c r="A51" s="84" t="s">
        <v>13</v>
      </c>
      <c r="B51" s="84" t="s">
        <v>110</v>
      </c>
      <c r="C51" s="109" t="s">
        <v>208</v>
      </c>
      <c r="D51" s="86">
        <f>SUM(E51:R51)/2</f>
        <v>32</v>
      </c>
      <c r="E51" s="87"/>
      <c r="F51" s="88">
        <v>6</v>
      </c>
      <c r="G51" s="86">
        <v>6</v>
      </c>
      <c r="H51" s="88">
        <v>6</v>
      </c>
      <c r="I51" s="86">
        <v>6</v>
      </c>
      <c r="J51" s="86"/>
      <c r="K51" s="89">
        <v>8</v>
      </c>
      <c r="L51" s="89">
        <v>8</v>
      </c>
      <c r="M51" s="86">
        <v>6</v>
      </c>
      <c r="N51" s="86">
        <v>6</v>
      </c>
      <c r="O51" s="86">
        <v>6</v>
      </c>
      <c r="P51" s="86">
        <v>6</v>
      </c>
      <c r="Q51" s="86"/>
      <c r="R51" s="89"/>
    </row>
    <row r="52" spans="1:18" ht="20.149999999999999" customHeight="1" x14ac:dyDescent="0.25">
      <c r="A52" s="90"/>
      <c r="B52" s="90"/>
      <c r="C52" s="106" t="s">
        <v>113</v>
      </c>
      <c r="D52" s="160"/>
      <c r="E52" s="92">
        <f>COUNT(E25:E26,E28:E30,E32:E32,E34:E34,E36:E37,E39:E47,E50:E51)</f>
        <v>8</v>
      </c>
      <c r="F52" s="92">
        <f t="shared" ref="F52:R52" si="9">COUNT(F25:F26,F28:F30,F32:F32,F34:F34,F36:F37,F39:F47,F50:F51)</f>
        <v>10</v>
      </c>
      <c r="G52" s="92">
        <f t="shared" si="9"/>
        <v>11</v>
      </c>
      <c r="H52" s="92">
        <f t="shared" si="9"/>
        <v>9</v>
      </c>
      <c r="I52" s="92">
        <f t="shared" si="9"/>
        <v>9</v>
      </c>
      <c r="J52" s="92">
        <f t="shared" si="9"/>
        <v>11</v>
      </c>
      <c r="K52" s="92">
        <f t="shared" si="9"/>
        <v>8</v>
      </c>
      <c r="L52" s="92">
        <f t="shared" si="9"/>
        <v>8</v>
      </c>
      <c r="M52" s="92">
        <f t="shared" si="9"/>
        <v>9</v>
      </c>
      <c r="N52" s="92">
        <f t="shared" si="9"/>
        <v>10</v>
      </c>
      <c r="O52" s="92">
        <f t="shared" si="9"/>
        <v>10</v>
      </c>
      <c r="P52" s="92">
        <f t="shared" si="9"/>
        <v>10</v>
      </c>
      <c r="Q52" s="92">
        <f t="shared" si="9"/>
        <v>11</v>
      </c>
      <c r="R52" s="92">
        <f t="shared" si="9"/>
        <v>7</v>
      </c>
    </row>
    <row r="53" spans="1:18" ht="20.149999999999999" customHeight="1" x14ac:dyDescent="0.25">
      <c r="A53" s="90"/>
      <c r="B53" s="90"/>
      <c r="C53" s="106" t="s">
        <v>55</v>
      </c>
      <c r="D53" s="160"/>
      <c r="E53" s="92">
        <f>COUNT(E28:E30,E32:E32,E34:E34,E36:E37,E39:E47,E50:E51, E26)</f>
        <v>8</v>
      </c>
      <c r="F53" s="92">
        <f t="shared" ref="F53:R53" si="10">COUNT(F28:F30,F32:F32,F34:F34,F36:F37,F39:F47,F50:F51, F26)</f>
        <v>10</v>
      </c>
      <c r="G53" s="92">
        <f t="shared" si="10"/>
        <v>11</v>
      </c>
      <c r="H53" s="92">
        <f t="shared" si="10"/>
        <v>9</v>
      </c>
      <c r="I53" s="92">
        <f t="shared" si="10"/>
        <v>9</v>
      </c>
      <c r="J53" s="92">
        <f t="shared" si="10"/>
        <v>11</v>
      </c>
      <c r="K53" s="92">
        <f t="shared" si="10"/>
        <v>8</v>
      </c>
      <c r="L53" s="92">
        <f t="shared" si="10"/>
        <v>8</v>
      </c>
      <c r="M53" s="92">
        <f t="shared" si="10"/>
        <v>9</v>
      </c>
      <c r="N53" s="92">
        <f t="shared" si="10"/>
        <v>10</v>
      </c>
      <c r="O53" s="92">
        <f t="shared" si="10"/>
        <v>10</v>
      </c>
      <c r="P53" s="92">
        <f t="shared" si="10"/>
        <v>10</v>
      </c>
      <c r="Q53" s="92">
        <f t="shared" si="10"/>
        <v>11</v>
      </c>
      <c r="R53" s="92">
        <f t="shared" si="10"/>
        <v>7</v>
      </c>
    </row>
    <row r="54" spans="1:18" ht="20.149999999999999" customHeight="1" x14ac:dyDescent="0.25">
      <c r="A54" s="84" t="s">
        <v>13</v>
      </c>
      <c r="B54" s="84" t="s">
        <v>227</v>
      </c>
      <c r="C54" s="109" t="s">
        <v>112</v>
      </c>
      <c r="D54" s="86">
        <f>SUM(E54:R54)/2</f>
        <v>10</v>
      </c>
      <c r="E54" s="87"/>
      <c r="F54" s="88"/>
      <c r="G54" s="86">
        <v>5</v>
      </c>
      <c r="H54" s="88"/>
      <c r="I54" s="86">
        <v>5</v>
      </c>
      <c r="J54" s="86"/>
      <c r="K54" s="89"/>
      <c r="L54" s="89"/>
      <c r="M54" s="86"/>
      <c r="N54" s="86">
        <v>5</v>
      </c>
      <c r="O54" s="86"/>
      <c r="P54" s="86">
        <v>5</v>
      </c>
      <c r="Q54" s="86"/>
      <c r="R54" s="89"/>
    </row>
    <row r="55" spans="1:18" ht="20.149999999999999" customHeight="1" x14ac:dyDescent="0.25">
      <c r="A55" s="90"/>
      <c r="B55" s="90"/>
      <c r="C55" s="106" t="s">
        <v>105</v>
      </c>
      <c r="D55" s="160"/>
      <c r="E55" s="92">
        <f>COUNT(E32:E32,E34:E34,E36:E37,E39:E47,E50:E51,E54:E54)</f>
        <v>6</v>
      </c>
      <c r="F55" s="92">
        <f t="shared" ref="F55:R55" si="11">COUNT(F32:F32,F34:F34,F36:F37,F39:F47,F50:F51,F54:F54)</f>
        <v>7</v>
      </c>
      <c r="G55" s="92">
        <f t="shared" si="11"/>
        <v>9</v>
      </c>
      <c r="H55" s="92">
        <f t="shared" si="11"/>
        <v>6</v>
      </c>
      <c r="I55" s="92">
        <f t="shared" si="11"/>
        <v>10</v>
      </c>
      <c r="J55" s="92">
        <f t="shared" si="11"/>
        <v>9</v>
      </c>
      <c r="K55" s="92">
        <f t="shared" si="11"/>
        <v>6</v>
      </c>
      <c r="L55" s="92">
        <f t="shared" si="11"/>
        <v>6</v>
      </c>
      <c r="M55" s="92">
        <f t="shared" si="11"/>
        <v>7</v>
      </c>
      <c r="N55" s="92">
        <f t="shared" si="11"/>
        <v>9</v>
      </c>
      <c r="O55" s="92">
        <f t="shared" si="11"/>
        <v>8</v>
      </c>
      <c r="P55" s="92">
        <f t="shared" si="11"/>
        <v>11</v>
      </c>
      <c r="Q55" s="92">
        <f t="shared" si="11"/>
        <v>8</v>
      </c>
      <c r="R55" s="92">
        <f t="shared" si="11"/>
        <v>5</v>
      </c>
    </row>
    <row r="56" spans="1:18" ht="20.149999999999999" hidden="1" customHeight="1" x14ac:dyDescent="0.25">
      <c r="A56" s="90"/>
      <c r="B56" s="90"/>
      <c r="C56" s="106" t="s">
        <v>128</v>
      </c>
      <c r="D56" s="160"/>
      <c r="E56" s="92">
        <f>COUNT(E34:E34,E36:E37,E39:E47,E50:E51,E54:E54)</f>
        <v>5</v>
      </c>
      <c r="F56" s="92">
        <f t="shared" ref="F56:R56" si="12">COUNT(F34:F34,F36:F37,F39:F47,F50:F51,F54:F54)</f>
        <v>7</v>
      </c>
      <c r="G56" s="92">
        <f t="shared" si="12"/>
        <v>9</v>
      </c>
      <c r="H56" s="92">
        <f t="shared" si="12"/>
        <v>6</v>
      </c>
      <c r="I56" s="92">
        <f t="shared" si="12"/>
        <v>9</v>
      </c>
      <c r="J56" s="92">
        <f t="shared" si="12"/>
        <v>8</v>
      </c>
      <c r="K56" s="92">
        <f t="shared" si="12"/>
        <v>5</v>
      </c>
      <c r="L56" s="92">
        <f t="shared" si="12"/>
        <v>5</v>
      </c>
      <c r="M56" s="92">
        <f t="shared" si="12"/>
        <v>7</v>
      </c>
      <c r="N56" s="92">
        <f t="shared" si="12"/>
        <v>9</v>
      </c>
      <c r="O56" s="92">
        <f t="shared" si="12"/>
        <v>8</v>
      </c>
      <c r="P56" s="92">
        <f t="shared" si="12"/>
        <v>10</v>
      </c>
      <c r="Q56" s="92">
        <f t="shared" si="12"/>
        <v>7</v>
      </c>
      <c r="R56" s="92">
        <f t="shared" si="12"/>
        <v>4</v>
      </c>
    </row>
    <row r="57" spans="1:18" ht="20.149999999999999" hidden="1" customHeight="1" x14ac:dyDescent="0.25">
      <c r="A57" s="90"/>
      <c r="B57" s="90"/>
      <c r="C57" s="106" t="s">
        <v>161</v>
      </c>
      <c r="D57" s="160"/>
      <c r="E57" s="92">
        <f>COUNT(E36:E37,E39:E47,E50:E51,E54:E54)</f>
        <v>5</v>
      </c>
      <c r="F57" s="92">
        <f t="shared" ref="F57:R57" si="13">COUNT(F36:F37,F39:F47,F50:F51,F54:F54)</f>
        <v>7</v>
      </c>
      <c r="G57" s="92">
        <f t="shared" si="13"/>
        <v>9</v>
      </c>
      <c r="H57" s="92">
        <f t="shared" si="13"/>
        <v>5</v>
      </c>
      <c r="I57" s="92">
        <f t="shared" si="13"/>
        <v>8</v>
      </c>
      <c r="J57" s="92">
        <f t="shared" si="13"/>
        <v>7</v>
      </c>
      <c r="K57" s="92">
        <f t="shared" si="13"/>
        <v>4</v>
      </c>
      <c r="L57" s="92">
        <f t="shared" si="13"/>
        <v>4</v>
      </c>
      <c r="M57" s="92">
        <f t="shared" si="13"/>
        <v>7</v>
      </c>
      <c r="N57" s="92">
        <f t="shared" si="13"/>
        <v>9</v>
      </c>
      <c r="O57" s="92">
        <f t="shared" si="13"/>
        <v>7</v>
      </c>
      <c r="P57" s="92">
        <f t="shared" si="13"/>
        <v>9</v>
      </c>
      <c r="Q57" s="92">
        <f t="shared" si="13"/>
        <v>6</v>
      </c>
      <c r="R57" s="92">
        <f t="shared" si="13"/>
        <v>4</v>
      </c>
    </row>
    <row r="58" spans="1:18" ht="20.149999999999999" hidden="1" customHeight="1" x14ac:dyDescent="0.25">
      <c r="A58" s="90"/>
      <c r="B58" s="90"/>
      <c r="C58" s="106" t="s">
        <v>129</v>
      </c>
      <c r="D58" s="160"/>
      <c r="E58" s="92">
        <f>COUNT(E39:E47,E50:E51,E54:E54)</f>
        <v>4</v>
      </c>
      <c r="F58" s="92">
        <f t="shared" ref="F58:R58" si="14">COUNT(F39:F47,F50:F51,F54:F54)</f>
        <v>6</v>
      </c>
      <c r="G58" s="92">
        <f t="shared" si="14"/>
        <v>8</v>
      </c>
      <c r="H58" s="92">
        <f t="shared" si="14"/>
        <v>5</v>
      </c>
      <c r="I58" s="92">
        <f t="shared" si="14"/>
        <v>7</v>
      </c>
      <c r="J58" s="92">
        <f t="shared" si="14"/>
        <v>6</v>
      </c>
      <c r="K58" s="92">
        <f t="shared" si="14"/>
        <v>4</v>
      </c>
      <c r="L58" s="92">
        <f t="shared" si="14"/>
        <v>4</v>
      </c>
      <c r="M58" s="92">
        <f t="shared" si="14"/>
        <v>6</v>
      </c>
      <c r="N58" s="92">
        <f t="shared" si="14"/>
        <v>8</v>
      </c>
      <c r="O58" s="92">
        <f t="shared" si="14"/>
        <v>7</v>
      </c>
      <c r="P58" s="92">
        <f t="shared" si="14"/>
        <v>8</v>
      </c>
      <c r="Q58" s="92">
        <f t="shared" si="14"/>
        <v>5</v>
      </c>
      <c r="R58" s="92">
        <f t="shared" si="14"/>
        <v>3</v>
      </c>
    </row>
    <row r="59" spans="1:18" ht="20.149999999999999" hidden="1" customHeight="1" x14ac:dyDescent="0.25">
      <c r="A59" s="90"/>
      <c r="B59" s="90"/>
      <c r="C59" s="106" t="s">
        <v>186</v>
      </c>
      <c r="D59" s="160"/>
      <c r="E59" s="92">
        <f>COUNT(#REF!,E39:E47,E50:E51,E54:E54)</f>
        <v>4</v>
      </c>
      <c r="F59" s="92">
        <f>COUNT(#REF!,F39:F47,F50:F51,F54:F54)</f>
        <v>6</v>
      </c>
      <c r="G59" s="92">
        <f>COUNT(#REF!,G39:G47,G50:G51,G54:G54)</f>
        <v>8</v>
      </c>
      <c r="H59" s="92">
        <f>COUNT(#REF!,H39:H47,H50:H51,H54:H54)</f>
        <v>5</v>
      </c>
      <c r="I59" s="92">
        <f>COUNT(#REF!,I39:I47,I50:I51,I54:I54)</f>
        <v>7</v>
      </c>
      <c r="J59" s="92">
        <f>COUNT(#REF!,J39:J47,J50:J51,J54:J54)</f>
        <v>6</v>
      </c>
      <c r="K59" s="92">
        <f>COUNT(#REF!,K39:K47,K50:K51,K54:K54)</f>
        <v>4</v>
      </c>
      <c r="L59" s="92">
        <f>COUNT(#REF!,L39:L47,L50:L51,L54:L54)</f>
        <v>4</v>
      </c>
      <c r="M59" s="92">
        <f>COUNT(#REF!,M39:M47,M50:M51,M54:M54)</f>
        <v>6</v>
      </c>
      <c r="N59" s="92">
        <f>COUNT(#REF!,N39:N47,N50:N51,N54:N54)</f>
        <v>8</v>
      </c>
      <c r="O59" s="92">
        <f>COUNT(#REF!,O39:O47,O50:O51,O54:O54)</f>
        <v>7</v>
      </c>
      <c r="P59" s="92">
        <f>COUNT(#REF!,P39:P47,P50:P51,P54:P54)</f>
        <v>8</v>
      </c>
      <c r="Q59" s="92">
        <f>COUNT(#REF!,Q39:Q47,Q50:Q51,Q54:Q54)</f>
        <v>5</v>
      </c>
      <c r="R59" s="92">
        <f>COUNT(#REF!,R39:R47,R50:R51,R54:R54)</f>
        <v>3</v>
      </c>
    </row>
    <row r="60" spans="1:18" ht="20.149999999999999" customHeight="1" x14ac:dyDescent="0.25">
      <c r="A60" s="90"/>
      <c r="B60" s="90"/>
      <c r="C60" s="106" t="s">
        <v>130</v>
      </c>
      <c r="D60" s="160"/>
      <c r="E60" s="92">
        <f>COUNT(#REF!,E41:E47,E50:E51,E54:E54)</f>
        <v>4</v>
      </c>
      <c r="F60" s="92">
        <f>COUNT(#REF!,F41:F47,F50:F51,F54:F54)</f>
        <v>5</v>
      </c>
      <c r="G60" s="92">
        <f>COUNT(#REF!,G41:G47,G50:G51,G54:G54)</f>
        <v>7</v>
      </c>
      <c r="H60" s="92">
        <f>COUNT(#REF!,H41:H47,H50:H51,H54:H54)</f>
        <v>5</v>
      </c>
      <c r="I60" s="92">
        <f>COUNT(#REF!,I41:I47,I50:I51,I54:I54)</f>
        <v>6</v>
      </c>
      <c r="J60" s="92">
        <f>COUNT(#REF!,J41:J47,J50:J51,J54:J54)</f>
        <v>6</v>
      </c>
      <c r="K60" s="92">
        <f>COUNT(#REF!,K41:K47,K50:K51,K54:K54)</f>
        <v>3</v>
      </c>
      <c r="L60" s="92">
        <f>COUNT(#REF!,L41:L47,L50:L51,L54:L54)</f>
        <v>3</v>
      </c>
      <c r="M60" s="92">
        <f>COUNT(#REF!,M41:M47,M50:M51,M54:M54)</f>
        <v>5</v>
      </c>
      <c r="N60" s="92">
        <f>COUNT(#REF!,N41:N47,N50:N51,N54:N54)</f>
        <v>7</v>
      </c>
      <c r="O60" s="92">
        <f>COUNT(#REF!,O41:O47,O50:O51,O54:O54)</f>
        <v>7</v>
      </c>
      <c r="P60" s="92">
        <f>COUNT(#REF!,P41:P47,P50:P51,P54:P54)</f>
        <v>7</v>
      </c>
      <c r="Q60" s="92">
        <f>COUNT(#REF!,Q41:Q47,Q50:Q51,Q54:Q54)</f>
        <v>5</v>
      </c>
      <c r="R60" s="92">
        <f>COUNT(#REF!,R41:R47,R50:R51,R54:R54)</f>
        <v>3</v>
      </c>
    </row>
    <row r="61" spans="1:18" ht="20.149999999999999" customHeight="1" thickBot="1" x14ac:dyDescent="0.3">
      <c r="A61" s="108" t="s">
        <v>102</v>
      </c>
      <c r="B61" s="84"/>
      <c r="C61" s="85"/>
      <c r="D61" s="86"/>
      <c r="E61" s="87"/>
      <c r="F61" s="88"/>
      <c r="G61" s="88"/>
      <c r="H61" s="88"/>
      <c r="I61" s="86"/>
      <c r="J61" s="86"/>
      <c r="K61" s="89"/>
      <c r="L61" s="89"/>
      <c r="M61" s="86"/>
      <c r="N61" s="86"/>
      <c r="O61" s="86"/>
      <c r="P61" s="86"/>
      <c r="Q61" s="86"/>
      <c r="R61" s="87"/>
    </row>
    <row r="62" spans="1:18" ht="20.149999999999999" customHeight="1" thickBot="1" x14ac:dyDescent="0.3">
      <c r="A62" s="114" t="s">
        <v>95</v>
      </c>
      <c r="B62" s="114" t="s">
        <v>101</v>
      </c>
      <c r="C62" s="115" t="s">
        <v>97</v>
      </c>
      <c r="D62" s="114">
        <f>SUM(E62:R62)/2</f>
        <v>19</v>
      </c>
      <c r="E62" s="118"/>
      <c r="F62" s="117">
        <v>7.5</v>
      </c>
      <c r="G62" s="117">
        <v>7.5</v>
      </c>
      <c r="H62" s="117">
        <v>4</v>
      </c>
      <c r="I62" s="114"/>
      <c r="J62" s="114"/>
      <c r="K62" s="118"/>
      <c r="L62" s="118"/>
      <c r="M62" s="114">
        <v>7.5</v>
      </c>
      <c r="N62" s="114">
        <v>7.5</v>
      </c>
      <c r="O62" s="114">
        <v>4</v>
      </c>
      <c r="P62" s="114"/>
      <c r="Q62" s="114"/>
      <c r="R62" s="116"/>
    </row>
    <row r="63" spans="1:18" ht="20.149999999999999" customHeight="1" x14ac:dyDescent="0.25">
      <c r="A63" s="84" t="s">
        <v>96</v>
      </c>
      <c r="B63" s="84" t="s">
        <v>100</v>
      </c>
      <c r="C63" s="126" t="s">
        <v>99</v>
      </c>
      <c r="D63" s="86">
        <f>SUM(E63:R63)/2</f>
        <v>38</v>
      </c>
      <c r="E63" s="113"/>
      <c r="F63" s="128">
        <v>9.5</v>
      </c>
      <c r="G63" s="84">
        <v>9.5</v>
      </c>
      <c r="H63" s="84">
        <v>9.5</v>
      </c>
      <c r="I63" s="84">
        <v>9.5</v>
      </c>
      <c r="J63" s="84"/>
      <c r="K63" s="113"/>
      <c r="L63" s="143"/>
      <c r="M63" s="129">
        <v>9.5</v>
      </c>
      <c r="N63" s="84">
        <v>9.5</v>
      </c>
      <c r="O63" s="84">
        <v>9.5</v>
      </c>
      <c r="P63" s="84">
        <v>9.5</v>
      </c>
      <c r="Q63" s="84"/>
      <c r="R63" s="112"/>
    </row>
    <row r="64" spans="1:18" ht="20.149999999999999" customHeight="1" x14ac:dyDescent="0.25">
      <c r="A64" s="84" t="s">
        <v>96</v>
      </c>
      <c r="B64" s="84" t="s">
        <v>100</v>
      </c>
      <c r="C64" s="126" t="s">
        <v>137</v>
      </c>
      <c r="D64" s="86">
        <f>SUM(E64:R64)/2</f>
        <v>42</v>
      </c>
      <c r="E64" s="113">
        <v>9.5</v>
      </c>
      <c r="F64" s="129">
        <v>9.5</v>
      </c>
      <c r="G64" s="84"/>
      <c r="H64" s="84"/>
      <c r="I64" s="84">
        <v>4</v>
      </c>
      <c r="J64" s="84">
        <v>9.5</v>
      </c>
      <c r="K64" s="113">
        <v>9.5</v>
      </c>
      <c r="L64" s="113">
        <v>9.5</v>
      </c>
      <c r="M64" s="128">
        <v>9.5</v>
      </c>
      <c r="N64" s="84"/>
      <c r="O64" s="84"/>
      <c r="P64" s="84">
        <v>4</v>
      </c>
      <c r="Q64" s="84">
        <v>9.5</v>
      </c>
      <c r="R64" s="112">
        <v>9.5</v>
      </c>
    </row>
    <row r="65" spans="1:18" ht="20.149999999999999" customHeight="1" x14ac:dyDescent="0.25">
      <c r="A65" s="84"/>
      <c r="B65" s="84"/>
      <c r="C65" s="122" t="s">
        <v>140</v>
      </c>
      <c r="D65" s="86"/>
      <c r="E65" s="89"/>
      <c r="F65" s="88"/>
      <c r="G65" s="88"/>
      <c r="H65" s="88"/>
      <c r="I65" s="86"/>
      <c r="J65" s="86"/>
      <c r="K65" s="89"/>
      <c r="L65" s="89"/>
      <c r="M65" s="86"/>
      <c r="N65" s="86"/>
      <c r="O65" s="86"/>
      <c r="P65" s="86"/>
      <c r="Q65" s="86"/>
      <c r="R65" s="87"/>
    </row>
    <row r="66" spans="1:18" ht="20.149999999999999" customHeight="1" x14ac:dyDescent="0.25">
      <c r="A66" s="84"/>
      <c r="B66" s="84"/>
      <c r="C66" s="130" t="s">
        <v>141</v>
      </c>
      <c r="D66" s="86"/>
      <c r="E66" s="89"/>
      <c r="F66" s="88"/>
      <c r="G66" s="88"/>
      <c r="H66" s="88"/>
      <c r="I66" s="86"/>
      <c r="J66" s="86"/>
      <c r="K66" s="89"/>
      <c r="L66" s="89"/>
      <c r="M66" s="86"/>
      <c r="N66" s="86"/>
      <c r="O66" s="86"/>
      <c r="P66" s="86"/>
      <c r="Q66" s="86"/>
      <c r="R66" s="87"/>
    </row>
    <row r="67" spans="1:18" ht="16.5" hidden="1" customHeight="1" x14ac:dyDescent="0.3">
      <c r="A67" s="93"/>
      <c r="B67" s="76"/>
      <c r="C67" s="150" t="s">
        <v>155</v>
      </c>
      <c r="D67" s="94"/>
      <c r="E67" s="97">
        <f>SUM(E7:E13,E15:E17,E19:E22,E25:E26,E28:E30,E32:E32,E34:E34,E36:E37,E39:E47,E50:E51,E54:E54,E62:E66)</f>
        <v>103.5</v>
      </c>
      <c r="F67" s="97">
        <f t="shared" ref="F67:R67" si="15">SUM(F7:F13,F15:F17,F19:F22,F25:F26,F28:F30,F32:F32,F34:F34,F36:F36,F39:F47,F50:F51,F54:F54,F62:F66)</f>
        <v>166.5</v>
      </c>
      <c r="G67" s="97">
        <f t="shared" si="15"/>
        <v>167</v>
      </c>
      <c r="H67" s="97">
        <f t="shared" si="15"/>
        <v>142.5</v>
      </c>
      <c r="I67" s="97">
        <f t="shared" si="15"/>
        <v>150.5</v>
      </c>
      <c r="J67" s="97">
        <f t="shared" si="15"/>
        <v>167.5</v>
      </c>
      <c r="K67" s="97">
        <f t="shared" si="15"/>
        <v>103.5</v>
      </c>
      <c r="L67" s="97">
        <f t="shared" si="15"/>
        <v>103.5</v>
      </c>
      <c r="M67" s="97">
        <f t="shared" si="15"/>
        <v>163.5</v>
      </c>
      <c r="N67" s="97">
        <f t="shared" si="15"/>
        <v>167</v>
      </c>
      <c r="O67" s="97">
        <f t="shared" si="15"/>
        <v>153.5</v>
      </c>
      <c r="P67" s="97">
        <f t="shared" si="15"/>
        <v>158.5</v>
      </c>
      <c r="Q67" s="97">
        <f t="shared" si="15"/>
        <v>167.5</v>
      </c>
      <c r="R67" s="97">
        <f t="shared" si="15"/>
        <v>111.5</v>
      </c>
    </row>
    <row r="68" spans="1:18" ht="16.5" hidden="1" customHeight="1" x14ac:dyDescent="0.3">
      <c r="A68" s="95"/>
      <c r="B68" s="96"/>
      <c r="C68" s="151" t="s">
        <v>154</v>
      </c>
      <c r="D68" s="94"/>
      <c r="E68" s="97">
        <f>E67/8</f>
        <v>12.9375</v>
      </c>
      <c r="F68" s="97">
        <f>F67/8</f>
        <v>20.8125</v>
      </c>
      <c r="G68" s="97">
        <f>G67/8</f>
        <v>20.875</v>
      </c>
      <c r="H68" s="97">
        <f t="shared" ref="H68:R68" si="16">H67/8</f>
        <v>17.8125</v>
      </c>
      <c r="I68" s="97">
        <f t="shared" si="16"/>
        <v>18.8125</v>
      </c>
      <c r="J68" s="97">
        <f t="shared" si="16"/>
        <v>20.9375</v>
      </c>
      <c r="K68" s="97">
        <f t="shared" si="16"/>
        <v>12.9375</v>
      </c>
      <c r="L68" s="97">
        <f t="shared" si="16"/>
        <v>12.9375</v>
      </c>
      <c r="M68" s="97">
        <f t="shared" si="16"/>
        <v>20.4375</v>
      </c>
      <c r="N68" s="97">
        <f t="shared" si="16"/>
        <v>20.875</v>
      </c>
      <c r="O68" s="97">
        <f t="shared" si="16"/>
        <v>19.1875</v>
      </c>
      <c r="P68" s="97">
        <f t="shared" si="16"/>
        <v>19.8125</v>
      </c>
      <c r="Q68" s="97">
        <f t="shared" si="16"/>
        <v>20.9375</v>
      </c>
      <c r="R68" s="97">
        <f t="shared" si="16"/>
        <v>13.9375</v>
      </c>
    </row>
    <row r="69" spans="1:18" ht="13" hidden="1" x14ac:dyDescent="0.3">
      <c r="A69" s="98"/>
      <c r="B69" s="98"/>
      <c r="C69" s="98"/>
      <c r="D69" s="203" t="s">
        <v>212</v>
      </c>
      <c r="E69" s="204" t="s">
        <v>74</v>
      </c>
      <c r="F69" s="208" t="s">
        <v>203</v>
      </c>
      <c r="H69" s="203" t="s">
        <v>211</v>
      </c>
      <c r="I69" s="213"/>
      <c r="J69" s="214" t="s">
        <v>203</v>
      </c>
      <c r="L69" s="203" t="s">
        <v>213</v>
      </c>
      <c r="M69" s="204" t="s">
        <v>74</v>
      </c>
      <c r="N69" s="208" t="s">
        <v>203</v>
      </c>
      <c r="P69" s="203" t="s">
        <v>211</v>
      </c>
      <c r="Q69" s="213"/>
      <c r="R69" s="214" t="s">
        <v>203</v>
      </c>
    </row>
    <row r="70" spans="1:18" ht="13" hidden="1" x14ac:dyDescent="0.3">
      <c r="A70" s="100"/>
      <c r="B70" s="100"/>
      <c r="C70" s="100"/>
      <c r="D70" s="199" t="s">
        <v>159</v>
      </c>
      <c r="E70" s="101">
        <v>27.15</v>
      </c>
      <c r="F70" s="209" t="str">
        <f>E70*40 &amp; "hrs"</f>
        <v>1086hrs</v>
      </c>
      <c r="H70" s="197" t="s">
        <v>214</v>
      </c>
      <c r="I70" s="172">
        <v>25.93</v>
      </c>
      <c r="J70" s="216" t="str">
        <f>I70*40 &amp; "hrs"</f>
        <v>1037.2hrs</v>
      </c>
      <c r="L70" s="197" t="s">
        <v>159</v>
      </c>
      <c r="M70" s="175">
        <v>27.15</v>
      </c>
      <c r="N70" s="211" t="str">
        <f>M70*40 &amp; "hrs"</f>
        <v>1086hrs</v>
      </c>
      <c r="P70" s="197" t="s">
        <v>195</v>
      </c>
      <c r="Q70" s="215">
        <v>25.93</v>
      </c>
      <c r="R70" s="212" t="str">
        <f>Q70*40 &amp; "hrs"</f>
        <v>1037.2hrs</v>
      </c>
    </row>
    <row r="71" spans="1:18" ht="13" hidden="1" x14ac:dyDescent="0.3">
      <c r="A71" s="100"/>
      <c r="B71" s="100"/>
      <c r="C71" s="100"/>
      <c r="D71" s="200" t="s">
        <v>204</v>
      </c>
      <c r="E71" s="196">
        <f>SUM(E67:K67)/40</f>
        <v>25.024999999999999</v>
      </c>
      <c r="F71" s="210" t="str">
        <f>E71*40 &amp; "hrs"</f>
        <v>1001hrs</v>
      </c>
      <c r="H71" s="198" t="s">
        <v>74</v>
      </c>
      <c r="I71" s="218">
        <f>SUM(E67+F67+G67+H67+I67+J67+K67)/40</f>
        <v>25.024999999999999</v>
      </c>
      <c r="J71" s="219" t="str">
        <f>I71*40 &amp; "hrs"</f>
        <v>1001hrs</v>
      </c>
      <c r="L71" s="205" t="s">
        <v>204</v>
      </c>
      <c r="M71" s="202">
        <f>SUM(L67:R67)/40</f>
        <v>25.625</v>
      </c>
      <c r="N71" s="217" t="str">
        <f>M71*40 &amp; "hrs"</f>
        <v>1025hrs</v>
      </c>
      <c r="P71" s="207" t="s">
        <v>74</v>
      </c>
      <c r="Q71" s="105">
        <f>SUM(L67+M67+N67+O67+P67+Q67+R67)/40</f>
        <v>25.625</v>
      </c>
      <c r="R71" s="220" t="str">
        <f>Q71*40 &amp; "hrs"</f>
        <v>1025hrs</v>
      </c>
    </row>
    <row r="72" spans="1:18" ht="13" hidden="1" x14ac:dyDescent="0.3">
      <c r="A72" s="76"/>
      <c r="B72" s="76"/>
      <c r="C72" s="76"/>
      <c r="D72" s="197" t="s">
        <v>188</v>
      </c>
      <c r="E72" s="175">
        <f>COUNTIFS(E7:K68, "T")*8/40</f>
        <v>0.8</v>
      </c>
      <c r="F72" s="211" t="str">
        <f>E72*40 &amp; "hrs"</f>
        <v>32hrs</v>
      </c>
      <c r="H72" s="201" t="s">
        <v>215</v>
      </c>
      <c r="I72" s="171">
        <v>29.07</v>
      </c>
      <c r="J72" s="212" t="str">
        <f>I72*40 &amp; "hrs"</f>
        <v>1162.8hrs</v>
      </c>
      <c r="L72" s="206" t="s">
        <v>188</v>
      </c>
      <c r="M72" s="195">
        <f>COUNTIFS(L7:R66, "T")*8/40</f>
        <v>0</v>
      </c>
      <c r="N72" s="212" t="str">
        <f>M72*40 &amp; "hrs"</f>
        <v>0hrs</v>
      </c>
      <c r="P72" s="201" t="s">
        <v>196</v>
      </c>
      <c r="Q72" s="215">
        <v>29.07</v>
      </c>
      <c r="R72" s="212" t="str">
        <f>Q72*40 &amp; "hrs"</f>
        <v>1162.8hrs</v>
      </c>
    </row>
    <row r="73" spans="1:18" hidden="1" x14ac:dyDescent="0.25"/>
  </sheetData>
  <mergeCells count="5">
    <mergeCell ref="A1:R1"/>
    <mergeCell ref="A2:R2"/>
    <mergeCell ref="A3:R3"/>
    <mergeCell ref="E4:K4"/>
    <mergeCell ref="L4:R4"/>
  </mergeCells>
  <conditionalFormatting sqref="I71">
    <cfRule type="cellIs" dxfId="59" priority="10" operator="between">
      <formula>25.93</formula>
      <formula>29.07</formula>
    </cfRule>
    <cfRule type="cellIs" dxfId="58" priority="11" operator="lessThan">
      <formula>25.93</formula>
    </cfRule>
    <cfRule type="cellIs" dxfId="57" priority="12" operator="greaterThan">
      <formula>29.07</formula>
    </cfRule>
  </conditionalFormatting>
  <conditionalFormatting sqref="J71">
    <cfRule type="cellIs" dxfId="56" priority="4" operator="lessThan">
      <formula>$J$70</formula>
    </cfRule>
    <cfRule type="cellIs" dxfId="55" priority="5" operator="greaterThan">
      <formula>$J$72</formula>
    </cfRule>
    <cfRule type="cellIs" dxfId="54" priority="6" operator="between">
      <formula>$J$70</formula>
      <formula>$J$72</formula>
    </cfRule>
  </conditionalFormatting>
  <conditionalFormatting sqref="Q70">
    <cfRule type="cellIs" dxfId="53" priority="1" operator="lessThan">
      <formula>$Q$70</formula>
    </cfRule>
  </conditionalFormatting>
  <conditionalFormatting sqref="Q71">
    <cfRule type="cellIs" dxfId="52" priority="2" operator="greaterThan">
      <formula>$Q$72</formula>
    </cfRule>
    <cfRule type="cellIs" dxfId="51" priority="3" operator="between">
      <formula>$Q$70</formula>
      <formula>$Q$72</formula>
    </cfRule>
  </conditionalFormatting>
  <conditionalFormatting sqref="R71">
    <cfRule type="cellIs" dxfId="50" priority="7" operator="lessThan">
      <formula>$R$70</formula>
    </cfRule>
    <cfRule type="cellIs" dxfId="49" priority="8" operator="greaterThan">
      <formula>$R$72</formula>
    </cfRule>
    <cfRule type="cellIs" dxfId="48" priority="9" operator="between">
      <formula>$R$70</formula>
      <formula>$R$72</formula>
    </cfRule>
  </conditionalFormatting>
  <pageMargins left="0.7" right="0.7" top="0.75" bottom="0.75" header="0.3" footer="0.3"/>
  <pageSetup scale="51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71"/>
  <sheetViews>
    <sheetView zoomScale="55" zoomScaleNormal="55" workbookViewId="0">
      <selection activeCell="R37" sqref="R37"/>
    </sheetView>
  </sheetViews>
  <sheetFormatPr defaultRowHeight="12.5" x14ac:dyDescent="0.25"/>
  <cols>
    <col min="2" max="2" width="16.453125" customWidth="1"/>
    <col min="3" max="3" width="19" customWidth="1"/>
    <col min="4" max="4" width="7.2695312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79">
        <v>45025</v>
      </c>
      <c r="F5" s="79">
        <v>45026</v>
      </c>
      <c r="G5" s="79">
        <v>45027</v>
      </c>
      <c r="H5" s="79">
        <v>45028</v>
      </c>
      <c r="I5" s="79">
        <v>45029</v>
      </c>
      <c r="J5" s="79">
        <v>45030</v>
      </c>
      <c r="K5" s="79">
        <v>45031</v>
      </c>
      <c r="L5" s="79">
        <v>45032</v>
      </c>
      <c r="M5" s="79">
        <v>45033</v>
      </c>
      <c r="N5" s="79">
        <v>45034</v>
      </c>
      <c r="O5" s="79">
        <v>45035</v>
      </c>
      <c r="P5" s="79">
        <v>45036</v>
      </c>
      <c r="Q5" s="79">
        <v>45037</v>
      </c>
      <c r="R5" s="79">
        <v>45038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8.649999999999999" customHeight="1" x14ac:dyDescent="0.25">
      <c r="A7" s="84" t="s">
        <v>13</v>
      </c>
      <c r="B7" s="84" t="s">
        <v>116</v>
      </c>
      <c r="C7" s="85" t="s">
        <v>115</v>
      </c>
      <c r="D7" s="86">
        <f t="shared" ref="D7:D13" si="0">SUM(E7:R7)/2</f>
        <v>0</v>
      </c>
      <c r="E7" s="89"/>
      <c r="F7" s="110" t="s">
        <v>104</v>
      </c>
      <c r="G7" s="110" t="s">
        <v>104</v>
      </c>
      <c r="H7" s="110" t="s">
        <v>104</v>
      </c>
      <c r="I7" s="110" t="s">
        <v>104</v>
      </c>
      <c r="J7" s="110" t="s">
        <v>104</v>
      </c>
      <c r="K7" s="89"/>
      <c r="L7" s="89"/>
      <c r="M7" s="110" t="s">
        <v>104</v>
      </c>
      <c r="N7" s="110" t="s">
        <v>104</v>
      </c>
      <c r="O7" s="110" t="s">
        <v>104</v>
      </c>
      <c r="P7" s="110" t="s">
        <v>104</v>
      </c>
      <c r="Q7" s="110" t="s">
        <v>104</v>
      </c>
      <c r="R7" s="87"/>
    </row>
    <row r="8" spans="1:18" ht="18.649999999999999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40</v>
      </c>
      <c r="E8" s="89"/>
      <c r="F8" s="88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18.649999999999999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8.649999999999999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36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110" t="s">
        <v>117</v>
      </c>
    </row>
    <row r="11" spans="1:18" ht="18.649999999999999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8.649999999999999" customHeight="1" x14ac:dyDescent="0.25">
      <c r="A12" s="84" t="s">
        <v>13</v>
      </c>
      <c r="B12" s="84" t="s">
        <v>90</v>
      </c>
      <c r="C12" s="107" t="s">
        <v>112</v>
      </c>
      <c r="D12" s="86">
        <f t="shared" si="0"/>
        <v>23</v>
      </c>
      <c r="E12" s="89"/>
      <c r="F12" s="88"/>
      <c r="G12" s="88">
        <v>8</v>
      </c>
      <c r="H12" s="86">
        <v>8</v>
      </c>
      <c r="I12" s="86">
        <v>8</v>
      </c>
      <c r="J12" s="86"/>
      <c r="K12" s="89">
        <v>8</v>
      </c>
      <c r="L12" s="146">
        <v>8</v>
      </c>
      <c r="M12" s="86"/>
      <c r="N12" s="86"/>
      <c r="O12" s="86"/>
      <c r="P12" s="86"/>
      <c r="Q12" s="86"/>
      <c r="R12" s="87">
        <v>6</v>
      </c>
    </row>
    <row r="13" spans="1:18" ht="18.649999999999999" customHeight="1" x14ac:dyDescent="0.25">
      <c r="A13" s="84" t="s">
        <v>13</v>
      </c>
      <c r="B13" s="84" t="s">
        <v>90</v>
      </c>
      <c r="C13" s="124" t="s">
        <v>106</v>
      </c>
      <c r="D13" s="86">
        <f t="shared" si="0"/>
        <v>4</v>
      </c>
      <c r="E13" s="89"/>
      <c r="F13" s="88"/>
      <c r="G13" s="88"/>
      <c r="H13" s="86"/>
      <c r="I13" s="86"/>
      <c r="J13" s="86"/>
      <c r="K13" s="110" t="s">
        <v>104</v>
      </c>
      <c r="L13" s="146"/>
      <c r="M13" s="86"/>
      <c r="N13" s="86"/>
      <c r="O13" s="86"/>
      <c r="P13" s="86"/>
      <c r="Q13" s="86"/>
      <c r="R13" s="87">
        <v>8</v>
      </c>
    </row>
    <row r="14" spans="1:18" ht="18.649999999999999" customHeight="1" x14ac:dyDescent="0.25">
      <c r="A14" s="90"/>
      <c r="B14" s="90"/>
      <c r="C14" s="91" t="s">
        <v>122</v>
      </c>
      <c r="D14" s="160"/>
      <c r="E14" s="92">
        <f>COUNT(E7:E13)</f>
        <v>2</v>
      </c>
      <c r="F14" s="92">
        <f t="shared" ref="F14:R14" si="1">COUNT(F7:F13)</f>
        <v>4</v>
      </c>
      <c r="G14" s="92">
        <f t="shared" si="1"/>
        <v>4</v>
      </c>
      <c r="H14" s="92">
        <f t="shared" si="1"/>
        <v>4</v>
      </c>
      <c r="I14" s="92">
        <f t="shared" si="1"/>
        <v>5</v>
      </c>
      <c r="J14" s="92">
        <f t="shared" si="1"/>
        <v>4</v>
      </c>
      <c r="K14" s="92">
        <f t="shared" si="1"/>
        <v>1</v>
      </c>
      <c r="L14" s="92">
        <f t="shared" si="1"/>
        <v>1</v>
      </c>
      <c r="M14" s="92">
        <f t="shared" si="1"/>
        <v>4</v>
      </c>
      <c r="N14" s="92">
        <f t="shared" si="1"/>
        <v>4</v>
      </c>
      <c r="O14" s="92">
        <f t="shared" si="1"/>
        <v>4</v>
      </c>
      <c r="P14" s="92">
        <f t="shared" si="1"/>
        <v>3</v>
      </c>
      <c r="Q14" s="92">
        <f t="shared" si="1"/>
        <v>3</v>
      </c>
      <c r="R14" s="92">
        <f t="shared" si="1"/>
        <v>3</v>
      </c>
    </row>
    <row r="15" spans="1:18" ht="18.649999999999999" customHeight="1" x14ac:dyDescent="0.25">
      <c r="A15" s="84" t="s">
        <v>13</v>
      </c>
      <c r="B15" s="84" t="s">
        <v>14</v>
      </c>
      <c r="C15" s="109" t="s">
        <v>98</v>
      </c>
      <c r="D15" s="86">
        <f>SUM(E15:R15)/2</f>
        <v>40</v>
      </c>
      <c r="E15" s="89"/>
      <c r="F15" s="88">
        <v>8</v>
      </c>
      <c r="G15" s="86">
        <v>8</v>
      </c>
      <c r="H15" s="86">
        <v>8</v>
      </c>
      <c r="I15" s="86">
        <v>8</v>
      </c>
      <c r="J15" s="86">
        <v>8</v>
      </c>
      <c r="K15" s="89"/>
      <c r="L15" s="89"/>
      <c r="M15" s="86">
        <v>8</v>
      </c>
      <c r="N15" s="86">
        <v>8</v>
      </c>
      <c r="O15" s="86">
        <v>8</v>
      </c>
      <c r="P15" s="86">
        <v>8</v>
      </c>
      <c r="Q15" s="86">
        <v>8</v>
      </c>
      <c r="R15" s="87"/>
    </row>
    <row r="16" spans="1:18" ht="18.649999999999999" customHeight="1" x14ac:dyDescent="0.25">
      <c r="A16" s="84" t="s">
        <v>13</v>
      </c>
      <c r="B16" s="84" t="s">
        <v>14</v>
      </c>
      <c r="C16" s="109" t="s">
        <v>142</v>
      </c>
      <c r="D16" s="86">
        <f>SUM(E16:R16)/2</f>
        <v>40</v>
      </c>
      <c r="E16" s="89"/>
      <c r="F16" s="88">
        <v>8</v>
      </c>
      <c r="G16" s="86">
        <v>8</v>
      </c>
      <c r="H16" s="86"/>
      <c r="I16" s="86">
        <v>8</v>
      </c>
      <c r="J16" s="86">
        <v>8</v>
      </c>
      <c r="K16" s="89">
        <v>8</v>
      </c>
      <c r="L16" s="89">
        <v>8</v>
      </c>
      <c r="M16" s="86">
        <v>8</v>
      </c>
      <c r="N16" s="86"/>
      <c r="O16" s="86">
        <v>8</v>
      </c>
      <c r="P16" s="86">
        <v>8</v>
      </c>
      <c r="Q16" s="86">
        <v>8</v>
      </c>
      <c r="R16" s="87"/>
    </row>
    <row r="17" spans="1:18" ht="18.649999999999999" customHeight="1" x14ac:dyDescent="0.25">
      <c r="A17" s="84" t="s">
        <v>13</v>
      </c>
      <c r="B17" s="84" t="s">
        <v>201</v>
      </c>
      <c r="C17" s="109" t="s">
        <v>107</v>
      </c>
      <c r="D17" s="86">
        <f>SUM(E17:R17)/2</f>
        <v>22</v>
      </c>
      <c r="E17" s="89">
        <v>8</v>
      </c>
      <c r="F17" s="86"/>
      <c r="G17" s="86">
        <v>5</v>
      </c>
      <c r="H17" s="86">
        <v>5</v>
      </c>
      <c r="I17" s="86"/>
      <c r="J17" s="86"/>
      <c r="K17" s="89"/>
      <c r="L17" s="89">
        <v>8</v>
      </c>
      <c r="M17" s="86">
        <v>5</v>
      </c>
      <c r="N17" s="86">
        <v>5</v>
      </c>
      <c r="O17" s="86"/>
      <c r="P17" s="86"/>
      <c r="Q17" s="86"/>
      <c r="R17" s="87">
        <v>8</v>
      </c>
    </row>
    <row r="18" spans="1:18" ht="18.649999999999999" customHeight="1" x14ac:dyDescent="0.25">
      <c r="A18" s="90"/>
      <c r="B18" s="90"/>
      <c r="C18" s="91" t="s">
        <v>123</v>
      </c>
      <c r="D18" s="160"/>
      <c r="E18" s="92">
        <f>COUNT(E7:E13,E15:E17)</f>
        <v>3</v>
      </c>
      <c r="F18" s="92">
        <f t="shared" ref="F18:R18" si="2">COUNT(F7:F13,F15:F17)</f>
        <v>6</v>
      </c>
      <c r="G18" s="92">
        <f t="shared" si="2"/>
        <v>7</v>
      </c>
      <c r="H18" s="92">
        <f t="shared" si="2"/>
        <v>6</v>
      </c>
      <c r="I18" s="92">
        <f t="shared" si="2"/>
        <v>7</v>
      </c>
      <c r="J18" s="92">
        <f t="shared" si="2"/>
        <v>6</v>
      </c>
      <c r="K18" s="92">
        <f t="shared" si="2"/>
        <v>2</v>
      </c>
      <c r="L18" s="92">
        <f t="shared" si="2"/>
        <v>3</v>
      </c>
      <c r="M18" s="92">
        <f t="shared" si="2"/>
        <v>7</v>
      </c>
      <c r="N18" s="92">
        <f t="shared" si="2"/>
        <v>6</v>
      </c>
      <c r="O18" s="92">
        <f t="shared" si="2"/>
        <v>6</v>
      </c>
      <c r="P18" s="92">
        <f t="shared" si="2"/>
        <v>5</v>
      </c>
      <c r="Q18" s="92">
        <f t="shared" si="2"/>
        <v>5</v>
      </c>
      <c r="R18" s="92">
        <f t="shared" si="2"/>
        <v>4</v>
      </c>
    </row>
    <row r="19" spans="1:18" ht="18.649999999999999" customHeight="1" x14ac:dyDescent="0.25">
      <c r="A19" s="84" t="s">
        <v>13</v>
      </c>
      <c r="B19" s="84" t="s">
        <v>26</v>
      </c>
      <c r="C19" s="124" t="s">
        <v>132</v>
      </c>
      <c r="D19" s="86">
        <f>SUM(E19:R19)/2</f>
        <v>20</v>
      </c>
      <c r="E19" s="89"/>
      <c r="F19" s="231"/>
      <c r="G19" s="231"/>
      <c r="H19" s="231"/>
      <c r="I19" s="231"/>
      <c r="J19" s="223"/>
      <c r="K19" s="89">
        <v>8</v>
      </c>
      <c r="L19" s="89">
        <v>8</v>
      </c>
      <c r="M19" s="86"/>
      <c r="N19" s="86">
        <v>8</v>
      </c>
      <c r="O19" s="86">
        <v>8</v>
      </c>
      <c r="P19" s="110" t="s">
        <v>104</v>
      </c>
      <c r="Q19" s="86">
        <v>8</v>
      </c>
      <c r="R19" s="224"/>
    </row>
    <row r="20" spans="1:18" ht="18.649999999999999" customHeight="1" x14ac:dyDescent="0.25">
      <c r="A20" s="84" t="s">
        <v>13</v>
      </c>
      <c r="B20" s="84" t="s">
        <v>26</v>
      </c>
      <c r="C20" s="225" t="s">
        <v>131</v>
      </c>
      <c r="D20" s="86">
        <f>SUM(E20:R20)/2</f>
        <v>8</v>
      </c>
      <c r="E20" s="89"/>
      <c r="F20" s="223"/>
      <c r="G20" s="223"/>
      <c r="H20" s="223"/>
      <c r="I20" s="223"/>
      <c r="J20" s="223"/>
      <c r="K20" s="89">
        <v>8</v>
      </c>
      <c r="L20" s="89">
        <v>8</v>
      </c>
      <c r="M20" s="223"/>
      <c r="N20" s="223"/>
      <c r="O20" s="223"/>
      <c r="P20" s="223"/>
      <c r="Q20" s="223"/>
      <c r="R20" s="224"/>
    </row>
    <row r="21" spans="1:18" ht="18.649999999999999" customHeight="1" x14ac:dyDescent="0.25">
      <c r="A21" s="84" t="s">
        <v>13</v>
      </c>
      <c r="B21" s="84" t="s">
        <v>26</v>
      </c>
      <c r="C21" s="109" t="s">
        <v>146</v>
      </c>
      <c r="D21" s="86">
        <f>SUM(E21:R21)/2</f>
        <v>40</v>
      </c>
      <c r="E21" s="89">
        <v>8</v>
      </c>
      <c r="F21" s="86"/>
      <c r="G21" s="86">
        <v>8</v>
      </c>
      <c r="H21" s="86">
        <v>8</v>
      </c>
      <c r="I21" s="86">
        <v>8</v>
      </c>
      <c r="J21" s="86">
        <v>8</v>
      </c>
      <c r="K21" s="137"/>
      <c r="L21" s="89"/>
      <c r="M21" s="86">
        <v>8</v>
      </c>
      <c r="N21" s="86">
        <v>8</v>
      </c>
      <c r="O21" s="86"/>
      <c r="P21" s="86">
        <v>8</v>
      </c>
      <c r="Q21" s="86">
        <v>8</v>
      </c>
      <c r="R21" s="89">
        <v>8</v>
      </c>
    </row>
    <row r="22" spans="1:18" ht="18.649999999999999" customHeight="1" x14ac:dyDescent="0.25">
      <c r="A22" s="84" t="s">
        <v>13</v>
      </c>
      <c r="B22" s="84" t="s">
        <v>26</v>
      </c>
      <c r="C22" s="109" t="s">
        <v>109</v>
      </c>
      <c r="D22" s="86">
        <f>SUM(E22:R22)/2</f>
        <v>40</v>
      </c>
      <c r="E22" s="89"/>
      <c r="F22" s="86">
        <v>8</v>
      </c>
      <c r="G22" s="86">
        <v>8</v>
      </c>
      <c r="H22" s="86">
        <v>8</v>
      </c>
      <c r="I22" s="86">
        <v>8</v>
      </c>
      <c r="J22" s="86">
        <v>8</v>
      </c>
      <c r="K22" s="89"/>
      <c r="L22" s="89"/>
      <c r="M22" s="86">
        <v>8</v>
      </c>
      <c r="N22" s="86">
        <v>8</v>
      </c>
      <c r="O22" s="86">
        <v>8</v>
      </c>
      <c r="P22" s="86">
        <v>8</v>
      </c>
      <c r="Q22" s="86">
        <v>8</v>
      </c>
      <c r="R22" s="87"/>
    </row>
    <row r="23" spans="1:18" ht="18.649999999999999" customHeight="1" x14ac:dyDescent="0.25">
      <c r="A23" s="84" t="s">
        <v>13</v>
      </c>
      <c r="B23" s="84" t="s">
        <v>26</v>
      </c>
      <c r="C23" s="221" t="s">
        <v>224</v>
      </c>
      <c r="D23" s="86">
        <f>SUM(E23:R23)/2</f>
        <v>0</v>
      </c>
      <c r="E23" s="89"/>
      <c r="F23" s="86"/>
      <c r="G23" s="86"/>
      <c r="H23" s="193"/>
      <c r="I23" s="193"/>
      <c r="J23" s="193"/>
      <c r="K23" s="89"/>
      <c r="L23" s="89"/>
      <c r="M23" s="193"/>
      <c r="N23" s="193"/>
      <c r="O23" s="193"/>
      <c r="P23" s="193"/>
      <c r="Q23" s="193"/>
      <c r="R23" s="87"/>
    </row>
    <row r="24" spans="1:18" ht="18.649999999999999" customHeight="1" x14ac:dyDescent="0.25">
      <c r="A24" s="90"/>
      <c r="B24" s="90"/>
      <c r="C24" s="91" t="s">
        <v>120</v>
      </c>
      <c r="D24" s="160"/>
      <c r="E24" s="92">
        <f>COUNT(E7:E13,E15:E17,E19:E23)</f>
        <v>4</v>
      </c>
      <c r="F24" s="92">
        <f t="shared" ref="F24:R24" si="3">COUNT(F7:F13,F15:F17,F19:F23)</f>
        <v>7</v>
      </c>
      <c r="G24" s="92">
        <f t="shared" si="3"/>
        <v>9</v>
      </c>
      <c r="H24" s="92">
        <f t="shared" si="3"/>
        <v>8</v>
      </c>
      <c r="I24" s="92">
        <f t="shared" si="3"/>
        <v>9</v>
      </c>
      <c r="J24" s="92">
        <f t="shared" si="3"/>
        <v>8</v>
      </c>
      <c r="K24" s="92">
        <f t="shared" si="3"/>
        <v>4</v>
      </c>
      <c r="L24" s="92">
        <f t="shared" si="3"/>
        <v>5</v>
      </c>
      <c r="M24" s="92">
        <f t="shared" si="3"/>
        <v>9</v>
      </c>
      <c r="N24" s="92">
        <f t="shared" si="3"/>
        <v>9</v>
      </c>
      <c r="O24" s="92">
        <f t="shared" si="3"/>
        <v>8</v>
      </c>
      <c r="P24" s="92">
        <f t="shared" si="3"/>
        <v>7</v>
      </c>
      <c r="Q24" s="92">
        <f t="shared" si="3"/>
        <v>8</v>
      </c>
      <c r="R24" s="92">
        <f t="shared" si="3"/>
        <v>5</v>
      </c>
    </row>
    <row r="25" spans="1:18" ht="18.649999999999999" customHeight="1" x14ac:dyDescent="0.25">
      <c r="A25" s="84" t="s">
        <v>13</v>
      </c>
      <c r="B25" s="84" t="s">
        <v>30</v>
      </c>
      <c r="C25" s="221" t="s">
        <v>206</v>
      </c>
      <c r="D25" s="86">
        <f>SUM(E25:R25)/2</f>
        <v>0</v>
      </c>
      <c r="E25" s="89"/>
      <c r="F25" s="86"/>
      <c r="G25" s="86"/>
      <c r="H25" s="86"/>
      <c r="I25" s="86"/>
      <c r="J25" s="86"/>
      <c r="K25" s="89"/>
      <c r="L25" s="137"/>
      <c r="M25" s="86"/>
      <c r="N25" s="86"/>
      <c r="O25" s="86"/>
      <c r="P25" s="86"/>
      <c r="Q25" s="86"/>
      <c r="R25" s="87"/>
    </row>
    <row r="26" spans="1:18" ht="18.649999999999999" customHeight="1" x14ac:dyDescent="0.25">
      <c r="A26" s="84" t="s">
        <v>13</v>
      </c>
      <c r="B26" s="84" t="s">
        <v>30</v>
      </c>
      <c r="C26" s="109" t="s">
        <v>144</v>
      </c>
      <c r="D26" s="86">
        <f>SUM(E26:R26)/2</f>
        <v>16</v>
      </c>
      <c r="E26" s="89">
        <v>8</v>
      </c>
      <c r="F26" s="86"/>
      <c r="G26" s="86"/>
      <c r="H26" s="86"/>
      <c r="I26" s="86"/>
      <c r="J26" s="86"/>
      <c r="K26" s="89">
        <v>8</v>
      </c>
      <c r="L26" s="89">
        <v>8</v>
      </c>
      <c r="M26" s="86"/>
      <c r="N26" s="86"/>
      <c r="O26" s="86"/>
      <c r="P26" s="86"/>
      <c r="Q26" s="86"/>
      <c r="R26" s="87">
        <v>8</v>
      </c>
    </row>
    <row r="27" spans="1:18" ht="18.649999999999999" customHeight="1" x14ac:dyDescent="0.25">
      <c r="A27" s="90"/>
      <c r="B27" s="90"/>
      <c r="C27" s="91" t="s">
        <v>119</v>
      </c>
      <c r="D27" s="160"/>
      <c r="E27" s="92">
        <f>COUNT(E7:E13,E15:E17,E19:E23,E25:E26)</f>
        <v>5</v>
      </c>
      <c r="F27" s="92">
        <f t="shared" ref="F27:R27" si="4">COUNT(F7:F13,F15:F17,F19:F23,F25:F26)</f>
        <v>7</v>
      </c>
      <c r="G27" s="92">
        <f t="shared" si="4"/>
        <v>9</v>
      </c>
      <c r="H27" s="92">
        <f t="shared" si="4"/>
        <v>8</v>
      </c>
      <c r="I27" s="92">
        <f t="shared" si="4"/>
        <v>9</v>
      </c>
      <c r="J27" s="92">
        <f t="shared" si="4"/>
        <v>8</v>
      </c>
      <c r="K27" s="92">
        <f t="shared" si="4"/>
        <v>5</v>
      </c>
      <c r="L27" s="92">
        <f t="shared" si="4"/>
        <v>6</v>
      </c>
      <c r="M27" s="92">
        <f t="shared" si="4"/>
        <v>9</v>
      </c>
      <c r="N27" s="92">
        <f t="shared" si="4"/>
        <v>9</v>
      </c>
      <c r="O27" s="92">
        <f t="shared" si="4"/>
        <v>8</v>
      </c>
      <c r="P27" s="92">
        <f t="shared" si="4"/>
        <v>7</v>
      </c>
      <c r="Q27" s="92">
        <f t="shared" si="4"/>
        <v>8</v>
      </c>
      <c r="R27" s="92">
        <f t="shared" si="4"/>
        <v>6</v>
      </c>
    </row>
    <row r="28" spans="1:18" ht="18.649999999999999" customHeight="1" x14ac:dyDescent="0.25">
      <c r="A28" s="84" t="s">
        <v>13</v>
      </c>
      <c r="B28" s="84" t="s">
        <v>91</v>
      </c>
      <c r="C28" s="109" t="s">
        <v>189</v>
      </c>
      <c r="D28" s="86">
        <f>SUM(E28:R28)/2</f>
        <v>40</v>
      </c>
      <c r="E28" s="89"/>
      <c r="F28" s="86">
        <v>8</v>
      </c>
      <c r="G28" s="86">
        <v>8</v>
      </c>
      <c r="H28" s="86">
        <v>8</v>
      </c>
      <c r="I28" s="86"/>
      <c r="J28" s="86">
        <v>8</v>
      </c>
      <c r="K28" s="89">
        <v>8</v>
      </c>
      <c r="L28" s="89">
        <v>8</v>
      </c>
      <c r="M28" s="86">
        <v>8</v>
      </c>
      <c r="N28" s="86">
        <v>8</v>
      </c>
      <c r="O28" s="86">
        <v>8</v>
      </c>
      <c r="P28" s="86"/>
      <c r="Q28" s="86">
        <v>8</v>
      </c>
      <c r="R28" s="87"/>
    </row>
    <row r="29" spans="1:18" ht="18.649999999999999" customHeight="1" x14ac:dyDescent="0.25">
      <c r="A29" s="84" t="s">
        <v>13</v>
      </c>
      <c r="B29" s="84" t="s">
        <v>91</v>
      </c>
      <c r="C29" s="109" t="s">
        <v>180</v>
      </c>
      <c r="D29" s="86">
        <f>SUM(E29:R29)/2</f>
        <v>40</v>
      </c>
      <c r="E29" s="89">
        <v>8</v>
      </c>
      <c r="F29" s="86">
        <v>8</v>
      </c>
      <c r="G29" s="86">
        <v>8</v>
      </c>
      <c r="H29" s="86">
        <v>8</v>
      </c>
      <c r="I29" s="86"/>
      <c r="J29" s="86">
        <v>8</v>
      </c>
      <c r="K29" s="89"/>
      <c r="L29" s="89"/>
      <c r="M29" s="86">
        <v>8</v>
      </c>
      <c r="N29" s="86">
        <v>8</v>
      </c>
      <c r="O29" s="86">
        <v>8</v>
      </c>
      <c r="P29" s="86"/>
      <c r="Q29" s="86">
        <v>8</v>
      </c>
      <c r="R29" s="87">
        <v>8</v>
      </c>
    </row>
    <row r="30" spans="1:18" ht="18.649999999999999" customHeight="1" x14ac:dyDescent="0.25">
      <c r="A30" s="84" t="s">
        <v>13</v>
      </c>
      <c r="B30" s="84" t="s">
        <v>91</v>
      </c>
      <c r="C30" s="85" t="s">
        <v>92</v>
      </c>
      <c r="D30" s="86">
        <f>SUM(E30:R30)/2</f>
        <v>40</v>
      </c>
      <c r="E30" s="89"/>
      <c r="F30" s="86">
        <v>8</v>
      </c>
      <c r="G30" s="86">
        <v>8</v>
      </c>
      <c r="H30" s="86">
        <v>8</v>
      </c>
      <c r="I30" s="86">
        <v>8</v>
      </c>
      <c r="J30" s="86">
        <v>8</v>
      </c>
      <c r="K30" s="89"/>
      <c r="L30" s="89"/>
      <c r="M30" s="86">
        <v>8</v>
      </c>
      <c r="N30" s="86">
        <v>8</v>
      </c>
      <c r="O30" s="86">
        <v>8</v>
      </c>
      <c r="P30" s="86">
        <v>8</v>
      </c>
      <c r="Q30" s="86">
        <v>8</v>
      </c>
      <c r="R30" s="87"/>
    </row>
    <row r="31" spans="1:18" ht="18.649999999999999" customHeight="1" x14ac:dyDescent="0.25">
      <c r="A31" s="90"/>
      <c r="B31" s="90"/>
      <c r="C31" s="91" t="s">
        <v>124</v>
      </c>
      <c r="D31" s="160"/>
      <c r="E31" s="92">
        <f>COUNT(E7:E13,E15:E17,E19:E23,F29E24:E25:E26,E28:E30)</f>
        <v>5</v>
      </c>
      <c r="F31" s="92">
        <f>COUNT(F7:F13,F15:F17,F19:F23,F29E24:F25:F26,F28:F30)</f>
        <v>10</v>
      </c>
      <c r="G31" s="92">
        <f>COUNT(G7:G13,G15:G17,G19:G23,F29E24:G25:G26,G28:G30)</f>
        <v>12</v>
      </c>
      <c r="H31" s="92">
        <f>COUNT(H7:H13,H15:H17,H19:H23,F29E24:H25:H26,H28:H30)</f>
        <v>11</v>
      </c>
      <c r="I31" s="92">
        <f>COUNT(I7:I13,I15:I17,I19:I23,F29E24:I25:I26,I28:I30)</f>
        <v>10</v>
      </c>
      <c r="J31" s="92">
        <f>COUNT(J7:J13,J15:J17,J19:J23,F29E24:J25:J26,J28:J30)</f>
        <v>11</v>
      </c>
      <c r="K31" s="92">
        <f>COUNT(K7:K13,K15:K17,K19:K23,F29E24:K25:K26,K28:K30)</f>
        <v>5</v>
      </c>
      <c r="L31" s="92">
        <f>COUNT(L7:L13,L15:L17,L19:L23,F29E24:L25:L26,L28:L30)</f>
        <v>6</v>
      </c>
      <c r="M31" s="92">
        <f>COUNT(M7:M13,M15:M17,M19:M23,F29E24:M25:M26,M28:M30)</f>
        <v>12</v>
      </c>
      <c r="N31" s="92">
        <f>COUNT(N7:N13,N15:N17,N19:N23,F29E24:N25:N26,N28:N30)</f>
        <v>12</v>
      </c>
      <c r="O31" s="92">
        <f>COUNT(O7:O13,O15:O17,O19:O23,F29E24:O25:O26,O28:O30)</f>
        <v>11</v>
      </c>
      <c r="P31" s="92">
        <f>COUNT(P7:P13,P15:P17,P19:P23,F29E24:P25:P26,P28:P30)</f>
        <v>8</v>
      </c>
      <c r="Q31" s="92">
        <f>COUNT(Q7:Q13,Q15:Q17,Q19:Q23,F29E24:Q25:Q26,Q28:Q30)</f>
        <v>11</v>
      </c>
      <c r="R31" s="92">
        <f>COUNT(R7:R13,R15:R17,R19:R23,F29E24:R25:R26,R28:R30)</f>
        <v>6</v>
      </c>
    </row>
    <row r="32" spans="1:18" ht="18.649999999999999" customHeight="1" x14ac:dyDescent="0.25">
      <c r="A32" s="84" t="s">
        <v>13</v>
      </c>
      <c r="B32" s="84" t="s">
        <v>34</v>
      </c>
      <c r="C32" s="109" t="s">
        <v>192</v>
      </c>
      <c r="D32" s="86">
        <f>SUM(E32:R32)/2</f>
        <v>32</v>
      </c>
      <c r="E32" s="89">
        <v>8</v>
      </c>
      <c r="F32" s="120"/>
      <c r="G32" s="120"/>
      <c r="H32" s="86"/>
      <c r="I32" s="86">
        <v>8</v>
      </c>
      <c r="J32" s="86">
        <v>8</v>
      </c>
      <c r="K32" s="89">
        <v>8</v>
      </c>
      <c r="L32" s="89">
        <v>8</v>
      </c>
      <c r="M32" s="86"/>
      <c r="N32" s="86"/>
      <c r="O32" s="86"/>
      <c r="P32" s="86">
        <v>8</v>
      </c>
      <c r="Q32" s="86">
        <v>8</v>
      </c>
      <c r="R32" s="87">
        <v>8</v>
      </c>
    </row>
    <row r="33" spans="1:18" ht="18.649999999999999" customHeight="1" x14ac:dyDescent="0.25">
      <c r="A33" s="90"/>
      <c r="B33" s="90"/>
      <c r="C33" s="91" t="s">
        <v>121</v>
      </c>
      <c r="D33" s="160"/>
      <c r="E33" s="92">
        <f>COUNT(E15:E17,E19:E23,E7:E13,E25:E26,E28:E30,E32:E32)</f>
        <v>7</v>
      </c>
      <c r="F33" s="92">
        <f t="shared" ref="F33:R33" si="5">COUNT(F15:F17,F19:F23,F7:F13,F25:F26,F28:F30,F32:F32)</f>
        <v>10</v>
      </c>
      <c r="G33" s="92">
        <f t="shared" si="5"/>
        <v>12</v>
      </c>
      <c r="H33" s="92">
        <f t="shared" si="5"/>
        <v>11</v>
      </c>
      <c r="I33" s="92">
        <f t="shared" si="5"/>
        <v>11</v>
      </c>
      <c r="J33" s="92">
        <f t="shared" si="5"/>
        <v>12</v>
      </c>
      <c r="K33" s="92">
        <f t="shared" si="5"/>
        <v>7</v>
      </c>
      <c r="L33" s="92">
        <f t="shared" si="5"/>
        <v>8</v>
      </c>
      <c r="M33" s="92">
        <f t="shared" si="5"/>
        <v>12</v>
      </c>
      <c r="N33" s="92">
        <f t="shared" si="5"/>
        <v>12</v>
      </c>
      <c r="O33" s="92">
        <f t="shared" si="5"/>
        <v>11</v>
      </c>
      <c r="P33" s="92">
        <f t="shared" si="5"/>
        <v>9</v>
      </c>
      <c r="Q33" s="92">
        <f t="shared" si="5"/>
        <v>12</v>
      </c>
      <c r="R33" s="92">
        <f t="shared" si="5"/>
        <v>8</v>
      </c>
    </row>
    <row r="34" spans="1:18" ht="18.649999999999999" customHeight="1" x14ac:dyDescent="0.25">
      <c r="A34" s="84" t="s">
        <v>13</v>
      </c>
      <c r="B34" s="84" t="s">
        <v>162</v>
      </c>
      <c r="C34" s="107" t="s">
        <v>135</v>
      </c>
      <c r="D34" s="86">
        <f>SUM(E34:R34)/2</f>
        <v>40</v>
      </c>
      <c r="E34" s="89"/>
      <c r="F34" s="86">
        <v>8</v>
      </c>
      <c r="G34" s="86">
        <v>8</v>
      </c>
      <c r="H34" s="86">
        <v>8</v>
      </c>
      <c r="I34" s="86">
        <v>8</v>
      </c>
      <c r="J34" s="86"/>
      <c r="K34" s="89">
        <v>8</v>
      </c>
      <c r="L34" s="89">
        <v>8</v>
      </c>
      <c r="M34" s="110"/>
      <c r="N34" s="86">
        <v>8</v>
      </c>
      <c r="O34" s="86">
        <v>8</v>
      </c>
      <c r="P34" s="86">
        <v>8</v>
      </c>
      <c r="Q34" s="86">
        <v>8</v>
      </c>
      <c r="R34" s="87"/>
    </row>
    <row r="35" spans="1:18" ht="18.649999999999999" customHeight="1" x14ac:dyDescent="0.25">
      <c r="A35" s="90"/>
      <c r="B35" s="90"/>
      <c r="C35" s="91" t="s">
        <v>139</v>
      </c>
      <c r="D35" s="160"/>
      <c r="E35" s="92">
        <f>COUNT(E7:E13,E15:E17,E19:E23,E25:E26,E28:E30,E32:E32,E34:E34)</f>
        <v>7</v>
      </c>
      <c r="F35" s="92">
        <f t="shared" ref="F35:R35" si="6">COUNT(F7:F13,F15:F17,F19:F23,F25:F26,F28:F30,F32:F32,F34:F34)</f>
        <v>11</v>
      </c>
      <c r="G35" s="92">
        <f t="shared" si="6"/>
        <v>13</v>
      </c>
      <c r="H35" s="92">
        <f t="shared" si="6"/>
        <v>12</v>
      </c>
      <c r="I35" s="92">
        <f t="shared" si="6"/>
        <v>12</v>
      </c>
      <c r="J35" s="92">
        <f t="shared" si="6"/>
        <v>12</v>
      </c>
      <c r="K35" s="92">
        <f t="shared" si="6"/>
        <v>8</v>
      </c>
      <c r="L35" s="92">
        <f t="shared" si="6"/>
        <v>9</v>
      </c>
      <c r="M35" s="92">
        <f t="shared" si="6"/>
        <v>12</v>
      </c>
      <c r="N35" s="92">
        <f t="shared" si="6"/>
        <v>13</v>
      </c>
      <c r="O35" s="92">
        <f t="shared" si="6"/>
        <v>12</v>
      </c>
      <c r="P35" s="92">
        <f t="shared" si="6"/>
        <v>10</v>
      </c>
      <c r="Q35" s="92">
        <f t="shared" si="6"/>
        <v>13</v>
      </c>
      <c r="R35" s="92">
        <f t="shared" si="6"/>
        <v>8</v>
      </c>
    </row>
    <row r="36" spans="1:18" ht="18.649999999999999" customHeight="1" x14ac:dyDescent="0.25">
      <c r="A36" s="84" t="s">
        <v>13</v>
      </c>
      <c r="B36" s="84" t="s">
        <v>103</v>
      </c>
      <c r="C36" s="109" t="s">
        <v>202</v>
      </c>
      <c r="D36" s="86">
        <f>SUM(E36:R36)/2</f>
        <v>40</v>
      </c>
      <c r="E36" s="89">
        <v>8</v>
      </c>
      <c r="F36" s="86">
        <v>8</v>
      </c>
      <c r="G36" s="88">
        <v>8</v>
      </c>
      <c r="H36" s="86"/>
      <c r="I36" s="86">
        <v>8</v>
      </c>
      <c r="J36" s="86">
        <v>8</v>
      </c>
      <c r="K36" s="89"/>
      <c r="L36" s="89"/>
      <c r="M36" s="86">
        <v>8</v>
      </c>
      <c r="N36" s="86">
        <v>8</v>
      </c>
      <c r="O36" s="86"/>
      <c r="P36" s="86">
        <v>8</v>
      </c>
      <c r="Q36" s="86">
        <v>8</v>
      </c>
      <c r="R36" s="87">
        <v>8</v>
      </c>
    </row>
    <row r="37" spans="1:18" ht="18.649999999999999" customHeight="1" x14ac:dyDescent="0.25">
      <c r="A37" s="84" t="s">
        <v>13</v>
      </c>
      <c r="B37" s="84" t="s">
        <v>103</v>
      </c>
      <c r="C37" s="221" t="s">
        <v>223</v>
      </c>
      <c r="D37" s="86">
        <f>SUM(E37:R37)/2</f>
        <v>0</v>
      </c>
      <c r="E37" s="89"/>
      <c r="F37" s="193"/>
      <c r="G37" s="230"/>
      <c r="H37" s="193" t="s">
        <v>10</v>
      </c>
      <c r="I37" s="193" t="s">
        <v>10</v>
      </c>
      <c r="J37" s="193" t="s">
        <v>10</v>
      </c>
      <c r="K37" s="89"/>
      <c r="L37" s="89"/>
      <c r="M37" s="193" t="s">
        <v>10</v>
      </c>
      <c r="N37" s="193" t="s">
        <v>10</v>
      </c>
      <c r="O37" s="86"/>
      <c r="P37" s="193" t="s">
        <v>10</v>
      </c>
      <c r="Q37" s="193" t="s">
        <v>10</v>
      </c>
      <c r="R37" s="229" t="s">
        <v>10</v>
      </c>
    </row>
    <row r="38" spans="1:18" ht="18.649999999999999" customHeight="1" x14ac:dyDescent="0.25">
      <c r="A38" s="90"/>
      <c r="B38" s="90"/>
      <c r="C38" s="91" t="s">
        <v>125</v>
      </c>
      <c r="D38" s="160"/>
      <c r="E38" s="92">
        <f>COUNT(E8:E13,E15:E16,E19:E23,E25:E26,E28:E30,E32:E32,E34:E34,E36:E37)</f>
        <v>7</v>
      </c>
      <c r="F38" s="92">
        <f t="shared" ref="F38:R38" si="7">COUNT(F8:F13,F15:F16,F19:F23,F25:F26,F28:F30,F32:F32,F34:F34,F36:F37)</f>
        <v>12</v>
      </c>
      <c r="G38" s="92">
        <f t="shared" si="7"/>
        <v>13</v>
      </c>
      <c r="H38" s="92">
        <f t="shared" si="7"/>
        <v>11</v>
      </c>
      <c r="I38" s="92">
        <f t="shared" si="7"/>
        <v>13</v>
      </c>
      <c r="J38" s="92">
        <f t="shared" si="7"/>
        <v>13</v>
      </c>
      <c r="K38" s="92">
        <f t="shared" si="7"/>
        <v>8</v>
      </c>
      <c r="L38" s="92">
        <f t="shared" si="7"/>
        <v>8</v>
      </c>
      <c r="M38" s="92">
        <f t="shared" si="7"/>
        <v>12</v>
      </c>
      <c r="N38" s="92">
        <f t="shared" si="7"/>
        <v>13</v>
      </c>
      <c r="O38" s="92">
        <f t="shared" si="7"/>
        <v>12</v>
      </c>
      <c r="P38" s="92">
        <f t="shared" si="7"/>
        <v>11</v>
      </c>
      <c r="Q38" s="92">
        <f t="shared" si="7"/>
        <v>14</v>
      </c>
      <c r="R38" s="92">
        <f t="shared" si="7"/>
        <v>8</v>
      </c>
    </row>
    <row r="39" spans="1:18" ht="18.649999999999999" customHeight="1" x14ac:dyDescent="0.25">
      <c r="A39" s="84" t="s">
        <v>13</v>
      </c>
      <c r="B39" s="131" t="s">
        <v>93</v>
      </c>
      <c r="C39" s="109" t="s">
        <v>131</v>
      </c>
      <c r="D39" s="86">
        <f t="shared" ref="D39:D47" si="8">SUM(E39:R39)/2</f>
        <v>28</v>
      </c>
      <c r="E39" s="89"/>
      <c r="F39" s="86">
        <v>8</v>
      </c>
      <c r="G39" s="86">
        <v>8</v>
      </c>
      <c r="H39" s="86">
        <v>8</v>
      </c>
      <c r="I39" s="86"/>
      <c r="J39" s="86">
        <v>8</v>
      </c>
      <c r="K39" s="138"/>
      <c r="L39" s="226"/>
      <c r="M39" s="86">
        <v>8</v>
      </c>
      <c r="N39" s="110" t="s">
        <v>104</v>
      </c>
      <c r="O39" s="86">
        <v>8</v>
      </c>
      <c r="P39" s="86"/>
      <c r="Q39" s="86">
        <v>8</v>
      </c>
      <c r="R39" s="87"/>
    </row>
    <row r="40" spans="1:18" ht="18.649999999999999" customHeight="1" x14ac:dyDescent="0.25">
      <c r="A40" s="84" t="s">
        <v>13</v>
      </c>
      <c r="B40" s="131" t="s">
        <v>93</v>
      </c>
      <c r="C40" s="109" t="s">
        <v>132</v>
      </c>
      <c r="D40" s="86">
        <f t="shared" si="8"/>
        <v>24</v>
      </c>
      <c r="E40" s="89"/>
      <c r="F40" s="86">
        <v>8</v>
      </c>
      <c r="G40" s="86">
        <v>8</v>
      </c>
      <c r="H40" s="86">
        <v>8</v>
      </c>
      <c r="I40" s="86">
        <v>8</v>
      </c>
      <c r="J40" s="86"/>
      <c r="K40" s="89">
        <v>8</v>
      </c>
      <c r="L40" s="146">
        <v>8</v>
      </c>
      <c r="M40" s="86"/>
      <c r="N40" s="138"/>
      <c r="O40" s="138"/>
      <c r="P40" s="138"/>
      <c r="Q40" s="138"/>
      <c r="R40" s="87"/>
    </row>
    <row r="41" spans="1:18" ht="18.649999999999999" customHeight="1" x14ac:dyDescent="0.25">
      <c r="A41" s="84" t="s">
        <v>13</v>
      </c>
      <c r="B41" s="131" t="s">
        <v>93</v>
      </c>
      <c r="C41" s="155" t="s">
        <v>225</v>
      </c>
      <c r="D41" s="86">
        <f t="shared" si="8"/>
        <v>24</v>
      </c>
      <c r="E41" s="89"/>
      <c r="F41" s="166" t="s">
        <v>10</v>
      </c>
      <c r="G41" s="166" t="s">
        <v>10</v>
      </c>
      <c r="H41" s="166" t="s">
        <v>10</v>
      </c>
      <c r="I41" s="166"/>
      <c r="J41" s="147">
        <v>8</v>
      </c>
      <c r="K41" s="89">
        <v>8</v>
      </c>
      <c r="L41" s="89">
        <v>8</v>
      </c>
      <c r="M41" s="86">
        <v>8</v>
      </c>
      <c r="N41" s="86">
        <v>8</v>
      </c>
      <c r="O41" s="86"/>
      <c r="P41" s="86">
        <v>8</v>
      </c>
      <c r="Q41" s="86"/>
      <c r="R41" s="87"/>
    </row>
    <row r="42" spans="1:18" ht="18.649999999999999" customHeight="1" x14ac:dyDescent="0.25">
      <c r="A42" s="84" t="s">
        <v>13</v>
      </c>
      <c r="B42" s="131" t="s">
        <v>94</v>
      </c>
      <c r="C42" s="109" t="s">
        <v>176</v>
      </c>
      <c r="D42" s="86">
        <f t="shared" si="8"/>
        <v>24</v>
      </c>
      <c r="E42" s="89">
        <v>8</v>
      </c>
      <c r="F42" s="86"/>
      <c r="G42" s="120"/>
      <c r="H42" s="120"/>
      <c r="I42" s="86"/>
      <c r="J42" s="86">
        <v>8</v>
      </c>
      <c r="K42" s="89">
        <v>8</v>
      </c>
      <c r="L42" s="89">
        <v>8</v>
      </c>
      <c r="M42" s="86"/>
      <c r="N42" s="86"/>
      <c r="O42" s="86"/>
      <c r="P42" s="86"/>
      <c r="Q42" s="86">
        <v>8</v>
      </c>
      <c r="R42" s="87">
        <v>8</v>
      </c>
    </row>
    <row r="43" spans="1:18" ht="18.649999999999999" customHeight="1" x14ac:dyDescent="0.25">
      <c r="A43" s="84" t="s">
        <v>13</v>
      </c>
      <c r="B43" s="131" t="s">
        <v>94</v>
      </c>
      <c r="C43" s="109" t="s">
        <v>221</v>
      </c>
      <c r="D43" s="86">
        <f t="shared" si="8"/>
        <v>40</v>
      </c>
      <c r="E43" s="89">
        <v>8</v>
      </c>
      <c r="F43" s="86">
        <v>8</v>
      </c>
      <c r="G43" s="86">
        <v>8</v>
      </c>
      <c r="H43" s="86">
        <v>8</v>
      </c>
      <c r="I43" s="86"/>
      <c r="J43" s="86">
        <v>8</v>
      </c>
      <c r="K43" s="89"/>
      <c r="L43" s="89"/>
      <c r="M43" s="86">
        <v>8</v>
      </c>
      <c r="N43" s="86">
        <v>8</v>
      </c>
      <c r="O43" s="86">
        <v>8</v>
      </c>
      <c r="P43" s="86"/>
      <c r="Q43" s="86">
        <v>8</v>
      </c>
      <c r="R43" s="87">
        <v>8</v>
      </c>
    </row>
    <row r="44" spans="1:18" ht="18.649999999999999" customHeight="1" x14ac:dyDescent="0.25">
      <c r="A44" s="84" t="s">
        <v>13</v>
      </c>
      <c r="B44" s="84" t="s">
        <v>94</v>
      </c>
      <c r="C44" s="109" t="s">
        <v>143</v>
      </c>
      <c r="D44" s="86">
        <f t="shared" si="8"/>
        <v>40</v>
      </c>
      <c r="E44" s="89">
        <v>8</v>
      </c>
      <c r="F44" s="86">
        <v>8</v>
      </c>
      <c r="G44" s="86">
        <v>8</v>
      </c>
      <c r="H44" s="86"/>
      <c r="I44" s="86">
        <v>8</v>
      </c>
      <c r="J44" s="86">
        <v>8</v>
      </c>
      <c r="K44" s="89"/>
      <c r="L44" s="89"/>
      <c r="M44" s="86">
        <v>8</v>
      </c>
      <c r="N44" s="86">
        <v>8</v>
      </c>
      <c r="O44" s="86">
        <v>8</v>
      </c>
      <c r="P44" s="86">
        <v>8</v>
      </c>
      <c r="Q44" s="110"/>
      <c r="R44" s="87">
        <v>8</v>
      </c>
    </row>
    <row r="45" spans="1:18" ht="18.649999999999999" customHeight="1" x14ac:dyDescent="0.25">
      <c r="A45" s="84" t="s">
        <v>13</v>
      </c>
      <c r="B45" s="84" t="s">
        <v>94</v>
      </c>
      <c r="C45" s="228" t="s">
        <v>217</v>
      </c>
      <c r="D45" s="86">
        <f t="shared" si="8"/>
        <v>0</v>
      </c>
      <c r="E45" s="89"/>
      <c r="F45" s="86"/>
      <c r="G45" s="86"/>
      <c r="H45" s="86"/>
      <c r="I45" s="86"/>
      <c r="J45" s="86"/>
      <c r="K45" s="89"/>
      <c r="L45" s="89"/>
      <c r="M45" s="86"/>
      <c r="N45" s="86"/>
      <c r="O45" s="86"/>
      <c r="P45" s="86"/>
      <c r="Q45" s="86"/>
      <c r="R45" s="87"/>
    </row>
    <row r="46" spans="1:18" ht="18.649999999999999" customHeight="1" x14ac:dyDescent="0.25">
      <c r="A46" s="84" t="s">
        <v>13</v>
      </c>
      <c r="B46" s="84" t="s">
        <v>94</v>
      </c>
      <c r="C46" s="109" t="s">
        <v>205</v>
      </c>
      <c r="D46" s="86">
        <f t="shared" si="8"/>
        <v>40</v>
      </c>
      <c r="E46" s="89"/>
      <c r="F46" s="86">
        <v>8</v>
      </c>
      <c r="G46" s="86">
        <v>8</v>
      </c>
      <c r="H46" s="86">
        <v>8</v>
      </c>
      <c r="I46" s="86">
        <v>8</v>
      </c>
      <c r="J46" s="86"/>
      <c r="K46" s="89">
        <v>8</v>
      </c>
      <c r="L46" s="89">
        <v>8</v>
      </c>
      <c r="M46" s="86"/>
      <c r="N46" s="86">
        <v>8</v>
      </c>
      <c r="O46" s="86">
        <v>8</v>
      </c>
      <c r="P46" s="86">
        <v>8</v>
      </c>
      <c r="Q46" s="86">
        <v>8</v>
      </c>
      <c r="R46" s="87"/>
    </row>
    <row r="47" spans="1:18" ht="18.649999999999999" customHeight="1" x14ac:dyDescent="0.25">
      <c r="A47" s="84" t="s">
        <v>13</v>
      </c>
      <c r="B47" s="84" t="s">
        <v>94</v>
      </c>
      <c r="C47" s="109" t="s">
        <v>210</v>
      </c>
      <c r="D47" s="86">
        <f t="shared" si="8"/>
        <v>40</v>
      </c>
      <c r="E47" s="89">
        <v>8</v>
      </c>
      <c r="F47" s="86"/>
      <c r="G47" s="86">
        <v>8</v>
      </c>
      <c r="H47" s="86">
        <v>8</v>
      </c>
      <c r="I47" s="86">
        <v>8</v>
      </c>
      <c r="J47" s="86">
        <v>8</v>
      </c>
      <c r="K47" s="89"/>
      <c r="L47" s="89"/>
      <c r="M47" s="86">
        <v>8</v>
      </c>
      <c r="N47" s="86"/>
      <c r="O47" s="86">
        <v>8</v>
      </c>
      <c r="P47" s="86">
        <v>8</v>
      </c>
      <c r="Q47" s="86">
        <v>8</v>
      </c>
      <c r="R47" s="87">
        <v>8</v>
      </c>
    </row>
    <row r="48" spans="1:18" ht="18.649999999999999" customHeight="1" x14ac:dyDescent="0.25">
      <c r="A48" s="90"/>
      <c r="B48" s="90"/>
      <c r="C48" s="91" t="s">
        <v>126</v>
      </c>
      <c r="D48" s="160"/>
      <c r="E48" s="92">
        <f>COUNT(E8:E13,E15:E17,E19:E23,E25:E26,E28:E30:H34E25,E32:E32,E34:E34,E36:E37)</f>
        <v>7</v>
      </c>
      <c r="F48" s="92">
        <f>COUNT(F8:F13,F15:F17,F19:F23,F25:F26,F28:F30:H34E25,F32:F32,F34:F34,F36:F37)</f>
        <v>9</v>
      </c>
      <c r="G48" s="92">
        <f>COUNT(G8:G13,G15:G17,G19:G23,G25:G26,G28:G30:H34E25,G32:G32,G34:G34,G36:G37)</f>
        <v>11</v>
      </c>
      <c r="H48" s="92">
        <f>COUNT(H8:H13,H15:H17,H19:H23,H25:H26,H28:H30:H34E25,H32:H32,H34:H34,H36:H37)</f>
        <v>9</v>
      </c>
      <c r="I48" s="92">
        <f>COUNT(I8:I13,I15:I17,I19:I23,I25:I26,I28:I30:H34E25,I32:I32,I34:I34,I36:I37)</f>
        <v>12</v>
      </c>
      <c r="J48" s="92">
        <f>COUNT(J8:J13,J15:J17,J19:J23,J25:J26,J28:J30:H34E25,J32:J32,J34:J34,J36:J37)</f>
        <v>10</v>
      </c>
      <c r="K48" s="92">
        <f>COUNT(K8:K13,K15:K17,K19:K23,K25:K26,K28:K30:H34E25,K32:K32,K34:K34,K36:K37)</f>
        <v>7</v>
      </c>
      <c r="L48" s="92">
        <f>COUNT(L8:L13,L15:L17,L19:L23,L25:L26,L28:L30:H34E25,L32:L32,L34:L34,L36:L37)</f>
        <v>8</v>
      </c>
      <c r="M48" s="92">
        <f>COUNT(M8:M13,M15:M17,M19:M23,M25:M26,M28:M30:H34E25,M32:M32,M34:M34,M36:M37)</f>
        <v>10</v>
      </c>
      <c r="N48" s="92">
        <f>COUNT(N8:N13,N15:N17,N19:N23,N25:N26,N28:N30:H34E25,N32:N32,N34:N34,N36:N37)</f>
        <v>11</v>
      </c>
      <c r="O48" s="92">
        <f>COUNT(O8:O13,O15:O17,O19:O23,O25:O26,O28:O30:H34E25,O32:O32,O34:O34,O36:O37)</f>
        <v>9</v>
      </c>
      <c r="P48" s="92">
        <f>COUNT(P8:P13,P15:P17,P19:P23,P25:P26,P28:P30:H34E25,P32:P32,P34:P34,P36:P37)</f>
        <v>10</v>
      </c>
      <c r="Q48" s="92">
        <f>COUNT(Q8:Q13,Q15:Q17,Q19:Q23,Q25:Q26,Q28:Q30:H34E25,Q32:Q32,Q34:Q34,Q36:Q37)</f>
        <v>11</v>
      </c>
      <c r="R48" s="92">
        <f>COUNT(R8:R13,R15:R17,R19:R23,R25:R26,R28:R30:H34E25,R32:R32,R34:R34,R36:R37)</f>
        <v>8</v>
      </c>
    </row>
    <row r="49" spans="1:18" ht="18.649999999999999" customHeight="1" x14ac:dyDescent="0.25">
      <c r="A49" s="90"/>
      <c r="B49" s="90"/>
      <c r="C49" s="91" t="s">
        <v>127</v>
      </c>
      <c r="D49" s="160"/>
      <c r="E49" s="92">
        <f>COUNT(E15:E16,E19:E23,E25:E26,E28:E30:G38E29,E32:E32,E34:E34,E36:E37,E39:E47)</f>
        <v>8</v>
      </c>
      <c r="F49" s="92">
        <f>COUNT(F15:F16,F19:F23,F25:F26,F28:F30:G38E29,F32:F32,F34:F34,F36:F37,F39:F47)</f>
        <v>10</v>
      </c>
      <c r="G49" s="92">
        <f>COUNT(G15:G16,G19:G23,G25:G26,G28:G30:G38E29,G32:G32,G34:G34,G36:G37,G39:G47)</f>
        <v>12</v>
      </c>
      <c r="H49" s="92">
        <f>COUNT(H15:H16,H19:H23,H25:H26,H28:H30:G38E29,H32:H32,H34:H34,H36:H37,H39:H47)</f>
        <v>9</v>
      </c>
      <c r="I49" s="92">
        <f>COUNT(I15:I16,I19:I23,I25:I26,I28:I30:G38E29,I32:I32,I34:I34,I36:I37,I39:I47)</f>
        <v>11</v>
      </c>
      <c r="J49" s="92">
        <f>COUNT(J15:J16,J19:J23,J25:J26,J28:J30:G38E29,J32:J32,J34:J34,J36:J37,J39:J47)</f>
        <v>12</v>
      </c>
      <c r="K49" s="92">
        <f>COUNT(K15:K16,K19:K23,K25:K26,K28:K30:G38E29,K32:K32,K34:K34,K36:K37,K39:K47)</f>
        <v>10</v>
      </c>
      <c r="L49" s="92">
        <f>COUNT(L15:L16,L19:L23,L25:L26,L28:L30:G38E29,L32:L32,L34:L34,L36:L37,L39:L47)</f>
        <v>10</v>
      </c>
      <c r="M49" s="92">
        <f>COUNT(M15:M16,M19:M23,M25:M26,M28:M30:G38E29,M32:M32,M34:M34,M36:M37,M39:M47)</f>
        <v>10</v>
      </c>
      <c r="N49" s="92">
        <f>COUNT(N15:N16,N19:N23,N25:N26,N28:N30:G38E29,N32:N32,N34:N34,N36:N37,N39:N47)</f>
        <v>10</v>
      </c>
      <c r="O49" s="92">
        <f>COUNT(O15:O16,O19:O23,O25:O26,O28:O30:G38E29,O32:O32,O34:O34,O36:O37,O39:O47)</f>
        <v>10</v>
      </c>
      <c r="P49" s="92">
        <f>COUNT(P15:P16,P19:P23,P25:P26,P28:P30:G38E29,P32:P32,P34:P34,P36:P37,P39:P47)</f>
        <v>11</v>
      </c>
      <c r="Q49" s="92">
        <f>COUNT(Q15:Q16,Q19:Q23,Q25:Q26,Q28:Q30:G38E29,Q32:Q32,Q34:Q34,Q36:Q37,Q39:Q47)</f>
        <v>13</v>
      </c>
      <c r="R49" s="92">
        <f>COUNT(R15:R16,R19:R23,R25:R26,R28:R30:G38E29,R32:R32,R34:R34,R36:R37,R39:R47)</f>
        <v>8</v>
      </c>
    </row>
    <row r="50" spans="1:18" ht="18.649999999999999" customHeight="1" x14ac:dyDescent="0.25">
      <c r="A50" s="84" t="s">
        <v>13</v>
      </c>
      <c r="B50" s="84" t="s">
        <v>110</v>
      </c>
      <c r="C50" s="85" t="s">
        <v>106</v>
      </c>
      <c r="D50" s="86">
        <f>SUM(E50:R50)/2</f>
        <v>15</v>
      </c>
      <c r="E50" s="87"/>
      <c r="F50" s="110" t="s">
        <v>104</v>
      </c>
      <c r="G50" s="110" t="s">
        <v>104</v>
      </c>
      <c r="H50" s="110" t="s">
        <v>104</v>
      </c>
      <c r="I50" s="110" t="s">
        <v>104</v>
      </c>
      <c r="J50" s="110" t="s">
        <v>104</v>
      </c>
      <c r="K50" s="138"/>
      <c r="L50" s="89"/>
      <c r="M50" s="86">
        <v>6</v>
      </c>
      <c r="N50" s="86">
        <v>6</v>
      </c>
      <c r="O50" s="86">
        <v>6</v>
      </c>
      <c r="P50" s="86">
        <v>6</v>
      </c>
      <c r="Q50" s="86">
        <v>6</v>
      </c>
      <c r="R50" s="138"/>
    </row>
    <row r="51" spans="1:18" ht="18.649999999999999" customHeight="1" x14ac:dyDescent="0.25">
      <c r="A51" s="84" t="s">
        <v>13</v>
      </c>
      <c r="B51" s="84" t="s">
        <v>110</v>
      </c>
      <c r="C51" s="109" t="s">
        <v>208</v>
      </c>
      <c r="D51" s="86">
        <f>SUM(E51:R51)/2</f>
        <v>32</v>
      </c>
      <c r="E51" s="87"/>
      <c r="F51" s="88">
        <v>6</v>
      </c>
      <c r="G51" s="86">
        <v>6</v>
      </c>
      <c r="H51" s="88">
        <v>6</v>
      </c>
      <c r="I51" s="86">
        <v>6</v>
      </c>
      <c r="J51" s="86"/>
      <c r="K51" s="89">
        <v>8</v>
      </c>
      <c r="L51" s="89">
        <v>8</v>
      </c>
      <c r="M51" s="86">
        <v>6</v>
      </c>
      <c r="N51" s="86">
        <v>6</v>
      </c>
      <c r="O51" s="86">
        <v>6</v>
      </c>
      <c r="P51" s="86">
        <v>6</v>
      </c>
      <c r="Q51" s="86"/>
      <c r="R51" s="89"/>
    </row>
    <row r="52" spans="1:18" ht="18.649999999999999" customHeight="1" x14ac:dyDescent="0.25">
      <c r="A52" s="90"/>
      <c r="B52" s="90"/>
      <c r="C52" s="106" t="s">
        <v>113</v>
      </c>
      <c r="D52" s="160"/>
      <c r="E52" s="92">
        <f>COUNT(E25:E26,E28:E30,E32:E32,E34:E34,E36:E37,E39:E47,E50:E51)</f>
        <v>8</v>
      </c>
      <c r="F52" s="92">
        <f t="shared" ref="F52:R52" si="9">COUNT(F25:F26,F28:F30,F32:F32,F34:F34,F36:F37,F39:F47,F50:F51)</f>
        <v>11</v>
      </c>
      <c r="G52" s="92">
        <f t="shared" si="9"/>
        <v>12</v>
      </c>
      <c r="H52" s="92">
        <f t="shared" si="9"/>
        <v>10</v>
      </c>
      <c r="I52" s="92">
        <f t="shared" si="9"/>
        <v>9</v>
      </c>
      <c r="J52" s="92">
        <f t="shared" si="9"/>
        <v>11</v>
      </c>
      <c r="K52" s="92">
        <f t="shared" si="9"/>
        <v>9</v>
      </c>
      <c r="L52" s="92">
        <f t="shared" si="9"/>
        <v>9</v>
      </c>
      <c r="M52" s="92">
        <f t="shared" si="9"/>
        <v>11</v>
      </c>
      <c r="N52" s="92">
        <f t="shared" si="9"/>
        <v>11</v>
      </c>
      <c r="O52" s="92">
        <f t="shared" si="9"/>
        <v>11</v>
      </c>
      <c r="P52" s="92">
        <f t="shared" si="9"/>
        <v>10</v>
      </c>
      <c r="Q52" s="92">
        <f t="shared" si="9"/>
        <v>12</v>
      </c>
      <c r="R52" s="92">
        <f t="shared" si="9"/>
        <v>8</v>
      </c>
    </row>
    <row r="53" spans="1:18" ht="18.649999999999999" customHeight="1" x14ac:dyDescent="0.25">
      <c r="A53" s="90"/>
      <c r="B53" s="90"/>
      <c r="C53" s="106" t="s">
        <v>55</v>
      </c>
      <c r="D53" s="160"/>
      <c r="E53" s="92">
        <f>COUNT(E28:E30,E32:E32,E34:E34,E36:E37,E39:E47,E50:E51, E26)</f>
        <v>8</v>
      </c>
      <c r="F53" s="92">
        <f t="shared" ref="F53:R53" si="10">COUNT(F28:F30,F32:F32,F34:F34,F36:F37,F39:F47,F50:F51, F26)</f>
        <v>11</v>
      </c>
      <c r="G53" s="92">
        <f t="shared" si="10"/>
        <v>12</v>
      </c>
      <c r="H53" s="92">
        <f t="shared" si="10"/>
        <v>10</v>
      </c>
      <c r="I53" s="92">
        <f t="shared" si="10"/>
        <v>9</v>
      </c>
      <c r="J53" s="92">
        <f t="shared" si="10"/>
        <v>11</v>
      </c>
      <c r="K53" s="92">
        <f t="shared" si="10"/>
        <v>9</v>
      </c>
      <c r="L53" s="92">
        <f t="shared" si="10"/>
        <v>9</v>
      </c>
      <c r="M53" s="92">
        <f t="shared" si="10"/>
        <v>11</v>
      </c>
      <c r="N53" s="92">
        <f t="shared" si="10"/>
        <v>11</v>
      </c>
      <c r="O53" s="92">
        <f t="shared" si="10"/>
        <v>11</v>
      </c>
      <c r="P53" s="92">
        <f t="shared" si="10"/>
        <v>10</v>
      </c>
      <c r="Q53" s="92">
        <f t="shared" si="10"/>
        <v>12</v>
      </c>
      <c r="R53" s="92">
        <f t="shared" si="10"/>
        <v>8</v>
      </c>
    </row>
    <row r="54" spans="1:18" ht="18.649999999999999" customHeight="1" x14ac:dyDescent="0.25">
      <c r="A54" s="90"/>
      <c r="B54" s="90"/>
      <c r="C54" s="106" t="s">
        <v>105</v>
      </c>
      <c r="D54" s="160"/>
      <c r="E54" s="92">
        <f>COUNT(E32:E32,E34:E34,E36:E37,E39:E47,E50:E51)</f>
        <v>6</v>
      </c>
      <c r="F54" s="92">
        <f t="shared" ref="F54:R54" si="11">COUNT(F32:F32,F34:F34,F36:F37,F39:F47,F50:F51)</f>
        <v>8</v>
      </c>
      <c r="G54" s="92">
        <f t="shared" si="11"/>
        <v>9</v>
      </c>
      <c r="H54" s="92">
        <f t="shared" si="11"/>
        <v>7</v>
      </c>
      <c r="I54" s="92">
        <f t="shared" si="11"/>
        <v>8</v>
      </c>
      <c r="J54" s="92">
        <f t="shared" si="11"/>
        <v>8</v>
      </c>
      <c r="K54" s="92">
        <f t="shared" si="11"/>
        <v>7</v>
      </c>
      <c r="L54" s="92">
        <f t="shared" si="11"/>
        <v>7</v>
      </c>
      <c r="M54" s="92">
        <f t="shared" si="11"/>
        <v>8</v>
      </c>
      <c r="N54" s="92">
        <f t="shared" si="11"/>
        <v>8</v>
      </c>
      <c r="O54" s="92">
        <f t="shared" si="11"/>
        <v>8</v>
      </c>
      <c r="P54" s="92">
        <f t="shared" si="11"/>
        <v>9</v>
      </c>
      <c r="Q54" s="92">
        <f t="shared" si="11"/>
        <v>9</v>
      </c>
      <c r="R54" s="92">
        <f t="shared" si="11"/>
        <v>6</v>
      </c>
    </row>
    <row r="55" spans="1:18" ht="18.649999999999999" customHeight="1" x14ac:dyDescent="0.25">
      <c r="A55" s="90"/>
      <c r="B55" s="90"/>
      <c r="C55" s="106" t="s">
        <v>128</v>
      </c>
      <c r="D55" s="160"/>
      <c r="E55" s="92">
        <f>COUNT(E34:E34,E36:E37,E39:E47,E50:E51)</f>
        <v>5</v>
      </c>
      <c r="F55" s="92">
        <f t="shared" ref="F55:R55" si="12">COUNT(F34:F34,F36:F37,F39:F47,F50:F51)</f>
        <v>8</v>
      </c>
      <c r="G55" s="92">
        <f t="shared" si="12"/>
        <v>9</v>
      </c>
      <c r="H55" s="92">
        <f t="shared" si="12"/>
        <v>7</v>
      </c>
      <c r="I55" s="92">
        <f t="shared" si="12"/>
        <v>7</v>
      </c>
      <c r="J55" s="92">
        <f t="shared" si="12"/>
        <v>7</v>
      </c>
      <c r="K55" s="92">
        <f t="shared" si="12"/>
        <v>6</v>
      </c>
      <c r="L55" s="92">
        <f t="shared" si="12"/>
        <v>6</v>
      </c>
      <c r="M55" s="92">
        <f t="shared" si="12"/>
        <v>8</v>
      </c>
      <c r="N55" s="92">
        <f t="shared" si="12"/>
        <v>8</v>
      </c>
      <c r="O55" s="92">
        <f t="shared" si="12"/>
        <v>8</v>
      </c>
      <c r="P55" s="92">
        <f t="shared" si="12"/>
        <v>8</v>
      </c>
      <c r="Q55" s="92">
        <f t="shared" si="12"/>
        <v>8</v>
      </c>
      <c r="R55" s="92">
        <f t="shared" si="12"/>
        <v>5</v>
      </c>
    </row>
    <row r="56" spans="1:18" ht="18.649999999999999" customHeight="1" x14ac:dyDescent="0.25">
      <c r="A56" s="90"/>
      <c r="B56" s="90"/>
      <c r="C56" s="106" t="s">
        <v>161</v>
      </c>
      <c r="D56" s="160"/>
      <c r="E56" s="92">
        <f>COUNT(E36:E37,E39:E47,E50:E51)</f>
        <v>5</v>
      </c>
      <c r="F56" s="92">
        <f t="shared" ref="F56:R56" si="13">COUNT(F36:F37,F39:F47,F50:F51)</f>
        <v>7</v>
      </c>
      <c r="G56" s="92">
        <f t="shared" si="13"/>
        <v>8</v>
      </c>
      <c r="H56" s="92">
        <f t="shared" si="13"/>
        <v>6</v>
      </c>
      <c r="I56" s="92">
        <f t="shared" si="13"/>
        <v>6</v>
      </c>
      <c r="J56" s="92">
        <f t="shared" si="13"/>
        <v>7</v>
      </c>
      <c r="K56" s="92">
        <f t="shared" si="13"/>
        <v>5</v>
      </c>
      <c r="L56" s="92">
        <f t="shared" si="13"/>
        <v>5</v>
      </c>
      <c r="M56" s="92">
        <f t="shared" si="13"/>
        <v>8</v>
      </c>
      <c r="N56" s="92">
        <f t="shared" si="13"/>
        <v>7</v>
      </c>
      <c r="O56" s="92">
        <f t="shared" si="13"/>
        <v>7</v>
      </c>
      <c r="P56" s="92">
        <f t="shared" si="13"/>
        <v>7</v>
      </c>
      <c r="Q56" s="92">
        <f t="shared" si="13"/>
        <v>7</v>
      </c>
      <c r="R56" s="92">
        <f t="shared" si="13"/>
        <v>5</v>
      </c>
    </row>
    <row r="57" spans="1:18" ht="18.649999999999999" customHeight="1" x14ac:dyDescent="0.25">
      <c r="A57" s="90"/>
      <c r="B57" s="90"/>
      <c r="C57" s="106" t="s">
        <v>129</v>
      </c>
      <c r="D57" s="160"/>
      <c r="E57" s="92">
        <f>COUNT(E39:E47,E50:E51)</f>
        <v>4</v>
      </c>
      <c r="F57" s="92">
        <f>COUNT(#REF!,F39:F47,F50:F51)</f>
        <v>6</v>
      </c>
      <c r="G57" s="92">
        <f>COUNT(#REF!,G39:G47,G50:G51)</f>
        <v>7</v>
      </c>
      <c r="H57" s="92">
        <f>COUNT(#REF!,H39:H47,H50:H51)</f>
        <v>6</v>
      </c>
      <c r="I57" s="92">
        <f>COUNT(#REF!,I39:I47,I50:I51)</f>
        <v>5</v>
      </c>
      <c r="J57" s="92">
        <f>COUNT(#REF!,J39:J47,J50:J51)</f>
        <v>6</v>
      </c>
      <c r="K57" s="92">
        <f>COUNT(#REF!,K39:K47,K50:K51)</f>
        <v>5</v>
      </c>
      <c r="L57" s="92">
        <f>COUNT(#REF!,L39:L47,L50:L51)</f>
        <v>5</v>
      </c>
      <c r="M57" s="92">
        <f>COUNT(#REF!,M39:M47,M50:M51)</f>
        <v>7</v>
      </c>
      <c r="N57" s="92">
        <f>COUNT(#REF!,N39:N47,N50:N51)</f>
        <v>6</v>
      </c>
      <c r="O57" s="92">
        <f>COUNT(#REF!,O39:O47,O50:O51)</f>
        <v>7</v>
      </c>
      <c r="P57" s="92">
        <f>COUNT(#REF!,P39:P47,P50:P51)</f>
        <v>6</v>
      </c>
      <c r="Q57" s="92">
        <f>COUNT(#REF!,Q39:Q47,Q50:Q51)</f>
        <v>6</v>
      </c>
      <c r="R57" s="92">
        <f>COUNT(#REF!,R39:R47,R50:R51)</f>
        <v>4</v>
      </c>
    </row>
    <row r="58" spans="1:18" ht="18.649999999999999" customHeight="1" x14ac:dyDescent="0.25">
      <c r="A58" s="90"/>
      <c r="B58" s="90"/>
      <c r="C58" s="106" t="s">
        <v>186</v>
      </c>
      <c r="D58" s="160"/>
      <c r="E58" s="92">
        <f>COUNT(#REF!,E39:E47,E50:E51)</f>
        <v>4</v>
      </c>
      <c r="F58" s="92">
        <f>COUNT(#REF!,F39:F47,F50:F51)</f>
        <v>6</v>
      </c>
      <c r="G58" s="92">
        <f>COUNT(#REF!,G39:G47,G50:G51)</f>
        <v>7</v>
      </c>
      <c r="H58" s="92">
        <f>COUNT(#REF!,H39:H47,H50:H51)</f>
        <v>6</v>
      </c>
      <c r="I58" s="92">
        <f>COUNT(#REF!,I39:I47,I50:I51)</f>
        <v>5</v>
      </c>
      <c r="J58" s="92">
        <f>COUNT(#REF!,J39:J47,J50:J51)</f>
        <v>6</v>
      </c>
      <c r="K58" s="92">
        <f>COUNT(#REF!,K39:K47,K50:K51)</f>
        <v>5</v>
      </c>
      <c r="L58" s="92">
        <f>COUNT(#REF!,L39:L47,L50:L51)</f>
        <v>5</v>
      </c>
      <c r="M58" s="92">
        <f>COUNT(#REF!,M39:M47,M50:M51)</f>
        <v>7</v>
      </c>
      <c r="N58" s="92">
        <f>COUNT(#REF!,N39:N47,N50:N51)</f>
        <v>6</v>
      </c>
      <c r="O58" s="92">
        <f>COUNT(#REF!,O39:O47,O50:O51)</f>
        <v>7</v>
      </c>
      <c r="P58" s="92">
        <f>COUNT(#REF!,P39:P47,P50:P51)</f>
        <v>6</v>
      </c>
      <c r="Q58" s="92">
        <f>COUNT(#REF!,Q39:Q47,Q50:Q51)</f>
        <v>6</v>
      </c>
      <c r="R58" s="92">
        <f>COUNT(#REF!,R39:R47,R50:R51)</f>
        <v>4</v>
      </c>
    </row>
    <row r="59" spans="1:18" ht="18.649999999999999" customHeight="1" x14ac:dyDescent="0.25">
      <c r="A59" s="90"/>
      <c r="B59" s="90"/>
      <c r="C59" s="106" t="s">
        <v>130</v>
      </c>
      <c r="D59" s="160"/>
      <c r="E59" s="92">
        <f>COUNT(#REF!,E42:E47,E50:E51)</f>
        <v>4</v>
      </c>
      <c r="F59" s="92">
        <f>COUNT(#REF!,F42:F47,F50:F51)</f>
        <v>4</v>
      </c>
      <c r="G59" s="92">
        <f>COUNT(#REF!,G42:G47,G50:G51)</f>
        <v>5</v>
      </c>
      <c r="H59" s="92">
        <f>COUNT(#REF!,H42:H47,H50:H51)</f>
        <v>4</v>
      </c>
      <c r="I59" s="92">
        <f>COUNT(#REF!,I42:I47,I50:I51)</f>
        <v>4</v>
      </c>
      <c r="J59" s="92">
        <f>COUNT(#REF!,J42:J47,J50:J51)</f>
        <v>4</v>
      </c>
      <c r="K59" s="92">
        <f>COUNT(#REF!,K42:K47,K50:K51)</f>
        <v>3</v>
      </c>
      <c r="L59" s="92">
        <f>COUNT(#REF!,L42:L47,L50:L51)</f>
        <v>3</v>
      </c>
      <c r="M59" s="92">
        <f>COUNT(#REF!,M42:M47,M50:M51)</f>
        <v>5</v>
      </c>
      <c r="N59" s="92">
        <f>COUNT(#REF!,N42:N47,N50:N51)</f>
        <v>5</v>
      </c>
      <c r="O59" s="92">
        <f>COUNT(#REF!,O42:O47,O50:O51)</f>
        <v>6</v>
      </c>
      <c r="P59" s="92">
        <f>COUNT(#REF!,P42:P47,P50:P51)</f>
        <v>5</v>
      </c>
      <c r="Q59" s="92">
        <f>COUNT(#REF!,Q42:Q47,Q50:Q51)</f>
        <v>5</v>
      </c>
      <c r="R59" s="92">
        <f>COUNT(#REF!,R42:R47,R50:R51)</f>
        <v>4</v>
      </c>
    </row>
    <row r="60" spans="1:18" ht="18.649999999999999" customHeight="1" thickBot="1" x14ac:dyDescent="0.3">
      <c r="A60" s="108" t="s">
        <v>102</v>
      </c>
      <c r="B60" s="84"/>
      <c r="C60" s="85"/>
      <c r="D60" s="86"/>
      <c r="E60" s="87"/>
      <c r="F60" s="88"/>
      <c r="G60" s="88"/>
      <c r="H60" s="88"/>
      <c r="I60" s="86"/>
      <c r="J60" s="86"/>
      <c r="K60" s="89"/>
      <c r="L60" s="89"/>
      <c r="M60" s="86"/>
      <c r="N60" s="86"/>
      <c r="O60" s="86"/>
      <c r="P60" s="86"/>
      <c r="Q60" s="86"/>
      <c r="R60" s="87"/>
    </row>
    <row r="61" spans="1:18" ht="18.649999999999999" customHeight="1" thickBot="1" x14ac:dyDescent="0.3">
      <c r="A61" s="114" t="s">
        <v>95</v>
      </c>
      <c r="B61" s="114" t="s">
        <v>101</v>
      </c>
      <c r="C61" s="115" t="s">
        <v>97</v>
      </c>
      <c r="D61" s="114">
        <f>SUM(E61:R61)/2</f>
        <v>19</v>
      </c>
      <c r="E61" s="118"/>
      <c r="F61" s="117">
        <v>7.5</v>
      </c>
      <c r="G61" s="117">
        <v>7.5</v>
      </c>
      <c r="H61" s="117">
        <v>4</v>
      </c>
      <c r="I61" s="114"/>
      <c r="J61" s="114"/>
      <c r="K61" s="118"/>
      <c r="L61" s="118"/>
      <c r="M61" s="114">
        <v>7.5</v>
      </c>
      <c r="N61" s="114">
        <v>7.5</v>
      </c>
      <c r="O61" s="114">
        <v>4</v>
      </c>
      <c r="P61" s="114"/>
      <c r="Q61" s="114"/>
      <c r="R61" s="116"/>
    </row>
    <row r="62" spans="1:18" ht="18.649999999999999" customHeight="1" x14ac:dyDescent="0.25">
      <c r="A62" s="84" t="s">
        <v>96</v>
      </c>
      <c r="B62" s="84" t="s">
        <v>100</v>
      </c>
      <c r="C62" s="126" t="s">
        <v>99</v>
      </c>
      <c r="D62" s="86">
        <f>SUM(E62:R62)/2</f>
        <v>38</v>
      </c>
      <c r="E62" s="113"/>
      <c r="F62" s="128">
        <v>9.5</v>
      </c>
      <c r="G62" s="84">
        <v>9.5</v>
      </c>
      <c r="H62" s="84">
        <v>9.5</v>
      </c>
      <c r="I62" s="84">
        <v>9.5</v>
      </c>
      <c r="J62" s="84"/>
      <c r="K62" s="113"/>
      <c r="L62" s="143"/>
      <c r="M62" s="129">
        <v>9.5</v>
      </c>
      <c r="N62" s="84">
        <v>9.5</v>
      </c>
      <c r="O62" s="84">
        <v>9.5</v>
      </c>
      <c r="P62" s="84">
        <v>9.5</v>
      </c>
      <c r="Q62" s="84"/>
      <c r="R62" s="112"/>
    </row>
    <row r="63" spans="1:18" ht="18.649999999999999" customHeight="1" x14ac:dyDescent="0.25">
      <c r="A63" s="84" t="s">
        <v>96</v>
      </c>
      <c r="B63" s="84" t="s">
        <v>100</v>
      </c>
      <c r="C63" s="126" t="s">
        <v>137</v>
      </c>
      <c r="D63" s="86">
        <f>SUM(E63:R63)/2</f>
        <v>42</v>
      </c>
      <c r="E63" s="113">
        <v>9.5</v>
      </c>
      <c r="F63" s="129">
        <v>9.5</v>
      </c>
      <c r="G63" s="84"/>
      <c r="H63" s="84"/>
      <c r="I63" s="84">
        <v>4</v>
      </c>
      <c r="J63" s="84">
        <v>9.5</v>
      </c>
      <c r="K63" s="113">
        <v>9.5</v>
      </c>
      <c r="L63" s="113">
        <v>9.5</v>
      </c>
      <c r="M63" s="128">
        <v>9.5</v>
      </c>
      <c r="N63" s="84"/>
      <c r="O63" s="84"/>
      <c r="P63" s="84">
        <v>4</v>
      </c>
      <c r="Q63" s="84">
        <v>9.5</v>
      </c>
      <c r="R63" s="112">
        <v>9.5</v>
      </c>
    </row>
    <row r="64" spans="1:18" ht="18.649999999999999" customHeight="1" x14ac:dyDescent="0.25">
      <c r="A64" s="84"/>
      <c r="B64" s="84"/>
      <c r="C64" s="122" t="s">
        <v>140</v>
      </c>
      <c r="D64" s="86"/>
      <c r="E64" s="89"/>
      <c r="F64" s="88"/>
      <c r="G64" s="88"/>
      <c r="H64" s="88"/>
      <c r="I64" s="86"/>
      <c r="J64" s="86"/>
      <c r="K64" s="89"/>
      <c r="L64" s="89"/>
      <c r="M64" s="86"/>
      <c r="N64" s="86"/>
      <c r="O64" s="86"/>
      <c r="P64" s="86"/>
      <c r="Q64" s="86"/>
      <c r="R64" s="87"/>
    </row>
    <row r="65" spans="1:18" ht="18.649999999999999" customHeight="1" x14ac:dyDescent="0.25">
      <c r="A65" s="84"/>
      <c r="B65" s="84"/>
      <c r="C65" s="130" t="s">
        <v>141</v>
      </c>
      <c r="D65" s="86"/>
      <c r="E65" s="89"/>
      <c r="F65" s="88"/>
      <c r="G65" s="88"/>
      <c r="H65" s="88"/>
      <c r="I65" s="86"/>
      <c r="J65" s="86"/>
      <c r="K65" s="89"/>
      <c r="L65" s="89"/>
      <c r="M65" s="86"/>
      <c r="N65" s="86"/>
      <c r="O65" s="86"/>
      <c r="P65" s="86"/>
      <c r="Q65" s="86"/>
      <c r="R65" s="87"/>
    </row>
    <row r="66" spans="1:18" ht="18.649999999999999" customHeight="1" x14ac:dyDescent="0.3">
      <c r="A66" s="93"/>
      <c r="B66" s="76"/>
      <c r="C66" s="150" t="s">
        <v>155</v>
      </c>
      <c r="D66" s="94"/>
      <c r="E66" s="97">
        <f t="shared" ref="E66:R66" si="14">SUM(E7:E13,E15:E17,E19:E22,E25:E26,E28:E30,E32:E32,E34:E34,E36:E36,E39:E47,E50:E50,E61:E65)</f>
        <v>105.5</v>
      </c>
      <c r="F66" s="97">
        <f t="shared" si="14"/>
        <v>162.5</v>
      </c>
      <c r="G66" s="97">
        <f t="shared" si="14"/>
        <v>174</v>
      </c>
      <c r="H66" s="97">
        <f t="shared" si="14"/>
        <v>146.5</v>
      </c>
      <c r="I66" s="97">
        <f t="shared" si="14"/>
        <v>149.5</v>
      </c>
      <c r="J66" s="97">
        <f t="shared" si="14"/>
        <v>161.5</v>
      </c>
      <c r="K66" s="97">
        <f t="shared" si="14"/>
        <v>105.5</v>
      </c>
      <c r="L66" s="97">
        <f t="shared" si="14"/>
        <v>113.5</v>
      </c>
      <c r="M66" s="97">
        <f t="shared" si="14"/>
        <v>173.5</v>
      </c>
      <c r="N66" s="97">
        <f t="shared" si="14"/>
        <v>164</v>
      </c>
      <c r="O66" s="97">
        <f t="shared" si="14"/>
        <v>155.5</v>
      </c>
      <c r="P66" s="97">
        <f t="shared" si="14"/>
        <v>139.5</v>
      </c>
      <c r="Q66" s="97">
        <f t="shared" si="14"/>
        <v>167.5</v>
      </c>
      <c r="R66" s="97">
        <f t="shared" si="14"/>
        <v>111.5</v>
      </c>
    </row>
    <row r="67" spans="1:18" ht="18.649999999999999" customHeight="1" x14ac:dyDescent="0.3">
      <c r="A67" s="95"/>
      <c r="B67" s="96"/>
      <c r="C67" s="151" t="s">
        <v>154</v>
      </c>
      <c r="D67" s="94"/>
      <c r="E67" s="97">
        <f>E66/8</f>
        <v>13.1875</v>
      </c>
      <c r="F67" s="97">
        <f>F66/8</f>
        <v>20.3125</v>
      </c>
      <c r="G67" s="97">
        <f>G66/8</f>
        <v>21.75</v>
      </c>
      <c r="H67" s="97">
        <f t="shared" ref="H67:R67" si="15">H66/8</f>
        <v>18.3125</v>
      </c>
      <c r="I67" s="97">
        <f t="shared" si="15"/>
        <v>18.6875</v>
      </c>
      <c r="J67" s="97">
        <f t="shared" si="15"/>
        <v>20.1875</v>
      </c>
      <c r="K67" s="97">
        <f t="shared" si="15"/>
        <v>13.1875</v>
      </c>
      <c r="L67" s="97">
        <f t="shared" si="15"/>
        <v>14.1875</v>
      </c>
      <c r="M67" s="97">
        <f t="shared" si="15"/>
        <v>21.6875</v>
      </c>
      <c r="N67" s="97">
        <f t="shared" si="15"/>
        <v>20.5</v>
      </c>
      <c r="O67" s="97">
        <f t="shared" si="15"/>
        <v>19.4375</v>
      </c>
      <c r="P67" s="97">
        <f t="shared" si="15"/>
        <v>17.4375</v>
      </c>
      <c r="Q67" s="97">
        <f t="shared" si="15"/>
        <v>20.9375</v>
      </c>
      <c r="R67" s="97">
        <f t="shared" si="15"/>
        <v>13.9375</v>
      </c>
    </row>
    <row r="68" spans="1:18" ht="13" x14ac:dyDescent="0.3">
      <c r="A68" s="98"/>
      <c r="B68" s="98"/>
      <c r="C68" s="98"/>
      <c r="D68" s="203" t="s">
        <v>212</v>
      </c>
      <c r="E68" s="204" t="s">
        <v>74</v>
      </c>
      <c r="F68" s="208" t="s">
        <v>203</v>
      </c>
      <c r="H68" s="203" t="s">
        <v>211</v>
      </c>
      <c r="I68" s="213"/>
      <c r="J68" s="214" t="s">
        <v>203</v>
      </c>
      <c r="L68" s="203" t="s">
        <v>213</v>
      </c>
      <c r="M68" s="204" t="s">
        <v>74</v>
      </c>
      <c r="N68" s="208" t="s">
        <v>203</v>
      </c>
      <c r="P68" s="203" t="s">
        <v>211</v>
      </c>
      <c r="Q68" s="213"/>
      <c r="R68" s="214" t="s">
        <v>203</v>
      </c>
    </row>
    <row r="69" spans="1:18" ht="13" x14ac:dyDescent="0.3">
      <c r="A69" s="100"/>
      <c r="B69" s="100"/>
      <c r="C69" s="100"/>
      <c r="D69" s="199" t="s">
        <v>159</v>
      </c>
      <c r="E69" s="101">
        <v>27.15</v>
      </c>
      <c r="F69" s="209" t="str">
        <f>E69*40 &amp; "hrs"</f>
        <v>1086hrs</v>
      </c>
      <c r="H69" s="197" t="s">
        <v>214</v>
      </c>
      <c r="I69" s="172">
        <v>25.93</v>
      </c>
      <c r="J69" s="216" t="str">
        <f>I69*40 &amp; "hrs"</f>
        <v>1037.2hrs</v>
      </c>
      <c r="L69" s="197" t="s">
        <v>159</v>
      </c>
      <c r="M69" s="175">
        <v>27.15</v>
      </c>
      <c r="N69" s="211" t="str">
        <f>M69*40 &amp; "hrs"</f>
        <v>1086hrs</v>
      </c>
      <c r="P69" s="197" t="s">
        <v>195</v>
      </c>
      <c r="Q69" s="215">
        <v>25.93</v>
      </c>
      <c r="R69" s="212" t="str">
        <f>Q69*40 &amp; "hrs"</f>
        <v>1037.2hrs</v>
      </c>
    </row>
    <row r="70" spans="1:18" ht="13" x14ac:dyDescent="0.3">
      <c r="A70" s="100"/>
      <c r="B70" s="100"/>
      <c r="C70" s="100"/>
      <c r="D70" s="200" t="s">
        <v>204</v>
      </c>
      <c r="E70" s="196">
        <f>SUM(E66:K66)/40</f>
        <v>25.125</v>
      </c>
      <c r="F70" s="210" t="str">
        <f>E70*40 &amp; "hrs"</f>
        <v>1005hrs</v>
      </c>
      <c r="H70" s="198" t="s">
        <v>74</v>
      </c>
      <c r="I70" s="218">
        <f>SUM(E66+F66+G66+H66+I66+J66+K66)/40</f>
        <v>25.125</v>
      </c>
      <c r="J70" s="219" t="str">
        <f>I70*40 &amp; "hrs"</f>
        <v>1005hrs</v>
      </c>
      <c r="L70" s="205" t="s">
        <v>204</v>
      </c>
      <c r="M70" s="202">
        <f>SUM(L66:R66)/40</f>
        <v>25.625</v>
      </c>
      <c r="N70" s="217" t="str">
        <f>M70*40 &amp; "hrs"</f>
        <v>1025hrs</v>
      </c>
      <c r="P70" s="207" t="s">
        <v>74</v>
      </c>
      <c r="Q70" s="105">
        <f>SUM(L66+M66+N66+O66+P66+Q66+R66)/40</f>
        <v>25.625</v>
      </c>
      <c r="R70" s="220" t="str">
        <f>Q70*40 &amp; "hrs"</f>
        <v>1025hrs</v>
      </c>
    </row>
    <row r="71" spans="1:18" ht="13" x14ac:dyDescent="0.3">
      <c r="A71" s="76"/>
      <c r="B71" s="76"/>
      <c r="C71" s="76"/>
      <c r="D71" s="197" t="s">
        <v>188</v>
      </c>
      <c r="E71" s="175">
        <f>COUNTIFS(E7:K67, "T")*8/40</f>
        <v>1.2</v>
      </c>
      <c r="F71" s="211" t="str">
        <f>E71*40 &amp; "hrs"</f>
        <v>48hrs</v>
      </c>
      <c r="H71" s="201" t="s">
        <v>215</v>
      </c>
      <c r="I71" s="171">
        <v>29.07</v>
      </c>
      <c r="J71" s="212" t="str">
        <f>I71*40 &amp; "hrs"</f>
        <v>1162.8hrs</v>
      </c>
      <c r="L71" s="206" t="s">
        <v>188</v>
      </c>
      <c r="M71" s="195">
        <f>COUNTIFS(L7:R65, "T")*8/40</f>
        <v>1</v>
      </c>
      <c r="N71" s="212" t="str">
        <f>M71*40 &amp; "hrs"</f>
        <v>40hrs</v>
      </c>
      <c r="P71" s="201" t="s">
        <v>196</v>
      </c>
      <c r="Q71" s="215">
        <v>29.07</v>
      </c>
      <c r="R71" s="212" t="str">
        <f>Q71*40 &amp; "hrs"</f>
        <v>1162.8hrs</v>
      </c>
    </row>
  </sheetData>
  <mergeCells count="5">
    <mergeCell ref="A1:R1"/>
    <mergeCell ref="A2:R2"/>
    <mergeCell ref="A3:R3"/>
    <mergeCell ref="E4:K4"/>
    <mergeCell ref="L4:R4"/>
  </mergeCells>
  <conditionalFormatting sqref="I70">
    <cfRule type="cellIs" dxfId="47" priority="10" operator="between">
      <formula>25.93</formula>
      <formula>29.07</formula>
    </cfRule>
    <cfRule type="cellIs" dxfId="46" priority="11" operator="lessThan">
      <formula>25.93</formula>
    </cfRule>
    <cfRule type="cellIs" dxfId="45" priority="12" operator="greaterThan">
      <formula>29.07</formula>
    </cfRule>
  </conditionalFormatting>
  <conditionalFormatting sqref="J70">
    <cfRule type="cellIs" dxfId="44" priority="4" operator="lessThan">
      <formula>$J$69</formula>
    </cfRule>
    <cfRule type="cellIs" dxfId="43" priority="5" operator="greaterThan">
      <formula>$J$71</formula>
    </cfRule>
    <cfRule type="cellIs" dxfId="42" priority="6" operator="between">
      <formula>$J$69</formula>
      <formula>$J$71</formula>
    </cfRule>
  </conditionalFormatting>
  <conditionalFormatting sqref="Q69">
    <cfRule type="cellIs" dxfId="41" priority="1" operator="lessThan">
      <formula>$Q$69</formula>
    </cfRule>
  </conditionalFormatting>
  <conditionalFormatting sqref="Q70">
    <cfRule type="cellIs" dxfId="40" priority="2" operator="greaterThan">
      <formula>$Q$71</formula>
    </cfRule>
    <cfRule type="cellIs" dxfId="39" priority="3" operator="between">
      <formula>$Q$69</formula>
      <formula>$Q$71</formula>
    </cfRule>
  </conditionalFormatting>
  <conditionalFormatting sqref="R70">
    <cfRule type="cellIs" dxfId="38" priority="7" operator="lessThan">
      <formula>$R$69</formula>
    </cfRule>
    <cfRule type="cellIs" dxfId="37" priority="8" operator="greaterThan">
      <formula>$R$71</formula>
    </cfRule>
    <cfRule type="cellIs" dxfId="36" priority="9" operator="between">
      <formula>$R$69</formula>
      <formula>$R$71</formula>
    </cfRule>
  </conditionalFormatting>
  <pageMargins left="0.7" right="0.7" top="0.75" bottom="0.75" header="0.3" footer="0.3"/>
  <pageSetup scale="51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70"/>
  <sheetViews>
    <sheetView topLeftCell="A12" zoomScale="85" zoomScaleNormal="85" workbookViewId="0">
      <selection activeCell="C73" sqref="C73"/>
    </sheetView>
  </sheetViews>
  <sheetFormatPr defaultRowHeight="12.5" x14ac:dyDescent="0.25"/>
  <cols>
    <col min="2" max="2" width="14.81640625" customWidth="1"/>
    <col min="3" max="3" width="19.453125" customWidth="1"/>
    <col min="5" max="18" width="7.179687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79">
        <v>45011</v>
      </c>
      <c r="F5" s="79">
        <v>45012</v>
      </c>
      <c r="G5" s="79">
        <v>45013</v>
      </c>
      <c r="H5" s="79">
        <v>45014</v>
      </c>
      <c r="I5" s="79">
        <v>45015</v>
      </c>
      <c r="J5" s="79">
        <v>45016</v>
      </c>
      <c r="K5" s="79">
        <v>45017</v>
      </c>
      <c r="L5" s="79">
        <v>45018</v>
      </c>
      <c r="M5" s="79">
        <v>45019</v>
      </c>
      <c r="N5" s="79">
        <v>45020</v>
      </c>
      <c r="O5" s="79">
        <v>45021</v>
      </c>
      <c r="P5" s="79">
        <v>45022</v>
      </c>
      <c r="Q5" s="79">
        <v>45023</v>
      </c>
      <c r="R5" s="79">
        <v>45024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184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3" x14ac:dyDescent="0.25">
      <c r="A7" s="84" t="s">
        <v>13</v>
      </c>
      <c r="B7" s="84" t="s">
        <v>116</v>
      </c>
      <c r="C7" s="85" t="s">
        <v>115</v>
      </c>
      <c r="D7" s="86">
        <f t="shared" ref="D7:D14" si="0">SUM(E7:R7)/2</f>
        <v>26</v>
      </c>
      <c r="E7" s="89"/>
      <c r="F7" s="86">
        <v>6.5</v>
      </c>
      <c r="G7" s="86">
        <v>6.5</v>
      </c>
      <c r="H7" s="86">
        <v>6.5</v>
      </c>
      <c r="I7" s="86">
        <v>6.5</v>
      </c>
      <c r="J7" s="86">
        <v>6.5</v>
      </c>
      <c r="K7" s="89"/>
      <c r="L7" s="89"/>
      <c r="M7" s="86">
        <v>6.5</v>
      </c>
      <c r="N7" s="86">
        <v>6.5</v>
      </c>
      <c r="O7" s="86">
        <v>6.5</v>
      </c>
      <c r="P7" s="110" t="s">
        <v>104</v>
      </c>
      <c r="Q7" s="110" t="s">
        <v>104</v>
      </c>
      <c r="R7" s="87"/>
    </row>
    <row r="8" spans="1:18" ht="13" x14ac:dyDescent="0.25">
      <c r="A8" s="84" t="s">
        <v>13</v>
      </c>
      <c r="B8" s="84" t="s">
        <v>90</v>
      </c>
      <c r="C8" s="85" t="s">
        <v>88</v>
      </c>
      <c r="D8" s="86">
        <f t="shared" si="0"/>
        <v>36</v>
      </c>
      <c r="E8" s="89"/>
      <c r="F8" s="88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110" t="s">
        <v>104</v>
      </c>
      <c r="R8" s="87"/>
    </row>
    <row r="9" spans="1:18" ht="13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3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87">
        <v>8</v>
      </c>
    </row>
    <row r="11" spans="1:18" ht="13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3" x14ac:dyDescent="0.25">
      <c r="A12" s="84" t="s">
        <v>13</v>
      </c>
      <c r="B12" s="84" t="s">
        <v>90</v>
      </c>
      <c r="C12" s="109" t="s">
        <v>112</v>
      </c>
      <c r="D12" s="86">
        <f t="shared" si="0"/>
        <v>32</v>
      </c>
      <c r="E12" s="89"/>
      <c r="F12" s="88"/>
      <c r="G12" s="88">
        <v>8</v>
      </c>
      <c r="H12" s="86">
        <v>8</v>
      </c>
      <c r="I12" s="86">
        <v>8</v>
      </c>
      <c r="J12" s="86"/>
      <c r="K12" s="89">
        <v>8</v>
      </c>
      <c r="L12" s="146">
        <v>8</v>
      </c>
      <c r="M12" s="86"/>
      <c r="N12" s="86">
        <v>8</v>
      </c>
      <c r="O12" s="86"/>
      <c r="P12" s="86">
        <v>8</v>
      </c>
      <c r="Q12" s="86">
        <v>8</v>
      </c>
      <c r="R12" s="87"/>
    </row>
    <row r="13" spans="1:18" ht="13" x14ac:dyDescent="0.25">
      <c r="A13" s="84" t="s">
        <v>13</v>
      </c>
      <c r="B13" s="84" t="s">
        <v>90</v>
      </c>
      <c r="C13" s="124" t="s">
        <v>106</v>
      </c>
      <c r="D13" s="86">
        <f t="shared" si="0"/>
        <v>8</v>
      </c>
      <c r="E13" s="89"/>
      <c r="F13" s="88"/>
      <c r="G13" s="88"/>
      <c r="H13" s="86"/>
      <c r="I13" s="86"/>
      <c r="J13" s="86"/>
      <c r="K13" s="89">
        <v>8</v>
      </c>
      <c r="L13" s="146"/>
      <c r="M13" s="86"/>
      <c r="N13" s="86"/>
      <c r="O13" s="86"/>
      <c r="P13" s="86"/>
      <c r="Q13" s="86"/>
      <c r="R13" s="87">
        <v>8</v>
      </c>
    </row>
    <row r="14" spans="1:18" ht="13" x14ac:dyDescent="0.25">
      <c r="A14" s="84" t="s">
        <v>13</v>
      </c>
      <c r="B14" s="84" t="s">
        <v>90</v>
      </c>
      <c r="C14" s="109" t="s">
        <v>134</v>
      </c>
      <c r="D14" s="86">
        <f t="shared" si="0"/>
        <v>12</v>
      </c>
      <c r="E14" s="89">
        <v>6</v>
      </c>
      <c r="F14" s="88"/>
      <c r="G14" s="88"/>
      <c r="H14" s="86"/>
      <c r="I14" s="86"/>
      <c r="J14" s="86"/>
      <c r="K14" s="89">
        <v>6</v>
      </c>
      <c r="L14" s="146">
        <v>6</v>
      </c>
      <c r="M14" s="86"/>
      <c r="N14" s="86"/>
      <c r="O14" s="86"/>
      <c r="P14" s="86"/>
      <c r="Q14" s="86"/>
      <c r="R14" s="87">
        <v>6</v>
      </c>
    </row>
    <row r="15" spans="1:18" ht="13" x14ac:dyDescent="0.25">
      <c r="A15" s="90"/>
      <c r="B15" s="90"/>
      <c r="C15" s="91" t="s">
        <v>122</v>
      </c>
      <c r="D15" s="160">
        <f>AVERAGE(E15:R15)*2.5</f>
        <v>10.892857142857142</v>
      </c>
      <c r="E15" s="92">
        <f>COUNT(E7:E14)</f>
        <v>3</v>
      </c>
      <c r="F15" s="92">
        <f t="shared" ref="F15:R15" si="1">COUNT(F7:F14)</f>
        <v>5</v>
      </c>
      <c r="G15" s="92">
        <f t="shared" si="1"/>
        <v>5</v>
      </c>
      <c r="H15" s="92">
        <f t="shared" si="1"/>
        <v>5</v>
      </c>
      <c r="I15" s="92">
        <f t="shared" si="1"/>
        <v>6</v>
      </c>
      <c r="J15" s="92">
        <f t="shared" si="1"/>
        <v>5</v>
      </c>
      <c r="K15" s="92">
        <f>COUNT(K7:K14)</f>
        <v>3</v>
      </c>
      <c r="L15" s="92">
        <f>COUNT(L7:L14)</f>
        <v>2</v>
      </c>
      <c r="M15" s="92">
        <f>COUNT(M7:M14)</f>
        <v>5</v>
      </c>
      <c r="N15" s="92">
        <f t="shared" si="1"/>
        <v>6</v>
      </c>
      <c r="O15" s="92">
        <f t="shared" si="1"/>
        <v>5</v>
      </c>
      <c r="P15" s="92">
        <f t="shared" si="1"/>
        <v>4</v>
      </c>
      <c r="Q15" s="92">
        <f t="shared" si="1"/>
        <v>3</v>
      </c>
      <c r="R15" s="92">
        <f t="shared" si="1"/>
        <v>4</v>
      </c>
    </row>
    <row r="16" spans="1:18" ht="13" x14ac:dyDescent="0.25">
      <c r="A16" s="84" t="s">
        <v>13</v>
      </c>
      <c r="B16" s="84" t="s">
        <v>14</v>
      </c>
      <c r="C16" s="109" t="s">
        <v>98</v>
      </c>
      <c r="D16" s="86">
        <f>SUM(E16:R16)/2</f>
        <v>40</v>
      </c>
      <c r="E16" s="89"/>
      <c r="F16" s="88">
        <v>8</v>
      </c>
      <c r="G16" s="86">
        <v>8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</row>
    <row r="17" spans="1:18" ht="13" x14ac:dyDescent="0.25">
      <c r="A17" s="84" t="s">
        <v>13</v>
      </c>
      <c r="B17" s="84" t="s">
        <v>14</v>
      </c>
      <c r="C17" s="109" t="s">
        <v>142</v>
      </c>
      <c r="D17" s="86">
        <f>SUM(E17:R17)/2</f>
        <v>40</v>
      </c>
      <c r="E17" s="89"/>
      <c r="F17" s="88">
        <v>8</v>
      </c>
      <c r="G17" s="86">
        <v>8</v>
      </c>
      <c r="H17" s="86"/>
      <c r="I17" s="86">
        <v>8</v>
      </c>
      <c r="J17" s="86">
        <v>8</v>
      </c>
      <c r="K17" s="89">
        <v>8</v>
      </c>
      <c r="L17" s="89">
        <v>8</v>
      </c>
      <c r="M17" s="86">
        <v>8</v>
      </c>
      <c r="N17" s="86"/>
      <c r="O17" s="86">
        <v>8</v>
      </c>
      <c r="P17" s="86">
        <v>8</v>
      </c>
      <c r="Q17" s="86">
        <v>8</v>
      </c>
      <c r="R17" s="87"/>
    </row>
    <row r="18" spans="1:18" ht="13" x14ac:dyDescent="0.25">
      <c r="A18" s="84" t="s">
        <v>13</v>
      </c>
      <c r="B18" s="84" t="s">
        <v>201</v>
      </c>
      <c r="C18" s="109" t="s">
        <v>107</v>
      </c>
      <c r="D18" s="86">
        <f>SUM(E18:R18)/2</f>
        <v>22</v>
      </c>
      <c r="E18" s="89">
        <v>8</v>
      </c>
      <c r="F18" s="86"/>
      <c r="G18" s="86">
        <v>5</v>
      </c>
      <c r="H18" s="86">
        <v>5</v>
      </c>
      <c r="I18" s="86"/>
      <c r="J18" s="86"/>
      <c r="K18" s="89"/>
      <c r="L18" s="89">
        <v>8</v>
      </c>
      <c r="M18" s="86">
        <v>5</v>
      </c>
      <c r="N18" s="86">
        <v>5</v>
      </c>
      <c r="O18" s="86"/>
      <c r="P18" s="86"/>
      <c r="Q18" s="86"/>
      <c r="R18" s="87">
        <v>8</v>
      </c>
    </row>
    <row r="19" spans="1:18" ht="13" x14ac:dyDescent="0.25">
      <c r="A19" s="90"/>
      <c r="B19" s="90"/>
      <c r="C19" s="91" t="s">
        <v>123</v>
      </c>
      <c r="D19" s="160">
        <f>AVERAGE(E19:R19)*2.5</f>
        <v>15.714285714285714</v>
      </c>
      <c r="E19" s="92">
        <f>COUNT(E7:E14,E16:E18)</f>
        <v>4</v>
      </c>
      <c r="F19" s="92">
        <f t="shared" ref="F19:R19" si="2">COUNT(F7:F14,F16:F18)</f>
        <v>7</v>
      </c>
      <c r="G19" s="92">
        <f>COUNT(G7:G14,G16:G18)</f>
        <v>8</v>
      </c>
      <c r="H19" s="92">
        <f t="shared" si="2"/>
        <v>7</v>
      </c>
      <c r="I19" s="92">
        <f t="shared" si="2"/>
        <v>8</v>
      </c>
      <c r="J19" s="92">
        <f t="shared" si="2"/>
        <v>7</v>
      </c>
      <c r="K19" s="92">
        <f t="shared" si="2"/>
        <v>4</v>
      </c>
      <c r="L19" s="92">
        <f t="shared" si="2"/>
        <v>4</v>
      </c>
      <c r="M19" s="92">
        <f t="shared" si="2"/>
        <v>8</v>
      </c>
      <c r="N19" s="92">
        <f t="shared" si="2"/>
        <v>8</v>
      </c>
      <c r="O19" s="92">
        <f t="shared" si="2"/>
        <v>7</v>
      </c>
      <c r="P19" s="92">
        <f t="shared" si="2"/>
        <v>6</v>
      </c>
      <c r="Q19" s="92">
        <f t="shared" si="2"/>
        <v>5</v>
      </c>
      <c r="R19" s="92">
        <f t="shared" si="2"/>
        <v>5</v>
      </c>
    </row>
    <row r="20" spans="1:18" ht="13" x14ac:dyDescent="0.25">
      <c r="A20" s="84" t="s">
        <v>13</v>
      </c>
      <c r="B20" s="84" t="s">
        <v>26</v>
      </c>
      <c r="C20" s="222" t="s">
        <v>132</v>
      </c>
      <c r="D20" s="86">
        <f>SUM(E20:R20)/2</f>
        <v>0</v>
      </c>
      <c r="E20" s="89"/>
      <c r="F20" s="223" t="s">
        <v>220</v>
      </c>
      <c r="G20" s="223"/>
      <c r="H20" s="223" t="s">
        <v>220</v>
      </c>
      <c r="I20" s="223" t="s">
        <v>220</v>
      </c>
      <c r="J20" s="223" t="s">
        <v>220</v>
      </c>
      <c r="K20" s="224" t="s">
        <v>220</v>
      </c>
      <c r="L20" s="224" t="s">
        <v>220</v>
      </c>
      <c r="M20" s="223"/>
      <c r="N20" s="223" t="s">
        <v>220</v>
      </c>
      <c r="O20" s="223" t="s">
        <v>220</v>
      </c>
      <c r="P20" s="223" t="s">
        <v>220</v>
      </c>
      <c r="Q20" s="223" t="s">
        <v>220</v>
      </c>
      <c r="R20" s="224"/>
    </row>
    <row r="21" spans="1:18" ht="13" x14ac:dyDescent="0.25">
      <c r="A21" s="84" t="s">
        <v>13</v>
      </c>
      <c r="B21" s="84" t="s">
        <v>26</v>
      </c>
      <c r="C21" s="225" t="s">
        <v>131</v>
      </c>
      <c r="D21" s="86">
        <f>SUM(E21:R21)/2</f>
        <v>8</v>
      </c>
      <c r="E21" s="89"/>
      <c r="F21" s="223"/>
      <c r="G21" s="223"/>
      <c r="H21" s="223"/>
      <c r="I21" s="223"/>
      <c r="J21" s="223"/>
      <c r="K21" s="89">
        <v>8</v>
      </c>
      <c r="L21" s="89">
        <v>8</v>
      </c>
      <c r="M21" s="223"/>
      <c r="N21" s="223"/>
      <c r="O21" s="223"/>
      <c r="P21" s="223"/>
      <c r="Q21" s="223"/>
      <c r="R21" s="224"/>
    </row>
    <row r="22" spans="1:18" ht="13" x14ac:dyDescent="0.25">
      <c r="A22" s="84" t="s">
        <v>13</v>
      </c>
      <c r="B22" s="84" t="s">
        <v>26</v>
      </c>
      <c r="C22" s="109" t="s">
        <v>146</v>
      </c>
      <c r="D22" s="86">
        <f>SUM(E22:R22)/2</f>
        <v>40</v>
      </c>
      <c r="E22" s="89">
        <v>8</v>
      </c>
      <c r="F22" s="86"/>
      <c r="G22" s="86">
        <v>8</v>
      </c>
      <c r="H22" s="86">
        <v>8</v>
      </c>
      <c r="I22" s="86">
        <v>8</v>
      </c>
      <c r="J22" s="86">
        <v>8</v>
      </c>
      <c r="K22" s="137"/>
      <c r="L22" s="89"/>
      <c r="M22" s="86">
        <v>8</v>
      </c>
      <c r="N22" s="86">
        <v>8</v>
      </c>
      <c r="O22" s="86"/>
      <c r="P22" s="86">
        <v>8</v>
      </c>
      <c r="Q22" s="86">
        <v>8</v>
      </c>
      <c r="R22" s="89">
        <v>8</v>
      </c>
    </row>
    <row r="23" spans="1:18" ht="13" x14ac:dyDescent="0.25">
      <c r="A23" s="84" t="s">
        <v>13</v>
      </c>
      <c r="B23" s="84" t="s">
        <v>26</v>
      </c>
      <c r="C23" s="109" t="s">
        <v>109</v>
      </c>
      <c r="D23" s="86">
        <f>SUM(E23:R23)/2</f>
        <v>40</v>
      </c>
      <c r="E23" s="89"/>
      <c r="F23" s="86">
        <v>8</v>
      </c>
      <c r="G23" s="86">
        <v>8</v>
      </c>
      <c r="H23" s="86">
        <v>8</v>
      </c>
      <c r="I23" s="86">
        <v>8</v>
      </c>
      <c r="J23" s="86">
        <v>8</v>
      </c>
      <c r="K23" s="89"/>
      <c r="L23" s="89"/>
      <c r="M23" s="86">
        <v>8</v>
      </c>
      <c r="N23" s="86">
        <v>8</v>
      </c>
      <c r="O23" s="86">
        <v>8</v>
      </c>
      <c r="P23" s="86">
        <v>8</v>
      </c>
      <c r="Q23" s="86">
        <v>8</v>
      </c>
      <c r="R23" s="87"/>
    </row>
    <row r="24" spans="1:18" ht="13" x14ac:dyDescent="0.25">
      <c r="A24" s="90"/>
      <c r="B24" s="90"/>
      <c r="C24" s="91" t="s">
        <v>120</v>
      </c>
      <c r="D24" s="160">
        <f>AVERAGE(E24:R24)*2.5</f>
        <v>19.642857142857142</v>
      </c>
      <c r="E24" s="92">
        <f t="shared" ref="E24:R24" si="3">COUNT(E7:E14,E16:E18,E20:E23)</f>
        <v>5</v>
      </c>
      <c r="F24" s="92">
        <f t="shared" si="3"/>
        <v>8</v>
      </c>
      <c r="G24" s="92">
        <f t="shared" si="3"/>
        <v>10</v>
      </c>
      <c r="H24" s="92">
        <f t="shared" si="3"/>
        <v>9</v>
      </c>
      <c r="I24" s="92">
        <f t="shared" si="3"/>
        <v>10</v>
      </c>
      <c r="J24" s="92">
        <f t="shared" si="3"/>
        <v>9</v>
      </c>
      <c r="K24" s="92">
        <f t="shared" si="3"/>
        <v>5</v>
      </c>
      <c r="L24" s="92">
        <f t="shared" si="3"/>
        <v>5</v>
      </c>
      <c r="M24" s="92">
        <f t="shared" si="3"/>
        <v>10</v>
      </c>
      <c r="N24" s="92">
        <f t="shared" si="3"/>
        <v>10</v>
      </c>
      <c r="O24" s="92">
        <f t="shared" si="3"/>
        <v>8</v>
      </c>
      <c r="P24" s="92">
        <f t="shared" si="3"/>
        <v>8</v>
      </c>
      <c r="Q24" s="92">
        <f t="shared" si="3"/>
        <v>7</v>
      </c>
      <c r="R24" s="92">
        <f t="shared" si="3"/>
        <v>6</v>
      </c>
    </row>
    <row r="25" spans="1:18" ht="13" x14ac:dyDescent="0.25">
      <c r="A25" s="84" t="s">
        <v>13</v>
      </c>
      <c r="B25" s="84" t="s">
        <v>30</v>
      </c>
      <c r="C25" s="221" t="s">
        <v>206</v>
      </c>
      <c r="D25" s="86">
        <f>SUM(E25:R25)/2</f>
        <v>0</v>
      </c>
      <c r="E25" s="89"/>
      <c r="F25" s="86"/>
      <c r="G25" s="86"/>
      <c r="H25" s="86"/>
      <c r="I25" s="86"/>
      <c r="J25" s="86"/>
      <c r="K25" s="89"/>
      <c r="L25" s="137"/>
      <c r="M25" s="86"/>
      <c r="N25" s="86"/>
      <c r="O25" s="86"/>
      <c r="P25" s="86"/>
      <c r="Q25" s="86"/>
      <c r="R25" s="87"/>
    </row>
    <row r="26" spans="1:18" ht="13" x14ac:dyDescent="0.25">
      <c r="A26" s="84" t="s">
        <v>13</v>
      </c>
      <c r="B26" s="84" t="s">
        <v>30</v>
      </c>
      <c r="C26" s="109" t="s">
        <v>144</v>
      </c>
      <c r="D26" s="86">
        <f>SUM(E26:R26)/2</f>
        <v>16</v>
      </c>
      <c r="E26" s="89">
        <v>8</v>
      </c>
      <c r="F26" s="86"/>
      <c r="G26" s="86"/>
      <c r="H26" s="86"/>
      <c r="I26" s="86"/>
      <c r="J26" s="86"/>
      <c r="K26" s="89">
        <v>8</v>
      </c>
      <c r="L26" s="89">
        <v>8</v>
      </c>
      <c r="M26" s="86"/>
      <c r="N26" s="86"/>
      <c r="O26" s="86"/>
      <c r="P26" s="86"/>
      <c r="Q26" s="86"/>
      <c r="R26" s="87">
        <v>8</v>
      </c>
    </row>
    <row r="27" spans="1:18" ht="13" x14ac:dyDescent="0.25">
      <c r="A27" s="90"/>
      <c r="B27" s="90"/>
      <c r="C27" s="91" t="s">
        <v>119</v>
      </c>
      <c r="D27" s="160">
        <f>AVERAGE(E27:R27)*2.5</f>
        <v>20.357142857142854</v>
      </c>
      <c r="E27" s="92">
        <f t="shared" ref="E27:R27" si="4">COUNT(E7:E14,E16:E18,E20:E23,E25:E26)</f>
        <v>6</v>
      </c>
      <c r="F27" s="92">
        <f t="shared" si="4"/>
        <v>8</v>
      </c>
      <c r="G27" s="92">
        <f t="shared" si="4"/>
        <v>10</v>
      </c>
      <c r="H27" s="92">
        <f t="shared" si="4"/>
        <v>9</v>
      </c>
      <c r="I27" s="92">
        <f t="shared" si="4"/>
        <v>10</v>
      </c>
      <c r="J27" s="92">
        <f t="shared" si="4"/>
        <v>9</v>
      </c>
      <c r="K27" s="92">
        <f t="shared" si="4"/>
        <v>6</v>
      </c>
      <c r="L27" s="92">
        <f t="shared" si="4"/>
        <v>6</v>
      </c>
      <c r="M27" s="92">
        <f t="shared" si="4"/>
        <v>10</v>
      </c>
      <c r="N27" s="92">
        <f t="shared" si="4"/>
        <v>10</v>
      </c>
      <c r="O27" s="92">
        <f t="shared" si="4"/>
        <v>8</v>
      </c>
      <c r="P27" s="92">
        <f t="shared" si="4"/>
        <v>8</v>
      </c>
      <c r="Q27" s="92">
        <f t="shared" si="4"/>
        <v>7</v>
      </c>
      <c r="R27" s="92">
        <f t="shared" si="4"/>
        <v>7</v>
      </c>
    </row>
    <row r="28" spans="1:18" ht="13" x14ac:dyDescent="0.25">
      <c r="A28" s="84" t="s">
        <v>13</v>
      </c>
      <c r="B28" s="84" t="s">
        <v>91</v>
      </c>
      <c r="C28" s="109" t="s">
        <v>189</v>
      </c>
      <c r="D28" s="86">
        <f>SUM(E28:R28)/2</f>
        <v>40</v>
      </c>
      <c r="E28" s="89"/>
      <c r="F28" s="86">
        <v>8</v>
      </c>
      <c r="G28" s="86">
        <v>8</v>
      </c>
      <c r="H28" s="86">
        <v>8</v>
      </c>
      <c r="I28" s="86"/>
      <c r="J28" s="86">
        <v>8</v>
      </c>
      <c r="K28" s="89">
        <v>8</v>
      </c>
      <c r="L28" s="89">
        <v>8</v>
      </c>
      <c r="M28" s="86">
        <v>8</v>
      </c>
      <c r="N28" s="86">
        <v>8</v>
      </c>
      <c r="O28" s="86">
        <v>8</v>
      </c>
      <c r="P28" s="86"/>
      <c r="Q28" s="86">
        <v>8</v>
      </c>
      <c r="R28" s="87"/>
    </row>
    <row r="29" spans="1:18" ht="13" x14ac:dyDescent="0.25">
      <c r="A29" s="84" t="s">
        <v>13</v>
      </c>
      <c r="B29" s="84" t="s">
        <v>91</v>
      </c>
      <c r="C29" s="109" t="s">
        <v>180</v>
      </c>
      <c r="D29" s="86">
        <f>SUM(E29:R29)/2</f>
        <v>40</v>
      </c>
      <c r="E29" s="89">
        <v>8</v>
      </c>
      <c r="F29" s="86">
        <v>8</v>
      </c>
      <c r="G29" s="86">
        <v>8</v>
      </c>
      <c r="H29" s="86">
        <v>8</v>
      </c>
      <c r="I29" s="86"/>
      <c r="J29" s="86">
        <v>8</v>
      </c>
      <c r="K29" s="89"/>
      <c r="L29" s="89"/>
      <c r="M29" s="86">
        <v>8</v>
      </c>
      <c r="N29" s="86">
        <v>8</v>
      </c>
      <c r="O29" s="86">
        <v>8</v>
      </c>
      <c r="P29" s="86"/>
      <c r="Q29" s="86">
        <v>8</v>
      </c>
      <c r="R29" s="87">
        <v>8</v>
      </c>
    </row>
    <row r="30" spans="1:18" ht="13" x14ac:dyDescent="0.25">
      <c r="A30" s="84" t="s">
        <v>13</v>
      </c>
      <c r="B30" s="84" t="s">
        <v>91</v>
      </c>
      <c r="C30" s="85" t="s">
        <v>92</v>
      </c>
      <c r="D30" s="86">
        <f>SUM(E30:R30)/2</f>
        <v>40</v>
      </c>
      <c r="E30" s="89"/>
      <c r="F30" s="86">
        <v>8</v>
      </c>
      <c r="G30" s="86">
        <v>8</v>
      </c>
      <c r="H30" s="86">
        <v>8</v>
      </c>
      <c r="I30" s="86">
        <v>8</v>
      </c>
      <c r="J30" s="86">
        <v>8</v>
      </c>
      <c r="K30" s="89"/>
      <c r="L30" s="89"/>
      <c r="M30" s="86">
        <v>8</v>
      </c>
      <c r="N30" s="86">
        <v>8</v>
      </c>
      <c r="O30" s="86">
        <v>8</v>
      </c>
      <c r="P30" s="86">
        <v>8</v>
      </c>
      <c r="Q30" s="86">
        <v>8</v>
      </c>
      <c r="R30" s="87"/>
    </row>
    <row r="31" spans="1:18" ht="13" x14ac:dyDescent="0.25">
      <c r="A31" s="90"/>
      <c r="B31" s="90"/>
      <c r="C31" s="91" t="s">
        <v>124</v>
      </c>
      <c r="D31" s="160">
        <f>AVERAGE(E31:R31)*2.5</f>
        <v>25.535714285714285</v>
      </c>
      <c r="E31" s="92">
        <f>COUNT(E7:E14,E16:E18,E20:E23,F29E24:E26,E28:E30)</f>
        <v>6</v>
      </c>
      <c r="F31" s="92">
        <f t="shared" ref="F31:R31" si="5">COUNT(F7:F14,F16:F18,F20:F23,F25:F26,F28:F30)</f>
        <v>11</v>
      </c>
      <c r="G31" s="92">
        <f t="shared" si="5"/>
        <v>13</v>
      </c>
      <c r="H31" s="92">
        <f t="shared" si="5"/>
        <v>12</v>
      </c>
      <c r="I31" s="92">
        <f t="shared" si="5"/>
        <v>11</v>
      </c>
      <c r="J31" s="92">
        <f t="shared" si="5"/>
        <v>12</v>
      </c>
      <c r="K31" s="92">
        <f t="shared" si="5"/>
        <v>7</v>
      </c>
      <c r="L31" s="92">
        <f t="shared" si="5"/>
        <v>7</v>
      </c>
      <c r="M31" s="92">
        <f t="shared" si="5"/>
        <v>13</v>
      </c>
      <c r="N31" s="92">
        <f t="shared" si="5"/>
        <v>13</v>
      </c>
      <c r="O31" s="92">
        <f t="shared" si="5"/>
        <v>11</v>
      </c>
      <c r="P31" s="92">
        <f t="shared" si="5"/>
        <v>9</v>
      </c>
      <c r="Q31" s="92">
        <f t="shared" si="5"/>
        <v>10</v>
      </c>
      <c r="R31" s="92">
        <f t="shared" si="5"/>
        <v>8</v>
      </c>
    </row>
    <row r="32" spans="1:18" ht="13" x14ac:dyDescent="0.25">
      <c r="A32" s="84" t="s">
        <v>13</v>
      </c>
      <c r="B32" s="84" t="s">
        <v>34</v>
      </c>
      <c r="C32" s="109" t="s">
        <v>192</v>
      </c>
      <c r="D32" s="86">
        <f>SUM(E32:R32)/2</f>
        <v>32</v>
      </c>
      <c r="E32" s="89">
        <v>8</v>
      </c>
      <c r="F32" s="120"/>
      <c r="G32" s="120"/>
      <c r="H32" s="86"/>
      <c r="I32" s="86">
        <v>8</v>
      </c>
      <c r="J32" s="86">
        <v>8</v>
      </c>
      <c r="K32" s="89">
        <v>8</v>
      </c>
      <c r="L32" s="89">
        <v>8</v>
      </c>
      <c r="M32" s="86"/>
      <c r="N32" s="86"/>
      <c r="O32" s="86"/>
      <c r="P32" s="86">
        <v>8</v>
      </c>
      <c r="Q32" s="86">
        <v>8</v>
      </c>
      <c r="R32" s="87">
        <v>8</v>
      </c>
    </row>
    <row r="33" spans="1:18" ht="13" x14ac:dyDescent="0.25">
      <c r="A33" s="90"/>
      <c r="B33" s="90"/>
      <c r="C33" s="91" t="s">
        <v>121</v>
      </c>
      <c r="D33" s="160">
        <f>AVERAGE(E33:R33)*2</f>
        <v>21.714285714285715</v>
      </c>
      <c r="E33" s="92">
        <f t="shared" ref="E33:R33" si="6">COUNT(E16:E18,E20:E23,E7:E14,E25:E26,E28:E30,E32:E32)</f>
        <v>8</v>
      </c>
      <c r="F33" s="92">
        <f t="shared" si="6"/>
        <v>11</v>
      </c>
      <c r="G33" s="92">
        <f t="shared" si="6"/>
        <v>13</v>
      </c>
      <c r="H33" s="92">
        <f t="shared" si="6"/>
        <v>12</v>
      </c>
      <c r="I33" s="92">
        <f t="shared" si="6"/>
        <v>12</v>
      </c>
      <c r="J33" s="92">
        <f t="shared" si="6"/>
        <v>13</v>
      </c>
      <c r="K33" s="92">
        <f t="shared" si="6"/>
        <v>8</v>
      </c>
      <c r="L33" s="92">
        <f t="shared" si="6"/>
        <v>8</v>
      </c>
      <c r="M33" s="92">
        <f t="shared" si="6"/>
        <v>13</v>
      </c>
      <c r="N33" s="92">
        <f t="shared" si="6"/>
        <v>13</v>
      </c>
      <c r="O33" s="92">
        <f t="shared" si="6"/>
        <v>11</v>
      </c>
      <c r="P33" s="92">
        <f t="shared" si="6"/>
        <v>10</v>
      </c>
      <c r="Q33" s="92">
        <f t="shared" si="6"/>
        <v>11</v>
      </c>
      <c r="R33" s="92">
        <f t="shared" si="6"/>
        <v>9</v>
      </c>
    </row>
    <row r="34" spans="1:18" ht="13" x14ac:dyDescent="0.25">
      <c r="A34" s="84" t="s">
        <v>13</v>
      </c>
      <c r="B34" s="84" t="s">
        <v>162</v>
      </c>
      <c r="C34" s="109" t="s">
        <v>135</v>
      </c>
      <c r="D34" s="86">
        <f>SUM(E34:R34)/2</f>
        <v>40</v>
      </c>
      <c r="E34" s="89"/>
      <c r="F34" s="86">
        <v>8</v>
      </c>
      <c r="G34" s="86">
        <v>8</v>
      </c>
      <c r="H34" s="86">
        <v>8</v>
      </c>
      <c r="I34" s="86">
        <v>8</v>
      </c>
      <c r="J34" s="86"/>
      <c r="K34" s="89">
        <v>8</v>
      </c>
      <c r="L34" s="89">
        <v>8</v>
      </c>
      <c r="M34" s="86">
        <v>8</v>
      </c>
      <c r="N34" s="86">
        <v>8</v>
      </c>
      <c r="O34" s="86">
        <v>8</v>
      </c>
      <c r="P34" s="86"/>
      <c r="Q34" s="86">
        <v>8</v>
      </c>
      <c r="R34" s="87"/>
    </row>
    <row r="35" spans="1:18" ht="13" x14ac:dyDescent="0.25">
      <c r="A35" s="90"/>
      <c r="B35" s="90"/>
      <c r="C35" s="91" t="s">
        <v>139</v>
      </c>
      <c r="D35" s="160">
        <f>AVERAGE(E35:R35)*2</f>
        <v>23.142857142857142</v>
      </c>
      <c r="E35" s="92">
        <f t="shared" ref="E35:R35" si="7">COUNT(E7:E14,E16:E18,E20:E23,E25:E26,E28:E30,E32:E32,E34:E34)</f>
        <v>8</v>
      </c>
      <c r="F35" s="92">
        <f t="shared" si="7"/>
        <v>12</v>
      </c>
      <c r="G35" s="92">
        <f t="shared" si="7"/>
        <v>14</v>
      </c>
      <c r="H35" s="92">
        <f t="shared" si="7"/>
        <v>13</v>
      </c>
      <c r="I35" s="92">
        <f t="shared" si="7"/>
        <v>13</v>
      </c>
      <c r="J35" s="92">
        <f t="shared" si="7"/>
        <v>13</v>
      </c>
      <c r="K35" s="92">
        <f t="shared" si="7"/>
        <v>9</v>
      </c>
      <c r="L35" s="92">
        <f t="shared" si="7"/>
        <v>9</v>
      </c>
      <c r="M35" s="92">
        <f t="shared" si="7"/>
        <v>14</v>
      </c>
      <c r="N35" s="92">
        <f t="shared" si="7"/>
        <v>14</v>
      </c>
      <c r="O35" s="92">
        <f t="shared" si="7"/>
        <v>12</v>
      </c>
      <c r="P35" s="92">
        <f t="shared" si="7"/>
        <v>10</v>
      </c>
      <c r="Q35" s="92">
        <f t="shared" si="7"/>
        <v>12</v>
      </c>
      <c r="R35" s="92">
        <f t="shared" si="7"/>
        <v>9</v>
      </c>
    </row>
    <row r="36" spans="1:18" ht="13" x14ac:dyDescent="0.25">
      <c r="A36" s="84" t="s">
        <v>13</v>
      </c>
      <c r="B36" s="84" t="s">
        <v>103</v>
      </c>
      <c r="C36" s="109" t="s">
        <v>202</v>
      </c>
      <c r="D36" s="86">
        <f>SUM(E36:R36)/2</f>
        <v>40</v>
      </c>
      <c r="E36" s="89">
        <v>8</v>
      </c>
      <c r="F36" s="86">
        <v>8</v>
      </c>
      <c r="G36" s="88">
        <v>8</v>
      </c>
      <c r="H36" s="86"/>
      <c r="I36" s="86">
        <v>8</v>
      </c>
      <c r="J36" s="86">
        <v>8</v>
      </c>
      <c r="K36" s="89"/>
      <c r="L36" s="89"/>
      <c r="M36" s="86">
        <v>8</v>
      </c>
      <c r="N36" s="86">
        <v>8</v>
      </c>
      <c r="O36" s="86"/>
      <c r="P36" s="86">
        <v>8</v>
      </c>
      <c r="Q36" s="86">
        <v>8</v>
      </c>
      <c r="R36" s="87">
        <v>8</v>
      </c>
    </row>
    <row r="37" spans="1:18" ht="13" x14ac:dyDescent="0.25">
      <c r="A37" s="90"/>
      <c r="B37" s="90"/>
      <c r="C37" s="91" t="s">
        <v>125</v>
      </c>
      <c r="D37" s="160">
        <f>AVERAGE(E37:R37)*2</f>
        <v>22.142857142857142</v>
      </c>
      <c r="E37" s="92">
        <f>COUNT(E8:E13,I25,E20:E23,E25:E26,E28:E30,E32:E32,E34:E34,E36:E36)</f>
        <v>7</v>
      </c>
      <c r="F37" s="92">
        <f>COUNT(F8:F13,F16:F17,F20:F23,F25:F26,F28:F30,F32:F32,F34:F34,F36:F36)</f>
        <v>12</v>
      </c>
      <c r="G37" s="92">
        <f>COUNT(G8:G13,G16:G17,G20:G23,G25:G26,G28:G30,G32:G32,G34:G34,G36:G36)</f>
        <v>13</v>
      </c>
      <c r="H37" s="92">
        <f>COUNT(H8:H13,H16:H17,H20:H23,H25:H26,H28:H30,H32:H32,H34:H34,H36:H36)</f>
        <v>11</v>
      </c>
      <c r="I37" s="92">
        <f>COUNT(I8:I13,I16:I17,I20:I23,I25:I26,I28:I30,I32:I32,I34:I34,I36:I36)</f>
        <v>13</v>
      </c>
      <c r="J37" s="92">
        <f>COUNT(J8:J13,J16:J17,J20:J23,J25:J26,J28:J30,J32:J32,J34:J34,J36:J36)</f>
        <v>13</v>
      </c>
      <c r="K37" s="92">
        <f>COUNT(K8:K13,K16:K18,K20:K23,K25:K26,K28:K30,K32:K32,K34:K34,K36:K36)</f>
        <v>8</v>
      </c>
      <c r="L37" s="92">
        <f>COUNT(L8:L13,L16:L18,L20:L23,L25:L26,L28:L30,L32:L32,L34:L34,L36:L36)</f>
        <v>8</v>
      </c>
      <c r="M37" s="92">
        <f>COUNT(M8:M13,M16:M17,M20:M23,M25:M26,M28:M30,M32:M32,M34:M34,M36:M36)</f>
        <v>13</v>
      </c>
      <c r="N37" s="92">
        <f>COUNT(N8:N13,N16:N17,N20:N23,N25:N26,N28:N30,N32:N32,N34:N34,N36:N36)</f>
        <v>13</v>
      </c>
      <c r="O37" s="92">
        <f>COUNT(O8:O13,O16:O17,O20:O23,O25:O26,O28:O30,O32:O32,O34:O34,O36:O36)</f>
        <v>11</v>
      </c>
      <c r="P37" s="92">
        <f>COUNT(P8:P13,P16:P17,P20:P23,P25:P26,P28:P30,P32:P32,P34:P34,P36:P36)</f>
        <v>11</v>
      </c>
      <c r="Q37" s="92">
        <f>COUNT(Q8:Q13,Q16:Q17,Q20:Q23,Q25:Q26,Q28:Q30,Q32:Q32,Q34:Q34,Q36:Q36)</f>
        <v>13</v>
      </c>
      <c r="R37" s="92">
        <f>COUNT(R8:R13,R16:R18,R20:R23,R25:R26,R28:R30,R32:R32,R34:R34,R36:R36)</f>
        <v>9</v>
      </c>
    </row>
    <row r="38" spans="1:18" ht="13" x14ac:dyDescent="0.25">
      <c r="A38" s="84" t="s">
        <v>13</v>
      </c>
      <c r="B38" s="131" t="s">
        <v>93</v>
      </c>
      <c r="C38" s="107" t="s">
        <v>131</v>
      </c>
      <c r="D38" s="86">
        <f t="shared" ref="D38:D46" si="8">SUM(E38:R38)/2</f>
        <v>28</v>
      </c>
      <c r="E38" s="89"/>
      <c r="F38" s="86">
        <v>8</v>
      </c>
      <c r="G38" s="86">
        <v>8</v>
      </c>
      <c r="H38" s="86">
        <v>8</v>
      </c>
      <c r="I38" s="110"/>
      <c r="J38" s="86">
        <v>8</v>
      </c>
      <c r="K38" s="138"/>
      <c r="L38" s="226"/>
      <c r="M38" s="86">
        <v>8</v>
      </c>
      <c r="N38" s="86">
        <v>8</v>
      </c>
      <c r="O38" s="110" t="s">
        <v>104</v>
      </c>
      <c r="P38" s="110"/>
      <c r="Q38" s="86">
        <v>8</v>
      </c>
      <c r="R38" s="87"/>
    </row>
    <row r="39" spans="1:18" ht="13" x14ac:dyDescent="0.25">
      <c r="A39" s="84" t="s">
        <v>13</v>
      </c>
      <c r="B39" s="131" t="s">
        <v>93</v>
      </c>
      <c r="C39" s="107" t="s">
        <v>132</v>
      </c>
      <c r="D39" s="86">
        <f t="shared" si="8"/>
        <v>36</v>
      </c>
      <c r="E39" s="89"/>
      <c r="F39" s="86">
        <v>8</v>
      </c>
      <c r="G39" s="86">
        <v>8</v>
      </c>
      <c r="H39" s="86">
        <v>8</v>
      </c>
      <c r="I39" s="110"/>
      <c r="J39" s="86">
        <v>8</v>
      </c>
      <c r="K39" s="89">
        <v>8</v>
      </c>
      <c r="L39" s="146">
        <v>8</v>
      </c>
      <c r="M39" s="86">
        <v>8</v>
      </c>
      <c r="N39" s="86">
        <v>8</v>
      </c>
      <c r="O39" s="149" t="s">
        <v>222</v>
      </c>
      <c r="P39" s="86">
        <v>8</v>
      </c>
      <c r="Q39" s="86"/>
      <c r="R39" s="87"/>
    </row>
    <row r="40" spans="1:18" ht="13" x14ac:dyDescent="0.25">
      <c r="A40" s="84" t="s">
        <v>13</v>
      </c>
      <c r="B40" s="131" t="s">
        <v>93</v>
      </c>
      <c r="C40" s="155" t="s">
        <v>218</v>
      </c>
      <c r="D40" s="86">
        <f t="shared" si="8"/>
        <v>0</v>
      </c>
      <c r="E40" s="89"/>
      <c r="F40" s="166" t="s">
        <v>10</v>
      </c>
      <c r="G40" s="166" t="s">
        <v>10</v>
      </c>
      <c r="H40" s="166" t="s">
        <v>10</v>
      </c>
      <c r="I40" s="166"/>
      <c r="J40" s="166" t="s">
        <v>10</v>
      </c>
      <c r="K40" s="167" t="s">
        <v>10</v>
      </c>
      <c r="L40" s="167" t="s">
        <v>10</v>
      </c>
      <c r="M40" s="166" t="s">
        <v>10</v>
      </c>
      <c r="N40" s="166" t="s">
        <v>10</v>
      </c>
      <c r="O40" s="166"/>
      <c r="P40" s="166" t="s">
        <v>10</v>
      </c>
      <c r="Q40" s="86"/>
      <c r="R40" s="87"/>
    </row>
    <row r="41" spans="1:18" ht="13" x14ac:dyDescent="0.25">
      <c r="A41" s="84" t="s">
        <v>13</v>
      </c>
      <c r="B41" s="131" t="s">
        <v>94</v>
      </c>
      <c r="C41" s="109" t="s">
        <v>176</v>
      </c>
      <c r="D41" s="86">
        <f t="shared" si="8"/>
        <v>24</v>
      </c>
      <c r="E41" s="89">
        <v>8</v>
      </c>
      <c r="F41" s="86"/>
      <c r="G41" s="120"/>
      <c r="H41" s="120"/>
      <c r="I41" s="86"/>
      <c r="J41" s="86">
        <v>8</v>
      </c>
      <c r="K41" s="89">
        <v>8</v>
      </c>
      <c r="L41" s="89">
        <v>8</v>
      </c>
      <c r="M41" s="86"/>
      <c r="N41" s="86"/>
      <c r="O41" s="86"/>
      <c r="P41" s="86"/>
      <c r="Q41" s="86">
        <v>8</v>
      </c>
      <c r="R41" s="87">
        <v>8</v>
      </c>
    </row>
    <row r="42" spans="1:18" ht="13" x14ac:dyDescent="0.25">
      <c r="A42" s="84" t="s">
        <v>13</v>
      </c>
      <c r="B42" s="131" t="s">
        <v>94</v>
      </c>
      <c r="C42" s="109" t="s">
        <v>221</v>
      </c>
      <c r="D42" s="86">
        <f t="shared" si="8"/>
        <v>20</v>
      </c>
      <c r="E42" s="227"/>
      <c r="F42" s="227"/>
      <c r="G42" s="120"/>
      <c r="H42" s="227"/>
      <c r="I42" s="227"/>
      <c r="J42" s="227"/>
      <c r="K42" s="89"/>
      <c r="L42" s="89"/>
      <c r="M42" s="86">
        <v>8</v>
      </c>
      <c r="N42" s="86">
        <v>8</v>
      </c>
      <c r="O42" s="86">
        <v>8</v>
      </c>
      <c r="P42" s="86"/>
      <c r="Q42" s="86">
        <v>8</v>
      </c>
      <c r="R42" s="87">
        <v>8</v>
      </c>
    </row>
    <row r="43" spans="1:18" ht="13" x14ac:dyDescent="0.25">
      <c r="A43" s="84" t="s">
        <v>13</v>
      </c>
      <c r="B43" s="84" t="s">
        <v>94</v>
      </c>
      <c r="C43" s="107" t="s">
        <v>143</v>
      </c>
      <c r="D43" s="86">
        <f t="shared" si="8"/>
        <v>40</v>
      </c>
      <c r="E43" s="89">
        <v>8</v>
      </c>
      <c r="F43" s="86">
        <v>8</v>
      </c>
      <c r="G43" s="86">
        <v>8</v>
      </c>
      <c r="H43" s="110"/>
      <c r="I43" s="86">
        <v>8</v>
      </c>
      <c r="J43" s="86">
        <v>8</v>
      </c>
      <c r="K43" s="89"/>
      <c r="L43" s="89"/>
      <c r="M43" s="86">
        <v>8</v>
      </c>
      <c r="N43" s="86">
        <v>8</v>
      </c>
      <c r="O43" s="86">
        <v>8</v>
      </c>
      <c r="P43" s="86">
        <v>8</v>
      </c>
      <c r="Q43" s="110"/>
      <c r="R43" s="87">
        <v>8</v>
      </c>
    </row>
    <row r="44" spans="1:18" ht="13" x14ac:dyDescent="0.25">
      <c r="A44" s="84" t="s">
        <v>13</v>
      </c>
      <c r="B44" s="84" t="s">
        <v>94</v>
      </c>
      <c r="C44" s="228" t="s">
        <v>217</v>
      </c>
      <c r="D44" s="86">
        <f t="shared" si="8"/>
        <v>0</v>
      </c>
      <c r="E44" s="89"/>
      <c r="F44" s="86"/>
      <c r="G44" s="86"/>
      <c r="H44" s="86"/>
      <c r="I44" s="86"/>
      <c r="J44" s="86"/>
      <c r="K44" s="89"/>
      <c r="L44" s="89"/>
      <c r="M44" s="86"/>
      <c r="N44" s="86"/>
      <c r="O44" s="86"/>
      <c r="P44" s="86"/>
      <c r="Q44" s="86"/>
      <c r="R44" s="87"/>
    </row>
    <row r="45" spans="1:18" ht="13" x14ac:dyDescent="0.25">
      <c r="A45" s="84" t="s">
        <v>13</v>
      </c>
      <c r="B45" s="84" t="s">
        <v>94</v>
      </c>
      <c r="C45" s="107" t="s">
        <v>205</v>
      </c>
      <c r="D45" s="86">
        <f t="shared" si="8"/>
        <v>40</v>
      </c>
      <c r="E45" s="89"/>
      <c r="F45" s="86">
        <v>8</v>
      </c>
      <c r="G45" s="86">
        <v>8</v>
      </c>
      <c r="H45" s="86">
        <v>8</v>
      </c>
      <c r="I45" s="86">
        <v>8</v>
      </c>
      <c r="J45" s="86"/>
      <c r="K45" s="89">
        <v>8</v>
      </c>
      <c r="L45" s="89">
        <v>8</v>
      </c>
      <c r="M45" s="110"/>
      <c r="N45" s="86">
        <v>8</v>
      </c>
      <c r="O45" s="86">
        <v>8</v>
      </c>
      <c r="P45" s="86">
        <v>8</v>
      </c>
      <c r="Q45" s="86">
        <v>8</v>
      </c>
      <c r="R45" s="87"/>
    </row>
    <row r="46" spans="1:18" ht="13" x14ac:dyDescent="0.25">
      <c r="A46" s="84" t="s">
        <v>13</v>
      </c>
      <c r="B46" s="84" t="s">
        <v>94</v>
      </c>
      <c r="C46" s="107" t="s">
        <v>210</v>
      </c>
      <c r="D46" s="86">
        <f t="shared" si="8"/>
        <v>40</v>
      </c>
      <c r="E46" s="89">
        <v>8</v>
      </c>
      <c r="F46" s="86"/>
      <c r="G46" s="86">
        <v>8</v>
      </c>
      <c r="H46" s="86">
        <v>8</v>
      </c>
      <c r="I46" s="86">
        <v>8</v>
      </c>
      <c r="J46" s="86">
        <v>8</v>
      </c>
      <c r="K46" s="89"/>
      <c r="L46" s="89"/>
      <c r="M46" s="86">
        <v>8</v>
      </c>
      <c r="N46" s="110"/>
      <c r="O46" s="86">
        <v>8</v>
      </c>
      <c r="P46" s="86">
        <v>8</v>
      </c>
      <c r="Q46" s="86">
        <v>8</v>
      </c>
      <c r="R46" s="87">
        <v>8</v>
      </c>
    </row>
    <row r="47" spans="1:18" ht="13" x14ac:dyDescent="0.25">
      <c r="A47" s="90"/>
      <c r="B47" s="90"/>
      <c r="C47" s="91" t="s">
        <v>126</v>
      </c>
      <c r="D47" s="160">
        <f>AVERAGE(E47:R47)*2</f>
        <v>18.571428571428573</v>
      </c>
      <c r="E47" s="92">
        <f>COUNT(E8:E13,E16:E18,E20:E23,E25:E26,E28:E30:H34E25,E32:E32,E34:E34,E36:E36)</f>
        <v>7</v>
      </c>
      <c r="F47" s="92">
        <f>COUNT(F8:F13,F16:F18,F20:F23,F25:F26,F28:F30:H34E25,F32:F32,F34:F34,F36:F36)</f>
        <v>9</v>
      </c>
      <c r="G47" s="92">
        <f>COUNT(G8:G13,G16:G18,G20:G23,G25:G26,G28:G30:H34E25,G32:G32,G34:G34,G36:G36)</f>
        <v>11</v>
      </c>
      <c r="H47" s="92">
        <f>COUNT(H8:H13,H16:H18,H20:H23,H25:H26,H28:H30:H34E25,H32:H32,H34:H34,H36:H36)</f>
        <v>9</v>
      </c>
      <c r="I47" s="92">
        <f>COUNT(I8:I13,I16:I18,I20:I23,I25:I26,I28:I30:H34E25,I32:I32,I34:I34,I36:I36)</f>
        <v>12</v>
      </c>
      <c r="J47" s="92">
        <f>COUNT(J8:J13,J16:J18,J20:J23,J25:J26,J28:J30:H34E25,J32:J32,J34:J34,J36:J36)</f>
        <v>10</v>
      </c>
      <c r="K47" s="92">
        <f>COUNT(K8:K13,K16:K18,K20:K23,K25:K26,K28:K30:H34E25,K32:K32,K34:K34,K36:K36)</f>
        <v>7</v>
      </c>
      <c r="L47" s="92">
        <f>COUNT(L8:L13,L16:L18,L20:L23,L25:L26,L28:L30:H34E25,L32:L32,L34:L34,L36:L36)</f>
        <v>7</v>
      </c>
      <c r="M47" s="92">
        <f>COUNT(M8:M13,M16:M18,M20:M23,M25:M26,M28:M30:H34E25,M32:M32,M34:M34,M36:M36)</f>
        <v>11</v>
      </c>
      <c r="N47" s="92">
        <f>COUNT(N8:N13,N16:N18,N20:N23,N25:N26,N28:N30:H34E25,N32:N32,N34:N34,N36:N36)</f>
        <v>11</v>
      </c>
      <c r="O47" s="92">
        <f>COUNT(O8:O13,O16:O18,O20:O23,O25:O26,O28:O30:H34E25,O32:O32,O34:O34,O36:O36)</f>
        <v>8</v>
      </c>
      <c r="P47" s="92">
        <f>COUNT(P8:P13,P16:P18,P20:P23,P25:P26,P28:P30:H34E25,P32:P32,P34:P34,P36:P36)</f>
        <v>10</v>
      </c>
      <c r="Q47" s="92">
        <f>COUNT(Q8:Q13,Q16:Q18,Q20:Q23,Q25:Q26,Q28:Q30:H34E25,Q32:Q32,Q34:Q34,Q36:Q36)</f>
        <v>10</v>
      </c>
      <c r="R47" s="92">
        <f>COUNT(R8:R13,R16:R18,R20:R23,R25:R26,R28:R30:H34E25,R32:R32,R34:R34,R36:R36)</f>
        <v>8</v>
      </c>
    </row>
    <row r="48" spans="1:18" ht="13" x14ac:dyDescent="0.25">
      <c r="A48" s="90"/>
      <c r="B48" s="90"/>
      <c r="C48" s="91" t="s">
        <v>127</v>
      </c>
      <c r="D48" s="160">
        <f>AVERAGE(E48:R48)*2</f>
        <v>22.857142857142858</v>
      </c>
      <c r="E48" s="92">
        <f>COUNT(E16:E17,E20:E23,E25:E26,E28:G38E29,E32:E32,E34:E34,E36:E36,E38:E46)</f>
        <v>7</v>
      </c>
      <c r="F48" s="92">
        <f t="shared" ref="F48:R48" si="9">COUNT(F16:F17,F20:F23,F25:F26,F28:F30,F32:F32,F34:F34,F36:F36,F38:F46)</f>
        <v>12</v>
      </c>
      <c r="G48" s="92">
        <f t="shared" si="9"/>
        <v>14</v>
      </c>
      <c r="H48" s="92">
        <f t="shared" si="9"/>
        <v>11</v>
      </c>
      <c r="I48" s="92">
        <f t="shared" si="9"/>
        <v>11</v>
      </c>
      <c r="J48" s="92">
        <f t="shared" si="9"/>
        <v>14</v>
      </c>
      <c r="K48" s="92">
        <f t="shared" si="9"/>
        <v>9</v>
      </c>
      <c r="L48" s="92">
        <f t="shared" si="9"/>
        <v>9</v>
      </c>
      <c r="M48" s="92">
        <f t="shared" si="9"/>
        <v>14</v>
      </c>
      <c r="N48" s="92">
        <f t="shared" si="9"/>
        <v>13</v>
      </c>
      <c r="O48" s="92">
        <f t="shared" si="9"/>
        <v>11</v>
      </c>
      <c r="P48" s="92">
        <f t="shared" si="9"/>
        <v>11</v>
      </c>
      <c r="Q48" s="92">
        <f t="shared" si="9"/>
        <v>15</v>
      </c>
      <c r="R48" s="92">
        <f t="shared" si="9"/>
        <v>9</v>
      </c>
    </row>
    <row r="49" spans="1:18" ht="13" x14ac:dyDescent="0.25">
      <c r="A49" s="84" t="s">
        <v>13</v>
      </c>
      <c r="B49" s="84" t="s">
        <v>110</v>
      </c>
      <c r="C49" s="85" t="s">
        <v>106</v>
      </c>
      <c r="D49" s="86">
        <f>SUM(E49:R49)/2</f>
        <v>30</v>
      </c>
      <c r="E49" s="87"/>
      <c r="F49" s="88">
        <v>6</v>
      </c>
      <c r="G49" s="88">
        <v>6</v>
      </c>
      <c r="H49" s="88">
        <v>6</v>
      </c>
      <c r="I49" s="86">
        <v>6</v>
      </c>
      <c r="J49" s="86">
        <v>6</v>
      </c>
      <c r="K49" s="138"/>
      <c r="L49" s="89"/>
      <c r="M49" s="86">
        <v>6</v>
      </c>
      <c r="N49" s="86">
        <v>6</v>
      </c>
      <c r="O49" s="86">
        <v>6</v>
      </c>
      <c r="P49" s="86">
        <v>6</v>
      </c>
      <c r="Q49" s="86">
        <v>6</v>
      </c>
      <c r="R49" s="138"/>
    </row>
    <row r="50" spans="1:18" ht="13" x14ac:dyDescent="0.25">
      <c r="A50" s="84" t="s">
        <v>13</v>
      </c>
      <c r="B50" s="84" t="s">
        <v>110</v>
      </c>
      <c r="C50" s="107" t="s">
        <v>208</v>
      </c>
      <c r="D50" s="86">
        <f>SUM(E50:R50)/2</f>
        <v>32</v>
      </c>
      <c r="E50" s="87"/>
      <c r="F50" s="88">
        <v>6</v>
      </c>
      <c r="G50" s="86">
        <v>6</v>
      </c>
      <c r="H50" s="88">
        <v>6</v>
      </c>
      <c r="I50" s="86">
        <v>6</v>
      </c>
      <c r="J50" s="86"/>
      <c r="K50" s="89">
        <v>8</v>
      </c>
      <c r="L50" s="89">
        <v>8</v>
      </c>
      <c r="M50" s="86">
        <v>6</v>
      </c>
      <c r="N50" s="86">
        <v>6</v>
      </c>
      <c r="O50" s="86">
        <v>6</v>
      </c>
      <c r="P50" s="86">
        <v>6</v>
      </c>
      <c r="Q50" s="86"/>
      <c r="R50" s="89"/>
    </row>
    <row r="51" spans="1:18" ht="13" x14ac:dyDescent="0.25">
      <c r="A51" s="90"/>
      <c r="B51" s="90"/>
      <c r="C51" s="106" t="s">
        <v>113</v>
      </c>
      <c r="D51" s="160">
        <f>AVERAGE(E51:R51)*2</f>
        <v>19.857142857142858</v>
      </c>
      <c r="E51" s="92">
        <f t="shared" ref="E51:R51" si="10">COUNT(E25:E26,E28:E30,E32:E32,E34:E34,E36:E36,E38:E46,E49:E50)</f>
        <v>7</v>
      </c>
      <c r="F51" s="92">
        <f t="shared" si="10"/>
        <v>11</v>
      </c>
      <c r="G51" s="92">
        <f t="shared" si="10"/>
        <v>12</v>
      </c>
      <c r="H51" s="92">
        <f t="shared" si="10"/>
        <v>10</v>
      </c>
      <c r="I51" s="92">
        <f t="shared" si="10"/>
        <v>9</v>
      </c>
      <c r="J51" s="92">
        <f t="shared" si="10"/>
        <v>11</v>
      </c>
      <c r="K51" s="92">
        <f t="shared" si="10"/>
        <v>8</v>
      </c>
      <c r="L51" s="92">
        <f t="shared" si="10"/>
        <v>8</v>
      </c>
      <c r="M51" s="92">
        <f t="shared" si="10"/>
        <v>12</v>
      </c>
      <c r="N51" s="92">
        <f t="shared" si="10"/>
        <v>12</v>
      </c>
      <c r="O51" s="92">
        <f t="shared" si="10"/>
        <v>10</v>
      </c>
      <c r="P51" s="92">
        <f t="shared" si="10"/>
        <v>9</v>
      </c>
      <c r="Q51" s="92">
        <f t="shared" si="10"/>
        <v>12</v>
      </c>
      <c r="R51" s="92">
        <f t="shared" si="10"/>
        <v>8</v>
      </c>
    </row>
    <row r="52" spans="1:18" ht="13" x14ac:dyDescent="0.25">
      <c r="A52" s="90"/>
      <c r="B52" s="90"/>
      <c r="C52" s="106" t="s">
        <v>55</v>
      </c>
      <c r="D52" s="160">
        <f t="shared" ref="D52:D58" si="11">AVERAGE(E52:R52)*2</f>
        <v>19.857142857142858</v>
      </c>
      <c r="E52" s="92">
        <f t="shared" ref="E52:R52" si="12">COUNT(E28:E30,E32:E32,E34:E34,E36:E36,E38:E46,E49:E50, E26)</f>
        <v>7</v>
      </c>
      <c r="F52" s="92">
        <f t="shared" si="12"/>
        <v>11</v>
      </c>
      <c r="G52" s="92">
        <f t="shared" si="12"/>
        <v>12</v>
      </c>
      <c r="H52" s="92">
        <f t="shared" si="12"/>
        <v>10</v>
      </c>
      <c r="I52" s="92">
        <f t="shared" si="12"/>
        <v>9</v>
      </c>
      <c r="J52" s="92">
        <f t="shared" si="12"/>
        <v>11</v>
      </c>
      <c r="K52" s="92">
        <f t="shared" si="12"/>
        <v>8</v>
      </c>
      <c r="L52" s="92">
        <f t="shared" si="12"/>
        <v>8</v>
      </c>
      <c r="M52" s="92">
        <f t="shared" si="12"/>
        <v>12</v>
      </c>
      <c r="N52" s="92">
        <f t="shared" si="12"/>
        <v>12</v>
      </c>
      <c r="O52" s="92">
        <f t="shared" si="12"/>
        <v>10</v>
      </c>
      <c r="P52" s="92">
        <f t="shared" si="12"/>
        <v>9</v>
      </c>
      <c r="Q52" s="92">
        <f t="shared" si="12"/>
        <v>12</v>
      </c>
      <c r="R52" s="92">
        <f t="shared" si="12"/>
        <v>8</v>
      </c>
    </row>
    <row r="53" spans="1:18" ht="13" x14ac:dyDescent="0.25">
      <c r="A53" s="90"/>
      <c r="B53" s="90"/>
      <c r="C53" s="106" t="s">
        <v>105</v>
      </c>
      <c r="D53" s="160">
        <f t="shared" si="11"/>
        <v>15</v>
      </c>
      <c r="E53" s="92">
        <f t="shared" ref="E53:R53" si="13">COUNT(E32:E32,E34:E34,E36:E36,E38:E46,E49:E50)</f>
        <v>5</v>
      </c>
      <c r="F53" s="92">
        <f t="shared" si="13"/>
        <v>8</v>
      </c>
      <c r="G53" s="92">
        <f t="shared" si="13"/>
        <v>9</v>
      </c>
      <c r="H53" s="92">
        <f t="shared" si="13"/>
        <v>7</v>
      </c>
      <c r="I53" s="92">
        <f t="shared" si="13"/>
        <v>8</v>
      </c>
      <c r="J53" s="92">
        <f t="shared" si="13"/>
        <v>8</v>
      </c>
      <c r="K53" s="92">
        <f t="shared" si="13"/>
        <v>6</v>
      </c>
      <c r="L53" s="92">
        <f t="shared" si="13"/>
        <v>6</v>
      </c>
      <c r="M53" s="92">
        <f t="shared" si="13"/>
        <v>9</v>
      </c>
      <c r="N53" s="92">
        <f t="shared" si="13"/>
        <v>9</v>
      </c>
      <c r="O53" s="92">
        <f t="shared" si="13"/>
        <v>7</v>
      </c>
      <c r="P53" s="92">
        <f t="shared" si="13"/>
        <v>8</v>
      </c>
      <c r="Q53" s="92">
        <f t="shared" si="13"/>
        <v>9</v>
      </c>
      <c r="R53" s="92">
        <f t="shared" si="13"/>
        <v>6</v>
      </c>
    </row>
    <row r="54" spans="1:18" ht="13" x14ac:dyDescent="0.25">
      <c r="A54" s="90"/>
      <c r="B54" s="90"/>
      <c r="C54" s="106" t="s">
        <v>128</v>
      </c>
      <c r="D54" s="160">
        <f t="shared" si="11"/>
        <v>13.857142857142858</v>
      </c>
      <c r="E54" s="92">
        <f t="shared" ref="E54:R54" si="14">COUNT(E34:E34,E36:E36,E38:E46,E49:E50)</f>
        <v>4</v>
      </c>
      <c r="F54" s="92">
        <f t="shared" si="14"/>
        <v>8</v>
      </c>
      <c r="G54" s="92">
        <f t="shared" si="14"/>
        <v>9</v>
      </c>
      <c r="H54" s="92">
        <f t="shared" si="14"/>
        <v>7</v>
      </c>
      <c r="I54" s="92">
        <f t="shared" si="14"/>
        <v>7</v>
      </c>
      <c r="J54" s="92">
        <f t="shared" si="14"/>
        <v>7</v>
      </c>
      <c r="K54" s="92">
        <f t="shared" si="14"/>
        <v>5</v>
      </c>
      <c r="L54" s="92">
        <f t="shared" si="14"/>
        <v>5</v>
      </c>
      <c r="M54" s="92">
        <f t="shared" si="14"/>
        <v>9</v>
      </c>
      <c r="N54" s="92">
        <f t="shared" si="14"/>
        <v>9</v>
      </c>
      <c r="O54" s="92">
        <f t="shared" si="14"/>
        <v>7</v>
      </c>
      <c r="P54" s="92">
        <f t="shared" si="14"/>
        <v>7</v>
      </c>
      <c r="Q54" s="92">
        <f t="shared" si="14"/>
        <v>8</v>
      </c>
      <c r="R54" s="92">
        <f t="shared" si="14"/>
        <v>5</v>
      </c>
    </row>
    <row r="55" spans="1:18" ht="13" x14ac:dyDescent="0.25">
      <c r="A55" s="90"/>
      <c r="B55" s="90"/>
      <c r="C55" s="106" t="s">
        <v>161</v>
      </c>
      <c r="D55" s="160">
        <f t="shared" si="11"/>
        <v>12.428571428571429</v>
      </c>
      <c r="E55" s="92">
        <f t="shared" ref="E55:R55" si="15">COUNT(E36:E36,E38:E46,E49:E50)</f>
        <v>4</v>
      </c>
      <c r="F55" s="92">
        <f t="shared" si="15"/>
        <v>7</v>
      </c>
      <c r="G55" s="92">
        <f t="shared" si="15"/>
        <v>8</v>
      </c>
      <c r="H55" s="92">
        <f t="shared" si="15"/>
        <v>6</v>
      </c>
      <c r="I55" s="92">
        <f t="shared" si="15"/>
        <v>6</v>
      </c>
      <c r="J55" s="92">
        <f t="shared" si="15"/>
        <v>7</v>
      </c>
      <c r="K55" s="92">
        <f t="shared" si="15"/>
        <v>4</v>
      </c>
      <c r="L55" s="92">
        <f t="shared" si="15"/>
        <v>4</v>
      </c>
      <c r="M55" s="92">
        <f t="shared" si="15"/>
        <v>8</v>
      </c>
      <c r="N55" s="92">
        <f t="shared" si="15"/>
        <v>8</v>
      </c>
      <c r="O55" s="92">
        <f t="shared" si="15"/>
        <v>6</v>
      </c>
      <c r="P55" s="92">
        <f t="shared" si="15"/>
        <v>7</v>
      </c>
      <c r="Q55" s="92">
        <f t="shared" si="15"/>
        <v>7</v>
      </c>
      <c r="R55" s="92">
        <f t="shared" si="15"/>
        <v>5</v>
      </c>
    </row>
    <row r="56" spans="1:18" ht="13" x14ac:dyDescent="0.25">
      <c r="A56" s="90"/>
      <c r="B56" s="90"/>
      <c r="C56" s="106" t="s">
        <v>129</v>
      </c>
      <c r="D56" s="160">
        <f t="shared" si="11"/>
        <v>11</v>
      </c>
      <c r="E56" s="92">
        <f>COUNT(#REF!,E38:E46,E49:E50)</f>
        <v>3</v>
      </c>
      <c r="F56" s="92">
        <f>COUNT(#REF!,F38:F46,F49:F50)</f>
        <v>6</v>
      </c>
      <c r="G56" s="92">
        <f>COUNT(#REF!,G38:G46,G49:G50)</f>
        <v>7</v>
      </c>
      <c r="H56" s="92">
        <f>COUNT(#REF!,H38:H46,H49:H50)</f>
        <v>6</v>
      </c>
      <c r="I56" s="92">
        <f>COUNT(#REF!,I38:I46,I49:I50)</f>
        <v>5</v>
      </c>
      <c r="J56" s="92">
        <f>COUNT(#REF!,J38:J46,J49:J50)</f>
        <v>6</v>
      </c>
      <c r="K56" s="92">
        <f>COUNT(#REF!,K38:K46,K49:K50)</f>
        <v>4</v>
      </c>
      <c r="L56" s="92">
        <f>COUNT(#REF!,L38:L46,L49:L50)</f>
        <v>4</v>
      </c>
      <c r="M56" s="92">
        <f>COUNT(#REF!,M38:M46,M49:M50)</f>
        <v>7</v>
      </c>
      <c r="N56" s="92">
        <f>COUNT(#REF!,N38:N46,N49:N50)</f>
        <v>7</v>
      </c>
      <c r="O56" s="92">
        <f>COUNT(#REF!,O38:O46,O49:O50)</f>
        <v>6</v>
      </c>
      <c r="P56" s="92">
        <f>COUNT(#REF!,P38:P46,P49:P50)</f>
        <v>6</v>
      </c>
      <c r="Q56" s="92">
        <f>COUNT(#REF!,Q38:Q46,Q49:Q50)</f>
        <v>6</v>
      </c>
      <c r="R56" s="92">
        <f>COUNT(#REF!,R38:R46,R49:R50)</f>
        <v>4</v>
      </c>
    </row>
    <row r="57" spans="1:18" ht="13" x14ac:dyDescent="0.25">
      <c r="A57" s="90"/>
      <c r="B57" s="90"/>
      <c r="C57" s="106" t="s">
        <v>186</v>
      </c>
      <c r="D57" s="160">
        <f>AVERAGE(E57:R57)*2</f>
        <v>11</v>
      </c>
      <c r="E57" s="92">
        <f>COUNT(#REF!,E38:E46,E49:E50)</f>
        <v>3</v>
      </c>
      <c r="F57" s="92">
        <f>COUNT(#REF!,F38:F46,F49:F50)</f>
        <v>6</v>
      </c>
      <c r="G57" s="92">
        <f>COUNT(#REF!,G38:G46,G49:G50)</f>
        <v>7</v>
      </c>
      <c r="H57" s="92">
        <f>COUNT(#REF!,H38:H46,H49:H50)</f>
        <v>6</v>
      </c>
      <c r="I57" s="92">
        <f>COUNT(#REF!,I38:I46,I49:I50)</f>
        <v>5</v>
      </c>
      <c r="J57" s="92">
        <f>COUNT(#REF!,J38:J46,J49:J50)</f>
        <v>6</v>
      </c>
      <c r="K57" s="92">
        <f>COUNT(#REF!,K38:K46,K49:K50)</f>
        <v>4</v>
      </c>
      <c r="L57" s="92">
        <f>COUNT(#REF!,L38:L46,L49:L50)</f>
        <v>4</v>
      </c>
      <c r="M57" s="92">
        <f>COUNT(#REF!,M38:M46,M49:M50)</f>
        <v>7</v>
      </c>
      <c r="N57" s="92">
        <f>COUNT(#REF!,N38:N46,N49:N50)</f>
        <v>7</v>
      </c>
      <c r="O57" s="92">
        <f>COUNT(#REF!,O38:O46,O49:O50)</f>
        <v>6</v>
      </c>
      <c r="P57" s="92">
        <f>COUNT(#REF!,P38:P46,P49:P50)</f>
        <v>6</v>
      </c>
      <c r="Q57" s="92">
        <f>COUNT(#REF!,Q38:Q46,Q49:Q50)</f>
        <v>6</v>
      </c>
      <c r="R57" s="92">
        <f>COUNT(#REF!,R38:R46,R49:R50)</f>
        <v>4</v>
      </c>
    </row>
    <row r="58" spans="1:18" ht="13" x14ac:dyDescent="0.25">
      <c r="A58" s="90"/>
      <c r="B58" s="90"/>
      <c r="C58" s="106" t="s">
        <v>130</v>
      </c>
      <c r="D58" s="160">
        <f t="shared" si="11"/>
        <v>8.7142857142857135</v>
      </c>
      <c r="E58" s="92">
        <f>COUNT(#REF!,E41:E46,E49:E50)</f>
        <v>3</v>
      </c>
      <c r="F58" s="92">
        <f>COUNT(#REF!,F41:F46,F49:F50)</f>
        <v>4</v>
      </c>
      <c r="G58" s="92">
        <f>COUNT(#REF!,G41:G46,G49:G50)</f>
        <v>5</v>
      </c>
      <c r="H58" s="92">
        <f>COUNT(#REF!,H41:H46,H49:H50)</f>
        <v>4</v>
      </c>
      <c r="I58" s="92">
        <f>COUNT(#REF!,I41:I46,I49:I50)</f>
        <v>5</v>
      </c>
      <c r="J58" s="92">
        <f>COUNT(#REF!,J41:J46,J49:J50)</f>
        <v>4</v>
      </c>
      <c r="K58" s="92">
        <f>COUNT(#REF!,K41:K46,K49:K50)</f>
        <v>3</v>
      </c>
      <c r="L58" s="92">
        <f>COUNT(#REF!,L41:L46,L49:L50)</f>
        <v>3</v>
      </c>
      <c r="M58" s="92">
        <f>COUNT(#REF!,M41:M46,M49:M50)</f>
        <v>5</v>
      </c>
      <c r="N58" s="92">
        <f>COUNT(#REF!,N41:N46,N49:N50)</f>
        <v>5</v>
      </c>
      <c r="O58" s="92">
        <f>COUNT(#REF!,O41:O46,O49:O50)</f>
        <v>6</v>
      </c>
      <c r="P58" s="92">
        <f>COUNT(#REF!,P41:P46,P49:P50)</f>
        <v>5</v>
      </c>
      <c r="Q58" s="92">
        <f>COUNT(#REF!,Q41:Q46,Q49:Q50)</f>
        <v>5</v>
      </c>
      <c r="R58" s="92">
        <f>COUNT(#REF!,R41:R46,R49:R50)</f>
        <v>4</v>
      </c>
    </row>
    <row r="59" spans="1:18" ht="13.5" thickBot="1" x14ac:dyDescent="0.3">
      <c r="A59" s="108" t="s">
        <v>102</v>
      </c>
      <c r="B59" s="84"/>
      <c r="C59" s="85"/>
      <c r="D59" s="86"/>
      <c r="E59" s="87"/>
      <c r="F59" s="88"/>
      <c r="G59" s="88"/>
      <c r="H59" s="88"/>
      <c r="I59" s="86"/>
      <c r="J59" s="86"/>
      <c r="K59" s="89"/>
      <c r="L59" s="89"/>
      <c r="M59" s="86"/>
      <c r="N59" s="86"/>
      <c r="O59" s="86"/>
      <c r="P59" s="86"/>
      <c r="Q59" s="86"/>
      <c r="R59" s="87"/>
    </row>
    <row r="60" spans="1:18" ht="13.5" thickBot="1" x14ac:dyDescent="0.3">
      <c r="A60" s="114" t="s">
        <v>95</v>
      </c>
      <c r="B60" s="114" t="s">
        <v>101</v>
      </c>
      <c r="C60" s="115" t="s">
        <v>97</v>
      </c>
      <c r="D60" s="114">
        <f>SUM(E60:R60)/2</f>
        <v>19</v>
      </c>
      <c r="E60" s="118"/>
      <c r="F60" s="117">
        <v>7.5</v>
      </c>
      <c r="G60" s="117">
        <v>7.5</v>
      </c>
      <c r="H60" s="117">
        <v>4</v>
      </c>
      <c r="I60" s="114"/>
      <c r="J60" s="114"/>
      <c r="K60" s="118"/>
      <c r="L60" s="118"/>
      <c r="M60" s="114">
        <v>7.5</v>
      </c>
      <c r="N60" s="114">
        <v>7.5</v>
      </c>
      <c r="O60" s="114">
        <v>4</v>
      </c>
      <c r="P60" s="114"/>
      <c r="Q60" s="114"/>
      <c r="R60" s="116"/>
    </row>
    <row r="61" spans="1:18" ht="13" x14ac:dyDescent="0.25">
      <c r="A61" s="84" t="s">
        <v>96</v>
      </c>
      <c r="B61" s="84" t="s">
        <v>100</v>
      </c>
      <c r="C61" s="126" t="s">
        <v>99</v>
      </c>
      <c r="D61" s="86">
        <f>SUM(E61:R61)/2</f>
        <v>38</v>
      </c>
      <c r="E61" s="113"/>
      <c r="F61" s="128">
        <v>9.5</v>
      </c>
      <c r="G61" s="84">
        <v>9.5</v>
      </c>
      <c r="H61" s="84">
        <v>9.5</v>
      </c>
      <c r="I61" s="84">
        <v>9.5</v>
      </c>
      <c r="J61" s="84"/>
      <c r="K61" s="113"/>
      <c r="L61" s="143"/>
      <c r="M61" s="129">
        <v>9.5</v>
      </c>
      <c r="N61" s="84">
        <v>9.5</v>
      </c>
      <c r="O61" s="84">
        <v>9.5</v>
      </c>
      <c r="P61" s="84">
        <v>9.5</v>
      </c>
      <c r="Q61" s="84"/>
      <c r="R61" s="112"/>
    </row>
    <row r="62" spans="1:18" ht="13" x14ac:dyDescent="0.25">
      <c r="A62" s="84" t="s">
        <v>96</v>
      </c>
      <c r="B62" s="84" t="s">
        <v>100</v>
      </c>
      <c r="C62" s="126" t="s">
        <v>137</v>
      </c>
      <c r="D62" s="86">
        <f>SUM(E62:R62)/2</f>
        <v>32.5</v>
      </c>
      <c r="E62" s="121" t="s">
        <v>104</v>
      </c>
      <c r="F62" s="121" t="s">
        <v>104</v>
      </c>
      <c r="G62" s="84"/>
      <c r="H62" s="84"/>
      <c r="I62" s="84">
        <v>4</v>
      </c>
      <c r="J62" s="84">
        <v>9.5</v>
      </c>
      <c r="K62" s="113">
        <v>9.5</v>
      </c>
      <c r="L62" s="113">
        <v>9.5</v>
      </c>
      <c r="M62" s="128">
        <v>9.5</v>
      </c>
      <c r="N62" s="84"/>
      <c r="O62" s="84"/>
      <c r="P62" s="84">
        <v>4</v>
      </c>
      <c r="Q62" s="84">
        <v>9.5</v>
      </c>
      <c r="R62" s="112">
        <v>9.5</v>
      </c>
    </row>
    <row r="63" spans="1:18" ht="13" x14ac:dyDescent="0.25">
      <c r="A63" s="84"/>
      <c r="B63" s="84"/>
      <c r="C63" s="122" t="s">
        <v>140</v>
      </c>
      <c r="D63" s="86"/>
      <c r="E63" s="89"/>
      <c r="F63" s="88"/>
      <c r="G63" s="88"/>
      <c r="H63" s="88"/>
      <c r="I63" s="86"/>
      <c r="J63" s="86"/>
      <c r="K63" s="89"/>
      <c r="L63" s="89"/>
      <c r="M63" s="86"/>
      <c r="N63" s="86"/>
      <c r="O63" s="86"/>
      <c r="P63" s="86"/>
      <c r="Q63" s="86"/>
      <c r="R63" s="87"/>
    </row>
    <row r="64" spans="1:18" ht="13" x14ac:dyDescent="0.25">
      <c r="A64" s="84"/>
      <c r="B64" s="84"/>
      <c r="C64" s="130" t="s">
        <v>141</v>
      </c>
      <c r="D64" s="86"/>
      <c r="E64" s="89"/>
      <c r="F64" s="88"/>
      <c r="G64" s="88"/>
      <c r="H64" s="88"/>
      <c r="I64" s="86"/>
      <c r="J64" s="86"/>
      <c r="K64" s="89"/>
      <c r="L64" s="89"/>
      <c r="M64" s="86"/>
      <c r="N64" s="86"/>
      <c r="O64" s="86"/>
      <c r="P64" s="86"/>
      <c r="Q64" s="86"/>
      <c r="R64" s="87"/>
    </row>
    <row r="65" spans="1:18" ht="13" x14ac:dyDescent="0.3">
      <c r="A65" s="93"/>
      <c r="B65" s="76"/>
      <c r="C65" s="150" t="s">
        <v>155</v>
      </c>
      <c r="D65" s="94"/>
      <c r="E65" s="97">
        <f t="shared" ref="E65:R65" si="16">SUM(E7:E14,E16:E18,E20:E23,E25:E26,E28:E30,E32:E32,E34:E34,E36:E36,E38:E46,E49:E49,E60:E64)</f>
        <v>94</v>
      </c>
      <c r="F65" s="97">
        <f t="shared" si="16"/>
        <v>157.5</v>
      </c>
      <c r="G65" s="97">
        <f t="shared" si="16"/>
        <v>178.5</v>
      </c>
      <c r="H65" s="97">
        <f t="shared" si="16"/>
        <v>151</v>
      </c>
      <c r="I65" s="97">
        <f t="shared" si="16"/>
        <v>154</v>
      </c>
      <c r="J65" s="97">
        <f t="shared" si="16"/>
        <v>166</v>
      </c>
      <c r="K65" s="97">
        <f t="shared" si="16"/>
        <v>103.5</v>
      </c>
      <c r="L65" s="97">
        <f t="shared" si="16"/>
        <v>103.5</v>
      </c>
      <c r="M65" s="97">
        <f t="shared" si="16"/>
        <v>188</v>
      </c>
      <c r="N65" s="97">
        <f t="shared" si="16"/>
        <v>178.5</v>
      </c>
      <c r="O65" s="97">
        <f t="shared" si="16"/>
        <v>146</v>
      </c>
      <c r="P65" s="97">
        <f t="shared" si="16"/>
        <v>139.5</v>
      </c>
      <c r="Q65" s="97">
        <f t="shared" si="16"/>
        <v>159.5</v>
      </c>
      <c r="R65" s="97">
        <f t="shared" si="16"/>
        <v>119.5</v>
      </c>
    </row>
    <row r="66" spans="1:18" ht="13" x14ac:dyDescent="0.3">
      <c r="A66" s="95"/>
      <c r="B66" s="96"/>
      <c r="C66" s="151" t="s">
        <v>154</v>
      </c>
      <c r="D66" s="94"/>
      <c r="E66" s="97">
        <f>E65/8</f>
        <v>11.75</v>
      </c>
      <c r="F66" s="97">
        <f>F65/8</f>
        <v>19.6875</v>
      </c>
      <c r="G66" s="97">
        <f>G65/8</f>
        <v>22.3125</v>
      </c>
      <c r="H66" s="97">
        <f t="shared" ref="H66:R66" si="17">H65/8</f>
        <v>18.875</v>
      </c>
      <c r="I66" s="97">
        <f t="shared" si="17"/>
        <v>19.25</v>
      </c>
      <c r="J66" s="97">
        <f t="shared" si="17"/>
        <v>20.75</v>
      </c>
      <c r="K66" s="97">
        <f t="shared" si="17"/>
        <v>12.9375</v>
      </c>
      <c r="L66" s="97">
        <f t="shared" si="17"/>
        <v>12.9375</v>
      </c>
      <c r="M66" s="97">
        <f t="shared" si="17"/>
        <v>23.5</v>
      </c>
      <c r="N66" s="97">
        <f t="shared" si="17"/>
        <v>22.3125</v>
      </c>
      <c r="O66" s="97">
        <f t="shared" si="17"/>
        <v>18.25</v>
      </c>
      <c r="P66" s="97">
        <f t="shared" si="17"/>
        <v>17.4375</v>
      </c>
      <c r="Q66" s="97">
        <f t="shared" si="17"/>
        <v>19.9375</v>
      </c>
      <c r="R66" s="97">
        <f t="shared" si="17"/>
        <v>14.9375</v>
      </c>
    </row>
    <row r="67" spans="1:18" ht="13" x14ac:dyDescent="0.3">
      <c r="A67" s="98"/>
      <c r="B67" s="98"/>
      <c r="C67" s="98"/>
      <c r="D67" s="203" t="s">
        <v>212</v>
      </c>
      <c r="E67" s="204" t="s">
        <v>74</v>
      </c>
      <c r="F67" s="208" t="s">
        <v>203</v>
      </c>
      <c r="H67" s="203" t="s">
        <v>211</v>
      </c>
      <c r="I67" s="213"/>
      <c r="J67" s="214" t="s">
        <v>203</v>
      </c>
      <c r="L67" s="203" t="s">
        <v>213</v>
      </c>
      <c r="M67" s="204" t="s">
        <v>74</v>
      </c>
      <c r="N67" s="208" t="s">
        <v>203</v>
      </c>
      <c r="P67" s="203" t="s">
        <v>211</v>
      </c>
      <c r="Q67" s="213"/>
      <c r="R67" s="214" t="s">
        <v>203</v>
      </c>
    </row>
    <row r="68" spans="1:18" ht="13" x14ac:dyDescent="0.3">
      <c r="A68" s="100"/>
      <c r="B68" s="100"/>
      <c r="C68" s="100"/>
      <c r="D68" s="199" t="s">
        <v>159</v>
      </c>
      <c r="E68" s="101">
        <v>27.15</v>
      </c>
      <c r="F68" s="209" t="str">
        <f>E68*40 &amp; "hrs"</f>
        <v>1086hrs</v>
      </c>
      <c r="H68" s="197" t="s">
        <v>214</v>
      </c>
      <c r="I68" s="172">
        <v>25.93</v>
      </c>
      <c r="J68" s="216" t="str">
        <f>I68*40 &amp; "hrs"</f>
        <v>1037.2hrs</v>
      </c>
      <c r="L68" s="197" t="s">
        <v>159</v>
      </c>
      <c r="M68" s="175">
        <v>27.15</v>
      </c>
      <c r="N68" s="211" t="str">
        <f>M68*40 &amp; "hrs"</f>
        <v>1086hrs</v>
      </c>
      <c r="P68" s="197" t="s">
        <v>195</v>
      </c>
      <c r="Q68" s="215">
        <v>25.93</v>
      </c>
      <c r="R68" s="212" t="str">
        <f>Q68*40 &amp; "hrs"</f>
        <v>1037.2hrs</v>
      </c>
    </row>
    <row r="69" spans="1:18" ht="13" x14ac:dyDescent="0.3">
      <c r="A69" s="100"/>
      <c r="B69" s="100"/>
      <c r="C69" s="100"/>
      <c r="D69" s="200" t="s">
        <v>204</v>
      </c>
      <c r="E69" s="196">
        <f>SUM(E65:K65)/40</f>
        <v>25.112500000000001</v>
      </c>
      <c r="F69" s="210" t="str">
        <f>E69*40 &amp; "hrs"</f>
        <v>1004.5hrs</v>
      </c>
      <c r="H69" s="198" t="s">
        <v>74</v>
      </c>
      <c r="I69" s="218">
        <f>SUM(E65+F65+G65+H65+I65+J65+K65)/40</f>
        <v>25.112500000000001</v>
      </c>
      <c r="J69" s="219" t="str">
        <f>I69*40 &amp; "hrs"</f>
        <v>1004.5hrs</v>
      </c>
      <c r="L69" s="205" t="s">
        <v>204</v>
      </c>
      <c r="M69" s="202">
        <f>SUM(L65:R65)/40</f>
        <v>25.862500000000001</v>
      </c>
      <c r="N69" s="217" t="str">
        <f>M69*40 &amp; "hrs"</f>
        <v>1034.5hrs</v>
      </c>
      <c r="P69" s="207" t="s">
        <v>74</v>
      </c>
      <c r="Q69" s="105">
        <f>SUM(L65+M65+N65+O65+P65+Q65+R65)/40</f>
        <v>25.862500000000001</v>
      </c>
      <c r="R69" s="220" t="str">
        <f>Q69*40 &amp; "hrs"</f>
        <v>1034.5hrs</v>
      </c>
    </row>
    <row r="70" spans="1:18" ht="13" x14ac:dyDescent="0.3">
      <c r="A70" s="76"/>
      <c r="B70" s="76"/>
      <c r="C70" s="76"/>
      <c r="D70" s="197" t="s">
        <v>188</v>
      </c>
      <c r="E70" s="175">
        <f>COUNTIFS(E7:K66, "T")*8/40</f>
        <v>1</v>
      </c>
      <c r="F70" s="211" t="str">
        <f>E70*40 &amp; "hrs"</f>
        <v>40hrs</v>
      </c>
      <c r="H70" s="201" t="s">
        <v>215</v>
      </c>
      <c r="I70" s="171">
        <v>29.07</v>
      </c>
      <c r="J70" s="212" t="str">
        <f>I70*40 &amp; "hrs"</f>
        <v>1162.8hrs</v>
      </c>
      <c r="L70" s="206" t="s">
        <v>188</v>
      </c>
      <c r="M70" s="195">
        <f>COUNTIFS(L7:R64, "T")*8/40</f>
        <v>0.8</v>
      </c>
      <c r="N70" s="212" t="str">
        <f>M70*40 &amp; "hrs"</f>
        <v>32hrs</v>
      </c>
      <c r="P70" s="201" t="s">
        <v>196</v>
      </c>
      <c r="Q70" s="215">
        <v>29.07</v>
      </c>
      <c r="R70" s="212" t="str">
        <f>Q70*40 &amp; "hrs"</f>
        <v>1162.8hrs</v>
      </c>
    </row>
  </sheetData>
  <mergeCells count="5">
    <mergeCell ref="A1:R1"/>
    <mergeCell ref="A2:R2"/>
    <mergeCell ref="A3:R3"/>
    <mergeCell ref="E4:K4"/>
    <mergeCell ref="L4:R4"/>
  </mergeCells>
  <conditionalFormatting sqref="I69">
    <cfRule type="cellIs" dxfId="35" priority="10" operator="between">
      <formula>25.93</formula>
      <formula>29.07</formula>
    </cfRule>
    <cfRule type="cellIs" dxfId="34" priority="11" operator="lessThan">
      <formula>25.93</formula>
    </cfRule>
    <cfRule type="cellIs" dxfId="33" priority="12" operator="greaterThan">
      <formula>29.07</formula>
    </cfRule>
  </conditionalFormatting>
  <conditionalFormatting sqref="J69">
    <cfRule type="cellIs" dxfId="32" priority="4" operator="lessThan">
      <formula>$J$68</formula>
    </cfRule>
    <cfRule type="cellIs" dxfId="31" priority="5" operator="greaterThan">
      <formula>$J$70</formula>
    </cfRule>
    <cfRule type="cellIs" dxfId="30" priority="6" operator="between">
      <formula>$J$68</formula>
      <formula>$J$70</formula>
    </cfRule>
  </conditionalFormatting>
  <conditionalFormatting sqref="Q68">
    <cfRule type="cellIs" dxfId="29" priority="1" operator="lessThan">
      <formula>$Q$68</formula>
    </cfRule>
  </conditionalFormatting>
  <conditionalFormatting sqref="Q69">
    <cfRule type="cellIs" dxfId="28" priority="2" operator="greaterThan">
      <formula>$Q$70</formula>
    </cfRule>
    <cfRule type="cellIs" dxfId="27" priority="3" operator="between">
      <formula>$Q$68</formula>
      <formula>$Q$70</formula>
    </cfRule>
  </conditionalFormatting>
  <conditionalFormatting sqref="R69">
    <cfRule type="cellIs" dxfId="26" priority="7" operator="lessThan">
      <formula>$R$68</formula>
    </cfRule>
    <cfRule type="cellIs" dxfId="25" priority="8" operator="greaterThan">
      <formula>$R$70</formula>
    </cfRule>
    <cfRule type="cellIs" dxfId="24" priority="9" operator="between">
      <formula>$R$68</formula>
      <formula>$R$70</formula>
    </cfRule>
  </conditionalFormatting>
  <pageMargins left="0.7" right="0.7" top="0.75" bottom="0.75" header="0.3" footer="0.3"/>
  <pageSetup scale="60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68"/>
  <sheetViews>
    <sheetView topLeftCell="A10" zoomScale="70" zoomScaleNormal="70" workbookViewId="0">
      <selection activeCell="T60" sqref="T60"/>
    </sheetView>
  </sheetViews>
  <sheetFormatPr defaultRowHeight="12.5" x14ac:dyDescent="0.25"/>
  <cols>
    <col min="2" max="2" width="13.81640625" customWidth="1"/>
    <col min="3" max="3" width="17.453125" customWidth="1"/>
    <col min="4" max="18" width="7.26953125" customWidth="1"/>
  </cols>
  <sheetData>
    <row r="1" spans="1:18" ht="17.5" customHeight="1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7.5" customHeight="1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7.5" customHeight="1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7.5" customHeight="1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7.5" customHeight="1" x14ac:dyDescent="0.3">
      <c r="A5" s="78"/>
      <c r="B5" s="78"/>
      <c r="C5" s="78"/>
      <c r="D5" s="78"/>
      <c r="E5" s="79">
        <v>44997</v>
      </c>
      <c r="F5" s="79">
        <v>44998</v>
      </c>
      <c r="G5" s="79">
        <v>44999</v>
      </c>
      <c r="H5" s="79">
        <v>45000</v>
      </c>
      <c r="I5" s="79">
        <v>45001</v>
      </c>
      <c r="J5" s="79">
        <v>45002</v>
      </c>
      <c r="K5" s="79">
        <v>45003</v>
      </c>
      <c r="L5" s="79">
        <v>45004</v>
      </c>
      <c r="M5" s="79">
        <v>45005</v>
      </c>
      <c r="N5" s="79">
        <v>45006</v>
      </c>
      <c r="O5" s="79">
        <v>45007</v>
      </c>
      <c r="P5" s="79">
        <v>45008</v>
      </c>
      <c r="Q5" s="79">
        <v>45009</v>
      </c>
      <c r="R5" s="79">
        <v>45010</v>
      </c>
    </row>
    <row r="6" spans="1:18" ht="17.5" customHeight="1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7.5" customHeight="1" x14ac:dyDescent="0.25">
      <c r="A7" s="84" t="s">
        <v>13</v>
      </c>
      <c r="B7" s="84" t="s">
        <v>116</v>
      </c>
      <c r="C7" s="85" t="s">
        <v>115</v>
      </c>
      <c r="D7" s="86">
        <f t="shared" ref="D7:D13" si="0">SUM(E7:R7)/2</f>
        <v>32.5</v>
      </c>
      <c r="E7" s="89"/>
      <c r="F7" s="86">
        <v>6.5</v>
      </c>
      <c r="G7" s="86">
        <v>6.5</v>
      </c>
      <c r="H7" s="86">
        <v>6.5</v>
      </c>
      <c r="I7" s="86">
        <v>6.5</v>
      </c>
      <c r="J7" s="86">
        <v>6.5</v>
      </c>
      <c r="K7" s="89"/>
      <c r="L7" s="89"/>
      <c r="M7" s="86">
        <v>6.5</v>
      </c>
      <c r="N7" s="86">
        <v>6.5</v>
      </c>
      <c r="O7" s="86">
        <v>6.5</v>
      </c>
      <c r="P7" s="86">
        <v>6.5</v>
      </c>
      <c r="Q7" s="86">
        <v>6.5</v>
      </c>
      <c r="R7" s="87"/>
    </row>
    <row r="8" spans="1:18" ht="17.5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40</v>
      </c>
      <c r="E8" s="89"/>
      <c r="F8" s="88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17.5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7.5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87">
        <v>8</v>
      </c>
    </row>
    <row r="11" spans="1:18" ht="17.5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7.5" customHeight="1" x14ac:dyDescent="0.25">
      <c r="A12" s="84" t="s">
        <v>13</v>
      </c>
      <c r="B12" s="84" t="s">
        <v>90</v>
      </c>
      <c r="C12" s="107" t="s">
        <v>112</v>
      </c>
      <c r="D12" s="86">
        <f t="shared" si="0"/>
        <v>32</v>
      </c>
      <c r="E12" s="89"/>
      <c r="F12" s="88"/>
      <c r="G12" s="88">
        <v>8</v>
      </c>
      <c r="H12" s="86">
        <v>8</v>
      </c>
      <c r="I12" s="86">
        <v>8</v>
      </c>
      <c r="J12" s="86"/>
      <c r="K12" s="89">
        <v>8</v>
      </c>
      <c r="L12" s="146">
        <v>8</v>
      </c>
      <c r="M12" s="110">
        <v>8</v>
      </c>
      <c r="N12" s="86"/>
      <c r="O12" s="86"/>
      <c r="P12" s="86">
        <v>8</v>
      </c>
      <c r="Q12" s="86">
        <v>8</v>
      </c>
      <c r="R12" s="87"/>
    </row>
    <row r="13" spans="1:18" ht="17.5" customHeight="1" x14ac:dyDescent="0.25">
      <c r="A13" s="84" t="s">
        <v>13</v>
      </c>
      <c r="B13" s="84" t="s">
        <v>90</v>
      </c>
      <c r="C13" s="124" t="s">
        <v>106</v>
      </c>
      <c r="D13" s="86">
        <f t="shared" si="0"/>
        <v>8</v>
      </c>
      <c r="E13" s="89"/>
      <c r="F13" s="88"/>
      <c r="G13" s="88"/>
      <c r="H13" s="86"/>
      <c r="I13" s="86"/>
      <c r="J13" s="86"/>
      <c r="K13" s="89">
        <v>8</v>
      </c>
      <c r="L13" s="146"/>
      <c r="M13" s="86"/>
      <c r="N13" s="86"/>
      <c r="O13" s="86"/>
      <c r="P13" s="86"/>
      <c r="Q13" s="86"/>
      <c r="R13" s="87">
        <v>8</v>
      </c>
    </row>
    <row r="14" spans="1:18" ht="17.5" customHeight="1" x14ac:dyDescent="0.25">
      <c r="A14" s="84" t="s">
        <v>13</v>
      </c>
      <c r="B14" s="84" t="s">
        <v>90</v>
      </c>
      <c r="C14" s="109" t="s">
        <v>134</v>
      </c>
      <c r="D14" s="86">
        <f>SUM(E14:R14)/2</f>
        <v>9</v>
      </c>
      <c r="E14" s="89">
        <v>6</v>
      </c>
      <c r="F14" s="88"/>
      <c r="G14" s="88"/>
      <c r="H14" s="86"/>
      <c r="I14" s="86"/>
      <c r="J14" s="86"/>
      <c r="K14" s="89">
        <v>6</v>
      </c>
      <c r="L14" s="146">
        <v>6</v>
      </c>
      <c r="M14" s="86"/>
      <c r="N14" s="86"/>
      <c r="O14" s="86"/>
      <c r="P14" s="86"/>
      <c r="Q14" s="86"/>
      <c r="R14" s="110" t="s">
        <v>104</v>
      </c>
    </row>
    <row r="15" spans="1:18" ht="17.5" customHeight="1" x14ac:dyDescent="0.25">
      <c r="A15" s="90"/>
      <c r="B15" s="90"/>
      <c r="C15" s="91" t="s">
        <v>122</v>
      </c>
      <c r="D15" s="160"/>
      <c r="E15" s="92">
        <f>COUNT(E7:E14)</f>
        <v>3</v>
      </c>
      <c r="F15" s="92">
        <f t="shared" ref="F15:R15" si="1">COUNT(F7:F14)</f>
        <v>5</v>
      </c>
      <c r="G15" s="92">
        <f t="shared" si="1"/>
        <v>5</v>
      </c>
      <c r="H15" s="92">
        <f t="shared" si="1"/>
        <v>5</v>
      </c>
      <c r="I15" s="92">
        <f t="shared" si="1"/>
        <v>6</v>
      </c>
      <c r="J15" s="92">
        <f t="shared" si="1"/>
        <v>5</v>
      </c>
      <c r="K15" s="92">
        <f>COUNT(K7:K14)</f>
        <v>3</v>
      </c>
      <c r="L15" s="92">
        <f>COUNT(L7:L14)</f>
        <v>2</v>
      </c>
      <c r="M15" s="92">
        <f>COUNT(M7:M14)</f>
        <v>6</v>
      </c>
      <c r="N15" s="92">
        <f t="shared" si="1"/>
        <v>5</v>
      </c>
      <c r="O15" s="92">
        <f t="shared" si="1"/>
        <v>5</v>
      </c>
      <c r="P15" s="92">
        <f t="shared" si="1"/>
        <v>5</v>
      </c>
      <c r="Q15" s="92">
        <f t="shared" si="1"/>
        <v>5</v>
      </c>
      <c r="R15" s="92">
        <f t="shared" si="1"/>
        <v>3</v>
      </c>
    </row>
    <row r="16" spans="1:18" ht="17.5" customHeight="1" x14ac:dyDescent="0.25">
      <c r="A16" s="84" t="s">
        <v>13</v>
      </c>
      <c r="B16" s="84" t="s">
        <v>14</v>
      </c>
      <c r="C16" s="109" t="s">
        <v>98</v>
      </c>
      <c r="D16" s="86">
        <f>SUM(E16:R16)/2</f>
        <v>40</v>
      </c>
      <c r="E16" s="89"/>
      <c r="F16" s="88">
        <v>8</v>
      </c>
      <c r="G16" s="86">
        <v>8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</row>
    <row r="17" spans="1:18" ht="17.5" customHeight="1" x14ac:dyDescent="0.25">
      <c r="A17" s="84" t="s">
        <v>13</v>
      </c>
      <c r="B17" s="84" t="s">
        <v>14</v>
      </c>
      <c r="C17" s="125" t="s">
        <v>142</v>
      </c>
      <c r="D17" s="86">
        <f>SUM(E17:R17)/2</f>
        <v>40</v>
      </c>
      <c r="E17" s="89"/>
      <c r="F17" s="88">
        <v>8</v>
      </c>
      <c r="G17" s="86">
        <v>8</v>
      </c>
      <c r="H17" s="86"/>
      <c r="I17" s="86">
        <v>8</v>
      </c>
      <c r="J17" s="86">
        <v>8</v>
      </c>
      <c r="K17" s="89">
        <v>8</v>
      </c>
      <c r="L17" s="89">
        <v>8</v>
      </c>
      <c r="M17" s="86">
        <v>8</v>
      </c>
      <c r="N17" s="86"/>
      <c r="O17" s="86">
        <v>8</v>
      </c>
      <c r="P17" s="86">
        <v>8</v>
      </c>
      <c r="Q17" s="86">
        <v>8</v>
      </c>
      <c r="R17" s="87"/>
    </row>
    <row r="18" spans="1:18" ht="17.5" customHeight="1" x14ac:dyDescent="0.25">
      <c r="A18" s="84" t="s">
        <v>13</v>
      </c>
      <c r="B18" s="84" t="s">
        <v>201</v>
      </c>
      <c r="C18" s="109" t="s">
        <v>107</v>
      </c>
      <c r="D18" s="86">
        <f>SUM(E18:R18)/2</f>
        <v>22</v>
      </c>
      <c r="E18" s="89">
        <v>8</v>
      </c>
      <c r="F18" s="86"/>
      <c r="G18" s="86">
        <v>5</v>
      </c>
      <c r="H18" s="86">
        <v>5</v>
      </c>
      <c r="I18" s="86"/>
      <c r="J18" s="86"/>
      <c r="K18" s="89"/>
      <c r="L18" s="89">
        <v>8</v>
      </c>
      <c r="M18" s="86">
        <v>5</v>
      </c>
      <c r="N18" s="86">
        <v>5</v>
      </c>
      <c r="O18" s="86"/>
      <c r="P18" s="86"/>
      <c r="Q18" s="86"/>
      <c r="R18" s="87">
        <v>8</v>
      </c>
    </row>
    <row r="19" spans="1:18" ht="17.5" customHeight="1" x14ac:dyDescent="0.25">
      <c r="A19" s="90"/>
      <c r="B19" s="90"/>
      <c r="C19" s="91" t="s">
        <v>123</v>
      </c>
      <c r="D19" s="160"/>
      <c r="E19" s="92">
        <f>COUNT(E7:E14,E16:E18)</f>
        <v>4</v>
      </c>
      <c r="F19" s="92">
        <f t="shared" ref="F19:R19" si="2">COUNT(F7:F14,F16:F18)</f>
        <v>7</v>
      </c>
      <c r="G19" s="92">
        <f>COUNT(G7:G14,G16:G18)</f>
        <v>8</v>
      </c>
      <c r="H19" s="92">
        <f t="shared" si="2"/>
        <v>7</v>
      </c>
      <c r="I19" s="92">
        <f t="shared" si="2"/>
        <v>8</v>
      </c>
      <c r="J19" s="92">
        <f t="shared" si="2"/>
        <v>7</v>
      </c>
      <c r="K19" s="92">
        <f t="shared" si="2"/>
        <v>4</v>
      </c>
      <c r="L19" s="92">
        <f t="shared" si="2"/>
        <v>4</v>
      </c>
      <c r="M19" s="92">
        <f t="shared" si="2"/>
        <v>9</v>
      </c>
      <c r="N19" s="92">
        <f t="shared" si="2"/>
        <v>7</v>
      </c>
      <c r="O19" s="92">
        <f t="shared" si="2"/>
        <v>7</v>
      </c>
      <c r="P19" s="92">
        <f t="shared" si="2"/>
        <v>7</v>
      </c>
      <c r="Q19" s="92">
        <f t="shared" si="2"/>
        <v>7</v>
      </c>
      <c r="R19" s="92">
        <f t="shared" si="2"/>
        <v>4</v>
      </c>
    </row>
    <row r="20" spans="1:18" ht="17.5" customHeight="1" x14ac:dyDescent="0.25">
      <c r="A20" s="84" t="s">
        <v>13</v>
      </c>
      <c r="B20" s="84" t="s">
        <v>26</v>
      </c>
      <c r="C20" s="109" t="s">
        <v>132</v>
      </c>
      <c r="D20" s="86">
        <f>SUM(E20:R20)/2</f>
        <v>40</v>
      </c>
      <c r="E20" s="89"/>
      <c r="F20" s="86">
        <v>8</v>
      </c>
      <c r="G20" s="86"/>
      <c r="H20" s="86">
        <v>8</v>
      </c>
      <c r="I20" s="86">
        <v>8</v>
      </c>
      <c r="J20" s="86">
        <v>8</v>
      </c>
      <c r="K20" s="89">
        <v>8</v>
      </c>
      <c r="L20" s="89">
        <v>8</v>
      </c>
      <c r="M20" s="86"/>
      <c r="N20" s="86">
        <v>8</v>
      </c>
      <c r="O20" s="86">
        <v>8</v>
      </c>
      <c r="P20" s="86">
        <v>8</v>
      </c>
      <c r="Q20" s="86">
        <v>8</v>
      </c>
      <c r="R20" s="89"/>
    </row>
    <row r="21" spans="1:18" ht="17.5" customHeight="1" x14ac:dyDescent="0.25">
      <c r="A21" s="84" t="s">
        <v>13</v>
      </c>
      <c r="B21" s="84" t="s">
        <v>26</v>
      </c>
      <c r="C21" s="125" t="s">
        <v>146</v>
      </c>
      <c r="D21" s="86">
        <f>SUM(E21:R21)/2</f>
        <v>40</v>
      </c>
      <c r="E21" s="89">
        <v>8</v>
      </c>
      <c r="F21" s="86"/>
      <c r="G21" s="86">
        <v>8</v>
      </c>
      <c r="H21" s="86">
        <v>8</v>
      </c>
      <c r="I21" s="86">
        <v>8</v>
      </c>
      <c r="J21" s="86">
        <v>8</v>
      </c>
      <c r="K21" s="137"/>
      <c r="L21" s="89"/>
      <c r="M21" s="86">
        <v>8</v>
      </c>
      <c r="N21" s="86">
        <v>8</v>
      </c>
      <c r="O21" s="86"/>
      <c r="P21" s="86">
        <v>8</v>
      </c>
      <c r="Q21" s="86">
        <v>8</v>
      </c>
      <c r="R21" s="89">
        <v>8</v>
      </c>
    </row>
    <row r="22" spans="1:18" ht="17.5" customHeight="1" x14ac:dyDescent="0.25">
      <c r="A22" s="84" t="s">
        <v>13</v>
      </c>
      <c r="B22" s="84" t="s">
        <v>26</v>
      </c>
      <c r="C22" s="109" t="s">
        <v>109</v>
      </c>
      <c r="D22" s="86">
        <f>SUM(E22:R22)/2</f>
        <v>40</v>
      </c>
      <c r="E22" s="89"/>
      <c r="F22" s="86">
        <v>8</v>
      </c>
      <c r="G22" s="86">
        <v>8</v>
      </c>
      <c r="H22" s="86">
        <v>8</v>
      </c>
      <c r="I22" s="86">
        <v>8</v>
      </c>
      <c r="J22" s="86">
        <v>8</v>
      </c>
      <c r="K22" s="89"/>
      <c r="L22" s="89"/>
      <c r="M22" s="86">
        <v>8</v>
      </c>
      <c r="N22" s="86">
        <v>8</v>
      </c>
      <c r="O22" s="86">
        <v>8</v>
      </c>
      <c r="P22" s="86">
        <v>8</v>
      </c>
      <c r="Q22" s="86">
        <v>8</v>
      </c>
      <c r="R22" s="87"/>
    </row>
    <row r="23" spans="1:18" ht="17.5" customHeight="1" x14ac:dyDescent="0.25">
      <c r="A23" s="90"/>
      <c r="B23" s="90"/>
      <c r="C23" s="91" t="s">
        <v>120</v>
      </c>
      <c r="D23" s="160"/>
      <c r="E23" s="92">
        <f>COUNT(E7:E14,E16:E18,E20:E22)</f>
        <v>5</v>
      </c>
      <c r="F23" s="92">
        <f t="shared" ref="F23:R23" si="3">COUNT(F7:F14,F16:F18,F20:F22)</f>
        <v>9</v>
      </c>
      <c r="G23" s="92">
        <f t="shared" si="3"/>
        <v>10</v>
      </c>
      <c r="H23" s="92">
        <f t="shared" si="3"/>
        <v>10</v>
      </c>
      <c r="I23" s="92">
        <f t="shared" si="3"/>
        <v>11</v>
      </c>
      <c r="J23" s="92">
        <f t="shared" si="3"/>
        <v>10</v>
      </c>
      <c r="K23" s="92">
        <f t="shared" si="3"/>
        <v>5</v>
      </c>
      <c r="L23" s="92">
        <f t="shared" si="3"/>
        <v>5</v>
      </c>
      <c r="M23" s="92">
        <f t="shared" si="3"/>
        <v>11</v>
      </c>
      <c r="N23" s="92">
        <f t="shared" si="3"/>
        <v>10</v>
      </c>
      <c r="O23" s="92">
        <f t="shared" si="3"/>
        <v>9</v>
      </c>
      <c r="P23" s="92">
        <f t="shared" si="3"/>
        <v>10</v>
      </c>
      <c r="Q23" s="92">
        <f t="shared" si="3"/>
        <v>10</v>
      </c>
      <c r="R23" s="92">
        <f t="shared" si="3"/>
        <v>5</v>
      </c>
    </row>
    <row r="24" spans="1:18" ht="17.5" hidden="1" customHeight="1" x14ac:dyDescent="0.25">
      <c r="A24" s="84" t="s">
        <v>13</v>
      </c>
      <c r="B24" s="84" t="s">
        <v>30</v>
      </c>
      <c r="C24" s="221" t="s">
        <v>206</v>
      </c>
      <c r="D24" s="86">
        <f>SUM(E24:R24)/2</f>
        <v>0</v>
      </c>
      <c r="E24" s="89"/>
      <c r="F24" s="86"/>
      <c r="G24" s="86"/>
      <c r="H24" s="86"/>
      <c r="I24" s="86"/>
      <c r="J24" s="86"/>
      <c r="K24" s="89"/>
      <c r="L24" s="137"/>
      <c r="M24" s="86"/>
      <c r="N24" s="86"/>
      <c r="O24" s="86"/>
      <c r="P24" s="86"/>
      <c r="Q24" s="86"/>
      <c r="R24" s="87"/>
    </row>
    <row r="25" spans="1:18" ht="17.5" customHeight="1" x14ac:dyDescent="0.25">
      <c r="A25" s="84" t="s">
        <v>13</v>
      </c>
      <c r="B25" s="84" t="s">
        <v>30</v>
      </c>
      <c r="C25" s="109" t="s">
        <v>144</v>
      </c>
      <c r="D25" s="86">
        <f>SUM(E25:R25)/2</f>
        <v>16</v>
      </c>
      <c r="E25" s="89">
        <v>8</v>
      </c>
      <c r="F25" s="86"/>
      <c r="G25" s="86"/>
      <c r="H25" s="86"/>
      <c r="I25" s="86"/>
      <c r="J25" s="86"/>
      <c r="K25" s="89">
        <v>8</v>
      </c>
      <c r="L25" s="89">
        <v>8</v>
      </c>
      <c r="M25" s="86"/>
      <c r="N25" s="86"/>
      <c r="O25" s="86"/>
      <c r="P25" s="86"/>
      <c r="Q25" s="86"/>
      <c r="R25" s="87">
        <v>8</v>
      </c>
    </row>
    <row r="26" spans="1:18" ht="17.5" customHeight="1" x14ac:dyDescent="0.25">
      <c r="A26" s="90"/>
      <c r="B26" s="90"/>
      <c r="C26" s="91" t="s">
        <v>119</v>
      </c>
      <c r="D26" s="160"/>
      <c r="E26" s="92">
        <f>COUNT(E7:E14,E16:E18,E20:E22,E24:E25)</f>
        <v>6</v>
      </c>
      <c r="F26" s="92">
        <f t="shared" ref="F26:R26" si="4">COUNT(F7:F14,F16:F18,F20:F22,F24:F25)</f>
        <v>9</v>
      </c>
      <c r="G26" s="92">
        <f t="shared" si="4"/>
        <v>10</v>
      </c>
      <c r="H26" s="92">
        <f t="shared" si="4"/>
        <v>10</v>
      </c>
      <c r="I26" s="92">
        <f t="shared" si="4"/>
        <v>11</v>
      </c>
      <c r="J26" s="92">
        <f t="shared" si="4"/>
        <v>10</v>
      </c>
      <c r="K26" s="92">
        <f t="shared" si="4"/>
        <v>6</v>
      </c>
      <c r="L26" s="92">
        <f t="shared" si="4"/>
        <v>6</v>
      </c>
      <c r="M26" s="92">
        <f t="shared" si="4"/>
        <v>11</v>
      </c>
      <c r="N26" s="92">
        <f t="shared" si="4"/>
        <v>10</v>
      </c>
      <c r="O26" s="92">
        <f t="shared" si="4"/>
        <v>9</v>
      </c>
      <c r="P26" s="92">
        <f t="shared" si="4"/>
        <v>10</v>
      </c>
      <c r="Q26" s="92">
        <f t="shared" si="4"/>
        <v>10</v>
      </c>
      <c r="R26" s="92">
        <f t="shared" si="4"/>
        <v>6</v>
      </c>
    </row>
    <row r="27" spans="1:18" ht="17.5" customHeight="1" x14ac:dyDescent="0.25">
      <c r="A27" s="84" t="s">
        <v>13</v>
      </c>
      <c r="B27" s="84" t="s">
        <v>91</v>
      </c>
      <c r="C27" s="109" t="s">
        <v>189</v>
      </c>
      <c r="D27" s="86">
        <f>SUM(E27:R27)/2</f>
        <v>40</v>
      </c>
      <c r="E27" s="89"/>
      <c r="F27" s="86">
        <v>8</v>
      </c>
      <c r="G27" s="86">
        <v>8</v>
      </c>
      <c r="H27" s="86">
        <v>8</v>
      </c>
      <c r="I27" s="86"/>
      <c r="J27" s="86">
        <v>8</v>
      </c>
      <c r="K27" s="89">
        <v>8</v>
      </c>
      <c r="L27" s="89">
        <v>8</v>
      </c>
      <c r="M27" s="86">
        <v>8</v>
      </c>
      <c r="N27" s="86">
        <v>8</v>
      </c>
      <c r="O27" s="86">
        <v>8</v>
      </c>
      <c r="P27" s="86"/>
      <c r="Q27" s="86">
        <v>8</v>
      </c>
      <c r="R27" s="87"/>
    </row>
    <row r="28" spans="1:18" ht="17.5" customHeight="1" x14ac:dyDescent="0.25">
      <c r="A28" s="84" t="s">
        <v>13</v>
      </c>
      <c r="B28" s="84" t="s">
        <v>91</v>
      </c>
      <c r="C28" s="109" t="s">
        <v>180</v>
      </c>
      <c r="D28" s="86">
        <f>SUM(E28:R28)/2</f>
        <v>40</v>
      </c>
      <c r="E28" s="89">
        <v>8</v>
      </c>
      <c r="F28" s="86">
        <v>8</v>
      </c>
      <c r="G28" s="86">
        <v>8</v>
      </c>
      <c r="H28" s="86">
        <v>8</v>
      </c>
      <c r="I28" s="86"/>
      <c r="J28" s="86">
        <v>8</v>
      </c>
      <c r="K28" s="89"/>
      <c r="L28" s="89"/>
      <c r="M28" s="86">
        <v>8</v>
      </c>
      <c r="N28" s="86">
        <v>8</v>
      </c>
      <c r="O28" s="86">
        <v>8</v>
      </c>
      <c r="P28" s="86"/>
      <c r="Q28" s="86">
        <v>8</v>
      </c>
      <c r="R28" s="87">
        <v>8</v>
      </c>
    </row>
    <row r="29" spans="1:18" ht="17.5" customHeight="1" x14ac:dyDescent="0.25">
      <c r="A29" s="84" t="s">
        <v>13</v>
      </c>
      <c r="B29" s="84" t="s">
        <v>91</v>
      </c>
      <c r="C29" s="85" t="s">
        <v>92</v>
      </c>
      <c r="D29" s="86">
        <f>SUM(E29:R29)/2</f>
        <v>40</v>
      </c>
      <c r="E29" s="89"/>
      <c r="F29" s="86">
        <v>8</v>
      </c>
      <c r="G29" s="86">
        <v>8</v>
      </c>
      <c r="H29" s="86">
        <v>8</v>
      </c>
      <c r="I29" s="86">
        <v>8</v>
      </c>
      <c r="J29" s="86">
        <v>8</v>
      </c>
      <c r="K29" s="89"/>
      <c r="L29" s="89"/>
      <c r="M29" s="86">
        <v>8</v>
      </c>
      <c r="N29" s="86">
        <v>8</v>
      </c>
      <c r="O29" s="86">
        <v>8</v>
      </c>
      <c r="P29" s="86">
        <v>8</v>
      </c>
      <c r="Q29" s="86">
        <v>8</v>
      </c>
      <c r="R29" s="87"/>
    </row>
    <row r="30" spans="1:18" ht="17.5" customHeight="1" x14ac:dyDescent="0.25">
      <c r="A30" s="90"/>
      <c r="B30" s="90"/>
      <c r="C30" s="91" t="s">
        <v>124</v>
      </c>
      <c r="D30" s="160"/>
      <c r="E30" s="92">
        <f>COUNT(E7:E14,E16:E18,E20:E22,F29E24:E25,E27:E29)</f>
        <v>6</v>
      </c>
      <c r="F30" s="92">
        <f t="shared" ref="F30:R30" si="5">COUNT(F7:F14,F16:F18,F20:F22,F24:F25,F27:F29)</f>
        <v>12</v>
      </c>
      <c r="G30" s="92">
        <f t="shared" si="5"/>
        <v>13</v>
      </c>
      <c r="H30" s="92">
        <f t="shared" si="5"/>
        <v>13</v>
      </c>
      <c r="I30" s="92">
        <f t="shared" si="5"/>
        <v>12</v>
      </c>
      <c r="J30" s="92">
        <f t="shared" si="5"/>
        <v>13</v>
      </c>
      <c r="K30" s="92">
        <f t="shared" si="5"/>
        <v>7</v>
      </c>
      <c r="L30" s="92">
        <f t="shared" si="5"/>
        <v>7</v>
      </c>
      <c r="M30" s="92">
        <f t="shared" si="5"/>
        <v>14</v>
      </c>
      <c r="N30" s="92">
        <f t="shared" si="5"/>
        <v>13</v>
      </c>
      <c r="O30" s="92">
        <f t="shared" si="5"/>
        <v>12</v>
      </c>
      <c r="P30" s="92">
        <f t="shared" si="5"/>
        <v>11</v>
      </c>
      <c r="Q30" s="92">
        <f t="shared" si="5"/>
        <v>13</v>
      </c>
      <c r="R30" s="92">
        <f t="shared" si="5"/>
        <v>7</v>
      </c>
    </row>
    <row r="31" spans="1:18" ht="17.5" customHeight="1" x14ac:dyDescent="0.25">
      <c r="A31" s="84" t="s">
        <v>13</v>
      </c>
      <c r="B31" s="84" t="s">
        <v>34</v>
      </c>
      <c r="C31" s="109" t="s">
        <v>192</v>
      </c>
      <c r="D31" s="86">
        <f>SUM(E31:R31)/2</f>
        <v>32</v>
      </c>
      <c r="E31" s="89">
        <v>8</v>
      </c>
      <c r="F31" s="120"/>
      <c r="G31" s="120"/>
      <c r="H31" s="86"/>
      <c r="I31" s="86">
        <v>8</v>
      </c>
      <c r="J31" s="86">
        <v>8</v>
      </c>
      <c r="K31" s="89">
        <v>8</v>
      </c>
      <c r="L31" s="89">
        <v>8</v>
      </c>
      <c r="M31" s="86"/>
      <c r="N31" s="86"/>
      <c r="O31" s="86"/>
      <c r="P31" s="86">
        <v>8</v>
      </c>
      <c r="Q31" s="86">
        <v>8</v>
      </c>
      <c r="R31" s="87">
        <v>8</v>
      </c>
    </row>
    <row r="32" spans="1:18" ht="17.5" customHeight="1" x14ac:dyDescent="0.25">
      <c r="A32" s="90"/>
      <c r="B32" s="90"/>
      <c r="C32" s="91" t="s">
        <v>121</v>
      </c>
      <c r="D32" s="160"/>
      <c r="E32" s="92">
        <f t="shared" ref="E32:R32" si="6">COUNT(E16:E18,E20:E22,E7:E14,E24:E25,E27:E29,E31:E31)</f>
        <v>8</v>
      </c>
      <c r="F32" s="92">
        <f t="shared" si="6"/>
        <v>12</v>
      </c>
      <c r="G32" s="92">
        <f t="shared" si="6"/>
        <v>13</v>
      </c>
      <c r="H32" s="92">
        <f t="shared" si="6"/>
        <v>13</v>
      </c>
      <c r="I32" s="92">
        <f t="shared" si="6"/>
        <v>13</v>
      </c>
      <c r="J32" s="92">
        <f t="shared" si="6"/>
        <v>14</v>
      </c>
      <c r="K32" s="92">
        <f t="shared" si="6"/>
        <v>8</v>
      </c>
      <c r="L32" s="92">
        <f t="shared" si="6"/>
        <v>8</v>
      </c>
      <c r="M32" s="92">
        <f t="shared" si="6"/>
        <v>14</v>
      </c>
      <c r="N32" s="92">
        <f t="shared" si="6"/>
        <v>13</v>
      </c>
      <c r="O32" s="92">
        <f t="shared" si="6"/>
        <v>12</v>
      </c>
      <c r="P32" s="92">
        <f t="shared" si="6"/>
        <v>12</v>
      </c>
      <c r="Q32" s="92">
        <f t="shared" si="6"/>
        <v>14</v>
      </c>
      <c r="R32" s="92">
        <f t="shared" si="6"/>
        <v>8</v>
      </c>
    </row>
    <row r="33" spans="1:18" ht="17.5" customHeight="1" x14ac:dyDescent="0.25">
      <c r="A33" s="84" t="s">
        <v>13</v>
      </c>
      <c r="B33" s="121" t="s">
        <v>162</v>
      </c>
      <c r="C33" s="107" t="s">
        <v>135</v>
      </c>
      <c r="D33" s="86">
        <f>SUM(E33:R33)/2</f>
        <v>40</v>
      </c>
      <c r="E33" s="89"/>
      <c r="F33" s="86">
        <v>8</v>
      </c>
      <c r="G33" s="86">
        <v>8</v>
      </c>
      <c r="H33" s="86">
        <v>8</v>
      </c>
      <c r="I33" s="86">
        <v>8</v>
      </c>
      <c r="J33" s="86"/>
      <c r="K33" s="89">
        <v>8</v>
      </c>
      <c r="L33" s="89">
        <v>8</v>
      </c>
      <c r="M33" s="86">
        <v>8</v>
      </c>
      <c r="N33" s="86">
        <v>8</v>
      </c>
      <c r="O33" s="86">
        <v>8</v>
      </c>
      <c r="P33" s="86"/>
      <c r="Q33" s="86">
        <v>8</v>
      </c>
      <c r="R33" s="87"/>
    </row>
    <row r="34" spans="1:18" ht="17.5" customHeight="1" x14ac:dyDescent="0.25">
      <c r="A34" s="90"/>
      <c r="B34" s="90"/>
      <c r="C34" s="91" t="s">
        <v>139</v>
      </c>
      <c r="D34" s="160"/>
      <c r="E34" s="92">
        <f t="shared" ref="E34:R34" si="7">COUNT(E7:E14,E16:E18,E20:E22,E24:E25,E27:E29,E31:E31,E33:E33)</f>
        <v>8</v>
      </c>
      <c r="F34" s="92">
        <f t="shared" si="7"/>
        <v>13</v>
      </c>
      <c r="G34" s="92">
        <f t="shared" si="7"/>
        <v>14</v>
      </c>
      <c r="H34" s="92">
        <f t="shared" si="7"/>
        <v>14</v>
      </c>
      <c r="I34" s="92">
        <f t="shared" si="7"/>
        <v>14</v>
      </c>
      <c r="J34" s="92">
        <f t="shared" si="7"/>
        <v>14</v>
      </c>
      <c r="K34" s="92">
        <f t="shared" si="7"/>
        <v>9</v>
      </c>
      <c r="L34" s="92">
        <f t="shared" si="7"/>
        <v>9</v>
      </c>
      <c r="M34" s="92">
        <f t="shared" si="7"/>
        <v>15</v>
      </c>
      <c r="N34" s="92">
        <f t="shared" si="7"/>
        <v>14</v>
      </c>
      <c r="O34" s="92">
        <f t="shared" si="7"/>
        <v>13</v>
      </c>
      <c r="P34" s="92">
        <f t="shared" si="7"/>
        <v>12</v>
      </c>
      <c r="Q34" s="92">
        <f t="shared" si="7"/>
        <v>15</v>
      </c>
      <c r="R34" s="92">
        <f t="shared" si="7"/>
        <v>8</v>
      </c>
    </row>
    <row r="35" spans="1:18" ht="17.5" customHeight="1" x14ac:dyDescent="0.25">
      <c r="A35" s="84" t="s">
        <v>13</v>
      </c>
      <c r="B35" s="84" t="s">
        <v>103</v>
      </c>
      <c r="C35" s="109" t="s">
        <v>202</v>
      </c>
      <c r="D35" s="86">
        <f>SUM(E35:R35)/2</f>
        <v>40</v>
      </c>
      <c r="E35" s="89">
        <v>8</v>
      </c>
      <c r="F35" s="86"/>
      <c r="G35" s="88">
        <v>8</v>
      </c>
      <c r="H35" s="86">
        <v>8</v>
      </c>
      <c r="I35" s="86">
        <v>8</v>
      </c>
      <c r="J35" s="86">
        <v>8</v>
      </c>
      <c r="K35" s="89"/>
      <c r="L35" s="89"/>
      <c r="M35" s="86">
        <v>8</v>
      </c>
      <c r="N35" s="86">
        <v>8</v>
      </c>
      <c r="O35" s="86"/>
      <c r="P35" s="86">
        <v>8</v>
      </c>
      <c r="Q35" s="86">
        <v>8</v>
      </c>
      <c r="R35" s="87">
        <v>8</v>
      </c>
    </row>
    <row r="36" spans="1:18" ht="17.5" customHeight="1" x14ac:dyDescent="0.25">
      <c r="A36" s="84" t="s">
        <v>13</v>
      </c>
      <c r="B36" s="84" t="s">
        <v>178</v>
      </c>
      <c r="C36" s="109" t="s">
        <v>158</v>
      </c>
      <c r="D36" s="86">
        <f>SUM(E36:R36)/2</f>
        <v>9</v>
      </c>
      <c r="E36" s="89">
        <v>9</v>
      </c>
      <c r="F36" s="142">
        <v>9</v>
      </c>
      <c r="G36" s="142"/>
      <c r="H36" s="157" t="s">
        <v>104</v>
      </c>
      <c r="I36" s="142"/>
      <c r="J36" s="142"/>
      <c r="K36" s="110" t="s">
        <v>104</v>
      </c>
      <c r="L36" s="110" t="s">
        <v>104</v>
      </c>
      <c r="M36" s="157" t="s">
        <v>104</v>
      </c>
      <c r="N36" s="142"/>
      <c r="O36" s="157" t="s">
        <v>104</v>
      </c>
      <c r="P36" s="142"/>
      <c r="Q36" s="157" t="s">
        <v>219</v>
      </c>
      <c r="R36" s="144"/>
    </row>
    <row r="37" spans="1:18" ht="17.5" customHeight="1" x14ac:dyDescent="0.25">
      <c r="A37" s="90"/>
      <c r="B37" s="90"/>
      <c r="C37" s="91" t="s">
        <v>125</v>
      </c>
      <c r="D37" s="160"/>
      <c r="E37" s="92">
        <f>COUNT(E8:E13,I24,E20:E22,E24:E25,E27:E29,E31:E31,E33:E33,E35:E35)</f>
        <v>7</v>
      </c>
      <c r="F37" s="92">
        <f>COUNT(F8:F13,F16:F17,F20:F22,F24:F25,F27:F29,F31:F31,F33:F33,F35:F35)</f>
        <v>12</v>
      </c>
      <c r="G37" s="92">
        <f>COUNT(G8:G13,G16:G17,G20:G22,G24:G25,G27:G29,G31:G31,G33:G33,G35:G35)</f>
        <v>13</v>
      </c>
      <c r="H37" s="92">
        <f>COUNT(H8:H13,H16:H17,H20:H22,H24:H25,H27:H29,H31:H31,H33:H33,H35:H35)</f>
        <v>13</v>
      </c>
      <c r="I37" s="92">
        <f>COUNT(I8:I13,I16:I17,I20:I22,I24:I25,I27:I29,I31:I31,I33:I33,I35:I35)</f>
        <v>14</v>
      </c>
      <c r="J37" s="92">
        <f>COUNT(J8:J13,J16:J17,J20:J22,J24:J25,J27:J29,J31:J31,J33:J33,J35:J35)</f>
        <v>14</v>
      </c>
      <c r="K37" s="92">
        <f>COUNT(K8:K13,K16:K18,K20:K22,K24:K25,K27:K29,K31:K31,K33:K33,K35:K35)</f>
        <v>8</v>
      </c>
      <c r="L37" s="92">
        <f>COUNT(L8:L13,L16:L18,L20:L22,L24:L25,L27:L29,L31:L31,L33:L33,L35:L35)</f>
        <v>8</v>
      </c>
      <c r="M37" s="92">
        <f>COUNT(M8:M13,M16:M17,M20:M22,M24:M25,M27:M29,M31:M31,M33:M33,M35:M35)</f>
        <v>14</v>
      </c>
      <c r="N37" s="92">
        <f>COUNT(N8:N13,N16:N17,N20:N22,N24:N25,N27:N29,N31:N31,N33:N33,N35:N35)</f>
        <v>13</v>
      </c>
      <c r="O37" s="92">
        <f>COUNT(O8:O13,O16:O17,O20:O22,O24:O25,O27:O29,O31:O31,O33:O33,O35:O35)</f>
        <v>12</v>
      </c>
      <c r="P37" s="92">
        <f>COUNT(P8:P13,P16:P17,P20:P22,P24:P25,P27:P29,P31:P31,P33:P33,P35:P35)</f>
        <v>12</v>
      </c>
      <c r="Q37" s="92">
        <f>COUNT(Q8:Q13,Q16:Q17,Q20:Q22,Q24:Q25,Q27:Q29,Q31:Q31,Q33:Q33,Q35:Q35)</f>
        <v>15</v>
      </c>
      <c r="R37" s="92">
        <f>COUNT(R8:R13,R16:R18,R20:R22,R24:R25,R27:R29,R31:R31,R33:R33,R35:R35)</f>
        <v>9</v>
      </c>
    </row>
    <row r="38" spans="1:18" ht="17.5" customHeight="1" x14ac:dyDescent="0.25">
      <c r="A38" s="84" t="s">
        <v>13</v>
      </c>
      <c r="B38" s="131" t="s">
        <v>93</v>
      </c>
      <c r="C38" s="125" t="s">
        <v>131</v>
      </c>
      <c r="D38" s="86">
        <f t="shared" ref="D38:D45" si="8">SUM(E38:R38)/2</f>
        <v>32</v>
      </c>
      <c r="E38" s="89"/>
      <c r="F38" s="86">
        <v>8</v>
      </c>
      <c r="G38" s="86"/>
      <c r="H38" s="86">
        <v>8</v>
      </c>
      <c r="I38" s="86">
        <v>8</v>
      </c>
      <c r="J38" s="86">
        <v>8</v>
      </c>
      <c r="K38" s="89"/>
      <c r="L38" s="146"/>
      <c r="M38" s="86"/>
      <c r="N38" s="86">
        <v>8</v>
      </c>
      <c r="O38" s="86">
        <v>8</v>
      </c>
      <c r="P38" s="86">
        <v>8</v>
      </c>
      <c r="Q38" s="86">
        <v>8</v>
      </c>
      <c r="R38" s="87"/>
    </row>
    <row r="39" spans="1:18" ht="17.5" customHeight="1" x14ac:dyDescent="0.25">
      <c r="A39" s="84" t="s">
        <v>13</v>
      </c>
      <c r="B39" s="131" t="s">
        <v>94</v>
      </c>
      <c r="C39" s="125" t="s">
        <v>176</v>
      </c>
      <c r="D39" s="86">
        <f t="shared" si="8"/>
        <v>24</v>
      </c>
      <c r="E39" s="89">
        <v>8</v>
      </c>
      <c r="F39" s="86"/>
      <c r="G39" s="120"/>
      <c r="H39" s="120"/>
      <c r="I39" s="86"/>
      <c r="J39" s="86">
        <v>8</v>
      </c>
      <c r="K39" s="89">
        <v>8</v>
      </c>
      <c r="L39" s="89">
        <v>8</v>
      </c>
      <c r="M39" s="86"/>
      <c r="N39" s="86"/>
      <c r="O39" s="86"/>
      <c r="P39" s="86"/>
      <c r="Q39" s="86">
        <v>8</v>
      </c>
      <c r="R39" s="87">
        <v>8</v>
      </c>
    </row>
    <row r="40" spans="1:18" ht="17.5" customHeight="1" x14ac:dyDescent="0.25">
      <c r="A40" s="84" t="s">
        <v>13</v>
      </c>
      <c r="B40" s="84" t="s">
        <v>94</v>
      </c>
      <c r="C40" s="125" t="s">
        <v>143</v>
      </c>
      <c r="D40" s="86">
        <f t="shared" si="8"/>
        <v>40</v>
      </c>
      <c r="E40" s="89">
        <v>8</v>
      </c>
      <c r="F40" s="86"/>
      <c r="G40" s="86">
        <v>8</v>
      </c>
      <c r="H40" s="86">
        <v>8</v>
      </c>
      <c r="I40" s="86">
        <v>8</v>
      </c>
      <c r="J40" s="86">
        <v>8</v>
      </c>
      <c r="K40" s="89"/>
      <c r="L40" s="89"/>
      <c r="M40" s="86">
        <v>8</v>
      </c>
      <c r="N40" s="86">
        <v>8</v>
      </c>
      <c r="O40" s="86"/>
      <c r="P40" s="86">
        <v>8</v>
      </c>
      <c r="Q40" s="86">
        <v>8</v>
      </c>
      <c r="R40" s="87">
        <v>8</v>
      </c>
    </row>
    <row r="41" spans="1:18" ht="17.5" hidden="1" customHeight="1" x14ac:dyDescent="0.25">
      <c r="A41" s="84" t="s">
        <v>13</v>
      </c>
      <c r="B41" s="84" t="s">
        <v>94</v>
      </c>
      <c r="C41" s="125" t="s">
        <v>136</v>
      </c>
      <c r="D41" s="86">
        <f t="shared" si="8"/>
        <v>0</v>
      </c>
      <c r="E41" s="89"/>
      <c r="F41" s="86"/>
      <c r="G41" s="86"/>
      <c r="H41" s="86"/>
      <c r="I41" s="86"/>
      <c r="J41" s="86"/>
      <c r="K41" s="89"/>
      <c r="L41" s="89"/>
      <c r="M41" s="86"/>
      <c r="N41" s="86"/>
      <c r="O41" s="86"/>
      <c r="P41" s="86"/>
      <c r="Q41" s="86"/>
      <c r="R41" s="87"/>
    </row>
    <row r="42" spans="1:18" ht="17.5" customHeight="1" x14ac:dyDescent="0.25">
      <c r="A42" s="84" t="s">
        <v>13</v>
      </c>
      <c r="B42" s="84" t="s">
        <v>94</v>
      </c>
      <c r="C42" s="125" t="s">
        <v>205</v>
      </c>
      <c r="D42" s="86">
        <f t="shared" si="8"/>
        <v>40</v>
      </c>
      <c r="E42" s="89"/>
      <c r="F42" s="86">
        <v>8</v>
      </c>
      <c r="G42" s="86">
        <v>8</v>
      </c>
      <c r="H42" s="86">
        <v>8</v>
      </c>
      <c r="I42" s="86">
        <v>8</v>
      </c>
      <c r="J42" s="86"/>
      <c r="K42" s="89">
        <v>8</v>
      </c>
      <c r="L42" s="89">
        <v>8</v>
      </c>
      <c r="M42" s="86">
        <v>8</v>
      </c>
      <c r="N42" s="86">
        <v>8</v>
      </c>
      <c r="O42" s="86">
        <v>8</v>
      </c>
      <c r="P42" s="86"/>
      <c r="Q42" s="86">
        <v>8</v>
      </c>
      <c r="R42" s="87"/>
    </row>
    <row r="43" spans="1:18" ht="17.5" customHeight="1" x14ac:dyDescent="0.25">
      <c r="A43" s="84" t="s">
        <v>13</v>
      </c>
      <c r="B43" s="84" t="s">
        <v>94</v>
      </c>
      <c r="C43" s="125" t="s">
        <v>210</v>
      </c>
      <c r="D43" s="86">
        <f t="shared" si="8"/>
        <v>40</v>
      </c>
      <c r="E43" s="89">
        <v>8</v>
      </c>
      <c r="F43" s="86"/>
      <c r="G43" s="86">
        <v>8</v>
      </c>
      <c r="H43" s="86">
        <v>8</v>
      </c>
      <c r="I43" s="86">
        <v>8</v>
      </c>
      <c r="J43" s="86">
        <v>8</v>
      </c>
      <c r="K43" s="89"/>
      <c r="L43" s="89"/>
      <c r="M43" s="86"/>
      <c r="N43" s="86">
        <v>8</v>
      </c>
      <c r="O43" s="86">
        <v>8</v>
      </c>
      <c r="P43" s="86">
        <v>8</v>
      </c>
      <c r="Q43" s="86">
        <v>8</v>
      </c>
      <c r="R43" s="87">
        <v>8</v>
      </c>
    </row>
    <row r="44" spans="1:18" ht="17.5" customHeight="1" x14ac:dyDescent="0.25">
      <c r="A44" s="84" t="s">
        <v>13</v>
      </c>
      <c r="B44" s="84" t="s">
        <v>94</v>
      </c>
      <c r="C44" s="125" t="s">
        <v>208</v>
      </c>
      <c r="D44" s="86">
        <f t="shared" si="8"/>
        <v>40</v>
      </c>
      <c r="E44" s="89"/>
      <c r="F44" s="86">
        <v>8</v>
      </c>
      <c r="G44" s="86">
        <v>8</v>
      </c>
      <c r="H44" s="86">
        <v>8</v>
      </c>
      <c r="I44" s="86"/>
      <c r="J44" s="86">
        <v>8</v>
      </c>
      <c r="K44" s="89">
        <v>8</v>
      </c>
      <c r="L44" s="89">
        <v>8</v>
      </c>
      <c r="M44" s="86">
        <v>8</v>
      </c>
      <c r="N44" s="86"/>
      <c r="O44" s="86">
        <v>8</v>
      </c>
      <c r="P44" s="86">
        <v>8</v>
      </c>
      <c r="Q44" s="86">
        <v>8</v>
      </c>
      <c r="R44" s="87"/>
    </row>
    <row r="45" spans="1:18" ht="17.5" customHeight="1" x14ac:dyDescent="0.25">
      <c r="A45" s="84" t="s">
        <v>13</v>
      </c>
      <c r="B45" s="121" t="s">
        <v>216</v>
      </c>
      <c r="C45" s="123" t="s">
        <v>157</v>
      </c>
      <c r="D45" s="86">
        <f t="shared" si="8"/>
        <v>35</v>
      </c>
      <c r="E45" s="89">
        <v>7</v>
      </c>
      <c r="F45" s="86">
        <v>7</v>
      </c>
      <c r="G45" s="86">
        <v>7</v>
      </c>
      <c r="H45" s="86"/>
      <c r="I45" s="86">
        <v>7</v>
      </c>
      <c r="J45" s="86">
        <v>7</v>
      </c>
      <c r="K45" s="89"/>
      <c r="L45" s="89"/>
      <c r="M45" s="86">
        <v>7</v>
      </c>
      <c r="N45" s="86">
        <v>7</v>
      </c>
      <c r="O45" s="86">
        <v>7</v>
      </c>
      <c r="P45" s="86">
        <v>7</v>
      </c>
      <c r="Q45" s="86"/>
      <c r="R45" s="87">
        <v>7</v>
      </c>
    </row>
    <row r="46" spans="1:18" ht="17.5" customHeight="1" x14ac:dyDescent="0.25">
      <c r="A46" s="90"/>
      <c r="B46" s="90"/>
      <c r="C46" s="91" t="s">
        <v>126</v>
      </c>
      <c r="D46" s="160"/>
      <c r="E46" s="92">
        <f>COUNT(E8:E13,E16:E18,E20:E22,E24:E25,E27:E29:H34E25,E31:E31,E33:E33,E35:E36)</f>
        <v>8</v>
      </c>
      <c r="F46" s="92">
        <f>COUNT(F8:F13,F16:F18,F20:F22,F24:F25,F27:F29:H34E25,F31:F31,F33:F33,F35:F36)</f>
        <v>10</v>
      </c>
      <c r="G46" s="92">
        <f>COUNT(G8:G13,G16:G18,G20:G22,G24:G25,G27:G29:H34E25,G31:G31,G33:G33,G35:G36)</f>
        <v>11</v>
      </c>
      <c r="H46" s="92">
        <f>COUNT(H8:H13,H16:H18,H20:H22,H24:H25,H27:H29:H34E25,H31:H31,H33:H33,H35:H36)</f>
        <v>11</v>
      </c>
      <c r="I46" s="92">
        <f>COUNT(I8:I13,I16:I18,I20:I22,I24:I25,I27:I29:H34E25,I31:I31,I33:I33,I35:I36)</f>
        <v>13</v>
      </c>
      <c r="J46" s="92">
        <f>COUNT(J8:J13,J16:J18,J20:J22,J24:J25,J27:J29:H34E25,J31:J31,J33:J33,J35:J36)</f>
        <v>11</v>
      </c>
      <c r="K46" s="92">
        <f>COUNT(K8:K13,K16:K18,K20:K22,K24:K25,K27:K29:H34E25,K31:K31,K33:K33,K35:K36)</f>
        <v>7</v>
      </c>
      <c r="L46" s="92">
        <f>COUNT(L8:L13,L16:L18,L20:L22,L24:L25,L27:L29:H34E25,L31:L31,L33:L33,L35:L36)</f>
        <v>7</v>
      </c>
      <c r="M46" s="92">
        <f>COUNT(M8:M13,M16:M18,M20:M22,M24:M25,M27:M29:H34E25,M31:M31,M33:M33,M35:M36)</f>
        <v>12</v>
      </c>
      <c r="N46" s="92">
        <f>COUNT(N8:N13,N16:N18,N20:N22,N24:N25,N27:N29:H34E25,N31:N31,N33:N33,N35:N36)</f>
        <v>11</v>
      </c>
      <c r="O46" s="92">
        <f>COUNT(O8:O13,O16:O18,O20:O22,O24:O25,O27:O29:H34E25,O31:O31,O33:O33,O35:O36)</f>
        <v>9</v>
      </c>
      <c r="P46" s="92">
        <f>COUNT(P8:P13,P16:P18,P20:P22,P24:P25,P27:P29:H34E25,P31:P31,P33:P33,P35:P36)</f>
        <v>11</v>
      </c>
      <c r="Q46" s="92">
        <f>COUNT(Q8:Q13,Q16:Q18,Q20:Q22,Q24:Q25,Q27:Q29:H34E25,Q31:Q31,Q33:Q33,Q35:Q36)</f>
        <v>12</v>
      </c>
      <c r="R46" s="92">
        <f>COUNT(R8:R13,R16:R18,R20:R22,R24:R25,R27:R29:H34E25,R31:R31,R33:R33,R35:R36)</f>
        <v>8</v>
      </c>
    </row>
    <row r="47" spans="1:18" ht="17.5" customHeight="1" x14ac:dyDescent="0.25">
      <c r="A47" s="90"/>
      <c r="B47" s="90"/>
      <c r="C47" s="91" t="s">
        <v>127</v>
      </c>
      <c r="D47" s="160"/>
      <c r="E47" s="92">
        <f t="shared" ref="E47:R47" si="9">COUNT(E16:E17,E20:E22,E24:E25,E27:E29,E31:E31,E33:E33,E35:E36,E38:E44)</f>
        <v>9</v>
      </c>
      <c r="F47" s="92">
        <f t="shared" si="9"/>
        <v>12</v>
      </c>
      <c r="G47" s="92">
        <f t="shared" si="9"/>
        <v>13</v>
      </c>
      <c r="H47" s="92">
        <f t="shared" si="9"/>
        <v>14</v>
      </c>
      <c r="I47" s="92">
        <f t="shared" si="9"/>
        <v>13</v>
      </c>
      <c r="J47" s="92">
        <f t="shared" si="9"/>
        <v>15</v>
      </c>
      <c r="K47" s="92">
        <f t="shared" si="9"/>
        <v>9</v>
      </c>
      <c r="L47" s="92">
        <f t="shared" si="9"/>
        <v>9</v>
      </c>
      <c r="M47" s="92">
        <f t="shared" si="9"/>
        <v>12</v>
      </c>
      <c r="N47" s="92">
        <f t="shared" si="9"/>
        <v>13</v>
      </c>
      <c r="O47" s="92">
        <f t="shared" si="9"/>
        <v>12</v>
      </c>
      <c r="P47" s="92">
        <f t="shared" si="9"/>
        <v>12</v>
      </c>
      <c r="Q47" s="92">
        <f t="shared" si="9"/>
        <v>17</v>
      </c>
      <c r="R47" s="92">
        <f t="shared" si="9"/>
        <v>8</v>
      </c>
    </row>
    <row r="48" spans="1:18" ht="17.5" customHeight="1" x14ac:dyDescent="0.25">
      <c r="A48" s="84" t="s">
        <v>13</v>
      </c>
      <c r="B48" s="84" t="s">
        <v>110</v>
      </c>
      <c r="C48" s="85" t="s">
        <v>106</v>
      </c>
      <c r="D48" s="86">
        <f>SUM(E48:R48)/2</f>
        <v>30</v>
      </c>
      <c r="E48" s="87"/>
      <c r="F48" s="88">
        <v>6</v>
      </c>
      <c r="G48" s="88">
        <v>6</v>
      </c>
      <c r="H48" s="88">
        <v>6</v>
      </c>
      <c r="I48" s="86">
        <v>6</v>
      </c>
      <c r="J48" s="86">
        <v>6</v>
      </c>
      <c r="K48" s="138"/>
      <c r="L48" s="89"/>
      <c r="M48" s="86">
        <v>6</v>
      </c>
      <c r="N48" s="86">
        <v>6</v>
      </c>
      <c r="O48" s="86">
        <v>6</v>
      </c>
      <c r="P48" s="86">
        <v>6</v>
      </c>
      <c r="Q48" s="86">
        <v>6</v>
      </c>
      <c r="R48" s="138"/>
    </row>
    <row r="49" spans="1:18" ht="17.5" customHeight="1" x14ac:dyDescent="0.25">
      <c r="A49" s="90"/>
      <c r="B49" s="90"/>
      <c r="C49" s="91" t="s">
        <v>113</v>
      </c>
      <c r="D49" s="160"/>
      <c r="E49" s="92">
        <f>COUNT(E24:E25,E27:E29,E31:E31,E33:E33,E35:E36,E38:E45,E48:E48)</f>
        <v>9</v>
      </c>
      <c r="F49" s="92">
        <f t="shared" ref="F49:R49" si="10">COUNT(F24:F25,F27:F29,F31,F33:F33,F35:F36,F38:F45,F48:F48)</f>
        <v>10</v>
      </c>
      <c r="G49" s="92">
        <f t="shared" si="10"/>
        <v>11</v>
      </c>
      <c r="H49" s="92">
        <f t="shared" si="10"/>
        <v>11</v>
      </c>
      <c r="I49" s="92">
        <f t="shared" si="10"/>
        <v>10</v>
      </c>
      <c r="J49" s="92">
        <f t="shared" si="10"/>
        <v>12</v>
      </c>
      <c r="K49" s="92">
        <f t="shared" si="10"/>
        <v>7</v>
      </c>
      <c r="L49" s="92">
        <f t="shared" si="10"/>
        <v>7</v>
      </c>
      <c r="M49" s="92">
        <f t="shared" si="10"/>
        <v>10</v>
      </c>
      <c r="N49" s="92">
        <f t="shared" si="10"/>
        <v>11</v>
      </c>
      <c r="O49" s="92">
        <f t="shared" si="10"/>
        <v>10</v>
      </c>
      <c r="P49" s="92">
        <f t="shared" si="10"/>
        <v>9</v>
      </c>
      <c r="Q49" s="92">
        <f t="shared" si="10"/>
        <v>13</v>
      </c>
      <c r="R49" s="92">
        <f t="shared" si="10"/>
        <v>8</v>
      </c>
    </row>
    <row r="50" spans="1:18" ht="17.5" hidden="1" customHeight="1" x14ac:dyDescent="0.25">
      <c r="A50" s="90"/>
      <c r="B50" s="90"/>
      <c r="C50" s="91" t="s">
        <v>55</v>
      </c>
      <c r="D50" s="160"/>
      <c r="E50" s="92">
        <f t="shared" ref="E50:R50" si="11">COUNT(E27:E29,E31:E31,E33:E33,E35:E36,E38:E45,E48:E48, E25)</f>
        <v>9</v>
      </c>
      <c r="F50" s="92">
        <f t="shared" si="11"/>
        <v>10</v>
      </c>
      <c r="G50" s="92">
        <f t="shared" si="11"/>
        <v>11</v>
      </c>
      <c r="H50" s="92">
        <f t="shared" si="11"/>
        <v>11</v>
      </c>
      <c r="I50" s="92">
        <f t="shared" si="11"/>
        <v>10</v>
      </c>
      <c r="J50" s="92">
        <f t="shared" si="11"/>
        <v>12</v>
      </c>
      <c r="K50" s="92">
        <f t="shared" si="11"/>
        <v>7</v>
      </c>
      <c r="L50" s="92">
        <f t="shared" si="11"/>
        <v>7</v>
      </c>
      <c r="M50" s="92">
        <f t="shared" si="11"/>
        <v>10</v>
      </c>
      <c r="N50" s="92">
        <f t="shared" si="11"/>
        <v>11</v>
      </c>
      <c r="O50" s="92">
        <f t="shared" si="11"/>
        <v>10</v>
      </c>
      <c r="P50" s="92">
        <f t="shared" si="11"/>
        <v>9</v>
      </c>
      <c r="Q50" s="92">
        <f t="shared" si="11"/>
        <v>13</v>
      </c>
      <c r="R50" s="92">
        <f t="shared" si="11"/>
        <v>8</v>
      </c>
    </row>
    <row r="51" spans="1:18" ht="17.5" hidden="1" customHeight="1" x14ac:dyDescent="0.25">
      <c r="A51" s="90"/>
      <c r="B51" s="90"/>
      <c r="C51" s="91" t="s">
        <v>105</v>
      </c>
      <c r="D51" s="160"/>
      <c r="E51" s="92">
        <f t="shared" ref="E51:R51" si="12">COUNT(E31:E31,E33:E33,E35:E36,E38:E45,E48:E48)</f>
        <v>7</v>
      </c>
      <c r="F51" s="92">
        <f t="shared" si="12"/>
        <v>7</v>
      </c>
      <c r="G51" s="92">
        <f t="shared" si="12"/>
        <v>8</v>
      </c>
      <c r="H51" s="92">
        <f t="shared" si="12"/>
        <v>8</v>
      </c>
      <c r="I51" s="92">
        <f t="shared" si="12"/>
        <v>9</v>
      </c>
      <c r="J51" s="92">
        <f t="shared" si="12"/>
        <v>9</v>
      </c>
      <c r="K51" s="92">
        <f t="shared" si="12"/>
        <v>5</v>
      </c>
      <c r="L51" s="92">
        <f t="shared" si="12"/>
        <v>5</v>
      </c>
      <c r="M51" s="92">
        <f t="shared" si="12"/>
        <v>7</v>
      </c>
      <c r="N51" s="92">
        <f t="shared" si="12"/>
        <v>8</v>
      </c>
      <c r="O51" s="92">
        <f t="shared" si="12"/>
        <v>7</v>
      </c>
      <c r="P51" s="92">
        <f t="shared" si="12"/>
        <v>8</v>
      </c>
      <c r="Q51" s="92">
        <f t="shared" si="12"/>
        <v>10</v>
      </c>
      <c r="R51" s="92">
        <f t="shared" si="12"/>
        <v>6</v>
      </c>
    </row>
    <row r="52" spans="1:18" ht="17.5" hidden="1" customHeight="1" x14ac:dyDescent="0.25">
      <c r="A52" s="90"/>
      <c r="B52" s="90"/>
      <c r="C52" s="91" t="s">
        <v>128</v>
      </c>
      <c r="D52" s="160"/>
      <c r="E52" s="92">
        <f t="shared" ref="E52:R52" si="13">COUNT(E33:E33,E35:E36,E38:E45,E48:E48)</f>
        <v>6</v>
      </c>
      <c r="F52" s="92">
        <f t="shared" si="13"/>
        <v>7</v>
      </c>
      <c r="G52" s="92">
        <f t="shared" si="13"/>
        <v>8</v>
      </c>
      <c r="H52" s="92">
        <f t="shared" si="13"/>
        <v>8</v>
      </c>
      <c r="I52" s="92">
        <f t="shared" si="13"/>
        <v>8</v>
      </c>
      <c r="J52" s="92">
        <f t="shared" si="13"/>
        <v>8</v>
      </c>
      <c r="K52" s="92">
        <f t="shared" si="13"/>
        <v>4</v>
      </c>
      <c r="L52" s="92">
        <f t="shared" si="13"/>
        <v>4</v>
      </c>
      <c r="M52" s="92">
        <f t="shared" si="13"/>
        <v>7</v>
      </c>
      <c r="N52" s="92">
        <f t="shared" si="13"/>
        <v>8</v>
      </c>
      <c r="O52" s="92">
        <f t="shared" si="13"/>
        <v>7</v>
      </c>
      <c r="P52" s="92">
        <f t="shared" si="13"/>
        <v>7</v>
      </c>
      <c r="Q52" s="92">
        <f t="shared" si="13"/>
        <v>9</v>
      </c>
      <c r="R52" s="92">
        <f t="shared" si="13"/>
        <v>5</v>
      </c>
    </row>
    <row r="53" spans="1:18" ht="17.5" hidden="1" customHeight="1" x14ac:dyDescent="0.25">
      <c r="A53" s="90"/>
      <c r="B53" s="90"/>
      <c r="C53" s="91" t="s">
        <v>161</v>
      </c>
      <c r="D53" s="160"/>
      <c r="E53" s="92">
        <f t="shared" ref="E53:R53" si="14">COUNT(E35:E36,E38:E45,E48:E48)</f>
        <v>6</v>
      </c>
      <c r="F53" s="92">
        <f t="shared" si="14"/>
        <v>6</v>
      </c>
      <c r="G53" s="92">
        <f t="shared" si="14"/>
        <v>7</v>
      </c>
      <c r="H53" s="92">
        <f t="shared" si="14"/>
        <v>7</v>
      </c>
      <c r="I53" s="92">
        <f t="shared" si="14"/>
        <v>7</v>
      </c>
      <c r="J53" s="92">
        <f t="shared" si="14"/>
        <v>8</v>
      </c>
      <c r="K53" s="92">
        <f t="shared" si="14"/>
        <v>3</v>
      </c>
      <c r="L53" s="92">
        <f t="shared" si="14"/>
        <v>3</v>
      </c>
      <c r="M53" s="92">
        <f t="shared" si="14"/>
        <v>6</v>
      </c>
      <c r="N53" s="92">
        <f t="shared" si="14"/>
        <v>7</v>
      </c>
      <c r="O53" s="92">
        <f t="shared" si="14"/>
        <v>6</v>
      </c>
      <c r="P53" s="92">
        <f t="shared" si="14"/>
        <v>7</v>
      </c>
      <c r="Q53" s="92">
        <f t="shared" si="14"/>
        <v>8</v>
      </c>
      <c r="R53" s="92">
        <f t="shared" si="14"/>
        <v>5</v>
      </c>
    </row>
    <row r="54" spans="1:18" ht="17.5" hidden="1" customHeight="1" x14ac:dyDescent="0.25">
      <c r="A54" s="90"/>
      <c r="B54" s="90"/>
      <c r="C54" s="91" t="s">
        <v>129</v>
      </c>
      <c r="D54" s="160"/>
      <c r="E54" s="92">
        <f>COUNT(E36:E36,E38:E45,E48:E48)</f>
        <v>5</v>
      </c>
      <c r="F54" s="92">
        <f t="shared" ref="F54:R54" si="15">COUNT(F36:F36,F38:F45,F48:F48)</f>
        <v>6</v>
      </c>
      <c r="G54" s="92">
        <f t="shared" si="15"/>
        <v>6</v>
      </c>
      <c r="H54" s="92">
        <f t="shared" si="15"/>
        <v>6</v>
      </c>
      <c r="I54" s="92">
        <f t="shared" si="15"/>
        <v>6</v>
      </c>
      <c r="J54" s="92">
        <f t="shared" si="15"/>
        <v>7</v>
      </c>
      <c r="K54" s="92">
        <f t="shared" si="15"/>
        <v>3</v>
      </c>
      <c r="L54" s="92">
        <f t="shared" si="15"/>
        <v>3</v>
      </c>
      <c r="M54" s="92">
        <f t="shared" si="15"/>
        <v>5</v>
      </c>
      <c r="N54" s="92">
        <f t="shared" si="15"/>
        <v>6</v>
      </c>
      <c r="O54" s="92">
        <f t="shared" si="15"/>
        <v>6</v>
      </c>
      <c r="P54" s="92">
        <f t="shared" si="15"/>
        <v>6</v>
      </c>
      <c r="Q54" s="92">
        <f t="shared" si="15"/>
        <v>7</v>
      </c>
      <c r="R54" s="92">
        <f t="shared" si="15"/>
        <v>4</v>
      </c>
    </row>
    <row r="55" spans="1:18" ht="17.5" hidden="1" customHeight="1" x14ac:dyDescent="0.25">
      <c r="A55" s="90"/>
      <c r="B55" s="90"/>
      <c r="C55" s="91" t="s">
        <v>186</v>
      </c>
      <c r="D55" s="160"/>
      <c r="E55" s="92">
        <f>COUNT(E36,E38:E45,E48)</f>
        <v>5</v>
      </c>
      <c r="F55" s="92">
        <f t="shared" ref="F55:R55" si="16">COUNT(F36,F38:F45,F48)</f>
        <v>6</v>
      </c>
      <c r="G55" s="92">
        <f t="shared" si="16"/>
        <v>6</v>
      </c>
      <c r="H55" s="92">
        <f t="shared" si="16"/>
        <v>6</v>
      </c>
      <c r="I55" s="92">
        <f t="shared" si="16"/>
        <v>6</v>
      </c>
      <c r="J55" s="92">
        <f t="shared" si="16"/>
        <v>7</v>
      </c>
      <c r="K55" s="92">
        <f t="shared" si="16"/>
        <v>3</v>
      </c>
      <c r="L55" s="92">
        <f t="shared" si="16"/>
        <v>3</v>
      </c>
      <c r="M55" s="92">
        <f t="shared" si="16"/>
        <v>5</v>
      </c>
      <c r="N55" s="92">
        <f t="shared" si="16"/>
        <v>6</v>
      </c>
      <c r="O55" s="92">
        <f t="shared" si="16"/>
        <v>6</v>
      </c>
      <c r="P55" s="92">
        <f t="shared" si="16"/>
        <v>6</v>
      </c>
      <c r="Q55" s="92">
        <f t="shared" si="16"/>
        <v>7</v>
      </c>
      <c r="R55" s="92">
        <f t="shared" si="16"/>
        <v>4</v>
      </c>
    </row>
    <row r="56" spans="1:18" ht="17.5" customHeight="1" x14ac:dyDescent="0.25">
      <c r="A56" s="90"/>
      <c r="B56" s="90"/>
      <c r="C56" s="91" t="s">
        <v>130</v>
      </c>
      <c r="D56" s="160"/>
      <c r="E56" s="92">
        <f>COUNT(E36,E39:E45,E48:E48)</f>
        <v>5</v>
      </c>
      <c r="F56" s="92">
        <f t="shared" ref="F56:R56" si="17">COUNT(F36,F39:F45,F48:F48)</f>
        <v>5</v>
      </c>
      <c r="G56" s="92">
        <f t="shared" si="17"/>
        <v>6</v>
      </c>
      <c r="H56" s="92">
        <f t="shared" si="17"/>
        <v>5</v>
      </c>
      <c r="I56" s="92">
        <f t="shared" si="17"/>
        <v>5</v>
      </c>
      <c r="J56" s="92">
        <f t="shared" si="17"/>
        <v>6</v>
      </c>
      <c r="K56" s="92">
        <f t="shared" si="17"/>
        <v>3</v>
      </c>
      <c r="L56" s="92">
        <f t="shared" si="17"/>
        <v>3</v>
      </c>
      <c r="M56" s="92">
        <f t="shared" si="17"/>
        <v>5</v>
      </c>
      <c r="N56" s="92">
        <f t="shared" si="17"/>
        <v>5</v>
      </c>
      <c r="O56" s="92">
        <f t="shared" si="17"/>
        <v>5</v>
      </c>
      <c r="P56" s="92">
        <f t="shared" si="17"/>
        <v>5</v>
      </c>
      <c r="Q56" s="92">
        <f t="shared" si="17"/>
        <v>6</v>
      </c>
      <c r="R56" s="92">
        <f t="shared" si="17"/>
        <v>4</v>
      </c>
    </row>
    <row r="57" spans="1:18" ht="17.5" customHeight="1" thickBot="1" x14ac:dyDescent="0.3">
      <c r="A57" s="108" t="s">
        <v>102</v>
      </c>
      <c r="B57" s="84"/>
      <c r="C57" s="85"/>
      <c r="D57" s="86"/>
      <c r="E57" s="87"/>
      <c r="F57" s="88"/>
      <c r="G57" s="88"/>
      <c r="H57" s="88"/>
      <c r="I57" s="86"/>
      <c r="J57" s="86"/>
      <c r="K57" s="89"/>
      <c r="L57" s="89"/>
      <c r="M57" s="86"/>
      <c r="N57" s="86"/>
      <c r="O57" s="86"/>
      <c r="P57" s="86"/>
      <c r="Q57" s="86"/>
      <c r="R57" s="87"/>
    </row>
    <row r="58" spans="1:18" ht="17.5" customHeight="1" thickBot="1" x14ac:dyDescent="0.3">
      <c r="A58" s="114" t="s">
        <v>95</v>
      </c>
      <c r="B58" s="114" t="s">
        <v>101</v>
      </c>
      <c r="C58" s="115" t="s">
        <v>97</v>
      </c>
      <c r="D58" s="114">
        <f>SUM(E58:R58)/2</f>
        <v>19</v>
      </c>
      <c r="E58" s="118"/>
      <c r="F58" s="117">
        <v>7.5</v>
      </c>
      <c r="G58" s="117">
        <v>7.5</v>
      </c>
      <c r="H58" s="117">
        <v>4</v>
      </c>
      <c r="I58" s="114"/>
      <c r="J58" s="114"/>
      <c r="K58" s="118"/>
      <c r="L58" s="118"/>
      <c r="M58" s="114">
        <v>7.5</v>
      </c>
      <c r="N58" s="114">
        <v>7.5</v>
      </c>
      <c r="O58" s="114">
        <v>4</v>
      </c>
      <c r="P58" s="114"/>
      <c r="Q58" s="114"/>
      <c r="R58" s="116"/>
    </row>
    <row r="59" spans="1:18" ht="17.5" customHeight="1" x14ac:dyDescent="0.25">
      <c r="A59" s="84" t="s">
        <v>96</v>
      </c>
      <c r="B59" s="84" t="s">
        <v>100</v>
      </c>
      <c r="C59" s="126" t="s">
        <v>99</v>
      </c>
      <c r="D59" s="86">
        <f>SUM(E59:R59)/2</f>
        <v>38</v>
      </c>
      <c r="E59" s="113"/>
      <c r="F59" s="128">
        <v>9.5</v>
      </c>
      <c r="G59" s="84">
        <v>9.5</v>
      </c>
      <c r="H59" s="84">
        <v>9.5</v>
      </c>
      <c r="I59" s="84">
        <v>9.5</v>
      </c>
      <c r="J59" s="84"/>
      <c r="K59" s="113"/>
      <c r="L59" s="143"/>
      <c r="M59" s="129">
        <v>9.5</v>
      </c>
      <c r="N59" s="84">
        <v>9.5</v>
      </c>
      <c r="O59" s="84">
        <v>9.5</v>
      </c>
      <c r="P59" s="84">
        <v>9.5</v>
      </c>
      <c r="Q59" s="84"/>
      <c r="R59" s="112"/>
    </row>
    <row r="60" spans="1:18" ht="17.5" customHeight="1" x14ac:dyDescent="0.25">
      <c r="A60" s="84" t="s">
        <v>96</v>
      </c>
      <c r="B60" s="84" t="s">
        <v>100</v>
      </c>
      <c r="C60" s="126" t="s">
        <v>137</v>
      </c>
      <c r="D60" s="86">
        <f>SUM(E60:R60)/2</f>
        <v>32.5</v>
      </c>
      <c r="E60" s="113">
        <v>9.5</v>
      </c>
      <c r="F60" s="129">
        <v>9.5</v>
      </c>
      <c r="G60" s="84"/>
      <c r="H60" s="84"/>
      <c r="I60" s="84">
        <v>4</v>
      </c>
      <c r="J60" s="84">
        <v>9.5</v>
      </c>
      <c r="K60" s="113">
        <v>9.5</v>
      </c>
      <c r="L60" s="113">
        <v>9.5</v>
      </c>
      <c r="M60" s="128">
        <v>9.5</v>
      </c>
      <c r="N60" s="84"/>
      <c r="O60" s="84"/>
      <c r="P60" s="84">
        <v>4</v>
      </c>
      <c r="Q60" s="121" t="s">
        <v>104</v>
      </c>
      <c r="R60" s="121" t="s">
        <v>104</v>
      </c>
    </row>
    <row r="61" spans="1:18" ht="17.5" customHeight="1" x14ac:dyDescent="0.25">
      <c r="A61" s="84"/>
      <c r="B61" s="84"/>
      <c r="C61" s="122" t="s">
        <v>140</v>
      </c>
      <c r="D61" s="86"/>
      <c r="E61" s="89"/>
      <c r="F61" s="88"/>
      <c r="G61" s="88"/>
      <c r="H61" s="88"/>
      <c r="I61" s="86"/>
      <c r="J61" s="86"/>
      <c r="K61" s="89"/>
      <c r="L61" s="89"/>
      <c r="M61" s="86"/>
      <c r="N61" s="86"/>
      <c r="O61" s="86"/>
      <c r="P61" s="86"/>
      <c r="Q61" s="86"/>
      <c r="R61" s="87"/>
    </row>
    <row r="62" spans="1:18" ht="17.5" customHeight="1" x14ac:dyDescent="0.25">
      <c r="A62" s="84"/>
      <c r="B62" s="84"/>
      <c r="C62" s="130" t="s">
        <v>141</v>
      </c>
      <c r="D62" s="86"/>
      <c r="E62" s="89"/>
      <c r="F62" s="88"/>
      <c r="G62" s="88"/>
      <c r="H62" s="88"/>
      <c r="I62" s="86"/>
      <c r="J62" s="86"/>
      <c r="K62" s="89"/>
      <c r="L62" s="89"/>
      <c r="M62" s="86"/>
      <c r="N62" s="86"/>
      <c r="O62" s="86"/>
      <c r="P62" s="86"/>
      <c r="Q62" s="86"/>
      <c r="R62" s="87"/>
    </row>
    <row r="63" spans="1:18" ht="16" hidden="1" customHeight="1" x14ac:dyDescent="0.3">
      <c r="A63" s="93"/>
      <c r="B63" s="76"/>
      <c r="C63" s="150" t="s">
        <v>155</v>
      </c>
      <c r="D63" s="94"/>
      <c r="E63" s="97">
        <f t="shared" ref="E63:R63" si="18">SUM(E7:E14,E16:E18,E20:E22,E24:E25,E27:E29,E31:E31,E33:E33,E35:E36,E38:E45,E48:E48,E58:E62)</f>
        <v>119.5</v>
      </c>
      <c r="F63" s="97">
        <f t="shared" si="18"/>
        <v>175</v>
      </c>
      <c r="G63" s="97">
        <f t="shared" si="18"/>
        <v>177.5</v>
      </c>
      <c r="H63" s="97">
        <f t="shared" si="18"/>
        <v>175</v>
      </c>
      <c r="I63" s="97">
        <f t="shared" si="18"/>
        <v>177</v>
      </c>
      <c r="J63" s="97">
        <f t="shared" si="18"/>
        <v>181</v>
      </c>
      <c r="K63" s="97">
        <f t="shared" si="18"/>
        <v>103.5</v>
      </c>
      <c r="L63" s="97">
        <f t="shared" si="18"/>
        <v>103.5</v>
      </c>
      <c r="M63" s="97">
        <f t="shared" si="18"/>
        <v>187</v>
      </c>
      <c r="N63" s="97">
        <f t="shared" si="18"/>
        <v>177.5</v>
      </c>
      <c r="O63" s="97">
        <f t="shared" si="18"/>
        <v>161</v>
      </c>
      <c r="P63" s="97">
        <f t="shared" si="18"/>
        <v>161</v>
      </c>
      <c r="Q63" s="97">
        <f t="shared" si="18"/>
        <v>180.5</v>
      </c>
      <c r="R63" s="97">
        <f t="shared" si="18"/>
        <v>103</v>
      </c>
    </row>
    <row r="64" spans="1:18" ht="16" hidden="1" customHeight="1" x14ac:dyDescent="0.3">
      <c r="A64" s="95"/>
      <c r="B64" s="96"/>
      <c r="C64" s="151" t="s">
        <v>154</v>
      </c>
      <c r="D64" s="94"/>
      <c r="E64" s="97">
        <f>E63/8</f>
        <v>14.9375</v>
      </c>
      <c r="F64" s="97">
        <f>F63/8</f>
        <v>21.875</v>
      </c>
      <c r="G64" s="97">
        <f>G63/8</f>
        <v>22.1875</v>
      </c>
      <c r="H64" s="97">
        <f t="shared" ref="H64:R64" si="19">H63/8</f>
        <v>21.875</v>
      </c>
      <c r="I64" s="97">
        <f t="shared" si="19"/>
        <v>22.125</v>
      </c>
      <c r="J64" s="97">
        <f t="shared" si="19"/>
        <v>22.625</v>
      </c>
      <c r="K64" s="97">
        <f t="shared" si="19"/>
        <v>12.9375</v>
      </c>
      <c r="L64" s="97">
        <f t="shared" si="19"/>
        <v>12.9375</v>
      </c>
      <c r="M64" s="97">
        <f t="shared" si="19"/>
        <v>23.375</v>
      </c>
      <c r="N64" s="97">
        <f t="shared" si="19"/>
        <v>22.1875</v>
      </c>
      <c r="O64" s="97">
        <f t="shared" si="19"/>
        <v>20.125</v>
      </c>
      <c r="P64" s="97">
        <f t="shared" si="19"/>
        <v>20.125</v>
      </c>
      <c r="Q64" s="97">
        <f t="shared" si="19"/>
        <v>22.5625</v>
      </c>
      <c r="R64" s="97">
        <f t="shared" si="19"/>
        <v>12.875</v>
      </c>
    </row>
    <row r="65" spans="1:18" ht="13" hidden="1" x14ac:dyDescent="0.3">
      <c r="A65" s="98"/>
      <c r="B65" s="98"/>
      <c r="C65" s="98"/>
      <c r="D65" s="203" t="s">
        <v>212</v>
      </c>
      <c r="E65" s="204" t="s">
        <v>74</v>
      </c>
      <c r="F65" s="208" t="s">
        <v>203</v>
      </c>
      <c r="H65" s="203" t="s">
        <v>211</v>
      </c>
      <c r="I65" s="213"/>
      <c r="J65" s="214" t="s">
        <v>203</v>
      </c>
      <c r="L65" s="203" t="s">
        <v>213</v>
      </c>
      <c r="M65" s="204" t="s">
        <v>74</v>
      </c>
      <c r="N65" s="208" t="s">
        <v>203</v>
      </c>
      <c r="P65" s="203" t="s">
        <v>211</v>
      </c>
      <c r="Q65" s="213"/>
      <c r="R65" s="214" t="s">
        <v>203</v>
      </c>
    </row>
    <row r="66" spans="1:18" ht="13" hidden="1" x14ac:dyDescent="0.3">
      <c r="A66" s="100"/>
      <c r="B66" s="100"/>
      <c r="C66" s="100"/>
      <c r="D66" s="199" t="s">
        <v>159</v>
      </c>
      <c r="E66" s="101">
        <v>27.15</v>
      </c>
      <c r="F66" s="209" t="str">
        <f>E66*40 &amp; "hrs"</f>
        <v>1086hrs</v>
      </c>
      <c r="H66" s="197" t="s">
        <v>214</v>
      </c>
      <c r="I66" s="172">
        <v>25.93</v>
      </c>
      <c r="J66" s="216" t="str">
        <f>I66*40 &amp; "hrs"</f>
        <v>1037.2hrs</v>
      </c>
      <c r="L66" s="197" t="s">
        <v>159</v>
      </c>
      <c r="M66" s="175">
        <v>27.15</v>
      </c>
      <c r="N66" s="211" t="str">
        <f>M66*40 &amp; "hrs"</f>
        <v>1086hrs</v>
      </c>
      <c r="P66" s="197" t="s">
        <v>195</v>
      </c>
      <c r="Q66" s="215">
        <v>25.93</v>
      </c>
      <c r="R66" s="212" t="str">
        <f>Q66*40 &amp; "hrs"</f>
        <v>1037.2hrs</v>
      </c>
    </row>
    <row r="67" spans="1:18" ht="13" hidden="1" x14ac:dyDescent="0.3">
      <c r="A67" s="100"/>
      <c r="B67" s="100"/>
      <c r="C67" s="100"/>
      <c r="D67" s="200" t="s">
        <v>204</v>
      </c>
      <c r="E67" s="196">
        <f>SUM(E63:K63)/40</f>
        <v>27.712499999999999</v>
      </c>
      <c r="F67" s="210" t="str">
        <f>E67*40 &amp; "hrs"</f>
        <v>1108.5hrs</v>
      </c>
      <c r="H67" s="198" t="s">
        <v>74</v>
      </c>
      <c r="I67" s="218">
        <f>SUM(E63+F63+G63+H63+I63+J63+K63)/40</f>
        <v>27.712499999999999</v>
      </c>
      <c r="J67" s="219" t="str">
        <f>I67*40 &amp; "hrs"</f>
        <v>1108.5hrs</v>
      </c>
      <c r="L67" s="205" t="s">
        <v>204</v>
      </c>
      <c r="M67" s="202">
        <f>SUM(L63:R63)/40</f>
        <v>26.837499999999999</v>
      </c>
      <c r="N67" s="217" t="str">
        <f>M67*40 &amp; "hrs"</f>
        <v>1073.5hrs</v>
      </c>
      <c r="P67" s="207" t="s">
        <v>74</v>
      </c>
      <c r="Q67" s="105">
        <f>SUM(L63+M63+N63+O63+P63+Q63+R63)/40</f>
        <v>26.837499999999999</v>
      </c>
      <c r="R67" s="220" t="str">
        <f>Q67*40 &amp; "hrs"</f>
        <v>1073.5hrs</v>
      </c>
    </row>
    <row r="68" spans="1:18" ht="13" hidden="1" x14ac:dyDescent="0.3">
      <c r="A68" s="76"/>
      <c r="B68" s="76"/>
      <c r="C68" s="76"/>
      <c r="D68" s="197" t="s">
        <v>188</v>
      </c>
      <c r="E68" s="175">
        <f>COUNTIFS(E11:K64, "T")/40</f>
        <v>0</v>
      </c>
      <c r="F68" s="211" t="str">
        <f>E68*40 &amp; "hrs"</f>
        <v>0hrs</v>
      </c>
      <c r="H68" s="201" t="s">
        <v>215</v>
      </c>
      <c r="I68" s="171">
        <v>29.07</v>
      </c>
      <c r="J68" s="212" t="str">
        <f>I68*40 &amp; "hrs"</f>
        <v>1162.8hrs</v>
      </c>
      <c r="L68" s="206" t="s">
        <v>188</v>
      </c>
      <c r="M68" s="195">
        <f>COUNTIFS(L9:R62, "T")/40</f>
        <v>0</v>
      </c>
      <c r="N68" s="212" t="str">
        <f>M68*40 &amp; "hrs"</f>
        <v>0hrs</v>
      </c>
      <c r="P68" s="201" t="s">
        <v>196</v>
      </c>
      <c r="Q68" s="215">
        <v>29.07</v>
      </c>
      <c r="R68" s="212" t="str">
        <f>Q68*40 &amp; "hrs"</f>
        <v>1162.8hrs</v>
      </c>
    </row>
  </sheetData>
  <mergeCells count="5">
    <mergeCell ref="A1:R1"/>
    <mergeCell ref="A2:R2"/>
    <mergeCell ref="A3:R3"/>
    <mergeCell ref="E4:K4"/>
    <mergeCell ref="L4:R4"/>
  </mergeCells>
  <conditionalFormatting sqref="I67">
    <cfRule type="cellIs" dxfId="23" priority="10" operator="between">
      <formula>25.93</formula>
      <formula>29.07</formula>
    </cfRule>
    <cfRule type="cellIs" dxfId="22" priority="11" operator="lessThan">
      <formula>25.93</formula>
    </cfRule>
    <cfRule type="cellIs" dxfId="21" priority="12" operator="greaterThan">
      <formula>29.07</formula>
    </cfRule>
  </conditionalFormatting>
  <conditionalFormatting sqref="J67">
    <cfRule type="cellIs" dxfId="20" priority="4" operator="lessThan">
      <formula>$J$66</formula>
    </cfRule>
    <cfRule type="cellIs" dxfId="19" priority="5" operator="greaterThan">
      <formula>$J$68</formula>
    </cfRule>
    <cfRule type="cellIs" dxfId="18" priority="6" operator="between">
      <formula>$J$66</formula>
      <formula>$J$68</formula>
    </cfRule>
  </conditionalFormatting>
  <conditionalFormatting sqref="Q66">
    <cfRule type="cellIs" dxfId="17" priority="1" operator="lessThan">
      <formula>$Q$66</formula>
    </cfRule>
  </conditionalFormatting>
  <conditionalFormatting sqref="Q67">
    <cfRule type="cellIs" dxfId="16" priority="2" operator="greaterThan">
      <formula>$Q$68</formula>
    </cfRule>
    <cfRule type="cellIs" dxfId="15" priority="3" operator="between">
      <formula>$Q$66</formula>
      <formula>$Q$68</formula>
    </cfRule>
  </conditionalFormatting>
  <conditionalFormatting sqref="R67">
    <cfRule type="cellIs" dxfId="14" priority="7" operator="lessThan">
      <formula>$R$66</formula>
    </cfRule>
    <cfRule type="cellIs" dxfId="13" priority="8" operator="greaterThan">
      <formula>$R$68</formula>
    </cfRule>
    <cfRule type="cellIs" dxfId="12" priority="9" operator="between">
      <formula>$R$66</formula>
      <formula>$R$68</formula>
    </cfRule>
  </conditionalFormatting>
  <pageMargins left="0.7" right="0.7" top="0.75" bottom="0.75" header="0.3" footer="0.3"/>
  <pageSetup scale="61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R69"/>
  <sheetViews>
    <sheetView topLeftCell="A7" zoomScale="70" zoomScaleNormal="70" workbookViewId="0">
      <selection activeCell="C51" sqref="C51"/>
    </sheetView>
  </sheetViews>
  <sheetFormatPr defaultRowHeight="12.5" x14ac:dyDescent="0.25"/>
  <cols>
    <col min="2" max="2" width="13.81640625" customWidth="1"/>
    <col min="3" max="3" width="18.54296875" customWidth="1"/>
    <col min="4" max="4" width="6.81640625" customWidth="1"/>
    <col min="5" max="18" width="7.5429687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5" customHeight="1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79">
        <v>44983</v>
      </c>
      <c r="F5" s="79">
        <v>44984</v>
      </c>
      <c r="G5" s="79">
        <v>44985</v>
      </c>
      <c r="H5" s="79">
        <v>44986</v>
      </c>
      <c r="I5" s="79">
        <v>44987</v>
      </c>
      <c r="J5" s="79">
        <v>44988</v>
      </c>
      <c r="K5" s="79">
        <v>44989</v>
      </c>
      <c r="L5" s="79">
        <v>44990</v>
      </c>
      <c r="M5" s="79">
        <v>44991</v>
      </c>
      <c r="N5" s="79">
        <v>44992</v>
      </c>
      <c r="O5" s="79">
        <v>44993</v>
      </c>
      <c r="P5" s="79">
        <v>44994</v>
      </c>
      <c r="Q5" s="79">
        <v>44995</v>
      </c>
      <c r="R5" s="79">
        <v>44996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5" customHeight="1" x14ac:dyDescent="0.25">
      <c r="A7" s="84" t="s">
        <v>13</v>
      </c>
      <c r="B7" s="84" t="s">
        <v>116</v>
      </c>
      <c r="C7" s="85" t="s">
        <v>115</v>
      </c>
      <c r="D7" s="86">
        <f t="shared" ref="D7:D14" si="0">SUM(E7:R7)/2</f>
        <v>32.5</v>
      </c>
      <c r="E7" s="89"/>
      <c r="F7" s="86">
        <v>6.5</v>
      </c>
      <c r="G7" s="86">
        <v>6.5</v>
      </c>
      <c r="H7" s="86">
        <v>6.5</v>
      </c>
      <c r="I7" s="86">
        <v>6.5</v>
      </c>
      <c r="J7" s="86">
        <v>6.5</v>
      </c>
      <c r="K7" s="89"/>
      <c r="L7" s="89"/>
      <c r="M7" s="86">
        <v>6.5</v>
      </c>
      <c r="N7" s="86">
        <v>6.5</v>
      </c>
      <c r="O7" s="86">
        <v>6.5</v>
      </c>
      <c r="P7" s="86">
        <v>6.5</v>
      </c>
      <c r="Q7" s="86">
        <v>6.5</v>
      </c>
      <c r="R7" s="87"/>
    </row>
    <row r="8" spans="1:18" ht="15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40</v>
      </c>
      <c r="E8" s="89"/>
      <c r="F8" s="88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15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5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87">
        <v>8</v>
      </c>
    </row>
    <row r="11" spans="1:18" ht="15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5" customHeight="1" x14ac:dyDescent="0.25">
      <c r="A12" s="84" t="s">
        <v>13</v>
      </c>
      <c r="B12" s="84" t="s">
        <v>90</v>
      </c>
      <c r="C12" s="109" t="s">
        <v>112</v>
      </c>
      <c r="D12" s="86">
        <f t="shared" si="0"/>
        <v>28</v>
      </c>
      <c r="E12" s="89"/>
      <c r="F12" s="88"/>
      <c r="G12" s="88">
        <v>8</v>
      </c>
      <c r="H12" s="86">
        <v>8</v>
      </c>
      <c r="I12" s="86">
        <v>8</v>
      </c>
      <c r="J12" s="86"/>
      <c r="K12" s="89">
        <v>8</v>
      </c>
      <c r="L12" s="146">
        <v>8</v>
      </c>
      <c r="M12" s="86"/>
      <c r="N12" s="110" t="s">
        <v>104</v>
      </c>
      <c r="O12" s="86"/>
      <c r="P12" s="86">
        <v>8</v>
      </c>
      <c r="Q12" s="86">
        <v>8</v>
      </c>
      <c r="R12" s="87"/>
    </row>
    <row r="13" spans="1:18" ht="15" customHeight="1" x14ac:dyDescent="0.25">
      <c r="A13" s="84" t="s">
        <v>13</v>
      </c>
      <c r="B13" s="84" t="s">
        <v>90</v>
      </c>
      <c r="C13" s="124" t="s">
        <v>106</v>
      </c>
      <c r="D13" s="86">
        <f t="shared" si="0"/>
        <v>8</v>
      </c>
      <c r="E13" s="89"/>
      <c r="F13" s="88"/>
      <c r="G13" s="88"/>
      <c r="H13" s="86"/>
      <c r="I13" s="86"/>
      <c r="J13" s="86"/>
      <c r="K13" s="89">
        <v>8</v>
      </c>
      <c r="L13" s="146"/>
      <c r="M13" s="86"/>
      <c r="N13" s="86"/>
      <c r="O13" s="86"/>
      <c r="P13" s="86"/>
      <c r="Q13" s="86"/>
      <c r="R13" s="87">
        <v>8</v>
      </c>
    </row>
    <row r="14" spans="1:18" ht="15" customHeight="1" x14ac:dyDescent="0.25">
      <c r="A14" s="84" t="s">
        <v>13</v>
      </c>
      <c r="B14" s="84" t="s">
        <v>90</v>
      </c>
      <c r="C14" s="109" t="s">
        <v>134</v>
      </c>
      <c r="D14" s="86">
        <f t="shared" si="0"/>
        <v>12</v>
      </c>
      <c r="E14" s="89">
        <v>6</v>
      </c>
      <c r="F14" s="88"/>
      <c r="G14" s="88"/>
      <c r="H14" s="86"/>
      <c r="I14" s="86"/>
      <c r="J14" s="86"/>
      <c r="K14" s="89">
        <v>6</v>
      </c>
      <c r="L14" s="146">
        <v>6</v>
      </c>
      <c r="M14" s="86"/>
      <c r="N14" s="86"/>
      <c r="O14" s="86"/>
      <c r="P14" s="86"/>
      <c r="Q14" s="86"/>
      <c r="R14" s="87">
        <v>6</v>
      </c>
    </row>
    <row r="15" spans="1:18" ht="15" customHeight="1" x14ac:dyDescent="0.25">
      <c r="A15" s="90"/>
      <c r="B15" s="90"/>
      <c r="C15" s="91" t="s">
        <v>122</v>
      </c>
      <c r="D15" s="160"/>
      <c r="E15" s="92">
        <f>COUNT(E7:E14)</f>
        <v>3</v>
      </c>
      <c r="F15" s="92">
        <f t="shared" ref="F15:R15" si="1">COUNT(F7:F14)</f>
        <v>5</v>
      </c>
      <c r="G15" s="92">
        <f t="shared" si="1"/>
        <v>5</v>
      </c>
      <c r="H15" s="92">
        <f t="shared" si="1"/>
        <v>5</v>
      </c>
      <c r="I15" s="92">
        <f t="shared" si="1"/>
        <v>6</v>
      </c>
      <c r="J15" s="92">
        <f t="shared" si="1"/>
        <v>5</v>
      </c>
      <c r="K15" s="92">
        <f>COUNT(K7:K14)</f>
        <v>3</v>
      </c>
      <c r="L15" s="92">
        <f>COUNT(L7:L14)</f>
        <v>2</v>
      </c>
      <c r="M15" s="92">
        <f>COUNT(M7:M14)</f>
        <v>5</v>
      </c>
      <c r="N15" s="92">
        <f t="shared" si="1"/>
        <v>5</v>
      </c>
      <c r="O15" s="92">
        <f t="shared" si="1"/>
        <v>5</v>
      </c>
      <c r="P15" s="92">
        <f t="shared" si="1"/>
        <v>5</v>
      </c>
      <c r="Q15" s="92">
        <f t="shared" si="1"/>
        <v>5</v>
      </c>
      <c r="R15" s="92">
        <f t="shared" si="1"/>
        <v>4</v>
      </c>
    </row>
    <row r="16" spans="1:18" ht="15" customHeight="1" x14ac:dyDescent="0.25">
      <c r="A16" s="84" t="s">
        <v>13</v>
      </c>
      <c r="B16" s="84" t="s">
        <v>14</v>
      </c>
      <c r="C16" s="109" t="s">
        <v>98</v>
      </c>
      <c r="D16" s="86">
        <f>SUM(E16:R16)/2</f>
        <v>40</v>
      </c>
      <c r="E16" s="89"/>
      <c r="F16" s="88">
        <v>8</v>
      </c>
      <c r="G16" s="86">
        <v>8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</row>
    <row r="17" spans="1:18" ht="15" customHeight="1" x14ac:dyDescent="0.25">
      <c r="A17" s="84" t="s">
        <v>13</v>
      </c>
      <c r="B17" s="84" t="s">
        <v>14</v>
      </c>
      <c r="C17" s="109" t="s">
        <v>142</v>
      </c>
      <c r="D17" s="86">
        <f>SUM(E17:R17)/2</f>
        <v>36</v>
      </c>
      <c r="E17" s="89"/>
      <c r="F17" s="88">
        <v>8</v>
      </c>
      <c r="G17" s="86">
        <v>8</v>
      </c>
      <c r="H17" s="86"/>
      <c r="I17" s="86">
        <v>8</v>
      </c>
      <c r="J17" s="86">
        <v>8</v>
      </c>
      <c r="K17" s="89">
        <v>8</v>
      </c>
      <c r="L17" s="89">
        <v>8</v>
      </c>
      <c r="M17" s="86">
        <v>8</v>
      </c>
      <c r="N17" s="86"/>
      <c r="O17" s="86">
        <v>8</v>
      </c>
      <c r="P17" s="86">
        <v>8</v>
      </c>
      <c r="Q17" s="110" t="s">
        <v>104</v>
      </c>
      <c r="R17" s="87"/>
    </row>
    <row r="18" spans="1:18" ht="15" customHeight="1" x14ac:dyDescent="0.25">
      <c r="A18" s="84" t="s">
        <v>13</v>
      </c>
      <c r="B18" s="84" t="s">
        <v>201</v>
      </c>
      <c r="C18" s="109" t="s">
        <v>107</v>
      </c>
      <c r="D18" s="86">
        <f>SUM(E18:R18)/2</f>
        <v>19.5</v>
      </c>
      <c r="E18" s="89">
        <v>8</v>
      </c>
      <c r="F18" s="86"/>
      <c r="G18" s="110" t="s">
        <v>117</v>
      </c>
      <c r="H18" s="86">
        <v>5</v>
      </c>
      <c r="I18" s="86"/>
      <c r="J18" s="86"/>
      <c r="K18" s="89"/>
      <c r="L18" s="89">
        <v>8</v>
      </c>
      <c r="M18" s="86">
        <v>5</v>
      </c>
      <c r="N18" s="86">
        <v>5</v>
      </c>
      <c r="O18" s="86"/>
      <c r="P18" s="86"/>
      <c r="Q18" s="86"/>
      <c r="R18" s="87">
        <v>8</v>
      </c>
    </row>
    <row r="19" spans="1:18" ht="15" customHeight="1" x14ac:dyDescent="0.25">
      <c r="A19" s="90"/>
      <c r="B19" s="90"/>
      <c r="C19" s="91" t="s">
        <v>123</v>
      </c>
      <c r="D19" s="160"/>
      <c r="E19" s="92">
        <f>COUNT(E7:E14,E16:E18)</f>
        <v>4</v>
      </c>
      <c r="F19" s="92">
        <f t="shared" ref="F19:R19" si="2">COUNT(F7:F14,F16:F18)</f>
        <v>7</v>
      </c>
      <c r="G19" s="92">
        <f>COUNT(G7:G14,G16:G18)</f>
        <v>7</v>
      </c>
      <c r="H19" s="92">
        <f t="shared" si="2"/>
        <v>7</v>
      </c>
      <c r="I19" s="92">
        <f t="shared" si="2"/>
        <v>8</v>
      </c>
      <c r="J19" s="92">
        <f t="shared" si="2"/>
        <v>7</v>
      </c>
      <c r="K19" s="92">
        <f t="shared" si="2"/>
        <v>4</v>
      </c>
      <c r="L19" s="92">
        <f t="shared" si="2"/>
        <v>4</v>
      </c>
      <c r="M19" s="92">
        <f t="shared" si="2"/>
        <v>8</v>
      </c>
      <c r="N19" s="92">
        <f t="shared" si="2"/>
        <v>7</v>
      </c>
      <c r="O19" s="92">
        <f t="shared" si="2"/>
        <v>7</v>
      </c>
      <c r="P19" s="92">
        <f t="shared" si="2"/>
        <v>7</v>
      </c>
      <c r="Q19" s="92">
        <f t="shared" si="2"/>
        <v>6</v>
      </c>
      <c r="R19" s="92">
        <f t="shared" si="2"/>
        <v>5</v>
      </c>
    </row>
    <row r="20" spans="1:18" ht="15" customHeight="1" x14ac:dyDescent="0.25">
      <c r="A20" s="84" t="s">
        <v>13</v>
      </c>
      <c r="B20" s="84" t="s">
        <v>26</v>
      </c>
      <c r="C20" s="109" t="s">
        <v>132</v>
      </c>
      <c r="D20" s="86">
        <f>SUM(E20:R20)/2</f>
        <v>36</v>
      </c>
      <c r="E20" s="89"/>
      <c r="F20" s="110" t="s">
        <v>104</v>
      </c>
      <c r="G20" s="86"/>
      <c r="H20" s="86">
        <v>8</v>
      </c>
      <c r="I20" s="86">
        <v>8</v>
      </c>
      <c r="J20" s="86">
        <v>8</v>
      </c>
      <c r="K20" s="89">
        <v>8</v>
      </c>
      <c r="L20" s="89">
        <v>8</v>
      </c>
      <c r="M20" s="86"/>
      <c r="N20" s="86">
        <v>8</v>
      </c>
      <c r="O20" s="86">
        <v>8</v>
      </c>
      <c r="P20" s="86">
        <v>8</v>
      </c>
      <c r="Q20" s="86">
        <v>8</v>
      </c>
      <c r="R20" s="89"/>
    </row>
    <row r="21" spans="1:18" ht="15" customHeight="1" x14ac:dyDescent="0.25">
      <c r="A21" s="84" t="s">
        <v>13</v>
      </c>
      <c r="B21" s="84" t="s">
        <v>26</v>
      </c>
      <c r="C21" s="109" t="s">
        <v>146</v>
      </c>
      <c r="D21" s="86">
        <f>SUM(E21:R21)/2</f>
        <v>40</v>
      </c>
      <c r="E21" s="89">
        <v>8</v>
      </c>
      <c r="F21" s="86"/>
      <c r="G21" s="86">
        <v>8</v>
      </c>
      <c r="H21" s="86">
        <v>8</v>
      </c>
      <c r="I21" s="86">
        <v>8</v>
      </c>
      <c r="J21" s="86">
        <v>8</v>
      </c>
      <c r="K21" s="137"/>
      <c r="L21" s="89"/>
      <c r="M21" s="86">
        <v>8</v>
      </c>
      <c r="N21" s="86">
        <v>8</v>
      </c>
      <c r="O21" s="86"/>
      <c r="P21" s="86">
        <v>8</v>
      </c>
      <c r="Q21" s="86">
        <v>8</v>
      </c>
      <c r="R21" s="89">
        <v>8</v>
      </c>
    </row>
    <row r="22" spans="1:18" ht="15" customHeight="1" x14ac:dyDescent="0.25">
      <c r="A22" s="84" t="s">
        <v>13</v>
      </c>
      <c r="B22" s="84" t="s">
        <v>26</v>
      </c>
      <c r="C22" s="109" t="s">
        <v>109</v>
      </c>
      <c r="D22" s="86">
        <f>SUM(E22:R22)/2</f>
        <v>40</v>
      </c>
      <c r="E22" s="89"/>
      <c r="F22" s="86">
        <v>8</v>
      </c>
      <c r="G22" s="86">
        <v>8</v>
      </c>
      <c r="H22" s="86">
        <v>8</v>
      </c>
      <c r="I22" s="86">
        <v>8</v>
      </c>
      <c r="J22" s="86">
        <v>8</v>
      </c>
      <c r="K22" s="89"/>
      <c r="L22" s="89"/>
      <c r="M22" s="86">
        <v>8</v>
      </c>
      <c r="N22" s="86">
        <v>8</v>
      </c>
      <c r="O22" s="86">
        <v>8</v>
      </c>
      <c r="P22" s="86">
        <v>8</v>
      </c>
      <c r="Q22" s="86">
        <v>8</v>
      </c>
      <c r="R22" s="87"/>
    </row>
    <row r="23" spans="1:18" ht="15" customHeight="1" x14ac:dyDescent="0.25">
      <c r="A23" s="90"/>
      <c r="B23" s="90"/>
      <c r="C23" s="91" t="s">
        <v>120</v>
      </c>
      <c r="D23" s="160"/>
      <c r="E23" s="92">
        <f>COUNT(E7:E14,E16:E18,E20:E22)</f>
        <v>5</v>
      </c>
      <c r="F23" s="92">
        <f t="shared" ref="F23:R23" si="3">COUNT(F7:F14,F16:F18,F20:F22)</f>
        <v>8</v>
      </c>
      <c r="G23" s="92">
        <f t="shared" si="3"/>
        <v>9</v>
      </c>
      <c r="H23" s="92">
        <f t="shared" si="3"/>
        <v>10</v>
      </c>
      <c r="I23" s="92">
        <f t="shared" si="3"/>
        <v>11</v>
      </c>
      <c r="J23" s="92">
        <f t="shared" si="3"/>
        <v>10</v>
      </c>
      <c r="K23" s="92">
        <f t="shared" si="3"/>
        <v>5</v>
      </c>
      <c r="L23" s="92">
        <f t="shared" si="3"/>
        <v>5</v>
      </c>
      <c r="M23" s="92">
        <f t="shared" si="3"/>
        <v>10</v>
      </c>
      <c r="N23" s="92">
        <f t="shared" si="3"/>
        <v>10</v>
      </c>
      <c r="O23" s="92">
        <f t="shared" si="3"/>
        <v>9</v>
      </c>
      <c r="P23" s="92">
        <f t="shared" si="3"/>
        <v>10</v>
      </c>
      <c r="Q23" s="92">
        <f t="shared" si="3"/>
        <v>9</v>
      </c>
      <c r="R23" s="92">
        <f t="shared" si="3"/>
        <v>6</v>
      </c>
    </row>
    <row r="24" spans="1:18" ht="15" customHeight="1" x14ac:dyDescent="0.25">
      <c r="A24" s="84" t="s">
        <v>13</v>
      </c>
      <c r="B24" s="84" t="s">
        <v>30</v>
      </c>
      <c r="C24" s="111" t="s">
        <v>206</v>
      </c>
      <c r="D24" s="86">
        <f>SUM(E24:R24)/2</f>
        <v>0</v>
      </c>
      <c r="E24" s="89"/>
      <c r="F24" s="86"/>
      <c r="G24" s="86"/>
      <c r="H24" s="86"/>
      <c r="I24" s="86"/>
      <c r="J24" s="86"/>
      <c r="K24" s="89"/>
      <c r="L24" s="137"/>
      <c r="M24" s="86"/>
      <c r="N24" s="86"/>
      <c r="O24" s="86"/>
      <c r="P24" s="86"/>
      <c r="Q24" s="86"/>
      <c r="R24" s="87"/>
    </row>
    <row r="25" spans="1:18" ht="15" customHeight="1" x14ac:dyDescent="0.25">
      <c r="A25" s="84" t="s">
        <v>13</v>
      </c>
      <c r="B25" s="84" t="s">
        <v>30</v>
      </c>
      <c r="C25" s="109" t="s">
        <v>144</v>
      </c>
      <c r="D25" s="86">
        <f>SUM(E25:R25)/2</f>
        <v>16</v>
      </c>
      <c r="E25" s="89">
        <v>8</v>
      </c>
      <c r="F25" s="86"/>
      <c r="G25" s="86"/>
      <c r="H25" s="86"/>
      <c r="I25" s="86"/>
      <c r="J25" s="86"/>
      <c r="K25" s="89">
        <v>8</v>
      </c>
      <c r="L25" s="89">
        <v>8</v>
      </c>
      <c r="M25" s="86"/>
      <c r="N25" s="86"/>
      <c r="O25" s="86"/>
      <c r="P25" s="86"/>
      <c r="Q25" s="86"/>
      <c r="R25" s="87">
        <v>8</v>
      </c>
    </row>
    <row r="26" spans="1:18" ht="15" customHeight="1" x14ac:dyDescent="0.25">
      <c r="A26" s="90"/>
      <c r="B26" s="90"/>
      <c r="C26" s="91" t="s">
        <v>119</v>
      </c>
      <c r="D26" s="160"/>
      <c r="E26" s="92">
        <f>COUNT(E7:E14,E16:E18,E20:E22,E24:E25)</f>
        <v>6</v>
      </c>
      <c r="F26" s="92">
        <f t="shared" ref="F26:R26" si="4">COUNT(F7:F14,F16:F18,F20:F22,F24:F25)</f>
        <v>8</v>
      </c>
      <c r="G26" s="92">
        <f t="shared" si="4"/>
        <v>9</v>
      </c>
      <c r="H26" s="92">
        <f t="shared" si="4"/>
        <v>10</v>
      </c>
      <c r="I26" s="92">
        <f t="shared" si="4"/>
        <v>11</v>
      </c>
      <c r="J26" s="92">
        <f t="shared" si="4"/>
        <v>10</v>
      </c>
      <c r="K26" s="92">
        <f t="shared" si="4"/>
        <v>6</v>
      </c>
      <c r="L26" s="92">
        <f t="shared" si="4"/>
        <v>6</v>
      </c>
      <c r="M26" s="92">
        <f t="shared" si="4"/>
        <v>10</v>
      </c>
      <c r="N26" s="92">
        <f t="shared" si="4"/>
        <v>10</v>
      </c>
      <c r="O26" s="92">
        <f t="shared" si="4"/>
        <v>9</v>
      </c>
      <c r="P26" s="92">
        <f t="shared" si="4"/>
        <v>10</v>
      </c>
      <c r="Q26" s="92">
        <f t="shared" si="4"/>
        <v>9</v>
      </c>
      <c r="R26" s="92">
        <f t="shared" si="4"/>
        <v>7</v>
      </c>
    </row>
    <row r="27" spans="1:18" ht="15" customHeight="1" x14ac:dyDescent="0.25">
      <c r="A27" s="84" t="s">
        <v>13</v>
      </c>
      <c r="B27" s="84" t="s">
        <v>91</v>
      </c>
      <c r="C27" s="109" t="s">
        <v>189</v>
      </c>
      <c r="D27" s="86">
        <f>SUM(E27:R27)/2</f>
        <v>40</v>
      </c>
      <c r="E27" s="89"/>
      <c r="F27" s="86">
        <v>8</v>
      </c>
      <c r="G27" s="86">
        <v>8</v>
      </c>
      <c r="H27" s="86">
        <v>8</v>
      </c>
      <c r="I27" s="86"/>
      <c r="J27" s="86">
        <v>8</v>
      </c>
      <c r="K27" s="89">
        <v>8</v>
      </c>
      <c r="L27" s="89">
        <v>8</v>
      </c>
      <c r="M27" s="86">
        <v>8</v>
      </c>
      <c r="N27" s="86">
        <v>8</v>
      </c>
      <c r="O27" s="86">
        <v>8</v>
      </c>
      <c r="P27" s="86"/>
      <c r="Q27" s="86">
        <v>8</v>
      </c>
      <c r="R27" s="87"/>
    </row>
    <row r="28" spans="1:18" ht="15" customHeight="1" x14ac:dyDescent="0.25">
      <c r="A28" s="84" t="s">
        <v>13</v>
      </c>
      <c r="B28" s="84" t="s">
        <v>91</v>
      </c>
      <c r="C28" s="109" t="s">
        <v>180</v>
      </c>
      <c r="D28" s="86">
        <f>SUM(E28:R28)/2</f>
        <v>40</v>
      </c>
      <c r="E28" s="89">
        <v>8</v>
      </c>
      <c r="F28" s="86">
        <v>8</v>
      </c>
      <c r="G28" s="86">
        <v>8</v>
      </c>
      <c r="H28" s="86">
        <v>8</v>
      </c>
      <c r="I28" s="86"/>
      <c r="J28" s="86">
        <v>8</v>
      </c>
      <c r="K28" s="89"/>
      <c r="L28" s="89"/>
      <c r="M28" s="86">
        <v>8</v>
      </c>
      <c r="N28" s="86">
        <v>8</v>
      </c>
      <c r="O28" s="86">
        <v>8</v>
      </c>
      <c r="P28" s="86"/>
      <c r="Q28" s="86">
        <v>8</v>
      </c>
      <c r="R28" s="87">
        <v>8</v>
      </c>
    </row>
    <row r="29" spans="1:18" ht="15" customHeight="1" x14ac:dyDescent="0.25">
      <c r="A29" s="84" t="s">
        <v>13</v>
      </c>
      <c r="B29" s="84" t="s">
        <v>91</v>
      </c>
      <c r="C29" s="85" t="s">
        <v>92</v>
      </c>
      <c r="D29" s="86">
        <f>SUM(E29:R29)/2</f>
        <v>40</v>
      </c>
      <c r="E29" s="89"/>
      <c r="F29" s="86">
        <v>8</v>
      </c>
      <c r="G29" s="86">
        <v>8</v>
      </c>
      <c r="H29" s="86">
        <v>8</v>
      </c>
      <c r="I29" s="86">
        <v>8</v>
      </c>
      <c r="J29" s="86">
        <v>8</v>
      </c>
      <c r="K29" s="89"/>
      <c r="L29" s="89"/>
      <c r="M29" s="86">
        <v>8</v>
      </c>
      <c r="N29" s="86">
        <v>8</v>
      </c>
      <c r="O29" s="86">
        <v>8</v>
      </c>
      <c r="P29" s="86">
        <v>8</v>
      </c>
      <c r="Q29" s="86">
        <v>8</v>
      </c>
      <c r="R29" s="87"/>
    </row>
    <row r="30" spans="1:18" ht="15" customHeight="1" x14ac:dyDescent="0.25">
      <c r="A30" s="90"/>
      <c r="B30" s="90"/>
      <c r="C30" s="91" t="s">
        <v>124</v>
      </c>
      <c r="D30" s="160"/>
      <c r="E30" s="92">
        <f>COUNT(E7:E14,E16:E18,E20:E22,F29E24:E25,E27:E29)</f>
        <v>6</v>
      </c>
      <c r="F30" s="92">
        <f t="shared" ref="F30:R30" si="5">COUNT(F7:F14,F16:F18,F20:F22,F24:F25,F27:F29)</f>
        <v>11</v>
      </c>
      <c r="G30" s="92">
        <f t="shared" si="5"/>
        <v>12</v>
      </c>
      <c r="H30" s="92">
        <f t="shared" si="5"/>
        <v>13</v>
      </c>
      <c r="I30" s="92">
        <f t="shared" si="5"/>
        <v>12</v>
      </c>
      <c r="J30" s="92">
        <f t="shared" si="5"/>
        <v>13</v>
      </c>
      <c r="K30" s="92">
        <f t="shared" si="5"/>
        <v>7</v>
      </c>
      <c r="L30" s="92">
        <f t="shared" si="5"/>
        <v>7</v>
      </c>
      <c r="M30" s="92">
        <f t="shared" si="5"/>
        <v>13</v>
      </c>
      <c r="N30" s="92">
        <f t="shared" si="5"/>
        <v>13</v>
      </c>
      <c r="O30" s="92">
        <f t="shared" si="5"/>
        <v>12</v>
      </c>
      <c r="P30" s="92">
        <f t="shared" si="5"/>
        <v>11</v>
      </c>
      <c r="Q30" s="92">
        <f t="shared" si="5"/>
        <v>12</v>
      </c>
      <c r="R30" s="92">
        <f t="shared" si="5"/>
        <v>8</v>
      </c>
    </row>
    <row r="31" spans="1:18" ht="15" customHeight="1" x14ac:dyDescent="0.25">
      <c r="A31" s="84" t="s">
        <v>13</v>
      </c>
      <c r="B31" s="84" t="s">
        <v>34</v>
      </c>
      <c r="C31" s="109" t="s">
        <v>192</v>
      </c>
      <c r="D31" s="86">
        <f>SUM(E31:R31)/2</f>
        <v>32</v>
      </c>
      <c r="E31" s="89">
        <v>8</v>
      </c>
      <c r="F31" s="120"/>
      <c r="G31" s="120"/>
      <c r="H31" s="86"/>
      <c r="I31" s="86">
        <v>8</v>
      </c>
      <c r="J31" s="86">
        <v>8</v>
      </c>
      <c r="K31" s="89">
        <v>8</v>
      </c>
      <c r="L31" s="89">
        <v>8</v>
      </c>
      <c r="M31" s="86"/>
      <c r="N31" s="86"/>
      <c r="O31" s="86"/>
      <c r="P31" s="86">
        <v>8</v>
      </c>
      <c r="Q31" s="86">
        <v>8</v>
      </c>
      <c r="R31" s="87">
        <v>8</v>
      </c>
    </row>
    <row r="32" spans="1:18" ht="15" customHeight="1" x14ac:dyDescent="0.25">
      <c r="A32" s="84" t="s">
        <v>13</v>
      </c>
      <c r="B32" s="84" t="s">
        <v>34</v>
      </c>
      <c r="C32" s="109" t="s">
        <v>135</v>
      </c>
      <c r="D32" s="86">
        <f>SUM(E32:R32)/2</f>
        <v>24</v>
      </c>
      <c r="E32" s="89"/>
      <c r="F32" s="86">
        <v>8</v>
      </c>
      <c r="G32" s="86">
        <v>8</v>
      </c>
      <c r="H32" s="86">
        <v>8</v>
      </c>
      <c r="I32" s="86"/>
      <c r="J32" s="86"/>
      <c r="K32" s="89"/>
      <c r="L32" s="89"/>
      <c r="M32" s="86">
        <v>8</v>
      </c>
      <c r="N32" s="86">
        <v>8</v>
      </c>
      <c r="O32" s="86">
        <v>8</v>
      </c>
      <c r="P32" s="86"/>
      <c r="Q32" s="86"/>
      <c r="R32" s="87"/>
    </row>
    <row r="33" spans="1:18" ht="15" customHeight="1" x14ac:dyDescent="0.25">
      <c r="A33" s="90"/>
      <c r="B33" s="90"/>
      <c r="C33" s="91" t="s">
        <v>121</v>
      </c>
      <c r="D33" s="160"/>
      <c r="E33" s="92">
        <f>COUNT(E16:E18,E20:E22,E7:E14,E24:E25,E27:E29,E31:E32)</f>
        <v>8</v>
      </c>
      <c r="F33" s="92">
        <f t="shared" ref="F33:R33" si="6">COUNT(F16:F18,F20:F22,F7:F14,F24:F25,F27:F29,F31:F32)</f>
        <v>12</v>
      </c>
      <c r="G33" s="92">
        <f t="shared" si="6"/>
        <v>13</v>
      </c>
      <c r="H33" s="92">
        <f t="shared" si="6"/>
        <v>14</v>
      </c>
      <c r="I33" s="92">
        <f t="shared" si="6"/>
        <v>13</v>
      </c>
      <c r="J33" s="92">
        <f t="shared" si="6"/>
        <v>14</v>
      </c>
      <c r="K33" s="92">
        <f t="shared" si="6"/>
        <v>8</v>
      </c>
      <c r="L33" s="92">
        <f t="shared" si="6"/>
        <v>8</v>
      </c>
      <c r="M33" s="92">
        <f t="shared" si="6"/>
        <v>14</v>
      </c>
      <c r="N33" s="92">
        <f t="shared" si="6"/>
        <v>14</v>
      </c>
      <c r="O33" s="92">
        <f t="shared" si="6"/>
        <v>13</v>
      </c>
      <c r="P33" s="92">
        <f t="shared" si="6"/>
        <v>12</v>
      </c>
      <c r="Q33" s="92">
        <f t="shared" si="6"/>
        <v>13</v>
      </c>
      <c r="R33" s="92">
        <f t="shared" si="6"/>
        <v>9</v>
      </c>
    </row>
    <row r="34" spans="1:18" ht="15" customHeight="1" x14ac:dyDescent="0.25">
      <c r="A34" s="84" t="s">
        <v>13</v>
      </c>
      <c r="B34" s="84" t="s">
        <v>162</v>
      </c>
      <c r="C34" s="109" t="s">
        <v>209</v>
      </c>
      <c r="D34" s="86">
        <f>SUM(E34:R34)/2</f>
        <v>40</v>
      </c>
      <c r="E34" s="89"/>
      <c r="F34" s="86">
        <v>8</v>
      </c>
      <c r="G34" s="86">
        <v>8</v>
      </c>
      <c r="H34" s="86">
        <v>8</v>
      </c>
      <c r="I34" s="86">
        <v>8</v>
      </c>
      <c r="J34" s="86"/>
      <c r="K34" s="89">
        <v>8</v>
      </c>
      <c r="L34" s="89">
        <v>8</v>
      </c>
      <c r="M34" s="86">
        <v>8</v>
      </c>
      <c r="N34" s="86"/>
      <c r="O34" s="86">
        <v>8</v>
      </c>
      <c r="P34" s="86">
        <v>8</v>
      </c>
      <c r="Q34" s="86">
        <v>8</v>
      </c>
      <c r="R34" s="89"/>
    </row>
    <row r="35" spans="1:18" ht="15" customHeight="1" x14ac:dyDescent="0.25">
      <c r="A35" s="90"/>
      <c r="B35" s="90"/>
      <c r="C35" s="91" t="s">
        <v>139</v>
      </c>
      <c r="D35" s="160"/>
      <c r="E35" s="92">
        <f>COUNT(E7:E14,E16:E18,E20:E22,E24:E25,E27:E29,E31:E32,E34:E34)</f>
        <v>8</v>
      </c>
      <c r="F35" s="92">
        <f t="shared" ref="F35:R35" si="7">COUNT(F7:F14,F16:F18,F20:F22,F24:F25,F27:F29,F31:F32,F34:F34)</f>
        <v>13</v>
      </c>
      <c r="G35" s="92">
        <f t="shared" si="7"/>
        <v>14</v>
      </c>
      <c r="H35" s="92">
        <f t="shared" si="7"/>
        <v>15</v>
      </c>
      <c r="I35" s="92">
        <f t="shared" si="7"/>
        <v>14</v>
      </c>
      <c r="J35" s="92">
        <f t="shared" si="7"/>
        <v>14</v>
      </c>
      <c r="K35" s="92">
        <f t="shared" si="7"/>
        <v>9</v>
      </c>
      <c r="L35" s="92">
        <f t="shared" si="7"/>
        <v>9</v>
      </c>
      <c r="M35" s="92">
        <f t="shared" si="7"/>
        <v>15</v>
      </c>
      <c r="N35" s="92">
        <f t="shared" si="7"/>
        <v>14</v>
      </c>
      <c r="O35" s="92">
        <f t="shared" si="7"/>
        <v>14</v>
      </c>
      <c r="P35" s="92">
        <f t="shared" si="7"/>
        <v>13</v>
      </c>
      <c r="Q35" s="92">
        <f t="shared" si="7"/>
        <v>14</v>
      </c>
      <c r="R35" s="92">
        <f t="shared" si="7"/>
        <v>9</v>
      </c>
    </row>
    <row r="36" spans="1:18" ht="15" customHeight="1" x14ac:dyDescent="0.25">
      <c r="A36" s="84" t="s">
        <v>13</v>
      </c>
      <c r="B36" s="84" t="s">
        <v>103</v>
      </c>
      <c r="C36" s="107" t="s">
        <v>202</v>
      </c>
      <c r="D36" s="86">
        <f>SUM(E36:R36)/2</f>
        <v>40</v>
      </c>
      <c r="E36" s="89">
        <v>8</v>
      </c>
      <c r="F36" s="86">
        <v>8</v>
      </c>
      <c r="G36" s="88">
        <v>8</v>
      </c>
      <c r="H36" s="110"/>
      <c r="I36" s="86">
        <v>8</v>
      </c>
      <c r="J36" s="86">
        <v>8</v>
      </c>
      <c r="K36" s="89"/>
      <c r="L36" s="89"/>
      <c r="M36" s="86">
        <v>8</v>
      </c>
      <c r="N36" s="86">
        <v>8</v>
      </c>
      <c r="O36" s="110"/>
      <c r="P36" s="86">
        <v>8</v>
      </c>
      <c r="Q36" s="86">
        <v>8</v>
      </c>
      <c r="R36" s="87">
        <v>8</v>
      </c>
    </row>
    <row r="37" spans="1:18" ht="15" customHeight="1" x14ac:dyDescent="0.25">
      <c r="A37" s="84" t="s">
        <v>13</v>
      </c>
      <c r="B37" s="84" t="s">
        <v>178</v>
      </c>
      <c r="C37" s="109" t="s">
        <v>158</v>
      </c>
      <c r="D37" s="86">
        <f>SUM(E37:R37)/2</f>
        <v>31.5</v>
      </c>
      <c r="E37" s="110" t="s">
        <v>104</v>
      </c>
      <c r="F37" s="142">
        <v>9</v>
      </c>
      <c r="G37" s="142"/>
      <c r="H37" s="142">
        <v>9</v>
      </c>
      <c r="I37" s="142"/>
      <c r="J37" s="142"/>
      <c r="K37" s="89">
        <v>9</v>
      </c>
      <c r="L37" s="89">
        <v>9</v>
      </c>
      <c r="M37" s="142">
        <v>9</v>
      </c>
      <c r="N37" s="142"/>
      <c r="O37" s="142">
        <v>9</v>
      </c>
      <c r="P37" s="142"/>
      <c r="Q37" s="142"/>
      <c r="R37" s="144">
        <v>9</v>
      </c>
    </row>
    <row r="38" spans="1:18" ht="15" customHeight="1" x14ac:dyDescent="0.25">
      <c r="A38" s="90"/>
      <c r="B38" s="90"/>
      <c r="C38" s="91" t="s">
        <v>125</v>
      </c>
      <c r="D38" s="160"/>
      <c r="E38" s="92">
        <f>COUNT(E8:E13,I24,E20:E22,E24:E25,E27:E29,E31:E32,E34:E34,E36:E36)</f>
        <v>7</v>
      </c>
      <c r="F38" s="92">
        <f>COUNT(F8:F13,F16:F17,F20:F22,F24:F25,F27:F29,F31:F32,F34:F34,F36:F36)</f>
        <v>13</v>
      </c>
      <c r="G38" s="92">
        <f>COUNT(G8:G13,G16:G17,G20:G22,G24:G25,G27:G29,G31:G32,G34:G34,G36:G36)</f>
        <v>14</v>
      </c>
      <c r="H38" s="92">
        <f>COUNT(H8:H13,H16:H17,H20:H22,H24:H25,H27:H29,H31:H32,H34:H34,H36:H36)</f>
        <v>13</v>
      </c>
      <c r="I38" s="92">
        <f>COUNT(I8:I13,I16:I17,I20:I22,I24:I25,I27:I29,I31:I32,I34:I34,I36:I36)</f>
        <v>14</v>
      </c>
      <c r="J38" s="92">
        <f>COUNT(J8:J13,J16:J17,J20:J22,J24:J25,J27:J29,J31:J32,J34:J34,J36:J36)</f>
        <v>14</v>
      </c>
      <c r="K38" s="92">
        <f>COUNT(K8:K13,K16:K18,K20:K22,K24:K25,K27:K29,K31:K32,K34:K34,K36:K36)</f>
        <v>8</v>
      </c>
      <c r="L38" s="92">
        <f>COUNT(L8:L13,L16:L18,L20:L22,L24:L25,L27:L29,L31:L32,L34:L34,L36:L36)</f>
        <v>8</v>
      </c>
      <c r="M38" s="92">
        <f>COUNT(M8:M13,M16:M17,M20:M22,M24:M25,M27:M29,M31:M32,M34:M34,M36:M36)</f>
        <v>14</v>
      </c>
      <c r="N38" s="92">
        <f>COUNT(N8:N13,N16:N17,N20:N22,N24:N25,N27:N29,N31:N32,N34:N34,N36:N36)</f>
        <v>13</v>
      </c>
      <c r="O38" s="92">
        <f>COUNT(O8:O13,O16:O17,O20:O22,O24:O25,O27:O29,O31:O32,O34:O34,O36:O36)</f>
        <v>13</v>
      </c>
      <c r="P38" s="92">
        <f>COUNT(P8:P13,P16:P17,P20:P22,P24:P25,P27:P29,P31:P32,P34:P34,P36:P36)</f>
        <v>13</v>
      </c>
      <c r="Q38" s="92">
        <f>COUNT(Q8:Q13,Q16:Q17,Q20:Q22,Q24:Q25,Q27:Q29,Q31:Q32,Q34:Q34,Q36:Q36)</f>
        <v>14</v>
      </c>
      <c r="R38" s="92">
        <f>COUNT(R8:R13,R16:R18,R20:R22,R24:R25,R27:R29,R31:R32,R34:R34,R36:R36)</f>
        <v>9</v>
      </c>
    </row>
    <row r="39" spans="1:18" ht="15" customHeight="1" x14ac:dyDescent="0.25">
      <c r="A39" s="84" t="s">
        <v>13</v>
      </c>
      <c r="B39" s="84" t="s">
        <v>175</v>
      </c>
      <c r="C39" s="109" t="s">
        <v>157</v>
      </c>
      <c r="D39" s="86">
        <f>SUM(E39:R39)/2</f>
        <v>35</v>
      </c>
      <c r="E39" s="89">
        <v>7</v>
      </c>
      <c r="F39" s="86">
        <v>7</v>
      </c>
      <c r="G39" s="86">
        <v>7</v>
      </c>
      <c r="H39" s="86"/>
      <c r="I39" s="86">
        <v>7</v>
      </c>
      <c r="J39" s="86">
        <v>7</v>
      </c>
      <c r="K39" s="89"/>
      <c r="L39" s="89"/>
      <c r="M39" s="86">
        <v>7</v>
      </c>
      <c r="N39" s="86">
        <v>7</v>
      </c>
      <c r="O39" s="86">
        <v>7</v>
      </c>
      <c r="P39" s="86">
        <v>7</v>
      </c>
      <c r="Q39" s="86"/>
      <c r="R39" s="87">
        <v>7</v>
      </c>
    </row>
    <row r="40" spans="1:18" ht="15" customHeight="1" x14ac:dyDescent="0.25">
      <c r="A40" s="84" t="s">
        <v>13</v>
      </c>
      <c r="B40" s="131" t="s">
        <v>93</v>
      </c>
      <c r="C40" s="109" t="s">
        <v>131</v>
      </c>
      <c r="D40" s="86">
        <f>SUM(E40:R40)/2</f>
        <v>40</v>
      </c>
      <c r="E40" s="89"/>
      <c r="F40" s="86">
        <v>8</v>
      </c>
      <c r="G40" s="86"/>
      <c r="H40" s="86">
        <v>8</v>
      </c>
      <c r="I40" s="86">
        <v>8</v>
      </c>
      <c r="J40" s="86">
        <v>8</v>
      </c>
      <c r="K40" s="89">
        <v>8</v>
      </c>
      <c r="L40" s="146">
        <v>8</v>
      </c>
      <c r="M40" s="86"/>
      <c r="N40" s="86">
        <v>8</v>
      </c>
      <c r="O40" s="86">
        <v>8</v>
      </c>
      <c r="P40" s="86">
        <v>8</v>
      </c>
      <c r="Q40" s="86">
        <v>8</v>
      </c>
      <c r="R40" s="87"/>
    </row>
    <row r="41" spans="1:18" ht="15" customHeight="1" x14ac:dyDescent="0.25">
      <c r="A41" s="84" t="s">
        <v>13</v>
      </c>
      <c r="B41" s="131" t="s">
        <v>94</v>
      </c>
      <c r="C41" s="109" t="s">
        <v>176</v>
      </c>
      <c r="D41" s="86">
        <f t="shared" ref="D41:D46" si="8">SUM(E41:R41)/2</f>
        <v>24</v>
      </c>
      <c r="E41" s="89">
        <v>8</v>
      </c>
      <c r="F41" s="86"/>
      <c r="G41" s="120"/>
      <c r="H41" s="120"/>
      <c r="I41" s="86"/>
      <c r="J41" s="86">
        <v>8</v>
      </c>
      <c r="K41" s="89">
        <v>8</v>
      </c>
      <c r="L41" s="89">
        <v>8</v>
      </c>
      <c r="M41" s="86"/>
      <c r="N41" s="86"/>
      <c r="O41" s="86"/>
      <c r="P41" s="86"/>
      <c r="Q41" s="86">
        <v>8</v>
      </c>
      <c r="R41" s="87">
        <v>8</v>
      </c>
    </row>
    <row r="42" spans="1:18" ht="15" customHeight="1" x14ac:dyDescent="0.25">
      <c r="A42" s="84" t="s">
        <v>13</v>
      </c>
      <c r="B42" s="84" t="s">
        <v>94</v>
      </c>
      <c r="C42" s="109" t="s">
        <v>143</v>
      </c>
      <c r="D42" s="86">
        <f t="shared" si="8"/>
        <v>40</v>
      </c>
      <c r="E42" s="89">
        <v>8</v>
      </c>
      <c r="F42" s="86"/>
      <c r="G42" s="86">
        <v>8</v>
      </c>
      <c r="H42" s="86">
        <v>8</v>
      </c>
      <c r="I42" s="86">
        <v>8</v>
      </c>
      <c r="J42" s="86">
        <v>8</v>
      </c>
      <c r="K42" s="89"/>
      <c r="L42" s="89"/>
      <c r="M42" s="86">
        <v>8</v>
      </c>
      <c r="N42" s="86">
        <v>8</v>
      </c>
      <c r="O42" s="86"/>
      <c r="P42" s="86">
        <v>8</v>
      </c>
      <c r="Q42" s="86">
        <v>8</v>
      </c>
      <c r="R42" s="87">
        <v>8</v>
      </c>
    </row>
    <row r="43" spans="1:18" ht="15" customHeight="1" x14ac:dyDescent="0.25">
      <c r="A43" s="84" t="s">
        <v>13</v>
      </c>
      <c r="B43" s="84" t="s">
        <v>94</v>
      </c>
      <c r="C43" s="109" t="s">
        <v>136</v>
      </c>
      <c r="D43" s="86">
        <f t="shared" si="8"/>
        <v>0</v>
      </c>
      <c r="E43" s="89"/>
      <c r="F43" s="86"/>
      <c r="G43" s="86"/>
      <c r="H43" s="86"/>
      <c r="I43" s="86"/>
      <c r="J43" s="86"/>
      <c r="K43" s="89"/>
      <c r="L43" s="89"/>
      <c r="M43" s="86"/>
      <c r="N43" s="86"/>
      <c r="O43" s="86"/>
      <c r="P43" s="86"/>
      <c r="Q43" s="86"/>
      <c r="R43" s="87"/>
    </row>
    <row r="44" spans="1:18" ht="15" customHeight="1" x14ac:dyDescent="0.25">
      <c r="A44" s="84" t="s">
        <v>13</v>
      </c>
      <c r="B44" s="84" t="s">
        <v>94</v>
      </c>
      <c r="C44" s="109" t="s">
        <v>205</v>
      </c>
      <c r="D44" s="86">
        <f t="shared" si="8"/>
        <v>40</v>
      </c>
      <c r="E44" s="89"/>
      <c r="F44" s="86">
        <v>8</v>
      </c>
      <c r="G44" s="86">
        <v>8</v>
      </c>
      <c r="H44" s="86">
        <v>8</v>
      </c>
      <c r="I44" s="86">
        <v>8</v>
      </c>
      <c r="J44" s="86"/>
      <c r="K44" s="89">
        <v>8</v>
      </c>
      <c r="L44" s="89">
        <v>8</v>
      </c>
      <c r="M44" s="86">
        <v>8</v>
      </c>
      <c r="N44" s="86">
        <v>8</v>
      </c>
      <c r="O44" s="86">
        <v>8</v>
      </c>
      <c r="P44" s="86"/>
      <c r="Q44" s="86">
        <v>8</v>
      </c>
      <c r="R44" s="87"/>
    </row>
    <row r="45" spans="1:18" ht="15" customHeight="1" x14ac:dyDescent="0.25">
      <c r="A45" s="84" t="s">
        <v>13</v>
      </c>
      <c r="B45" s="84" t="s">
        <v>94</v>
      </c>
      <c r="C45" s="107" t="s">
        <v>210</v>
      </c>
      <c r="D45" s="86">
        <f t="shared" si="8"/>
        <v>40</v>
      </c>
      <c r="E45" s="89">
        <v>8</v>
      </c>
      <c r="F45" s="86"/>
      <c r="G45" s="86">
        <v>8</v>
      </c>
      <c r="H45" s="86">
        <v>8</v>
      </c>
      <c r="I45" s="86">
        <v>8</v>
      </c>
      <c r="J45" s="86">
        <v>8</v>
      </c>
      <c r="K45" s="89"/>
      <c r="L45" s="89"/>
      <c r="M45" s="86"/>
      <c r="N45" s="86">
        <v>8</v>
      </c>
      <c r="O45" s="86">
        <v>8</v>
      </c>
      <c r="P45" s="86">
        <v>8</v>
      </c>
      <c r="Q45" s="86">
        <v>8</v>
      </c>
      <c r="R45" s="87">
        <v>8</v>
      </c>
    </row>
    <row r="46" spans="1:18" ht="15" customHeight="1" x14ac:dyDescent="0.25">
      <c r="A46" s="84" t="s">
        <v>13</v>
      </c>
      <c r="B46" s="84" t="s">
        <v>94</v>
      </c>
      <c r="C46" s="109" t="s">
        <v>208</v>
      </c>
      <c r="D46" s="86">
        <f t="shared" si="8"/>
        <v>40</v>
      </c>
      <c r="E46" s="89"/>
      <c r="F46" s="86">
        <v>8</v>
      </c>
      <c r="G46" s="86">
        <v>8</v>
      </c>
      <c r="H46" s="86">
        <v>8</v>
      </c>
      <c r="I46" s="86"/>
      <c r="J46" s="86">
        <v>8</v>
      </c>
      <c r="K46" s="89">
        <v>8</v>
      </c>
      <c r="L46" s="89">
        <v>8</v>
      </c>
      <c r="M46" s="86">
        <v>8</v>
      </c>
      <c r="N46" s="86"/>
      <c r="O46" s="86">
        <v>8</v>
      </c>
      <c r="P46" s="86">
        <v>8</v>
      </c>
      <c r="Q46" s="86">
        <v>8</v>
      </c>
      <c r="R46" s="87"/>
    </row>
    <row r="47" spans="1:18" ht="15" customHeight="1" x14ac:dyDescent="0.25">
      <c r="A47" s="90"/>
      <c r="B47" s="90"/>
      <c r="C47" s="91" t="s">
        <v>126</v>
      </c>
      <c r="D47" s="160"/>
      <c r="E47" s="92">
        <f>COUNT(E8:E13,E16:E18,E20:E22,E24:E25,E27:E29:H34E25,E31:E32,E34:E34,E36:E37,E39:E46)</f>
        <v>11</v>
      </c>
      <c r="F47" s="92">
        <f>COUNT(F8:F13,F16:F18,F20:F22,F24:F25,F27:F29:H34E25,F31:F32,F34:F34,F36:F37,F39:F46)</f>
        <v>15</v>
      </c>
      <c r="G47" s="92">
        <f>COUNT(G8:G13,G16:G18,G20:G22,G24:G25,G27:G29:H34E25,G31:G32,G34:G34,G36:G37,G39:G46)</f>
        <v>16</v>
      </c>
      <c r="H47" s="92">
        <f>COUNT(H8:H13,H16:H18,H20:H22,H24:H25,H27:H29:H34E25,H31:H32,H34:H34,H36:H37,H39:H46)</f>
        <v>17</v>
      </c>
      <c r="I47" s="92">
        <f>COUNT(I8:I13,I16:I18,I20:I22,I24:I25,I27:I29:H34E25,I31:I32,I34:I34,I36:I37,I39:I46)</f>
        <v>18</v>
      </c>
      <c r="J47" s="92">
        <f>COUNT(J8:J13,J16:J18,J20:J22,J24:J25,J27:J29:H34E25,J31:J32,J34:J34,J36:J37,J39:J46)</f>
        <v>17</v>
      </c>
      <c r="K47" s="92">
        <f>COUNT(K8:K13,K16:K18,K20:K22,K24:K25,K27:K29:H34E25,K31:K32,K34:K34,K36:K37,K39:K46)</f>
        <v>12</v>
      </c>
      <c r="L47" s="92">
        <f>COUNT(L8:L13,L16:L18,L20:L22,L24:L25,L27:L29:H34E25,L31:L32,L34:L34,L36:L37,L39:L46)</f>
        <v>12</v>
      </c>
      <c r="M47" s="92">
        <f>COUNT(M8:M13,M16:M18,M20:M22,M24:M25,M27:M29:H34E25,M31:M32,M34:M34,M36:M37,M39:M46)</f>
        <v>17</v>
      </c>
      <c r="N47" s="92">
        <f>COUNT(N8:N13,N16:N18,N20:N22,N24:N25,N27:N29:H34E25,N31:N32,N34:N34,N36:N37,N39:N46)</f>
        <v>16</v>
      </c>
      <c r="O47" s="92">
        <f>COUNT(O8:O13,O16:O18,O20:O22,O24:O25,O27:O29:H34E25,O31:O32,O34:O34,O36:O37,O39:O46)</f>
        <v>16</v>
      </c>
      <c r="P47" s="92">
        <f>COUNT(P8:P13,P16:P18,P20:P22,P24:P25,P27:P29:H34E25,P31:P32,P34:P34,P36:P37,P39:P46)</f>
        <v>17</v>
      </c>
      <c r="Q47" s="92">
        <f>COUNT(Q8:Q13,Q16:Q18,Q20:Q22,Q24:Q25,Q27:Q29:H34E25,Q31:Q32,Q34:Q34,Q36:Q37,Q39:Q46)</f>
        <v>17</v>
      </c>
      <c r="R47" s="92">
        <f>COUNT(R8:R13,R16:R18,R20:R22,R24:R25,R27:R29:H34E25,R31:R32,R34:R34,R36:R37,R39:R46)</f>
        <v>13</v>
      </c>
    </row>
    <row r="48" spans="1:18" ht="15" customHeight="1" x14ac:dyDescent="0.25">
      <c r="A48" s="90"/>
      <c r="B48" s="90"/>
      <c r="C48" s="91" t="s">
        <v>127</v>
      </c>
      <c r="D48" s="160"/>
      <c r="E48" s="92">
        <f t="shared" ref="E48:R48" si="9">COUNT(E16:E17,E20:E22,E24:E25,E27:E29,E31:E32,E34:E34,E36:E37,E39:E46)</f>
        <v>9</v>
      </c>
      <c r="F48" s="92">
        <f t="shared" si="9"/>
        <v>14</v>
      </c>
      <c r="G48" s="92">
        <f t="shared" si="9"/>
        <v>15</v>
      </c>
      <c r="H48" s="92">
        <f t="shared" si="9"/>
        <v>15</v>
      </c>
      <c r="I48" s="92">
        <f t="shared" si="9"/>
        <v>14</v>
      </c>
      <c r="J48" s="92">
        <f t="shared" si="9"/>
        <v>16</v>
      </c>
      <c r="K48" s="92">
        <f t="shared" si="9"/>
        <v>11</v>
      </c>
      <c r="L48" s="92">
        <f t="shared" si="9"/>
        <v>11</v>
      </c>
      <c r="M48" s="92">
        <f t="shared" si="9"/>
        <v>15</v>
      </c>
      <c r="N48" s="92">
        <f t="shared" si="9"/>
        <v>14</v>
      </c>
      <c r="O48" s="92">
        <f t="shared" si="9"/>
        <v>15</v>
      </c>
      <c r="P48" s="92">
        <f t="shared" si="9"/>
        <v>14</v>
      </c>
      <c r="Q48" s="92">
        <f t="shared" si="9"/>
        <v>16</v>
      </c>
      <c r="R48" s="92">
        <f t="shared" si="9"/>
        <v>10</v>
      </c>
    </row>
    <row r="49" spans="1:18" ht="15" customHeight="1" x14ac:dyDescent="0.25">
      <c r="A49" s="84" t="s">
        <v>13</v>
      </c>
      <c r="B49" s="84" t="s">
        <v>110</v>
      </c>
      <c r="C49" s="85" t="s">
        <v>106</v>
      </c>
      <c r="D49" s="86">
        <f>SUM(E49:R49)/2</f>
        <v>30</v>
      </c>
      <c r="E49" s="87"/>
      <c r="F49" s="88">
        <v>6</v>
      </c>
      <c r="G49" s="88">
        <v>6</v>
      </c>
      <c r="H49" s="88">
        <v>6</v>
      </c>
      <c r="I49" s="86">
        <v>6</v>
      </c>
      <c r="J49" s="86">
        <v>6</v>
      </c>
      <c r="K49" s="138"/>
      <c r="L49" s="89"/>
      <c r="M49" s="86">
        <v>6</v>
      </c>
      <c r="N49" s="86">
        <v>6</v>
      </c>
      <c r="O49" s="86">
        <v>6</v>
      </c>
      <c r="P49" s="86">
        <v>6</v>
      </c>
      <c r="Q49" s="86">
        <v>6</v>
      </c>
      <c r="R49" s="138"/>
    </row>
    <row r="50" spans="1:18" ht="15" customHeight="1" x14ac:dyDescent="0.25">
      <c r="A50" s="90"/>
      <c r="B50" s="90"/>
      <c r="C50" s="106" t="s">
        <v>113</v>
      </c>
      <c r="D50" s="160"/>
      <c r="E50" s="92">
        <f>COUNT(E24:E25,E27:E29,E31:E32,E34:E34,E36:E37,E39:E46,E49:E49)</f>
        <v>8</v>
      </c>
      <c r="F50" s="92">
        <f t="shared" ref="F50:R50" si="10">COUNT(F24:F25,F27:F29,F31,F34:F34,F36:F37,F39:F46,F49:F49)</f>
        <v>11</v>
      </c>
      <c r="G50" s="92">
        <f t="shared" si="10"/>
        <v>11</v>
      </c>
      <c r="H50" s="92">
        <f t="shared" si="10"/>
        <v>11</v>
      </c>
      <c r="I50" s="92">
        <f t="shared" si="10"/>
        <v>10</v>
      </c>
      <c r="J50" s="92">
        <f t="shared" si="10"/>
        <v>12</v>
      </c>
      <c r="K50" s="92">
        <f t="shared" si="10"/>
        <v>9</v>
      </c>
      <c r="L50" s="92">
        <f t="shared" si="10"/>
        <v>9</v>
      </c>
      <c r="M50" s="92">
        <f t="shared" si="10"/>
        <v>11</v>
      </c>
      <c r="N50" s="92">
        <f t="shared" si="10"/>
        <v>10</v>
      </c>
      <c r="O50" s="92">
        <f t="shared" si="10"/>
        <v>11</v>
      </c>
      <c r="P50" s="92">
        <f t="shared" si="10"/>
        <v>10</v>
      </c>
      <c r="Q50" s="92">
        <f t="shared" si="10"/>
        <v>13</v>
      </c>
      <c r="R50" s="92">
        <f t="shared" si="10"/>
        <v>9</v>
      </c>
    </row>
    <row r="51" spans="1:18" ht="15" customHeight="1" x14ac:dyDescent="0.25">
      <c r="A51" s="90"/>
      <c r="B51" s="90"/>
      <c r="C51" s="106" t="s">
        <v>55</v>
      </c>
      <c r="D51" s="160"/>
      <c r="E51" s="92">
        <f t="shared" ref="E51:R51" si="11">COUNT(E27:E29,E31:E32,E34:E34,E36:E37,E39:E46,E49:E49, E25)</f>
        <v>8</v>
      </c>
      <c r="F51" s="92">
        <f t="shared" si="11"/>
        <v>12</v>
      </c>
      <c r="G51" s="92">
        <f t="shared" si="11"/>
        <v>12</v>
      </c>
      <c r="H51" s="92">
        <f t="shared" si="11"/>
        <v>12</v>
      </c>
      <c r="I51" s="92">
        <f t="shared" si="11"/>
        <v>10</v>
      </c>
      <c r="J51" s="92">
        <f t="shared" si="11"/>
        <v>12</v>
      </c>
      <c r="K51" s="92">
        <f t="shared" si="11"/>
        <v>9</v>
      </c>
      <c r="L51" s="92">
        <f t="shared" si="11"/>
        <v>9</v>
      </c>
      <c r="M51" s="92">
        <f t="shared" si="11"/>
        <v>12</v>
      </c>
      <c r="N51" s="92">
        <f t="shared" si="11"/>
        <v>11</v>
      </c>
      <c r="O51" s="92">
        <f t="shared" si="11"/>
        <v>12</v>
      </c>
      <c r="P51" s="92">
        <f t="shared" si="11"/>
        <v>10</v>
      </c>
      <c r="Q51" s="92">
        <f t="shared" si="11"/>
        <v>13</v>
      </c>
      <c r="R51" s="92">
        <f t="shared" si="11"/>
        <v>9</v>
      </c>
    </row>
    <row r="52" spans="1:18" ht="15" customHeight="1" x14ac:dyDescent="0.25">
      <c r="A52" s="90"/>
      <c r="B52" s="90"/>
      <c r="C52" s="106" t="s">
        <v>105</v>
      </c>
      <c r="D52" s="160"/>
      <c r="E52" s="92">
        <f t="shared" ref="E52:R52" si="12">COUNT(E31:E32,E34:E34,E36:E37,E39:E46,E49:E49)</f>
        <v>6</v>
      </c>
      <c r="F52" s="92">
        <f t="shared" si="12"/>
        <v>9</v>
      </c>
      <c r="G52" s="92">
        <f t="shared" si="12"/>
        <v>9</v>
      </c>
      <c r="H52" s="92">
        <f t="shared" si="12"/>
        <v>9</v>
      </c>
      <c r="I52" s="92">
        <f t="shared" si="12"/>
        <v>9</v>
      </c>
      <c r="J52" s="92">
        <f t="shared" si="12"/>
        <v>9</v>
      </c>
      <c r="K52" s="92">
        <f t="shared" si="12"/>
        <v>7</v>
      </c>
      <c r="L52" s="92">
        <f t="shared" si="12"/>
        <v>7</v>
      </c>
      <c r="M52" s="92">
        <f t="shared" si="12"/>
        <v>9</v>
      </c>
      <c r="N52" s="92">
        <f t="shared" si="12"/>
        <v>8</v>
      </c>
      <c r="O52" s="92">
        <f t="shared" si="12"/>
        <v>9</v>
      </c>
      <c r="P52" s="92">
        <f t="shared" si="12"/>
        <v>9</v>
      </c>
      <c r="Q52" s="92">
        <f t="shared" si="12"/>
        <v>10</v>
      </c>
      <c r="R52" s="92">
        <f t="shared" si="12"/>
        <v>7</v>
      </c>
    </row>
    <row r="53" spans="1:18" ht="15" customHeight="1" x14ac:dyDescent="0.25">
      <c r="A53" s="90"/>
      <c r="B53" s="90"/>
      <c r="C53" s="106" t="s">
        <v>128</v>
      </c>
      <c r="D53" s="160"/>
      <c r="E53" s="92">
        <f t="shared" ref="E53:R53" si="13">COUNT(E34:E34,E36:E37,E39:E46,E49:E49)</f>
        <v>5</v>
      </c>
      <c r="F53" s="92">
        <f t="shared" si="13"/>
        <v>8</v>
      </c>
      <c r="G53" s="92">
        <f t="shared" si="13"/>
        <v>8</v>
      </c>
      <c r="H53" s="92">
        <f t="shared" si="13"/>
        <v>8</v>
      </c>
      <c r="I53" s="92">
        <f t="shared" si="13"/>
        <v>8</v>
      </c>
      <c r="J53" s="92">
        <f t="shared" si="13"/>
        <v>8</v>
      </c>
      <c r="K53" s="92">
        <f t="shared" si="13"/>
        <v>6</v>
      </c>
      <c r="L53" s="92">
        <f t="shared" si="13"/>
        <v>6</v>
      </c>
      <c r="M53" s="92">
        <f t="shared" si="13"/>
        <v>8</v>
      </c>
      <c r="N53" s="92">
        <f t="shared" si="13"/>
        <v>7</v>
      </c>
      <c r="O53" s="92">
        <f t="shared" si="13"/>
        <v>8</v>
      </c>
      <c r="P53" s="92">
        <f t="shared" si="13"/>
        <v>8</v>
      </c>
      <c r="Q53" s="92">
        <f t="shared" si="13"/>
        <v>9</v>
      </c>
      <c r="R53" s="92">
        <f t="shared" si="13"/>
        <v>6</v>
      </c>
    </row>
    <row r="54" spans="1:18" ht="15" customHeight="1" x14ac:dyDescent="0.25">
      <c r="A54" s="90"/>
      <c r="B54" s="90"/>
      <c r="C54" s="106" t="s">
        <v>161</v>
      </c>
      <c r="D54" s="160"/>
      <c r="E54" s="92">
        <f t="shared" ref="E54:R54" si="14">COUNT(E36:E37,E39:E46,E49:E49)</f>
        <v>5</v>
      </c>
      <c r="F54" s="92">
        <f t="shared" si="14"/>
        <v>7</v>
      </c>
      <c r="G54" s="92">
        <f t="shared" si="14"/>
        <v>7</v>
      </c>
      <c r="H54" s="92">
        <f t="shared" si="14"/>
        <v>7</v>
      </c>
      <c r="I54" s="92">
        <f t="shared" si="14"/>
        <v>7</v>
      </c>
      <c r="J54" s="92">
        <f t="shared" si="14"/>
        <v>8</v>
      </c>
      <c r="K54" s="92">
        <f t="shared" si="14"/>
        <v>5</v>
      </c>
      <c r="L54" s="92">
        <f t="shared" si="14"/>
        <v>5</v>
      </c>
      <c r="M54" s="92">
        <f t="shared" si="14"/>
        <v>7</v>
      </c>
      <c r="N54" s="92">
        <f t="shared" si="14"/>
        <v>7</v>
      </c>
      <c r="O54" s="92">
        <f t="shared" si="14"/>
        <v>7</v>
      </c>
      <c r="P54" s="92">
        <f t="shared" si="14"/>
        <v>7</v>
      </c>
      <c r="Q54" s="92">
        <f t="shared" si="14"/>
        <v>8</v>
      </c>
      <c r="R54" s="92">
        <f t="shared" si="14"/>
        <v>6</v>
      </c>
    </row>
    <row r="55" spans="1:18" ht="15" customHeight="1" x14ac:dyDescent="0.25">
      <c r="A55" s="90"/>
      <c r="B55" s="90"/>
      <c r="C55" s="106" t="s">
        <v>129</v>
      </c>
      <c r="D55" s="160"/>
      <c r="E55" s="92">
        <f>COUNT(E37:E37,E39:E46,E49:E49)</f>
        <v>4</v>
      </c>
      <c r="F55" s="92">
        <f t="shared" ref="F55:R55" si="15">COUNT(F37:F37,F39:F46,F49:F49)</f>
        <v>6</v>
      </c>
      <c r="G55" s="92">
        <f>COUNT(G37:G37,G39:G46,G49:G49)</f>
        <v>6</v>
      </c>
      <c r="H55" s="92">
        <f t="shared" si="15"/>
        <v>7</v>
      </c>
      <c r="I55" s="92">
        <f t="shared" si="15"/>
        <v>6</v>
      </c>
      <c r="J55" s="92">
        <f t="shared" si="15"/>
        <v>7</v>
      </c>
      <c r="K55" s="92">
        <f t="shared" si="15"/>
        <v>5</v>
      </c>
      <c r="L55" s="92">
        <f t="shared" si="15"/>
        <v>5</v>
      </c>
      <c r="M55" s="92">
        <f t="shared" si="15"/>
        <v>6</v>
      </c>
      <c r="N55" s="92">
        <f t="shared" si="15"/>
        <v>6</v>
      </c>
      <c r="O55" s="92">
        <f t="shared" si="15"/>
        <v>7</v>
      </c>
      <c r="P55" s="92">
        <f t="shared" si="15"/>
        <v>6</v>
      </c>
      <c r="Q55" s="92">
        <f t="shared" si="15"/>
        <v>7</v>
      </c>
      <c r="R55" s="92">
        <f t="shared" si="15"/>
        <v>5</v>
      </c>
    </row>
    <row r="56" spans="1:18" ht="15" customHeight="1" x14ac:dyDescent="0.25">
      <c r="A56" s="90"/>
      <c r="B56" s="90"/>
      <c r="C56" s="106" t="s">
        <v>186</v>
      </c>
      <c r="D56" s="160"/>
      <c r="E56" s="92">
        <f>COUNT(E37,E40:E46,E49)</f>
        <v>3</v>
      </c>
      <c r="F56" s="92">
        <f t="shared" ref="F56:R56" si="16">COUNT(F37,F40:F46,F49)</f>
        <v>5</v>
      </c>
      <c r="G56" s="92">
        <f t="shared" si="16"/>
        <v>5</v>
      </c>
      <c r="H56" s="92">
        <f t="shared" si="16"/>
        <v>7</v>
      </c>
      <c r="I56" s="92">
        <f t="shared" si="16"/>
        <v>5</v>
      </c>
      <c r="J56" s="92">
        <f t="shared" si="16"/>
        <v>6</v>
      </c>
      <c r="K56" s="92">
        <f t="shared" si="16"/>
        <v>5</v>
      </c>
      <c r="L56" s="92">
        <f t="shared" si="16"/>
        <v>5</v>
      </c>
      <c r="M56" s="92">
        <f t="shared" si="16"/>
        <v>5</v>
      </c>
      <c r="N56" s="92">
        <f t="shared" si="16"/>
        <v>5</v>
      </c>
      <c r="O56" s="92">
        <f t="shared" si="16"/>
        <v>6</v>
      </c>
      <c r="P56" s="92">
        <f t="shared" si="16"/>
        <v>5</v>
      </c>
      <c r="Q56" s="92">
        <f t="shared" si="16"/>
        <v>7</v>
      </c>
      <c r="R56" s="92">
        <f t="shared" si="16"/>
        <v>4</v>
      </c>
    </row>
    <row r="57" spans="1:18" ht="15" customHeight="1" x14ac:dyDescent="0.25">
      <c r="A57" s="90"/>
      <c r="B57" s="90"/>
      <c r="C57" s="106" t="s">
        <v>130</v>
      </c>
      <c r="D57" s="160"/>
      <c r="E57" s="92">
        <f>COUNT(E37,E41:E46,E49:E49)</f>
        <v>3</v>
      </c>
      <c r="F57" s="92">
        <f t="shared" ref="F57:R57" si="17">COUNT(F37,F41:F46,F49:F49)</f>
        <v>4</v>
      </c>
      <c r="G57" s="92">
        <f t="shared" si="17"/>
        <v>5</v>
      </c>
      <c r="H57" s="92">
        <f t="shared" si="17"/>
        <v>6</v>
      </c>
      <c r="I57" s="92">
        <f t="shared" si="17"/>
        <v>4</v>
      </c>
      <c r="J57" s="92">
        <f t="shared" si="17"/>
        <v>5</v>
      </c>
      <c r="K57" s="92">
        <f t="shared" si="17"/>
        <v>4</v>
      </c>
      <c r="L57" s="92">
        <f t="shared" si="17"/>
        <v>4</v>
      </c>
      <c r="M57" s="92">
        <f t="shared" si="17"/>
        <v>5</v>
      </c>
      <c r="N57" s="92">
        <f t="shared" si="17"/>
        <v>4</v>
      </c>
      <c r="O57" s="92">
        <f t="shared" si="17"/>
        <v>5</v>
      </c>
      <c r="P57" s="92">
        <f t="shared" si="17"/>
        <v>4</v>
      </c>
      <c r="Q57" s="92">
        <f t="shared" si="17"/>
        <v>6</v>
      </c>
      <c r="R57" s="92">
        <f t="shared" si="17"/>
        <v>4</v>
      </c>
    </row>
    <row r="58" spans="1:18" ht="15" customHeight="1" thickBot="1" x14ac:dyDescent="0.3">
      <c r="A58" s="108" t="s">
        <v>102</v>
      </c>
      <c r="B58" s="84"/>
      <c r="C58" s="85"/>
      <c r="D58" s="86"/>
      <c r="E58" s="87"/>
      <c r="F58" s="88"/>
      <c r="G58" s="88"/>
      <c r="H58" s="88"/>
      <c r="I58" s="86"/>
      <c r="J58" s="86"/>
      <c r="K58" s="89"/>
      <c r="L58" s="89"/>
      <c r="M58" s="86"/>
      <c r="N58" s="86"/>
      <c r="O58" s="86"/>
      <c r="P58" s="86"/>
      <c r="Q58" s="86"/>
      <c r="R58" s="87"/>
    </row>
    <row r="59" spans="1:18" ht="15" customHeight="1" thickBot="1" x14ac:dyDescent="0.3">
      <c r="A59" s="114" t="s">
        <v>95</v>
      </c>
      <c r="B59" s="114" t="s">
        <v>101</v>
      </c>
      <c r="C59" s="115" t="s">
        <v>97</v>
      </c>
      <c r="D59" s="114">
        <f>SUM(E59:R59)/2</f>
        <v>19</v>
      </c>
      <c r="E59" s="118"/>
      <c r="F59" s="117">
        <v>7.5</v>
      </c>
      <c r="G59" s="117">
        <v>7.5</v>
      </c>
      <c r="H59" s="117">
        <v>4</v>
      </c>
      <c r="I59" s="114"/>
      <c r="J59" s="114"/>
      <c r="K59" s="118"/>
      <c r="L59" s="118"/>
      <c r="M59" s="114">
        <v>7.5</v>
      </c>
      <c r="N59" s="114">
        <v>7.5</v>
      </c>
      <c r="O59" s="114">
        <v>4</v>
      </c>
      <c r="P59" s="114"/>
      <c r="Q59" s="114"/>
      <c r="R59" s="116"/>
    </row>
    <row r="60" spans="1:18" ht="15" customHeight="1" x14ac:dyDescent="0.25">
      <c r="A60" s="84" t="s">
        <v>96</v>
      </c>
      <c r="B60" s="84" t="s">
        <v>100</v>
      </c>
      <c r="C60" s="126" t="s">
        <v>99</v>
      </c>
      <c r="D60" s="86">
        <f>SUM(E60:R60)/2</f>
        <v>38</v>
      </c>
      <c r="E60" s="113"/>
      <c r="F60" s="128">
        <v>9.5</v>
      </c>
      <c r="G60" s="84">
        <v>9.5</v>
      </c>
      <c r="H60" s="84">
        <v>9.5</v>
      </c>
      <c r="I60" s="84">
        <v>9.5</v>
      </c>
      <c r="J60" s="84"/>
      <c r="K60" s="113"/>
      <c r="L60" s="143"/>
      <c r="M60" s="129">
        <v>9.5</v>
      </c>
      <c r="N60" s="84">
        <v>9.5</v>
      </c>
      <c r="O60" s="84">
        <v>9.5</v>
      </c>
      <c r="P60" s="84">
        <v>9.5</v>
      </c>
      <c r="Q60" s="84"/>
      <c r="R60" s="112"/>
    </row>
    <row r="61" spans="1:18" ht="15" customHeight="1" x14ac:dyDescent="0.25">
      <c r="A61" s="84" t="s">
        <v>96</v>
      </c>
      <c r="B61" s="84" t="s">
        <v>100</v>
      </c>
      <c r="C61" s="126" t="s">
        <v>137</v>
      </c>
      <c r="D61" s="86">
        <f>SUM(E61:R61)/2</f>
        <v>42</v>
      </c>
      <c r="E61" s="113">
        <v>9.5</v>
      </c>
      <c r="F61" s="129">
        <v>9.5</v>
      </c>
      <c r="G61" s="84"/>
      <c r="H61" s="84"/>
      <c r="I61" s="84">
        <v>4</v>
      </c>
      <c r="J61" s="84">
        <v>9.5</v>
      </c>
      <c r="K61" s="113">
        <v>9.5</v>
      </c>
      <c r="L61" s="113">
        <v>9.5</v>
      </c>
      <c r="M61" s="128">
        <v>9.5</v>
      </c>
      <c r="N61" s="84"/>
      <c r="O61" s="84"/>
      <c r="P61" s="84">
        <v>4</v>
      </c>
      <c r="Q61" s="84">
        <v>9.5</v>
      </c>
      <c r="R61" s="112">
        <v>9.5</v>
      </c>
    </row>
    <row r="62" spans="1:18" ht="15" customHeight="1" x14ac:dyDescent="0.25">
      <c r="A62" s="84"/>
      <c r="B62" s="84"/>
      <c r="C62" s="122" t="s">
        <v>140</v>
      </c>
      <c r="D62" s="86"/>
      <c r="E62" s="89"/>
      <c r="F62" s="88"/>
      <c r="G62" s="88"/>
      <c r="H62" s="88"/>
      <c r="I62" s="86"/>
      <c r="J62" s="86"/>
      <c r="K62" s="89"/>
      <c r="L62" s="89"/>
      <c r="M62" s="86"/>
      <c r="N62" s="86"/>
      <c r="O62" s="86"/>
      <c r="P62" s="86"/>
      <c r="Q62" s="86"/>
      <c r="R62" s="87"/>
    </row>
    <row r="63" spans="1:18" ht="15" customHeight="1" x14ac:dyDescent="0.25">
      <c r="A63" s="84"/>
      <c r="B63" s="84"/>
      <c r="C63" s="130" t="s">
        <v>141</v>
      </c>
      <c r="D63" s="86"/>
      <c r="E63" s="89"/>
      <c r="F63" s="88"/>
      <c r="G63" s="88"/>
      <c r="H63" s="88"/>
      <c r="I63" s="86"/>
      <c r="J63" s="86"/>
      <c r="K63" s="89"/>
      <c r="L63" s="89"/>
      <c r="M63" s="86"/>
      <c r="N63" s="86"/>
      <c r="O63" s="86"/>
      <c r="P63" s="86"/>
      <c r="Q63" s="86"/>
      <c r="R63" s="87"/>
    </row>
    <row r="64" spans="1:18" ht="13" x14ac:dyDescent="0.3">
      <c r="A64" s="93"/>
      <c r="B64" s="76"/>
      <c r="C64" s="150" t="s">
        <v>155</v>
      </c>
      <c r="D64" s="94"/>
      <c r="E64" s="97">
        <f t="shared" ref="E64:R64" si="18">SUM(E7:E14,E16:E18,E20:E22,E24:E25,E27:E29,E31:E32,E34:E34,E36:E37,E39:E46,E49:E49,E59:E63)</f>
        <v>110.5</v>
      </c>
      <c r="F64" s="97">
        <f t="shared" si="18"/>
        <v>183</v>
      </c>
      <c r="G64" s="97">
        <f t="shared" si="18"/>
        <v>180.5</v>
      </c>
      <c r="H64" s="97">
        <f t="shared" si="18"/>
        <v>184</v>
      </c>
      <c r="I64" s="97">
        <f t="shared" si="18"/>
        <v>177</v>
      </c>
      <c r="J64" s="97">
        <f t="shared" si="18"/>
        <v>181</v>
      </c>
      <c r="K64" s="97">
        <f t="shared" si="18"/>
        <v>120.5</v>
      </c>
      <c r="L64" s="97">
        <f t="shared" si="18"/>
        <v>120.5</v>
      </c>
      <c r="M64" s="97">
        <f t="shared" si="18"/>
        <v>196</v>
      </c>
      <c r="N64" s="97">
        <f t="shared" si="18"/>
        <v>177.5</v>
      </c>
      <c r="O64" s="97">
        <f t="shared" si="18"/>
        <v>178</v>
      </c>
      <c r="P64" s="97">
        <f t="shared" si="18"/>
        <v>169</v>
      </c>
      <c r="Q64" s="97">
        <f t="shared" si="18"/>
        <v>182</v>
      </c>
      <c r="R64" s="97">
        <f t="shared" si="18"/>
        <v>127.5</v>
      </c>
    </row>
    <row r="65" spans="1:18" ht="13" x14ac:dyDescent="0.3">
      <c r="A65" s="95"/>
      <c r="B65" s="96"/>
      <c r="C65" s="151" t="s">
        <v>154</v>
      </c>
      <c r="D65" s="94"/>
      <c r="E65" s="97">
        <f>E64/8</f>
        <v>13.8125</v>
      </c>
      <c r="F65" s="97">
        <f>F64/8</f>
        <v>22.875</v>
      </c>
      <c r="G65" s="97">
        <f>G64/8</f>
        <v>22.5625</v>
      </c>
      <c r="H65" s="97">
        <f t="shared" ref="H65:R65" si="19">H64/8</f>
        <v>23</v>
      </c>
      <c r="I65" s="97">
        <f t="shared" si="19"/>
        <v>22.125</v>
      </c>
      <c r="J65" s="97">
        <f t="shared" si="19"/>
        <v>22.625</v>
      </c>
      <c r="K65" s="97">
        <f t="shared" si="19"/>
        <v>15.0625</v>
      </c>
      <c r="L65" s="97">
        <f t="shared" si="19"/>
        <v>15.0625</v>
      </c>
      <c r="M65" s="97">
        <f t="shared" si="19"/>
        <v>24.5</v>
      </c>
      <c r="N65" s="97">
        <f t="shared" si="19"/>
        <v>22.1875</v>
      </c>
      <c r="O65" s="97">
        <f t="shared" si="19"/>
        <v>22.25</v>
      </c>
      <c r="P65" s="97">
        <f t="shared" si="19"/>
        <v>21.125</v>
      </c>
      <c r="Q65" s="97">
        <f t="shared" si="19"/>
        <v>22.75</v>
      </c>
      <c r="R65" s="97">
        <f t="shared" si="19"/>
        <v>15.9375</v>
      </c>
    </row>
    <row r="66" spans="1:18" ht="13" x14ac:dyDescent="0.3">
      <c r="A66" s="98"/>
      <c r="B66" s="98"/>
      <c r="C66" s="98"/>
      <c r="D66" s="203" t="s">
        <v>212</v>
      </c>
      <c r="E66" s="204" t="s">
        <v>74</v>
      </c>
      <c r="F66" s="208" t="s">
        <v>203</v>
      </c>
      <c r="H66" s="203" t="s">
        <v>211</v>
      </c>
      <c r="I66" s="213"/>
      <c r="J66" s="214" t="s">
        <v>203</v>
      </c>
      <c r="L66" s="203" t="s">
        <v>213</v>
      </c>
      <c r="M66" s="204" t="s">
        <v>74</v>
      </c>
      <c r="N66" s="208" t="s">
        <v>203</v>
      </c>
      <c r="P66" s="203" t="s">
        <v>211</v>
      </c>
      <c r="Q66" s="213"/>
      <c r="R66" s="214" t="s">
        <v>203</v>
      </c>
    </row>
    <row r="67" spans="1:18" ht="13" x14ac:dyDescent="0.3">
      <c r="A67" s="100"/>
      <c r="B67" s="100"/>
      <c r="C67" s="100"/>
      <c r="D67" s="199" t="s">
        <v>159</v>
      </c>
      <c r="E67" s="101">
        <v>27.15</v>
      </c>
      <c r="F67" s="209" t="str">
        <f>E67*40 &amp; "hrs"</f>
        <v>1086hrs</v>
      </c>
      <c r="H67" s="197" t="s">
        <v>195</v>
      </c>
      <c r="I67" s="172">
        <v>25.93</v>
      </c>
      <c r="J67" s="216" t="str">
        <f>I67*40 &amp; "hrs"</f>
        <v>1037.2hrs</v>
      </c>
      <c r="L67" s="197" t="s">
        <v>159</v>
      </c>
      <c r="M67" s="175">
        <v>27.15</v>
      </c>
      <c r="N67" s="211" t="str">
        <f>M67*40 &amp; "hrs"</f>
        <v>1086hrs</v>
      </c>
      <c r="P67" s="197" t="s">
        <v>195</v>
      </c>
      <c r="Q67" s="215">
        <v>25.93</v>
      </c>
      <c r="R67" s="212" t="str">
        <f>Q67*40 &amp; "hrs"</f>
        <v>1037.2hrs</v>
      </c>
    </row>
    <row r="68" spans="1:18" ht="13" x14ac:dyDescent="0.3">
      <c r="A68" s="100"/>
      <c r="B68" s="100"/>
      <c r="C68" s="100"/>
      <c r="D68" s="200" t="s">
        <v>204</v>
      </c>
      <c r="E68" s="196">
        <f>SUM(E64:K64)/40</f>
        <v>28.412500000000001</v>
      </c>
      <c r="F68" s="210" t="str">
        <f>E68*40 &amp; "hrs"</f>
        <v>1136.5hrs</v>
      </c>
      <c r="H68" s="198" t="s">
        <v>74</v>
      </c>
      <c r="I68" s="218">
        <f>SUM(E64+F64+G64+H64+I64+J64+K64)/40</f>
        <v>28.412500000000001</v>
      </c>
      <c r="J68" s="219" t="str">
        <f>I68*40 &amp; "hrs"</f>
        <v>1136.5hrs</v>
      </c>
      <c r="L68" s="205" t="s">
        <v>204</v>
      </c>
      <c r="M68" s="202">
        <f>SUM(L64:R64)/40</f>
        <v>28.762499999999999</v>
      </c>
      <c r="N68" s="217" t="str">
        <f>M68*40 &amp; "hrs"</f>
        <v>1150.5hrs</v>
      </c>
      <c r="P68" s="207" t="s">
        <v>74</v>
      </c>
      <c r="Q68" s="105">
        <f>SUM(L64+M64+N64+O64+P64+Q64+R64)/40</f>
        <v>28.762499999999999</v>
      </c>
      <c r="R68" s="220" t="str">
        <f>Q68*40 &amp; "hrs"</f>
        <v>1150.5hrs</v>
      </c>
    </row>
    <row r="69" spans="1:18" ht="13" x14ac:dyDescent="0.3">
      <c r="A69" s="76"/>
      <c r="B69" s="76"/>
      <c r="C69" s="76"/>
      <c r="D69" s="197" t="s">
        <v>188</v>
      </c>
      <c r="E69" s="175">
        <f>COUNTIFS(E11:K65, "T")/40</f>
        <v>0</v>
      </c>
      <c r="F69" s="211" t="str">
        <f>E69*40 &amp; "hrs"</f>
        <v>0hrs</v>
      </c>
      <c r="H69" s="201" t="s">
        <v>196</v>
      </c>
      <c r="I69" s="171">
        <v>29.07</v>
      </c>
      <c r="J69" s="212" t="str">
        <f>I69*40 &amp; "hrs"</f>
        <v>1162.8hrs</v>
      </c>
      <c r="L69" s="206" t="s">
        <v>188</v>
      </c>
      <c r="M69" s="195">
        <f>COUNTIFS(L9:R63, "T")/40</f>
        <v>0</v>
      </c>
      <c r="N69" s="212" t="str">
        <f>M69*40 &amp; "hrs"</f>
        <v>0hrs</v>
      </c>
      <c r="P69" s="201" t="s">
        <v>196</v>
      </c>
      <c r="Q69" s="215">
        <v>29.07</v>
      </c>
      <c r="R69" s="212" t="str">
        <f>Q69*40 &amp; "hrs"</f>
        <v>1162.8hrs</v>
      </c>
    </row>
  </sheetData>
  <mergeCells count="5">
    <mergeCell ref="A1:R1"/>
    <mergeCell ref="A2:R2"/>
    <mergeCell ref="A3:R3"/>
    <mergeCell ref="E4:K4"/>
    <mergeCell ref="L4:R4"/>
  </mergeCells>
  <conditionalFormatting sqref="I68">
    <cfRule type="cellIs" dxfId="11" priority="10" operator="between">
      <formula>25.93</formula>
      <formula>29.07</formula>
    </cfRule>
    <cfRule type="cellIs" dxfId="10" priority="11" operator="lessThan">
      <formula>25.93</formula>
    </cfRule>
    <cfRule type="cellIs" dxfId="9" priority="12" operator="greaterThan">
      <formula>29.07</formula>
    </cfRule>
  </conditionalFormatting>
  <conditionalFormatting sqref="J68">
    <cfRule type="cellIs" dxfId="8" priority="1" operator="lessThan">
      <formula>$J$67</formula>
    </cfRule>
    <cfRule type="cellIs" dxfId="7" priority="2" operator="greaterThan">
      <formula>$J$69</formula>
    </cfRule>
    <cfRule type="cellIs" dxfId="6" priority="3" operator="between">
      <formula>$J$67</formula>
      <formula>$J$69</formula>
    </cfRule>
  </conditionalFormatting>
  <conditionalFormatting sqref="Q68">
    <cfRule type="cellIs" dxfId="5" priority="7" operator="between">
      <formula>25.93</formula>
      <formula>29.07</formula>
    </cfRule>
    <cfRule type="cellIs" dxfId="4" priority="8" operator="lessThan">
      <formula>25.93</formula>
    </cfRule>
    <cfRule type="cellIs" dxfId="3" priority="9" operator="greaterThan">
      <formula>29.07</formula>
    </cfRule>
  </conditionalFormatting>
  <conditionalFormatting sqref="R68">
    <cfRule type="cellIs" dxfId="2" priority="4" operator="lessThan">
      <formula>$R$67</formula>
    </cfRule>
    <cfRule type="cellIs" dxfId="1" priority="5" operator="greaterThan">
      <formula>$R$69</formula>
    </cfRule>
    <cfRule type="cellIs" dxfId="0" priority="6" operator="between">
      <formula>$R$67</formula>
      <formula>$R$69</formula>
    </cfRule>
  </conditionalFormatting>
  <pageMargins left="0.7" right="0.7" top="0.75" bottom="0.75" header="0.3" footer="0.3"/>
  <pageSetup scale="5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69"/>
  <sheetViews>
    <sheetView zoomScale="70" zoomScaleNormal="70" workbookViewId="0">
      <selection activeCell="F65" sqref="F65"/>
    </sheetView>
  </sheetViews>
  <sheetFormatPr defaultRowHeight="12.5" x14ac:dyDescent="0.25"/>
  <cols>
    <col min="2" max="2" width="16.1796875" customWidth="1"/>
    <col min="3" max="3" width="17.26953125" customWidth="1"/>
    <col min="4" max="4" width="6.453125" customWidth="1"/>
    <col min="5" max="11" width="6.54296875" customWidth="1"/>
    <col min="12" max="12" width="8" customWidth="1"/>
    <col min="13" max="18" width="6.5429687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79"/>
      <c r="F5" s="79">
        <v>44970</v>
      </c>
      <c r="G5" s="79">
        <v>44971</v>
      </c>
      <c r="H5" s="79">
        <v>44972</v>
      </c>
      <c r="I5" s="79">
        <v>44973</v>
      </c>
      <c r="J5" s="79">
        <v>44974</v>
      </c>
      <c r="K5" s="79">
        <v>44975</v>
      </c>
      <c r="L5" s="79">
        <v>44976</v>
      </c>
      <c r="M5" s="79">
        <v>44977</v>
      </c>
      <c r="N5" s="79">
        <v>44978</v>
      </c>
      <c r="O5" s="79">
        <v>44979</v>
      </c>
      <c r="P5" s="79">
        <v>44980</v>
      </c>
      <c r="Q5" s="79">
        <v>44981</v>
      </c>
      <c r="R5" s="79">
        <v>44982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6" customHeight="1" x14ac:dyDescent="0.25">
      <c r="A7" s="84" t="s">
        <v>13</v>
      </c>
      <c r="B7" s="84" t="s">
        <v>116</v>
      </c>
      <c r="C7" s="85" t="s">
        <v>115</v>
      </c>
      <c r="D7" s="86">
        <f t="shared" ref="D7:D14" si="0">SUM(E7:R7)/2</f>
        <v>32.5</v>
      </c>
      <c r="E7" s="89"/>
      <c r="F7" s="86">
        <v>6.5</v>
      </c>
      <c r="G7" s="86">
        <v>6.5</v>
      </c>
      <c r="H7" s="86">
        <v>6.5</v>
      </c>
      <c r="I7" s="86">
        <v>6.5</v>
      </c>
      <c r="J7" s="86">
        <v>6.5</v>
      </c>
      <c r="K7" s="89"/>
      <c r="L7" s="89"/>
      <c r="M7" s="86">
        <v>6.5</v>
      </c>
      <c r="N7" s="86">
        <v>6.5</v>
      </c>
      <c r="O7" s="86">
        <v>6.5</v>
      </c>
      <c r="P7" s="86">
        <v>6.5</v>
      </c>
      <c r="Q7" s="86">
        <v>6.5</v>
      </c>
      <c r="R7" s="87"/>
    </row>
    <row r="8" spans="1:18" ht="16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28</v>
      </c>
      <c r="E8" s="89"/>
      <c r="F8" s="110" t="s">
        <v>104</v>
      </c>
      <c r="G8" s="110" t="s">
        <v>104</v>
      </c>
      <c r="H8" s="110" t="s">
        <v>104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16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6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87">
        <v>8</v>
      </c>
    </row>
    <row r="11" spans="1:18" ht="16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6" customHeight="1" x14ac:dyDescent="0.25">
      <c r="A12" s="84" t="s">
        <v>13</v>
      </c>
      <c r="B12" s="84" t="s">
        <v>90</v>
      </c>
      <c r="C12" s="109" t="s">
        <v>112</v>
      </c>
      <c r="D12" s="86">
        <f t="shared" si="0"/>
        <v>32</v>
      </c>
      <c r="E12" s="89"/>
      <c r="F12" s="88"/>
      <c r="G12" s="88">
        <v>8</v>
      </c>
      <c r="H12" s="86">
        <v>8</v>
      </c>
      <c r="I12" s="86">
        <v>8</v>
      </c>
      <c r="J12" s="86"/>
      <c r="K12" s="89">
        <v>8</v>
      </c>
      <c r="L12" s="146">
        <v>8</v>
      </c>
      <c r="M12" s="86"/>
      <c r="N12" s="86">
        <v>8</v>
      </c>
      <c r="O12" s="86"/>
      <c r="P12" s="86">
        <v>8</v>
      </c>
      <c r="Q12" s="86">
        <v>8</v>
      </c>
      <c r="R12" s="87"/>
    </row>
    <row r="13" spans="1:18" ht="16" customHeight="1" x14ac:dyDescent="0.25">
      <c r="A13" s="84" t="s">
        <v>13</v>
      </c>
      <c r="B13" s="84" t="s">
        <v>90</v>
      </c>
      <c r="C13" s="124" t="s">
        <v>106</v>
      </c>
      <c r="D13" s="86">
        <f t="shared" si="0"/>
        <v>8</v>
      </c>
      <c r="E13" s="89"/>
      <c r="F13" s="88"/>
      <c r="G13" s="88"/>
      <c r="H13" s="86"/>
      <c r="I13" s="86"/>
      <c r="J13" s="86"/>
      <c r="K13" s="89">
        <v>8</v>
      </c>
      <c r="L13" s="146"/>
      <c r="M13" s="86"/>
      <c r="N13" s="86"/>
      <c r="O13" s="86"/>
      <c r="P13" s="86"/>
      <c r="Q13" s="86"/>
      <c r="R13" s="87">
        <v>8</v>
      </c>
    </row>
    <row r="14" spans="1:18" ht="16" customHeight="1" x14ac:dyDescent="0.25">
      <c r="A14" s="84" t="s">
        <v>13</v>
      </c>
      <c r="B14" s="84" t="s">
        <v>90</v>
      </c>
      <c r="C14" s="124" t="s">
        <v>134</v>
      </c>
      <c r="D14" s="86">
        <f t="shared" si="0"/>
        <v>12</v>
      </c>
      <c r="E14" s="89">
        <v>6</v>
      </c>
      <c r="F14" s="88"/>
      <c r="G14" s="88"/>
      <c r="H14" s="86"/>
      <c r="I14" s="86"/>
      <c r="J14" s="86"/>
      <c r="K14" s="89">
        <v>6</v>
      </c>
      <c r="L14" s="146">
        <v>6</v>
      </c>
      <c r="M14" s="86"/>
      <c r="N14" s="86"/>
      <c r="O14" s="86"/>
      <c r="P14" s="86"/>
      <c r="Q14" s="86"/>
      <c r="R14" s="87">
        <v>6</v>
      </c>
    </row>
    <row r="15" spans="1:18" ht="16" customHeight="1" x14ac:dyDescent="0.25">
      <c r="A15" s="90"/>
      <c r="B15" s="90"/>
      <c r="C15" s="91" t="s">
        <v>122</v>
      </c>
      <c r="D15" s="160"/>
      <c r="E15" s="92">
        <f>COUNT(E7:E14)</f>
        <v>3</v>
      </c>
      <c r="F15" s="92">
        <f t="shared" ref="F15:R15" si="1">COUNT(F7:F14)</f>
        <v>4</v>
      </c>
      <c r="G15" s="92">
        <f t="shared" si="1"/>
        <v>4</v>
      </c>
      <c r="H15" s="92">
        <f t="shared" si="1"/>
        <v>4</v>
      </c>
      <c r="I15" s="92">
        <f t="shared" si="1"/>
        <v>6</v>
      </c>
      <c r="J15" s="92">
        <f t="shared" si="1"/>
        <v>5</v>
      </c>
      <c r="K15" s="92">
        <f>COUNT(K7:K14)</f>
        <v>3</v>
      </c>
      <c r="L15" s="92">
        <f>COUNT(L7:L14)</f>
        <v>2</v>
      </c>
      <c r="M15" s="92">
        <f>COUNT(M7:M14)</f>
        <v>5</v>
      </c>
      <c r="N15" s="92">
        <f t="shared" si="1"/>
        <v>6</v>
      </c>
      <c r="O15" s="92">
        <f t="shared" si="1"/>
        <v>5</v>
      </c>
      <c r="P15" s="92">
        <f t="shared" si="1"/>
        <v>5</v>
      </c>
      <c r="Q15" s="92">
        <f t="shared" si="1"/>
        <v>5</v>
      </c>
      <c r="R15" s="92">
        <f t="shared" si="1"/>
        <v>4</v>
      </c>
    </row>
    <row r="16" spans="1:18" ht="16" customHeight="1" x14ac:dyDescent="0.25">
      <c r="A16" s="84" t="s">
        <v>13</v>
      </c>
      <c r="B16" s="84" t="s">
        <v>14</v>
      </c>
      <c r="C16" s="109" t="s">
        <v>98</v>
      </c>
      <c r="D16" s="86">
        <f>SUM(E16:R16)/2</f>
        <v>32</v>
      </c>
      <c r="E16" s="89"/>
      <c r="F16" s="110" t="s">
        <v>152</v>
      </c>
      <c r="G16" s="110" t="s">
        <v>152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</row>
    <row r="17" spans="1:18" ht="16" customHeight="1" x14ac:dyDescent="0.25">
      <c r="A17" s="84" t="s">
        <v>13</v>
      </c>
      <c r="B17" s="84" t="s">
        <v>14</v>
      </c>
      <c r="C17" s="109" t="s">
        <v>142</v>
      </c>
      <c r="D17" s="86">
        <f>SUM(E17:R17)/2</f>
        <v>40</v>
      </c>
      <c r="E17" s="89"/>
      <c r="F17" s="88">
        <v>8</v>
      </c>
      <c r="G17" s="86">
        <v>8</v>
      </c>
      <c r="H17" s="86"/>
      <c r="I17" s="86">
        <v>8</v>
      </c>
      <c r="J17" s="86">
        <v>8</v>
      </c>
      <c r="K17" s="89">
        <v>8</v>
      </c>
      <c r="L17" s="89">
        <v>8</v>
      </c>
      <c r="M17" s="86">
        <v>8</v>
      </c>
      <c r="N17" s="86"/>
      <c r="O17" s="86">
        <v>8</v>
      </c>
      <c r="P17" s="86">
        <v>8</v>
      </c>
      <c r="Q17" s="86">
        <v>8</v>
      </c>
      <c r="R17" s="87"/>
    </row>
    <row r="18" spans="1:18" ht="16" customHeight="1" x14ac:dyDescent="0.25">
      <c r="A18" s="84" t="s">
        <v>13</v>
      </c>
      <c r="B18" s="84" t="s">
        <v>201</v>
      </c>
      <c r="C18" s="109" t="s">
        <v>107</v>
      </c>
      <c r="D18" s="86">
        <f>SUM(E18:R18)/2</f>
        <v>22</v>
      </c>
      <c r="E18" s="89">
        <v>8</v>
      </c>
      <c r="F18" s="86"/>
      <c r="G18" s="86">
        <v>5</v>
      </c>
      <c r="H18" s="86">
        <v>5</v>
      </c>
      <c r="I18" s="86"/>
      <c r="J18" s="86"/>
      <c r="K18" s="89"/>
      <c r="L18" s="89">
        <v>8</v>
      </c>
      <c r="M18" s="86">
        <v>5</v>
      </c>
      <c r="N18" s="86">
        <v>5</v>
      </c>
      <c r="O18" s="86"/>
      <c r="P18" s="86"/>
      <c r="Q18" s="86"/>
      <c r="R18" s="87">
        <v>8</v>
      </c>
    </row>
    <row r="19" spans="1:18" ht="16" customHeight="1" x14ac:dyDescent="0.25">
      <c r="A19" s="90"/>
      <c r="B19" s="90"/>
      <c r="C19" s="91" t="s">
        <v>123</v>
      </c>
      <c r="D19" s="160"/>
      <c r="E19" s="92">
        <f>COUNT(E7:E14,E16:E18)</f>
        <v>4</v>
      </c>
      <c r="F19" s="92">
        <f t="shared" ref="F19:R19" si="2">COUNT(F7:F14,F16:F18)</f>
        <v>5</v>
      </c>
      <c r="G19" s="92">
        <f t="shared" si="2"/>
        <v>6</v>
      </c>
      <c r="H19" s="92">
        <f t="shared" si="2"/>
        <v>6</v>
      </c>
      <c r="I19" s="92">
        <f t="shared" si="2"/>
        <v>8</v>
      </c>
      <c r="J19" s="92">
        <f t="shared" si="2"/>
        <v>7</v>
      </c>
      <c r="K19" s="92">
        <f t="shared" si="2"/>
        <v>4</v>
      </c>
      <c r="L19" s="92">
        <f t="shared" si="2"/>
        <v>4</v>
      </c>
      <c r="M19" s="92">
        <f t="shared" si="2"/>
        <v>8</v>
      </c>
      <c r="N19" s="92">
        <f t="shared" si="2"/>
        <v>8</v>
      </c>
      <c r="O19" s="92">
        <f t="shared" si="2"/>
        <v>7</v>
      </c>
      <c r="P19" s="92">
        <f t="shared" si="2"/>
        <v>7</v>
      </c>
      <c r="Q19" s="92">
        <f t="shared" si="2"/>
        <v>7</v>
      </c>
      <c r="R19" s="92">
        <f t="shared" si="2"/>
        <v>5</v>
      </c>
    </row>
    <row r="20" spans="1:18" ht="16" customHeight="1" x14ac:dyDescent="0.25">
      <c r="A20" s="84" t="s">
        <v>13</v>
      </c>
      <c r="B20" s="84" t="s">
        <v>26</v>
      </c>
      <c r="C20" s="109" t="s">
        <v>132</v>
      </c>
      <c r="D20" s="86">
        <f>SUM(E20:R20)/2</f>
        <v>28</v>
      </c>
      <c r="E20" s="89"/>
      <c r="F20" s="86">
        <v>8</v>
      </c>
      <c r="G20" s="86"/>
      <c r="H20" s="86">
        <v>8</v>
      </c>
      <c r="I20" s="86">
        <v>8</v>
      </c>
      <c r="J20" s="86">
        <v>8</v>
      </c>
      <c r="K20" s="89">
        <v>8</v>
      </c>
      <c r="L20" s="89">
        <v>8</v>
      </c>
      <c r="M20" s="86"/>
      <c r="N20" s="86">
        <v>8</v>
      </c>
      <c r="O20" s="110" t="s">
        <v>104</v>
      </c>
      <c r="P20" s="110" t="s">
        <v>104</v>
      </c>
      <c r="Q20" s="110" t="s">
        <v>104</v>
      </c>
      <c r="R20" s="89"/>
    </row>
    <row r="21" spans="1:18" ht="16" customHeight="1" x14ac:dyDescent="0.25">
      <c r="A21" s="84" t="s">
        <v>13</v>
      </c>
      <c r="B21" s="84" t="s">
        <v>26</v>
      </c>
      <c r="C21" s="109" t="s">
        <v>146</v>
      </c>
      <c r="D21" s="86">
        <f>SUM(E21:R21)/2</f>
        <v>24</v>
      </c>
      <c r="E21" s="89">
        <v>8</v>
      </c>
      <c r="F21" s="86"/>
      <c r="G21" s="86">
        <v>8</v>
      </c>
      <c r="H21" s="86">
        <v>8</v>
      </c>
      <c r="I21" s="86">
        <v>8</v>
      </c>
      <c r="J21" s="86">
        <v>8</v>
      </c>
      <c r="K21" s="137"/>
      <c r="L21" s="89"/>
      <c r="M21" s="110" t="s">
        <v>104</v>
      </c>
      <c r="N21" s="86"/>
      <c r="O21" s="110" t="s">
        <v>104</v>
      </c>
      <c r="P21" s="110" t="s">
        <v>104</v>
      </c>
      <c r="Q21" s="110" t="s">
        <v>104</v>
      </c>
      <c r="R21" s="89">
        <v>8</v>
      </c>
    </row>
    <row r="22" spans="1:18" ht="16" customHeight="1" x14ac:dyDescent="0.25">
      <c r="A22" s="84" t="s">
        <v>13</v>
      </c>
      <c r="B22" s="84" t="s">
        <v>26</v>
      </c>
      <c r="C22" s="109" t="s">
        <v>109</v>
      </c>
      <c r="D22" s="86">
        <f>SUM(E22:R22)/2</f>
        <v>40</v>
      </c>
      <c r="E22" s="89"/>
      <c r="F22" s="86">
        <v>8</v>
      </c>
      <c r="G22" s="86">
        <v>8</v>
      </c>
      <c r="H22" s="86">
        <v>8</v>
      </c>
      <c r="I22" s="86">
        <v>8</v>
      </c>
      <c r="J22" s="86">
        <v>8</v>
      </c>
      <c r="K22" s="89"/>
      <c r="L22" s="89"/>
      <c r="M22" s="86">
        <v>8</v>
      </c>
      <c r="N22" s="86">
        <v>8</v>
      </c>
      <c r="O22" s="86">
        <v>8</v>
      </c>
      <c r="P22" s="86">
        <v>8</v>
      </c>
      <c r="Q22" s="86">
        <v>8</v>
      </c>
      <c r="R22" s="87"/>
    </row>
    <row r="23" spans="1:18" ht="16" customHeight="1" x14ac:dyDescent="0.25">
      <c r="A23" s="90"/>
      <c r="B23" s="90"/>
      <c r="C23" s="91" t="s">
        <v>120</v>
      </c>
      <c r="D23" s="160"/>
      <c r="E23" s="92">
        <f>COUNT(E7:E14,E16:E18,E20:E22)</f>
        <v>5</v>
      </c>
      <c r="F23" s="92">
        <f t="shared" ref="F23:R23" si="3">COUNT(F7:F14,F16:F18,F20:F22)</f>
        <v>7</v>
      </c>
      <c r="G23" s="92">
        <f t="shared" si="3"/>
        <v>8</v>
      </c>
      <c r="H23" s="92">
        <f t="shared" si="3"/>
        <v>9</v>
      </c>
      <c r="I23" s="92">
        <f t="shared" si="3"/>
        <v>11</v>
      </c>
      <c r="J23" s="92">
        <f t="shared" si="3"/>
        <v>10</v>
      </c>
      <c r="K23" s="92">
        <f t="shared" si="3"/>
        <v>5</v>
      </c>
      <c r="L23" s="92">
        <f t="shared" si="3"/>
        <v>5</v>
      </c>
      <c r="M23" s="92">
        <f t="shared" si="3"/>
        <v>9</v>
      </c>
      <c r="N23" s="92">
        <f t="shared" si="3"/>
        <v>10</v>
      </c>
      <c r="O23" s="92">
        <f t="shared" si="3"/>
        <v>8</v>
      </c>
      <c r="P23" s="92">
        <f t="shared" si="3"/>
        <v>8</v>
      </c>
      <c r="Q23" s="92">
        <f t="shared" si="3"/>
        <v>8</v>
      </c>
      <c r="R23" s="92">
        <f t="shared" si="3"/>
        <v>6</v>
      </c>
    </row>
    <row r="24" spans="1:18" ht="16" hidden="1" customHeight="1" x14ac:dyDescent="0.25">
      <c r="A24" s="84" t="s">
        <v>13</v>
      </c>
      <c r="B24" s="84" t="s">
        <v>30</v>
      </c>
      <c r="C24" s="109" t="s">
        <v>207</v>
      </c>
      <c r="D24" s="86">
        <f>SUM(E24:R24)/2</f>
        <v>0</v>
      </c>
      <c r="E24" s="89"/>
      <c r="F24" s="86"/>
      <c r="G24" s="86"/>
      <c r="H24" s="86"/>
      <c r="I24" s="86"/>
      <c r="J24" s="86"/>
      <c r="K24" s="89"/>
      <c r="L24" s="137"/>
      <c r="M24" s="86"/>
      <c r="N24" s="86"/>
      <c r="O24" s="86"/>
      <c r="P24" s="86"/>
      <c r="Q24" s="86"/>
      <c r="R24" s="87"/>
    </row>
    <row r="25" spans="1:18" ht="16" customHeight="1" x14ac:dyDescent="0.25">
      <c r="A25" s="84" t="s">
        <v>13</v>
      </c>
      <c r="B25" s="84" t="s">
        <v>30</v>
      </c>
      <c r="C25" s="109" t="s">
        <v>144</v>
      </c>
      <c r="D25" s="86">
        <f>SUM(E25:R25)/2</f>
        <v>16</v>
      </c>
      <c r="E25" s="89">
        <v>8</v>
      </c>
      <c r="F25" s="86"/>
      <c r="G25" s="86"/>
      <c r="H25" s="86"/>
      <c r="I25" s="86"/>
      <c r="J25" s="86"/>
      <c r="K25" s="89">
        <v>8</v>
      </c>
      <c r="L25" s="89">
        <v>8</v>
      </c>
      <c r="M25" s="86"/>
      <c r="N25" s="86"/>
      <c r="O25" s="86"/>
      <c r="P25" s="86"/>
      <c r="Q25" s="86"/>
      <c r="R25" s="87">
        <v>8</v>
      </c>
    </row>
    <row r="26" spans="1:18" ht="16" customHeight="1" x14ac:dyDescent="0.25">
      <c r="A26" s="90"/>
      <c r="B26" s="90"/>
      <c r="C26" s="91" t="s">
        <v>119</v>
      </c>
      <c r="D26" s="160"/>
      <c r="E26" s="92">
        <f>COUNT(E7:E14,E16:E18,E20:E22,E24:E25)</f>
        <v>6</v>
      </c>
      <c r="F26" s="92">
        <f t="shared" ref="F26:R26" si="4">COUNT(F7:F14,F16:F18,F20:F22,F24:F25)</f>
        <v>7</v>
      </c>
      <c r="G26" s="92">
        <f t="shared" si="4"/>
        <v>8</v>
      </c>
      <c r="H26" s="92">
        <f t="shared" si="4"/>
        <v>9</v>
      </c>
      <c r="I26" s="92">
        <f t="shared" si="4"/>
        <v>11</v>
      </c>
      <c r="J26" s="92">
        <f t="shared" si="4"/>
        <v>10</v>
      </c>
      <c r="K26" s="92">
        <f t="shared" si="4"/>
        <v>6</v>
      </c>
      <c r="L26" s="92">
        <f t="shared" si="4"/>
        <v>6</v>
      </c>
      <c r="M26" s="92">
        <f t="shared" si="4"/>
        <v>9</v>
      </c>
      <c r="N26" s="92">
        <f t="shared" si="4"/>
        <v>10</v>
      </c>
      <c r="O26" s="92">
        <f t="shared" si="4"/>
        <v>8</v>
      </c>
      <c r="P26" s="92">
        <f t="shared" si="4"/>
        <v>8</v>
      </c>
      <c r="Q26" s="92">
        <f t="shared" si="4"/>
        <v>8</v>
      </c>
      <c r="R26" s="92">
        <f t="shared" si="4"/>
        <v>7</v>
      </c>
    </row>
    <row r="27" spans="1:18" ht="16" customHeight="1" x14ac:dyDescent="0.25">
      <c r="A27" s="84" t="s">
        <v>13</v>
      </c>
      <c r="B27" s="84" t="s">
        <v>91</v>
      </c>
      <c r="C27" s="109" t="s">
        <v>189</v>
      </c>
      <c r="D27" s="86">
        <f>SUM(E27:R27)/2</f>
        <v>40</v>
      </c>
      <c r="E27" s="89"/>
      <c r="F27" s="86">
        <v>8</v>
      </c>
      <c r="G27" s="86">
        <v>8</v>
      </c>
      <c r="H27" s="86">
        <v>8</v>
      </c>
      <c r="I27" s="86"/>
      <c r="J27" s="86">
        <v>8</v>
      </c>
      <c r="K27" s="89">
        <v>8</v>
      </c>
      <c r="L27" s="89">
        <v>8</v>
      </c>
      <c r="M27" s="86">
        <v>8</v>
      </c>
      <c r="N27" s="86">
        <v>8</v>
      </c>
      <c r="O27" s="86">
        <v>8</v>
      </c>
      <c r="P27" s="86"/>
      <c r="Q27" s="86">
        <v>8</v>
      </c>
      <c r="R27" s="87"/>
    </row>
    <row r="28" spans="1:18" ht="16" customHeight="1" x14ac:dyDescent="0.25">
      <c r="A28" s="84" t="s">
        <v>13</v>
      </c>
      <c r="B28" s="84" t="s">
        <v>91</v>
      </c>
      <c r="C28" s="109" t="s">
        <v>180</v>
      </c>
      <c r="D28" s="86">
        <f>SUM(E28:R28)/2</f>
        <v>40</v>
      </c>
      <c r="E28" s="89">
        <v>8</v>
      </c>
      <c r="F28" s="86">
        <v>8</v>
      </c>
      <c r="G28" s="86">
        <v>8</v>
      </c>
      <c r="H28" s="86">
        <v>8</v>
      </c>
      <c r="I28" s="86"/>
      <c r="J28" s="86">
        <v>8</v>
      </c>
      <c r="K28" s="89"/>
      <c r="L28" s="89"/>
      <c r="M28" s="86">
        <v>8</v>
      </c>
      <c r="N28" s="86">
        <v>8</v>
      </c>
      <c r="O28" s="86">
        <v>8</v>
      </c>
      <c r="P28" s="86"/>
      <c r="Q28" s="86">
        <v>8</v>
      </c>
      <c r="R28" s="87">
        <v>8</v>
      </c>
    </row>
    <row r="29" spans="1:18" ht="16" customHeight="1" x14ac:dyDescent="0.25">
      <c r="A29" s="84" t="s">
        <v>13</v>
      </c>
      <c r="B29" s="84" t="s">
        <v>91</v>
      </c>
      <c r="C29" s="85" t="s">
        <v>92</v>
      </c>
      <c r="D29" s="86">
        <f>SUM(E29:R29)/2</f>
        <v>40</v>
      </c>
      <c r="E29" s="89"/>
      <c r="F29" s="86">
        <v>8</v>
      </c>
      <c r="G29" s="86">
        <v>8</v>
      </c>
      <c r="H29" s="86">
        <v>8</v>
      </c>
      <c r="I29" s="86">
        <v>8</v>
      </c>
      <c r="J29" s="86">
        <v>8</v>
      </c>
      <c r="K29" s="89"/>
      <c r="L29" s="89"/>
      <c r="M29" s="86">
        <v>8</v>
      </c>
      <c r="N29" s="86">
        <v>8</v>
      </c>
      <c r="O29" s="86">
        <v>8</v>
      </c>
      <c r="P29" s="86">
        <v>8</v>
      </c>
      <c r="Q29" s="86">
        <v>8</v>
      </c>
      <c r="R29" s="87"/>
    </row>
    <row r="30" spans="1:18" ht="16" customHeight="1" x14ac:dyDescent="0.25">
      <c r="A30" s="90"/>
      <c r="B30" s="90"/>
      <c r="C30" s="91" t="s">
        <v>124</v>
      </c>
      <c r="D30" s="160"/>
      <c r="E30" s="92">
        <f t="shared" ref="E30:R30" si="5">COUNT(E7:E14,E16:E18,E20:E22,E24:E25,E27:E29)</f>
        <v>7</v>
      </c>
      <c r="F30" s="92">
        <f t="shared" si="5"/>
        <v>10</v>
      </c>
      <c r="G30" s="92">
        <f t="shared" si="5"/>
        <v>11</v>
      </c>
      <c r="H30" s="92">
        <f t="shared" si="5"/>
        <v>12</v>
      </c>
      <c r="I30" s="92">
        <f t="shared" si="5"/>
        <v>12</v>
      </c>
      <c r="J30" s="92">
        <f t="shared" si="5"/>
        <v>13</v>
      </c>
      <c r="K30" s="92">
        <f t="shared" si="5"/>
        <v>7</v>
      </c>
      <c r="L30" s="92">
        <f t="shared" si="5"/>
        <v>7</v>
      </c>
      <c r="M30" s="92">
        <f t="shared" si="5"/>
        <v>12</v>
      </c>
      <c r="N30" s="92">
        <f t="shared" si="5"/>
        <v>13</v>
      </c>
      <c r="O30" s="92">
        <f t="shared" si="5"/>
        <v>11</v>
      </c>
      <c r="P30" s="92">
        <f t="shared" si="5"/>
        <v>9</v>
      </c>
      <c r="Q30" s="92">
        <f t="shared" si="5"/>
        <v>11</v>
      </c>
      <c r="R30" s="92">
        <f t="shared" si="5"/>
        <v>8</v>
      </c>
    </row>
    <row r="31" spans="1:18" ht="16" customHeight="1" x14ac:dyDescent="0.25">
      <c r="A31" s="84" t="s">
        <v>13</v>
      </c>
      <c r="B31" s="84" t="s">
        <v>34</v>
      </c>
      <c r="C31" s="109" t="s">
        <v>192</v>
      </c>
      <c r="D31" s="86">
        <f>SUM(E31:R31)/2</f>
        <v>32</v>
      </c>
      <c r="E31" s="89">
        <v>8</v>
      </c>
      <c r="F31" s="120"/>
      <c r="G31" s="120"/>
      <c r="H31" s="86"/>
      <c r="I31" s="86">
        <v>8</v>
      </c>
      <c r="J31" s="86">
        <v>8</v>
      </c>
      <c r="K31" s="89">
        <v>8</v>
      </c>
      <c r="L31" s="89">
        <v>8</v>
      </c>
      <c r="M31" s="86"/>
      <c r="N31" s="86"/>
      <c r="O31" s="86"/>
      <c r="P31" s="86">
        <v>8</v>
      </c>
      <c r="Q31" s="86">
        <v>8</v>
      </c>
      <c r="R31" s="87">
        <v>8</v>
      </c>
    </row>
    <row r="32" spans="1:18" ht="16" customHeight="1" x14ac:dyDescent="0.25">
      <c r="A32" s="84" t="s">
        <v>13</v>
      </c>
      <c r="B32" s="84" t="s">
        <v>34</v>
      </c>
      <c r="C32" s="109" t="s">
        <v>135</v>
      </c>
      <c r="D32" s="86">
        <f>SUM(E32:R32)/2</f>
        <v>28</v>
      </c>
      <c r="E32" s="89"/>
      <c r="F32" s="86">
        <v>8</v>
      </c>
      <c r="G32" s="86">
        <v>8</v>
      </c>
      <c r="H32" s="86">
        <v>8</v>
      </c>
      <c r="I32" s="86"/>
      <c r="J32" s="86"/>
      <c r="K32" s="89"/>
      <c r="L32" s="89"/>
      <c r="M32" s="86">
        <v>8</v>
      </c>
      <c r="N32" s="86">
        <v>8</v>
      </c>
      <c r="O32" s="86">
        <v>8</v>
      </c>
      <c r="P32" s="110">
        <v>8</v>
      </c>
      <c r="Q32" s="86"/>
      <c r="R32" s="87"/>
    </row>
    <row r="33" spans="1:18" ht="16" customHeight="1" x14ac:dyDescent="0.25">
      <c r="A33" s="90"/>
      <c r="B33" s="90"/>
      <c r="C33" s="91" t="s">
        <v>121</v>
      </c>
      <c r="D33" s="160"/>
      <c r="E33" s="92">
        <f t="shared" ref="E33:R33" si="6">COUNT(E16:E18,E20:E22,E3:E14,E24:E25,E27:E29,E31:E32)</f>
        <v>8</v>
      </c>
      <c r="F33" s="92">
        <f t="shared" si="6"/>
        <v>12</v>
      </c>
      <c r="G33" s="92">
        <f t="shared" si="6"/>
        <v>13</v>
      </c>
      <c r="H33" s="92">
        <f t="shared" si="6"/>
        <v>14</v>
      </c>
      <c r="I33" s="92">
        <f t="shared" si="6"/>
        <v>14</v>
      </c>
      <c r="J33" s="92">
        <f t="shared" si="6"/>
        <v>15</v>
      </c>
      <c r="K33" s="92">
        <f t="shared" si="6"/>
        <v>9</v>
      </c>
      <c r="L33" s="92">
        <f t="shared" si="6"/>
        <v>9</v>
      </c>
      <c r="M33" s="92">
        <f t="shared" si="6"/>
        <v>14</v>
      </c>
      <c r="N33" s="92">
        <f t="shared" si="6"/>
        <v>15</v>
      </c>
      <c r="O33" s="92">
        <f t="shared" si="6"/>
        <v>13</v>
      </c>
      <c r="P33" s="92">
        <f t="shared" si="6"/>
        <v>12</v>
      </c>
      <c r="Q33" s="92">
        <f t="shared" si="6"/>
        <v>13</v>
      </c>
      <c r="R33" s="92">
        <f t="shared" si="6"/>
        <v>10</v>
      </c>
    </row>
    <row r="34" spans="1:18" ht="16" customHeight="1" x14ac:dyDescent="0.25">
      <c r="A34" s="84" t="s">
        <v>13</v>
      </c>
      <c r="B34" s="84" t="s">
        <v>162</v>
      </c>
      <c r="C34" s="107" t="s">
        <v>209</v>
      </c>
      <c r="D34" s="86">
        <f>SUM(E34:R34)/2</f>
        <v>40</v>
      </c>
      <c r="E34" s="89"/>
      <c r="F34" s="86">
        <v>8</v>
      </c>
      <c r="G34" s="86">
        <v>8</v>
      </c>
      <c r="H34" s="86">
        <v>8</v>
      </c>
      <c r="I34" s="86">
        <v>8</v>
      </c>
      <c r="J34" s="110"/>
      <c r="K34" s="89">
        <v>8</v>
      </c>
      <c r="L34" s="89">
        <v>8</v>
      </c>
      <c r="M34" s="86">
        <v>8</v>
      </c>
      <c r="N34" s="110"/>
      <c r="O34" s="86">
        <v>8</v>
      </c>
      <c r="P34" s="86">
        <v>8</v>
      </c>
      <c r="Q34" s="86">
        <v>8</v>
      </c>
      <c r="R34" s="89"/>
    </row>
    <row r="35" spans="1:18" ht="16" customHeight="1" x14ac:dyDescent="0.25">
      <c r="A35" s="90"/>
      <c r="B35" s="90"/>
      <c r="C35" s="91" t="s">
        <v>139</v>
      </c>
      <c r="D35" s="160"/>
      <c r="E35" s="92">
        <f t="shared" ref="E35:R35" si="7">COUNT(E7:E14,E16:E18,E20:E22,E24:E25,E27:E29,E31:E32,E34:E34)</f>
        <v>8</v>
      </c>
      <c r="F35" s="92">
        <f t="shared" si="7"/>
        <v>12</v>
      </c>
      <c r="G35" s="92">
        <f t="shared" si="7"/>
        <v>13</v>
      </c>
      <c r="H35" s="92">
        <f t="shared" si="7"/>
        <v>14</v>
      </c>
      <c r="I35" s="92">
        <f t="shared" si="7"/>
        <v>14</v>
      </c>
      <c r="J35" s="92">
        <f t="shared" si="7"/>
        <v>14</v>
      </c>
      <c r="K35" s="92">
        <f t="shared" si="7"/>
        <v>9</v>
      </c>
      <c r="L35" s="92">
        <f t="shared" si="7"/>
        <v>9</v>
      </c>
      <c r="M35" s="92">
        <f t="shared" si="7"/>
        <v>14</v>
      </c>
      <c r="N35" s="92">
        <f t="shared" si="7"/>
        <v>14</v>
      </c>
      <c r="O35" s="92">
        <f t="shared" si="7"/>
        <v>13</v>
      </c>
      <c r="P35" s="92">
        <f t="shared" si="7"/>
        <v>12</v>
      </c>
      <c r="Q35" s="92">
        <f t="shared" si="7"/>
        <v>13</v>
      </c>
      <c r="R35" s="92">
        <f t="shared" si="7"/>
        <v>9</v>
      </c>
    </row>
    <row r="36" spans="1:18" ht="16" customHeight="1" x14ac:dyDescent="0.25">
      <c r="A36" s="84" t="s">
        <v>13</v>
      </c>
      <c r="B36" s="84" t="s">
        <v>103</v>
      </c>
      <c r="C36" s="109" t="s">
        <v>202</v>
      </c>
      <c r="D36" s="86">
        <f>SUM(E36:R36)/2</f>
        <v>40</v>
      </c>
      <c r="E36" s="89">
        <v>8</v>
      </c>
      <c r="F36" s="88">
        <v>8</v>
      </c>
      <c r="G36" s="88">
        <v>8</v>
      </c>
      <c r="H36" s="86"/>
      <c r="I36" s="86">
        <v>8</v>
      </c>
      <c r="J36" s="86">
        <v>8</v>
      </c>
      <c r="K36" s="89"/>
      <c r="L36" s="89"/>
      <c r="M36" s="86">
        <v>8</v>
      </c>
      <c r="N36" s="86">
        <v>8</v>
      </c>
      <c r="O36" s="86"/>
      <c r="P36" s="86">
        <v>8</v>
      </c>
      <c r="Q36" s="86">
        <v>8</v>
      </c>
      <c r="R36" s="87">
        <v>8</v>
      </c>
    </row>
    <row r="37" spans="1:18" ht="16" customHeight="1" x14ac:dyDescent="0.25">
      <c r="A37" s="84" t="s">
        <v>13</v>
      </c>
      <c r="B37" s="84" t="s">
        <v>103</v>
      </c>
      <c r="C37" s="109" t="s">
        <v>190</v>
      </c>
      <c r="D37" s="86">
        <f>SUM(E37:R37)/2</f>
        <v>32</v>
      </c>
      <c r="E37" s="89"/>
      <c r="F37" s="110" t="s">
        <v>152</v>
      </c>
      <c r="G37" s="110" t="s">
        <v>152</v>
      </c>
      <c r="H37" s="86"/>
      <c r="I37" s="86">
        <v>8</v>
      </c>
      <c r="J37" s="86">
        <v>8</v>
      </c>
      <c r="K37" s="89">
        <v>8</v>
      </c>
      <c r="L37" s="89">
        <v>8</v>
      </c>
      <c r="M37" s="86"/>
      <c r="N37" s="86">
        <v>8</v>
      </c>
      <c r="O37" s="86">
        <v>8</v>
      </c>
      <c r="P37" s="88">
        <v>8</v>
      </c>
      <c r="Q37" s="86">
        <v>8</v>
      </c>
      <c r="R37" s="87"/>
    </row>
    <row r="38" spans="1:18" ht="16" customHeight="1" x14ac:dyDescent="0.25">
      <c r="A38" s="84" t="s">
        <v>13</v>
      </c>
      <c r="B38" s="84" t="s">
        <v>178</v>
      </c>
      <c r="C38" s="109" t="s">
        <v>158</v>
      </c>
      <c r="D38" s="86">
        <f>SUM(E38:R38)/2</f>
        <v>36</v>
      </c>
      <c r="E38" s="89">
        <v>9</v>
      </c>
      <c r="F38" s="142">
        <v>9</v>
      </c>
      <c r="G38" s="142"/>
      <c r="H38" s="142">
        <v>9</v>
      </c>
      <c r="I38" s="142"/>
      <c r="J38" s="142"/>
      <c r="K38" s="89">
        <v>9</v>
      </c>
      <c r="L38" s="89">
        <v>9</v>
      </c>
      <c r="M38" s="142">
        <v>9</v>
      </c>
      <c r="N38" s="142"/>
      <c r="O38" s="142">
        <v>9</v>
      </c>
      <c r="P38" s="142"/>
      <c r="Q38" s="142"/>
      <c r="R38" s="144">
        <v>9</v>
      </c>
    </row>
    <row r="39" spans="1:18" ht="16" customHeight="1" x14ac:dyDescent="0.25">
      <c r="A39" s="90"/>
      <c r="B39" s="90"/>
      <c r="C39" s="91" t="s">
        <v>125</v>
      </c>
      <c r="D39" s="160"/>
      <c r="E39" s="92">
        <f>COUNT(E8:E13,E16:E18,E20:E22,E24:E25,E27:E29,E31:E32,E34:E34,E36:E37)</f>
        <v>8</v>
      </c>
      <c r="F39" s="92">
        <f>COUNT(F8:F13,F16:F17,F20:F22,F24:F25,F27:F29,F31:F32,F34:F34,F36:F37)</f>
        <v>12</v>
      </c>
      <c r="G39" s="92">
        <f>COUNT(G8:G13,G16:G17,G20:G22,G24:G25,G27:G29,G31:G32,G34:G34,G36:G37)</f>
        <v>12</v>
      </c>
      <c r="H39" s="92">
        <f>COUNT(H8:H13,H16:H17,H20:H22,H24:H25,H27:H29,H31:H32,H34:H34,H36:H37)</f>
        <v>12</v>
      </c>
      <c r="I39" s="92">
        <f>COUNT(I8:I13,I16:I17,I20:I22,I24:I25,I27:I29,I31:I32,I34:I34,I36:I37)</f>
        <v>15</v>
      </c>
      <c r="J39" s="92">
        <f>COUNT(J8:J13,J16:J17,J20:J22,J24:J25,J27:J29,J31:J32,J34:J34,J36:J37)</f>
        <v>15</v>
      </c>
      <c r="K39" s="92">
        <f>COUNT(K8:K13,K16:K18,K20:K22,K24:K25,K27:K29,K31:K32,K34:K34,K36:K37)</f>
        <v>9</v>
      </c>
      <c r="L39" s="92">
        <f>COUNT(L8:L13,L16:L18,L20:L22,L24:L25,L27:L29,L31:L32,L34:L34,L36:L37)</f>
        <v>9</v>
      </c>
      <c r="M39" s="92">
        <f>COUNT(M8:M13,M16:M17,M20:M22,M24:M25,M27:M29,M31:M32,M34:M34,M36:M37)</f>
        <v>13</v>
      </c>
      <c r="N39" s="92">
        <f>COUNT(N8:N13,N16:N17,N20:N22,N24:N25,N27:N29,N31:N32,N34:N34,N36:N37)</f>
        <v>14</v>
      </c>
      <c r="O39" s="92">
        <f>COUNT(O8:O13,O16:O17,O20:O22,O24:O25,O27:O29,O31:O32,O34:O34,O36:O37)</f>
        <v>13</v>
      </c>
      <c r="P39" s="92">
        <f>COUNT(P8:P13,P16:P17,P20:P22,P24:P25,P27:P29,P31:P32,P34:P34,P36:P37)</f>
        <v>13</v>
      </c>
      <c r="Q39" s="92">
        <f>COUNT(Q8:Q13,Q16:Q17,Q20:Q22,Q24:Q25,Q27:Q29,Q31:Q32,Q34:Q34,Q36:Q37)</f>
        <v>14</v>
      </c>
      <c r="R39" s="92">
        <f>COUNT(R8:R13,R16:R18,R20:R22,R24:R25,R27:R29,R31:R32,R34:R34,R36:R37)</f>
        <v>9</v>
      </c>
    </row>
    <row r="40" spans="1:18" ht="16" customHeight="1" x14ac:dyDescent="0.25">
      <c r="A40" s="84" t="s">
        <v>13</v>
      </c>
      <c r="B40" s="84" t="s">
        <v>175</v>
      </c>
      <c r="C40" s="109" t="s">
        <v>157</v>
      </c>
      <c r="D40" s="86">
        <f t="shared" ref="D40:D46" si="8">SUM(E40:R40)/2</f>
        <v>35</v>
      </c>
      <c r="E40" s="89">
        <v>7</v>
      </c>
      <c r="F40" s="86">
        <v>7</v>
      </c>
      <c r="G40" s="86">
        <v>7</v>
      </c>
      <c r="H40" s="86"/>
      <c r="I40" s="86">
        <v>7</v>
      </c>
      <c r="J40" s="86">
        <v>7</v>
      </c>
      <c r="K40" s="89"/>
      <c r="L40" s="89"/>
      <c r="M40" s="86">
        <v>7</v>
      </c>
      <c r="N40" s="86">
        <v>7</v>
      </c>
      <c r="O40" s="86">
        <v>7</v>
      </c>
      <c r="P40" s="86">
        <v>7</v>
      </c>
      <c r="Q40" s="86"/>
      <c r="R40" s="87">
        <v>7</v>
      </c>
    </row>
    <row r="41" spans="1:18" ht="16" customHeight="1" x14ac:dyDescent="0.25">
      <c r="A41" s="84" t="s">
        <v>13</v>
      </c>
      <c r="B41" s="131" t="s">
        <v>93</v>
      </c>
      <c r="C41" s="107" t="s">
        <v>131</v>
      </c>
      <c r="D41" s="110">
        <f t="shared" si="8"/>
        <v>28</v>
      </c>
      <c r="E41" s="89"/>
      <c r="F41" s="86">
        <v>8</v>
      </c>
      <c r="G41" s="86"/>
      <c r="H41" s="86">
        <v>8</v>
      </c>
      <c r="I41" s="86">
        <v>8</v>
      </c>
      <c r="J41" s="86">
        <v>8</v>
      </c>
      <c r="K41" s="89"/>
      <c r="L41" s="146"/>
      <c r="M41" s="86">
        <v>8</v>
      </c>
      <c r="N41" s="110"/>
      <c r="O41" s="86">
        <v>8</v>
      </c>
      <c r="P41" s="110"/>
      <c r="Q41" s="86">
        <v>8</v>
      </c>
      <c r="R41" s="87"/>
    </row>
    <row r="42" spans="1:18" ht="16" customHeight="1" x14ac:dyDescent="0.25">
      <c r="A42" s="84" t="s">
        <v>13</v>
      </c>
      <c r="B42" s="84" t="s">
        <v>94</v>
      </c>
      <c r="C42" s="109" t="s">
        <v>176</v>
      </c>
      <c r="D42" s="86">
        <f t="shared" si="8"/>
        <v>24</v>
      </c>
      <c r="E42" s="89">
        <v>8</v>
      </c>
      <c r="F42" s="86"/>
      <c r="G42" s="120"/>
      <c r="H42" s="120"/>
      <c r="I42" s="86"/>
      <c r="J42" s="86">
        <v>8</v>
      </c>
      <c r="K42" s="89">
        <v>8</v>
      </c>
      <c r="L42" s="89">
        <v>8</v>
      </c>
      <c r="M42" s="86"/>
      <c r="N42" s="86"/>
      <c r="O42" s="86"/>
      <c r="P42" s="86"/>
      <c r="Q42" s="86">
        <v>8</v>
      </c>
      <c r="R42" s="87">
        <v>8</v>
      </c>
    </row>
    <row r="43" spans="1:18" ht="16" customHeight="1" x14ac:dyDescent="0.25">
      <c r="A43" s="84" t="s">
        <v>13</v>
      </c>
      <c r="B43" s="84" t="s">
        <v>94</v>
      </c>
      <c r="C43" s="109" t="s">
        <v>143</v>
      </c>
      <c r="D43" s="86">
        <f t="shared" si="8"/>
        <v>40</v>
      </c>
      <c r="E43" s="89">
        <v>8</v>
      </c>
      <c r="F43" s="86"/>
      <c r="G43" s="86">
        <v>8</v>
      </c>
      <c r="H43" s="86">
        <v>8</v>
      </c>
      <c r="I43" s="86">
        <v>8</v>
      </c>
      <c r="J43" s="86">
        <v>8</v>
      </c>
      <c r="K43" s="89"/>
      <c r="L43" s="89"/>
      <c r="M43" s="86">
        <v>8</v>
      </c>
      <c r="N43" s="86">
        <v>8</v>
      </c>
      <c r="O43" s="86"/>
      <c r="P43" s="86">
        <v>8</v>
      </c>
      <c r="Q43" s="86">
        <v>8</v>
      </c>
      <c r="R43" s="87">
        <v>8</v>
      </c>
    </row>
    <row r="44" spans="1:18" ht="16" hidden="1" customHeight="1" x14ac:dyDescent="0.25">
      <c r="A44" s="84" t="s">
        <v>13</v>
      </c>
      <c r="B44" s="84" t="s">
        <v>94</v>
      </c>
      <c r="C44" s="109" t="s">
        <v>136</v>
      </c>
      <c r="D44" s="86">
        <f t="shared" si="8"/>
        <v>0</v>
      </c>
      <c r="E44" s="89"/>
      <c r="F44" s="86"/>
      <c r="G44" s="86"/>
      <c r="H44" s="86"/>
      <c r="I44" s="86"/>
      <c r="J44" s="86"/>
      <c r="K44" s="89"/>
      <c r="L44" s="89"/>
      <c r="M44" s="86"/>
      <c r="N44" s="86"/>
      <c r="O44" s="86"/>
      <c r="P44" s="86"/>
      <c r="Q44" s="86"/>
      <c r="R44" s="87"/>
    </row>
    <row r="45" spans="1:18" ht="16" customHeight="1" x14ac:dyDescent="0.25">
      <c r="A45" s="84" t="s">
        <v>13</v>
      </c>
      <c r="B45" s="84" t="s">
        <v>94</v>
      </c>
      <c r="C45" s="109" t="s">
        <v>205</v>
      </c>
      <c r="D45" s="86">
        <f t="shared" si="8"/>
        <v>40</v>
      </c>
      <c r="E45" s="89">
        <v>8</v>
      </c>
      <c r="F45" s="86">
        <v>8</v>
      </c>
      <c r="G45" s="86">
        <v>8</v>
      </c>
      <c r="H45" s="86"/>
      <c r="I45" s="86">
        <v>8</v>
      </c>
      <c r="J45" s="86">
        <v>8</v>
      </c>
      <c r="K45" s="89"/>
      <c r="L45" s="89"/>
      <c r="M45" s="86">
        <v>8</v>
      </c>
      <c r="N45" s="86">
        <v>8</v>
      </c>
      <c r="O45" s="86">
        <v>8</v>
      </c>
      <c r="P45" s="86">
        <v>8</v>
      </c>
      <c r="Q45" s="86">
        <v>8</v>
      </c>
      <c r="R45" s="87"/>
    </row>
    <row r="46" spans="1:18" ht="16" customHeight="1" x14ac:dyDescent="0.25">
      <c r="A46" s="84" t="s">
        <v>13</v>
      </c>
      <c r="B46" s="84" t="s">
        <v>94</v>
      </c>
      <c r="C46" s="159" t="s">
        <v>197</v>
      </c>
      <c r="D46" s="86">
        <f t="shared" si="8"/>
        <v>24</v>
      </c>
      <c r="E46" s="89"/>
      <c r="F46" s="193" t="s">
        <v>10</v>
      </c>
      <c r="G46" s="86"/>
      <c r="H46" s="193" t="s">
        <v>10</v>
      </c>
      <c r="I46" s="193" t="s">
        <v>10</v>
      </c>
      <c r="J46" s="192" t="s">
        <v>10</v>
      </c>
      <c r="K46" s="89">
        <v>8</v>
      </c>
      <c r="L46" s="89">
        <v>8</v>
      </c>
      <c r="M46" s="110"/>
      <c r="N46" s="86">
        <v>8</v>
      </c>
      <c r="O46" s="86">
        <v>8</v>
      </c>
      <c r="P46" s="86">
        <v>8</v>
      </c>
      <c r="Q46" s="86">
        <v>8</v>
      </c>
      <c r="R46" s="87"/>
    </row>
    <row r="47" spans="1:18" ht="16" customHeight="1" x14ac:dyDescent="0.25">
      <c r="A47" s="90"/>
      <c r="B47" s="90"/>
      <c r="C47" s="91" t="s">
        <v>126</v>
      </c>
      <c r="D47" s="160"/>
      <c r="E47" s="92">
        <f>COUNT(E8:E13,E16:E18,E20:E22,E24:E25,E27:E29:H34E25,E31:E32,E34:E34,E36:E38,E40:E46)</f>
        <v>12</v>
      </c>
      <c r="F47" s="92">
        <f>COUNT(F8:F13,F16:F18,F20:F22,F24:F25,F27:F29:H34E25,F31:F32,F34:F34,F36:F38,F40:F46)</f>
        <v>13</v>
      </c>
      <c r="G47" s="92">
        <f>COUNT(G8:G13,G16:G18,G20:G22,G24:G25,G27:G29:H34E25,G31:G32,G34:G34,G36:G38,G40:G46)</f>
        <v>13</v>
      </c>
      <c r="H47" s="92">
        <f>COUNT(H8:H13,H16:H18,H20:H22,H24:H25,H27:H29:H34E25,H31:H32,H34:H34,H36:H38,H40:H46)</f>
        <v>13</v>
      </c>
      <c r="I47" s="92">
        <f>COUNT(I8:I13,I16:I18,I20:I22,I24:I25,I27:I29:H34E25,I31:I32,I34:I34,I36:I38,I40:I46)</f>
        <v>18</v>
      </c>
      <c r="J47" s="92">
        <f>COUNT(J8:J13,J16:J18,J20:J22,J24:J25,J27:J29:H34E25,J31:J32,J34:J34,J36:J38,J40:J46)</f>
        <v>17</v>
      </c>
      <c r="K47" s="92">
        <f>COUNT(K8:K13,K16:K18,K20:K22,K24:K25,K27:K29:H34E25,K31:K32,K34:K34,K36:K38,K40:K46)</f>
        <v>11</v>
      </c>
      <c r="L47" s="92">
        <f>COUNT(L8:L13,L16:L18,L20:L22,L24:L25,L27:L29:H34E25,L31:L32,L34:L34,L36:L38,L40:L46)</f>
        <v>11</v>
      </c>
      <c r="M47" s="92">
        <f>COUNT(M8:M13,M16:M18,M20:M22,M24:M25,M27:M29:H34E25,M31:M32,M34:M34,M36:M38,M40:M46)</f>
        <v>16</v>
      </c>
      <c r="N47" s="92">
        <f>COUNT(N8:N13,N16:N18,N20:N22,N24:N25,N27:N29:H34E25,N31:N32,N34:N34,N36:N38,N40:N46)</f>
        <v>16</v>
      </c>
      <c r="O47" s="92">
        <f>COUNT(O8:O13,O16:O18,O20:O22,O24:O25,O27:O29:H34E25,O31:O32,O34:O34,O36:O38,O40:O46)</f>
        <v>15</v>
      </c>
      <c r="P47" s="92">
        <f>COUNT(P8:P13,P16:P18,P20:P22,P24:P25,P27:P29:H34E25,P31:P32,P34:P34,P36:P38,P40:P46)</f>
        <v>16</v>
      </c>
      <c r="Q47" s="92">
        <f>COUNT(Q8:Q13,Q16:Q18,Q20:Q22,Q24:Q25,Q27:Q29:H34E25,Q31:Q32,Q34:Q34,Q36:Q38,Q40:Q46)</f>
        <v>16</v>
      </c>
      <c r="R47" s="92">
        <f>COUNT(R8:R13,R16:R18,R20:R22,R24:R25,R27:R29:H34E25,R31:R32,R34:R34,R36:R38,R40:R46)</f>
        <v>12</v>
      </c>
    </row>
    <row r="48" spans="1:18" ht="16" customHeight="1" x14ac:dyDescent="0.25">
      <c r="A48" s="90"/>
      <c r="B48" s="90"/>
      <c r="C48" s="91" t="s">
        <v>127</v>
      </c>
      <c r="D48" s="160"/>
      <c r="E48" s="92">
        <f t="shared" ref="E48:R48" si="9">COUNT(E16:E17,E20:E22,E24:E25,E27:E29,E31:E32,E34:E34,E36:E38,E40:E46)</f>
        <v>10</v>
      </c>
      <c r="F48" s="92">
        <f t="shared" si="9"/>
        <v>13</v>
      </c>
      <c r="G48" s="92">
        <f t="shared" si="9"/>
        <v>12</v>
      </c>
      <c r="H48" s="92">
        <f t="shared" si="9"/>
        <v>12</v>
      </c>
      <c r="I48" s="92">
        <f t="shared" si="9"/>
        <v>14</v>
      </c>
      <c r="J48" s="92">
        <f t="shared" si="9"/>
        <v>16</v>
      </c>
      <c r="K48" s="92">
        <f t="shared" si="9"/>
        <v>10</v>
      </c>
      <c r="L48" s="92">
        <f t="shared" si="9"/>
        <v>10</v>
      </c>
      <c r="M48" s="92">
        <f t="shared" si="9"/>
        <v>14</v>
      </c>
      <c r="N48" s="92">
        <f t="shared" si="9"/>
        <v>13</v>
      </c>
      <c r="O48" s="92">
        <f t="shared" si="9"/>
        <v>14</v>
      </c>
      <c r="P48" s="92">
        <f t="shared" si="9"/>
        <v>13</v>
      </c>
      <c r="Q48" s="92">
        <f t="shared" si="9"/>
        <v>15</v>
      </c>
      <c r="R48" s="92">
        <f t="shared" si="9"/>
        <v>9</v>
      </c>
    </row>
    <row r="49" spans="1:18" ht="16" customHeight="1" x14ac:dyDescent="0.25">
      <c r="A49" s="84" t="s">
        <v>13</v>
      </c>
      <c r="B49" s="84" t="s">
        <v>110</v>
      </c>
      <c r="C49" s="85" t="s">
        <v>106</v>
      </c>
      <c r="D49" s="86">
        <f>SUM(E49:R49)/2</f>
        <v>30</v>
      </c>
      <c r="E49" s="87"/>
      <c r="F49" s="88">
        <v>6</v>
      </c>
      <c r="G49" s="88">
        <v>6</v>
      </c>
      <c r="H49" s="88">
        <v>6</v>
      </c>
      <c r="I49" s="86">
        <v>6</v>
      </c>
      <c r="J49" s="86">
        <v>6</v>
      </c>
      <c r="K49" s="138"/>
      <c r="L49" s="89"/>
      <c r="M49" s="86">
        <v>6</v>
      </c>
      <c r="N49" s="86">
        <v>6</v>
      </c>
      <c r="O49" s="86">
        <v>6</v>
      </c>
      <c r="P49" s="86">
        <v>6</v>
      </c>
      <c r="Q49" s="86">
        <v>6</v>
      </c>
      <c r="R49" s="138"/>
    </row>
    <row r="50" spans="1:18" ht="16" customHeight="1" x14ac:dyDescent="0.25">
      <c r="A50" s="90"/>
      <c r="B50" s="90"/>
      <c r="C50" s="106" t="s">
        <v>113</v>
      </c>
      <c r="D50" s="160"/>
      <c r="E50" s="92">
        <f t="shared" ref="E50:R50" si="10">COUNT(E24:E25,E27:E29,E31:E32,E34:E34,E36:E38,E40:E46,E49:E49)</f>
        <v>9</v>
      </c>
      <c r="F50" s="92">
        <f t="shared" si="10"/>
        <v>11</v>
      </c>
      <c r="G50" s="92">
        <f t="shared" si="10"/>
        <v>10</v>
      </c>
      <c r="H50" s="92">
        <f t="shared" si="10"/>
        <v>9</v>
      </c>
      <c r="I50" s="92">
        <f t="shared" si="10"/>
        <v>10</v>
      </c>
      <c r="J50" s="92">
        <f t="shared" si="10"/>
        <v>12</v>
      </c>
      <c r="K50" s="92">
        <f t="shared" si="10"/>
        <v>8</v>
      </c>
      <c r="L50" s="92">
        <f t="shared" si="10"/>
        <v>8</v>
      </c>
      <c r="M50" s="92">
        <f t="shared" si="10"/>
        <v>12</v>
      </c>
      <c r="N50" s="92">
        <f t="shared" si="10"/>
        <v>11</v>
      </c>
      <c r="O50" s="92">
        <f t="shared" si="10"/>
        <v>12</v>
      </c>
      <c r="P50" s="92">
        <f t="shared" si="10"/>
        <v>11</v>
      </c>
      <c r="Q50" s="92">
        <f t="shared" si="10"/>
        <v>13</v>
      </c>
      <c r="R50" s="92">
        <f t="shared" si="10"/>
        <v>8</v>
      </c>
    </row>
    <row r="51" spans="1:18" ht="16" customHeight="1" x14ac:dyDescent="0.25">
      <c r="A51" s="90"/>
      <c r="B51" s="90"/>
      <c r="C51" s="106" t="s">
        <v>55</v>
      </c>
      <c r="D51" s="160"/>
      <c r="E51" s="92">
        <f t="shared" ref="E51:R51" si="11">COUNT(E27:E29,E31:E32,E34:E34,E36:E38,E40:E46,E49:E49)</f>
        <v>8</v>
      </c>
      <c r="F51" s="92">
        <f t="shared" si="11"/>
        <v>11</v>
      </c>
      <c r="G51" s="92">
        <f t="shared" si="11"/>
        <v>10</v>
      </c>
      <c r="H51" s="92">
        <f t="shared" si="11"/>
        <v>9</v>
      </c>
      <c r="I51" s="92">
        <f t="shared" si="11"/>
        <v>10</v>
      </c>
      <c r="J51" s="92">
        <f t="shared" si="11"/>
        <v>12</v>
      </c>
      <c r="K51" s="92">
        <f t="shared" si="11"/>
        <v>7</v>
      </c>
      <c r="L51" s="92">
        <f t="shared" si="11"/>
        <v>7</v>
      </c>
      <c r="M51" s="92">
        <f t="shared" si="11"/>
        <v>12</v>
      </c>
      <c r="N51" s="92">
        <f t="shared" si="11"/>
        <v>11</v>
      </c>
      <c r="O51" s="92">
        <f t="shared" si="11"/>
        <v>12</v>
      </c>
      <c r="P51" s="92">
        <f t="shared" si="11"/>
        <v>11</v>
      </c>
      <c r="Q51" s="92">
        <f t="shared" si="11"/>
        <v>13</v>
      </c>
      <c r="R51" s="92">
        <f t="shared" si="11"/>
        <v>7</v>
      </c>
    </row>
    <row r="52" spans="1:18" ht="16" customHeight="1" x14ac:dyDescent="0.25">
      <c r="A52" s="90"/>
      <c r="B52" s="90"/>
      <c r="C52" s="106" t="s">
        <v>105</v>
      </c>
      <c r="D52" s="160"/>
      <c r="E52" s="92">
        <f t="shared" ref="E52:R52" si="12">COUNT(E31:E32,E34:E34,E36:E38,E40:E46,E49:E49)</f>
        <v>7</v>
      </c>
      <c r="F52" s="92">
        <f t="shared" si="12"/>
        <v>8</v>
      </c>
      <c r="G52" s="92">
        <f t="shared" si="12"/>
        <v>7</v>
      </c>
      <c r="H52" s="92">
        <f t="shared" si="12"/>
        <v>6</v>
      </c>
      <c r="I52" s="92">
        <f t="shared" si="12"/>
        <v>9</v>
      </c>
      <c r="J52" s="92">
        <f t="shared" si="12"/>
        <v>9</v>
      </c>
      <c r="K52" s="92">
        <f t="shared" si="12"/>
        <v>6</v>
      </c>
      <c r="L52" s="92">
        <f t="shared" si="12"/>
        <v>6</v>
      </c>
      <c r="M52" s="92">
        <f t="shared" si="12"/>
        <v>9</v>
      </c>
      <c r="N52" s="92">
        <f t="shared" si="12"/>
        <v>8</v>
      </c>
      <c r="O52" s="92">
        <f t="shared" si="12"/>
        <v>9</v>
      </c>
      <c r="P52" s="92">
        <f t="shared" si="12"/>
        <v>10</v>
      </c>
      <c r="Q52" s="92">
        <f t="shared" si="12"/>
        <v>10</v>
      </c>
      <c r="R52" s="92">
        <f t="shared" si="12"/>
        <v>6</v>
      </c>
    </row>
    <row r="53" spans="1:18" ht="16" customHeight="1" x14ac:dyDescent="0.25">
      <c r="A53" s="90"/>
      <c r="B53" s="90"/>
      <c r="C53" s="106" t="s">
        <v>128</v>
      </c>
      <c r="D53" s="160"/>
      <c r="E53" s="92">
        <f t="shared" ref="E53:R53" si="13">COUNT(E34:E34,E36:E38,E40:E46,E49:E49)</f>
        <v>6</v>
      </c>
      <c r="F53" s="92">
        <f t="shared" si="13"/>
        <v>7</v>
      </c>
      <c r="G53" s="92">
        <f t="shared" si="13"/>
        <v>6</v>
      </c>
      <c r="H53" s="92">
        <f t="shared" si="13"/>
        <v>5</v>
      </c>
      <c r="I53" s="92">
        <f t="shared" si="13"/>
        <v>8</v>
      </c>
      <c r="J53" s="92">
        <f t="shared" si="13"/>
        <v>8</v>
      </c>
      <c r="K53" s="92">
        <f t="shared" si="13"/>
        <v>5</v>
      </c>
      <c r="L53" s="92">
        <f t="shared" si="13"/>
        <v>5</v>
      </c>
      <c r="M53" s="92">
        <f t="shared" si="13"/>
        <v>8</v>
      </c>
      <c r="N53" s="92">
        <f t="shared" si="13"/>
        <v>7</v>
      </c>
      <c r="O53" s="92">
        <f t="shared" si="13"/>
        <v>8</v>
      </c>
      <c r="P53" s="92">
        <f t="shared" si="13"/>
        <v>8</v>
      </c>
      <c r="Q53" s="92">
        <f t="shared" si="13"/>
        <v>9</v>
      </c>
      <c r="R53" s="92">
        <f t="shared" si="13"/>
        <v>5</v>
      </c>
    </row>
    <row r="54" spans="1:18" ht="16" customHeight="1" x14ac:dyDescent="0.25">
      <c r="A54" s="90"/>
      <c r="B54" s="90"/>
      <c r="C54" s="106" t="s">
        <v>161</v>
      </c>
      <c r="D54" s="160"/>
      <c r="E54" s="92">
        <f t="shared" ref="E54:R54" si="14">COUNT(E36:E38,E40:E46,E49:E49)</f>
        <v>6</v>
      </c>
      <c r="F54" s="92">
        <f t="shared" si="14"/>
        <v>6</v>
      </c>
      <c r="G54" s="92">
        <f t="shared" si="14"/>
        <v>5</v>
      </c>
      <c r="H54" s="92">
        <f t="shared" si="14"/>
        <v>4</v>
      </c>
      <c r="I54" s="92">
        <f t="shared" si="14"/>
        <v>7</v>
      </c>
      <c r="J54" s="92">
        <f t="shared" si="14"/>
        <v>8</v>
      </c>
      <c r="K54" s="92">
        <f t="shared" si="14"/>
        <v>4</v>
      </c>
      <c r="L54" s="92">
        <f t="shared" si="14"/>
        <v>4</v>
      </c>
      <c r="M54" s="92">
        <f t="shared" si="14"/>
        <v>7</v>
      </c>
      <c r="N54" s="92">
        <f t="shared" si="14"/>
        <v>7</v>
      </c>
      <c r="O54" s="92">
        <f t="shared" si="14"/>
        <v>7</v>
      </c>
      <c r="P54" s="92">
        <f t="shared" si="14"/>
        <v>7</v>
      </c>
      <c r="Q54" s="92">
        <f t="shared" si="14"/>
        <v>8</v>
      </c>
      <c r="R54" s="92">
        <f t="shared" si="14"/>
        <v>5</v>
      </c>
    </row>
    <row r="55" spans="1:18" ht="16" customHeight="1" x14ac:dyDescent="0.25">
      <c r="A55" s="90"/>
      <c r="B55" s="90"/>
      <c r="C55" s="106" t="s">
        <v>129</v>
      </c>
      <c r="D55" s="160"/>
      <c r="E55" s="92">
        <f t="shared" ref="E55:R55" si="15">COUNT(E38:E38,E40:E46,E49:E49)</f>
        <v>5</v>
      </c>
      <c r="F55" s="92">
        <f t="shared" si="15"/>
        <v>5</v>
      </c>
      <c r="G55" s="92">
        <f t="shared" si="15"/>
        <v>4</v>
      </c>
      <c r="H55" s="92">
        <f t="shared" si="15"/>
        <v>4</v>
      </c>
      <c r="I55" s="92">
        <f t="shared" si="15"/>
        <v>5</v>
      </c>
      <c r="J55" s="92">
        <f t="shared" si="15"/>
        <v>6</v>
      </c>
      <c r="K55" s="92">
        <f t="shared" si="15"/>
        <v>3</v>
      </c>
      <c r="L55" s="92">
        <f t="shared" si="15"/>
        <v>3</v>
      </c>
      <c r="M55" s="92">
        <f t="shared" si="15"/>
        <v>6</v>
      </c>
      <c r="N55" s="92">
        <f t="shared" si="15"/>
        <v>5</v>
      </c>
      <c r="O55" s="92">
        <f t="shared" si="15"/>
        <v>6</v>
      </c>
      <c r="P55" s="92">
        <f t="shared" si="15"/>
        <v>5</v>
      </c>
      <c r="Q55" s="92">
        <f t="shared" si="15"/>
        <v>6</v>
      </c>
      <c r="R55" s="92">
        <f t="shared" si="15"/>
        <v>4</v>
      </c>
    </row>
    <row r="56" spans="1:18" ht="16" customHeight="1" x14ac:dyDescent="0.25">
      <c r="A56" s="90"/>
      <c r="B56" s="90"/>
      <c r="C56" s="106" t="s">
        <v>186</v>
      </c>
      <c r="D56" s="160"/>
      <c r="E56" s="92">
        <f t="shared" ref="E56:R56" si="16">COUNT(E38,E41:E46,E49)</f>
        <v>4</v>
      </c>
      <c r="F56" s="92">
        <f t="shared" si="16"/>
        <v>4</v>
      </c>
      <c r="G56" s="92">
        <f t="shared" si="16"/>
        <v>3</v>
      </c>
      <c r="H56" s="92">
        <f t="shared" si="16"/>
        <v>4</v>
      </c>
      <c r="I56" s="92">
        <f t="shared" si="16"/>
        <v>4</v>
      </c>
      <c r="J56" s="92">
        <f t="shared" si="16"/>
        <v>5</v>
      </c>
      <c r="K56" s="92">
        <f t="shared" si="16"/>
        <v>3</v>
      </c>
      <c r="L56" s="92">
        <f t="shared" si="16"/>
        <v>3</v>
      </c>
      <c r="M56" s="92">
        <f t="shared" si="16"/>
        <v>5</v>
      </c>
      <c r="N56" s="92">
        <f t="shared" si="16"/>
        <v>4</v>
      </c>
      <c r="O56" s="92">
        <f t="shared" si="16"/>
        <v>5</v>
      </c>
      <c r="P56" s="92">
        <f t="shared" si="16"/>
        <v>4</v>
      </c>
      <c r="Q56" s="92">
        <f t="shared" si="16"/>
        <v>6</v>
      </c>
      <c r="R56" s="92">
        <f t="shared" si="16"/>
        <v>3</v>
      </c>
    </row>
    <row r="57" spans="1:18" ht="16" customHeight="1" x14ac:dyDescent="0.25">
      <c r="A57" s="90"/>
      <c r="B57" s="90"/>
      <c r="C57" s="106" t="s">
        <v>130</v>
      </c>
      <c r="D57" s="160"/>
      <c r="E57" s="92">
        <f t="shared" ref="E57:R57" si="17">COUNT(E38,E43:E46,E49:E49)</f>
        <v>3</v>
      </c>
      <c r="F57" s="92">
        <f t="shared" si="17"/>
        <v>3</v>
      </c>
      <c r="G57" s="92">
        <f t="shared" si="17"/>
        <v>3</v>
      </c>
      <c r="H57" s="92">
        <f t="shared" si="17"/>
        <v>3</v>
      </c>
      <c r="I57" s="92">
        <f t="shared" si="17"/>
        <v>3</v>
      </c>
      <c r="J57" s="92">
        <f t="shared" si="17"/>
        <v>3</v>
      </c>
      <c r="K57" s="92">
        <f t="shared" si="17"/>
        <v>2</v>
      </c>
      <c r="L57" s="92">
        <f t="shared" si="17"/>
        <v>2</v>
      </c>
      <c r="M57" s="92">
        <f t="shared" si="17"/>
        <v>4</v>
      </c>
      <c r="N57" s="92">
        <f t="shared" si="17"/>
        <v>4</v>
      </c>
      <c r="O57" s="92">
        <f t="shared" si="17"/>
        <v>4</v>
      </c>
      <c r="P57" s="92">
        <f t="shared" si="17"/>
        <v>4</v>
      </c>
      <c r="Q57" s="92">
        <f t="shared" si="17"/>
        <v>4</v>
      </c>
      <c r="R57" s="92">
        <f t="shared" si="17"/>
        <v>2</v>
      </c>
    </row>
    <row r="58" spans="1:18" ht="16" customHeight="1" thickBot="1" x14ac:dyDescent="0.3">
      <c r="A58" s="108" t="s">
        <v>102</v>
      </c>
      <c r="B58" s="84"/>
      <c r="C58" s="85"/>
      <c r="D58" s="86"/>
      <c r="E58" s="87"/>
      <c r="F58" s="88"/>
      <c r="G58" s="88"/>
      <c r="H58" s="88"/>
      <c r="I58" s="86"/>
      <c r="J58" s="86"/>
      <c r="K58" s="89"/>
      <c r="L58" s="89"/>
      <c r="M58" s="86"/>
      <c r="N58" s="86"/>
      <c r="O58" s="86"/>
      <c r="P58" s="86"/>
      <c r="Q58" s="86"/>
      <c r="R58" s="87"/>
    </row>
    <row r="59" spans="1:18" ht="16" customHeight="1" thickBot="1" x14ac:dyDescent="0.3">
      <c r="A59" s="114" t="s">
        <v>95</v>
      </c>
      <c r="B59" s="114" t="s">
        <v>101</v>
      </c>
      <c r="C59" s="115" t="s">
        <v>97</v>
      </c>
      <c r="D59" s="114">
        <f>SUM(E59:R59)/2</f>
        <v>19</v>
      </c>
      <c r="E59" s="118"/>
      <c r="F59" s="117">
        <v>7.5</v>
      </c>
      <c r="G59" s="117">
        <v>7.5</v>
      </c>
      <c r="H59" s="117">
        <v>4</v>
      </c>
      <c r="I59" s="114"/>
      <c r="J59" s="114"/>
      <c r="K59" s="118"/>
      <c r="L59" s="118"/>
      <c r="M59" s="114">
        <v>7.5</v>
      </c>
      <c r="N59" s="114">
        <v>7.5</v>
      </c>
      <c r="O59" s="114">
        <v>4</v>
      </c>
      <c r="P59" s="114"/>
      <c r="Q59" s="114"/>
      <c r="R59" s="116"/>
    </row>
    <row r="60" spans="1:18" ht="16" customHeight="1" x14ac:dyDescent="0.25">
      <c r="A60" s="84" t="s">
        <v>96</v>
      </c>
      <c r="B60" s="84" t="s">
        <v>100</v>
      </c>
      <c r="C60" s="126" t="s">
        <v>99</v>
      </c>
      <c r="D60" s="86">
        <f>SUM(E60:R60)/2</f>
        <v>38</v>
      </c>
      <c r="E60" s="113"/>
      <c r="F60" s="128">
        <v>9.5</v>
      </c>
      <c r="G60" s="84">
        <v>9.5</v>
      </c>
      <c r="H60" s="84">
        <v>9.5</v>
      </c>
      <c r="I60" s="84">
        <v>9.5</v>
      </c>
      <c r="J60" s="84"/>
      <c r="K60" s="113"/>
      <c r="L60" s="143"/>
      <c r="M60" s="129">
        <v>9.5</v>
      </c>
      <c r="N60" s="84">
        <v>9.5</v>
      </c>
      <c r="O60" s="84">
        <v>9.5</v>
      </c>
      <c r="P60" s="84">
        <v>9.5</v>
      </c>
      <c r="Q60" s="84"/>
      <c r="R60" s="112"/>
    </row>
    <row r="61" spans="1:18" ht="16" customHeight="1" x14ac:dyDescent="0.25">
      <c r="A61" s="84" t="s">
        <v>96</v>
      </c>
      <c r="B61" s="84" t="s">
        <v>100</v>
      </c>
      <c r="C61" s="126" t="s">
        <v>137</v>
      </c>
      <c r="D61" s="86">
        <f>SUM(E61:R61)/2</f>
        <v>42</v>
      </c>
      <c r="E61" s="113">
        <v>9.5</v>
      </c>
      <c r="F61" s="129">
        <v>9.5</v>
      </c>
      <c r="G61" s="84"/>
      <c r="H61" s="84"/>
      <c r="I61" s="84">
        <v>4</v>
      </c>
      <c r="J61" s="84">
        <v>9.5</v>
      </c>
      <c r="K61" s="113">
        <v>9.5</v>
      </c>
      <c r="L61" s="113">
        <v>9.5</v>
      </c>
      <c r="M61" s="128">
        <v>9.5</v>
      </c>
      <c r="N61" s="84"/>
      <c r="O61" s="84"/>
      <c r="P61" s="84">
        <v>4</v>
      </c>
      <c r="Q61" s="84">
        <v>9.5</v>
      </c>
      <c r="R61" s="112">
        <v>9.5</v>
      </c>
    </row>
    <row r="62" spans="1:18" ht="16" customHeight="1" x14ac:dyDescent="0.25">
      <c r="A62" s="84"/>
      <c r="B62" s="84"/>
      <c r="C62" s="122" t="s">
        <v>140</v>
      </c>
      <c r="D62" s="86"/>
      <c r="E62" s="89"/>
      <c r="F62" s="88"/>
      <c r="G62" s="88"/>
      <c r="H62" s="88"/>
      <c r="I62" s="86"/>
      <c r="J62" s="86"/>
      <c r="K62" s="89"/>
      <c r="L62" s="89"/>
      <c r="M62" s="86"/>
      <c r="N62" s="86"/>
      <c r="O62" s="86"/>
      <c r="P62" s="86"/>
      <c r="Q62" s="86"/>
      <c r="R62" s="87"/>
    </row>
    <row r="63" spans="1:18" ht="16" customHeight="1" x14ac:dyDescent="0.25">
      <c r="A63" s="84"/>
      <c r="B63" s="84"/>
      <c r="C63" s="130" t="s">
        <v>141</v>
      </c>
      <c r="D63" s="86"/>
      <c r="E63" s="89"/>
      <c r="F63" s="88"/>
      <c r="G63" s="88"/>
      <c r="H63" s="88"/>
      <c r="I63" s="86"/>
      <c r="J63" s="86"/>
      <c r="K63" s="89"/>
      <c r="L63" s="89"/>
      <c r="M63" s="86"/>
      <c r="N63" s="86"/>
      <c r="O63" s="86"/>
      <c r="P63" s="86"/>
      <c r="Q63" s="86"/>
      <c r="R63" s="87"/>
    </row>
    <row r="64" spans="1:18" ht="13" x14ac:dyDescent="0.3">
      <c r="A64" s="93"/>
      <c r="B64" s="76"/>
      <c r="C64" s="150" t="s">
        <v>155</v>
      </c>
      <c r="D64" s="94" t="s">
        <v>199</v>
      </c>
      <c r="E64" s="97">
        <f t="shared" ref="E64:R64" si="18">SUM(E7:E14,E16:E18,E20:E22,E24:E25,E27:E29,E31,E34:E34,E36:E38,E40:E46,E49:E49,E59:E63)</f>
        <v>119.5</v>
      </c>
      <c r="F64" s="97">
        <f t="shared" si="18"/>
        <v>159</v>
      </c>
      <c r="G64" s="97">
        <f t="shared" si="18"/>
        <v>145.5</v>
      </c>
      <c r="H64" s="97">
        <f t="shared" si="18"/>
        <v>144</v>
      </c>
      <c r="I64" s="97">
        <f t="shared" si="18"/>
        <v>177</v>
      </c>
      <c r="J64" s="97">
        <f t="shared" si="18"/>
        <v>181</v>
      </c>
      <c r="K64" s="97">
        <f t="shared" si="18"/>
        <v>112.5</v>
      </c>
      <c r="L64" s="97">
        <f t="shared" si="18"/>
        <v>112.5</v>
      </c>
      <c r="M64" s="97">
        <f t="shared" si="18"/>
        <v>180</v>
      </c>
      <c r="N64" s="97">
        <f t="shared" si="18"/>
        <v>169.5</v>
      </c>
      <c r="O64" s="97">
        <f t="shared" si="18"/>
        <v>162</v>
      </c>
      <c r="P64" s="97">
        <f t="shared" si="18"/>
        <v>153</v>
      </c>
      <c r="Q64" s="97">
        <f t="shared" si="18"/>
        <v>174</v>
      </c>
      <c r="R64" s="97">
        <f t="shared" si="18"/>
        <v>119.5</v>
      </c>
    </row>
    <row r="65" spans="1:18" ht="13" x14ac:dyDescent="0.3">
      <c r="A65" s="95"/>
      <c r="B65" s="96"/>
      <c r="C65" s="194" t="s">
        <v>154</v>
      </c>
      <c r="D65" s="94" t="s">
        <v>198</v>
      </c>
      <c r="E65" s="97">
        <f>E64/8</f>
        <v>14.9375</v>
      </c>
      <c r="F65" s="97">
        <f>F64/8</f>
        <v>19.875</v>
      </c>
      <c r="G65" s="97">
        <f t="shared" ref="G65:R65" si="19">G64/8</f>
        <v>18.1875</v>
      </c>
      <c r="H65" s="97">
        <f t="shared" si="19"/>
        <v>18</v>
      </c>
      <c r="I65" s="97">
        <f t="shared" si="19"/>
        <v>22.125</v>
      </c>
      <c r="J65" s="184">
        <f t="shared" si="19"/>
        <v>22.625</v>
      </c>
      <c r="K65" s="97">
        <f t="shared" si="19"/>
        <v>14.0625</v>
      </c>
      <c r="L65" s="97">
        <f t="shared" si="19"/>
        <v>14.0625</v>
      </c>
      <c r="M65" s="97">
        <f t="shared" si="19"/>
        <v>22.5</v>
      </c>
      <c r="N65" s="97">
        <f t="shared" si="19"/>
        <v>21.1875</v>
      </c>
      <c r="O65" s="97">
        <f t="shared" si="19"/>
        <v>20.25</v>
      </c>
      <c r="P65" s="97">
        <f t="shared" si="19"/>
        <v>19.125</v>
      </c>
      <c r="Q65" s="97">
        <f t="shared" si="19"/>
        <v>21.75</v>
      </c>
      <c r="R65" s="97">
        <f t="shared" si="19"/>
        <v>14.9375</v>
      </c>
    </row>
    <row r="66" spans="1:18" ht="13" x14ac:dyDescent="0.3">
      <c r="A66" s="98"/>
      <c r="B66" s="98"/>
      <c r="C66" s="98"/>
      <c r="D66" s="99"/>
      <c r="E66" s="99"/>
      <c r="F66" s="99"/>
      <c r="G66" s="99"/>
      <c r="H66" s="99"/>
      <c r="I66" s="99"/>
      <c r="J66" s="185"/>
      <c r="K66" s="176" t="s">
        <v>74</v>
      </c>
      <c r="L66" s="176" t="s">
        <v>203</v>
      </c>
      <c r="M66" s="99"/>
      <c r="N66" s="99"/>
      <c r="O66" s="99"/>
      <c r="P66" s="99"/>
      <c r="Q66" s="176" t="s">
        <v>74</v>
      </c>
      <c r="R66" s="176" t="s">
        <v>203</v>
      </c>
    </row>
    <row r="67" spans="1:18" ht="13" x14ac:dyDescent="0.3">
      <c r="A67" s="100"/>
      <c r="B67" s="100"/>
      <c r="C67" s="100"/>
      <c r="D67" s="101"/>
      <c r="E67" s="101"/>
      <c r="F67" s="101"/>
      <c r="G67" s="102"/>
      <c r="H67" s="102"/>
      <c r="I67" s="102"/>
      <c r="J67" s="100" t="s">
        <v>159</v>
      </c>
      <c r="K67" s="101">
        <v>27.15</v>
      </c>
      <c r="L67" s="177" t="str">
        <f>K67*40 &amp; "hrs"</f>
        <v>1086hrs</v>
      </c>
      <c r="M67" s="104"/>
      <c r="N67" s="104"/>
      <c r="O67" s="104"/>
      <c r="P67" s="171" t="s">
        <v>159</v>
      </c>
      <c r="Q67" s="175">
        <v>27.15</v>
      </c>
      <c r="R67" s="183" t="str">
        <f>Q67*40 &amp; "hrs"</f>
        <v>1086hrs</v>
      </c>
    </row>
    <row r="68" spans="1:18" ht="13" x14ac:dyDescent="0.3">
      <c r="A68" s="76"/>
      <c r="B68" s="76"/>
      <c r="C68" s="76"/>
      <c r="D68" s="76"/>
      <c r="E68" s="76"/>
      <c r="F68" s="76"/>
      <c r="G68" s="76"/>
      <c r="H68" s="76"/>
      <c r="I68" s="76"/>
      <c r="J68" s="178" t="s">
        <v>204</v>
      </c>
      <c r="K68" s="179">
        <f>SUM(E64+F64+G64+H64+I64+J64+K64)/40</f>
        <v>25.962499999999999</v>
      </c>
      <c r="L68" s="190" t="str">
        <f>K68*40 &amp; "hrs"</f>
        <v>1038.5hrs</v>
      </c>
      <c r="M68" s="76"/>
      <c r="N68" s="76"/>
      <c r="O68" s="76"/>
      <c r="P68" s="186" t="s">
        <v>204</v>
      </c>
      <c r="Q68" s="186">
        <f>SUM(L64+M64+N64+O64+P64+Q64+R64)/40</f>
        <v>26.762499999999999</v>
      </c>
      <c r="R68" s="182" t="str">
        <f>Q68*40 &amp; "hrs"</f>
        <v>1070.5hrs</v>
      </c>
    </row>
    <row r="69" spans="1:18" ht="13" x14ac:dyDescent="0.3">
      <c r="A69" s="100"/>
      <c r="B69" s="100"/>
      <c r="C69" s="76"/>
      <c r="D69" s="100"/>
      <c r="E69" s="76"/>
      <c r="F69" s="76"/>
      <c r="G69" s="76"/>
      <c r="H69" s="76"/>
      <c r="I69" s="76"/>
      <c r="J69" s="180" t="s">
        <v>188</v>
      </c>
      <c r="K69" s="181">
        <f>COUNTIFS(E7:K61, "T")/40</f>
        <v>0.1</v>
      </c>
      <c r="L69" s="191" t="str">
        <f>K69*40 &amp; "hrs"</f>
        <v>4hrs</v>
      </c>
      <c r="M69" s="76"/>
      <c r="N69" s="76"/>
      <c r="O69" s="76"/>
      <c r="P69" s="187" t="s">
        <v>188</v>
      </c>
      <c r="Q69" s="188">
        <f>COUNTIFS(L7:R61, "T")/40</f>
        <v>0</v>
      </c>
      <c r="R69" s="189" t="str">
        <f>Q69*40 &amp; "hrs"</f>
        <v>0hrs</v>
      </c>
    </row>
  </sheetData>
  <mergeCells count="5">
    <mergeCell ref="A1:R1"/>
    <mergeCell ref="A2:R2"/>
    <mergeCell ref="A3:R3"/>
    <mergeCell ref="E4:K4"/>
    <mergeCell ref="L4:R4"/>
  </mergeCells>
  <pageMargins left="0.7" right="0.7" top="0.75" bottom="0.75" header="0.3" footer="0.3"/>
  <pageSetup scale="64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S71"/>
  <sheetViews>
    <sheetView topLeftCell="A13" workbookViewId="0">
      <selection activeCell="F65" sqref="F65"/>
    </sheetView>
  </sheetViews>
  <sheetFormatPr defaultRowHeight="12.5" x14ac:dyDescent="0.25"/>
  <cols>
    <col min="2" max="2" width="13.453125" customWidth="1"/>
    <col min="3" max="3" width="18.81640625" customWidth="1"/>
    <col min="4" max="4" width="6.1796875" customWidth="1"/>
    <col min="5" max="18" width="5.26953125" customWidth="1"/>
    <col min="19" max="19" width="5.179687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79">
        <v>44955</v>
      </c>
      <c r="F5" s="79">
        <v>44956</v>
      </c>
      <c r="G5" s="79">
        <v>44957</v>
      </c>
      <c r="H5" s="79">
        <v>44958</v>
      </c>
      <c r="I5" s="79">
        <v>44959</v>
      </c>
      <c r="J5" s="79">
        <v>44960</v>
      </c>
      <c r="K5" s="79">
        <v>44961</v>
      </c>
      <c r="L5" s="79">
        <v>44962</v>
      </c>
      <c r="M5" s="79">
        <v>44963</v>
      </c>
      <c r="N5" s="79">
        <v>44964</v>
      </c>
      <c r="O5" s="79">
        <v>44965</v>
      </c>
      <c r="P5" s="79">
        <v>44966</v>
      </c>
      <c r="Q5" s="79">
        <v>44967</v>
      </c>
      <c r="R5" s="79">
        <v>44968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4.15" customHeight="1" x14ac:dyDescent="0.25">
      <c r="A7" s="84" t="s">
        <v>13</v>
      </c>
      <c r="B7" s="84" t="s">
        <v>116</v>
      </c>
      <c r="C7" s="85" t="s">
        <v>115</v>
      </c>
      <c r="D7" s="86">
        <f t="shared" ref="D7:D14" si="0">SUM(E7:R7)/2</f>
        <v>32.5</v>
      </c>
      <c r="E7" s="89"/>
      <c r="F7" s="86">
        <v>6.5</v>
      </c>
      <c r="G7" s="86">
        <v>6.5</v>
      </c>
      <c r="H7" s="86">
        <v>6.5</v>
      </c>
      <c r="I7" s="86">
        <v>6.5</v>
      </c>
      <c r="J7" s="86">
        <v>6.5</v>
      </c>
      <c r="K7" s="89"/>
      <c r="L7" s="89"/>
      <c r="M7" s="86">
        <v>6.5</v>
      </c>
      <c r="N7" s="86">
        <v>6.5</v>
      </c>
      <c r="O7" s="86">
        <v>6.5</v>
      </c>
      <c r="P7" s="86">
        <v>6.5</v>
      </c>
      <c r="Q7" s="86">
        <v>6.5</v>
      </c>
      <c r="R7" s="87"/>
    </row>
    <row r="8" spans="1:18" ht="14.15" customHeight="1" x14ac:dyDescent="0.25">
      <c r="A8" s="84" t="s">
        <v>13</v>
      </c>
      <c r="B8" s="84" t="s">
        <v>90</v>
      </c>
      <c r="C8" s="85" t="s">
        <v>88</v>
      </c>
      <c r="D8" s="86">
        <f t="shared" si="0"/>
        <v>40</v>
      </c>
      <c r="E8" s="89"/>
      <c r="F8" s="88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14.15" customHeight="1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4.15" customHeight="1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87">
        <v>8</v>
      </c>
    </row>
    <row r="11" spans="1:18" ht="14.15" customHeight="1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4.15" customHeight="1" x14ac:dyDescent="0.25">
      <c r="A12" s="84" t="s">
        <v>13</v>
      </c>
      <c r="B12" s="84" t="s">
        <v>90</v>
      </c>
      <c r="C12" s="109" t="s">
        <v>112</v>
      </c>
      <c r="D12" s="86">
        <f t="shared" si="0"/>
        <v>32</v>
      </c>
      <c r="E12" s="89"/>
      <c r="F12" s="88"/>
      <c r="G12" s="88">
        <v>8</v>
      </c>
      <c r="H12" s="86">
        <v>8</v>
      </c>
      <c r="I12" s="86">
        <v>8</v>
      </c>
      <c r="J12" s="86"/>
      <c r="K12" s="89">
        <v>8</v>
      </c>
      <c r="L12" s="146">
        <v>8</v>
      </c>
      <c r="M12" s="86"/>
      <c r="N12" s="86">
        <v>8</v>
      </c>
      <c r="O12" s="86"/>
      <c r="P12" s="86">
        <v>8</v>
      </c>
      <c r="Q12" s="86">
        <v>8</v>
      </c>
      <c r="R12" s="87"/>
    </row>
    <row r="13" spans="1:18" ht="14.15" customHeight="1" x14ac:dyDescent="0.25">
      <c r="A13" s="84" t="s">
        <v>13</v>
      </c>
      <c r="B13" s="84" t="s">
        <v>90</v>
      </c>
      <c r="C13" s="124" t="s">
        <v>106</v>
      </c>
      <c r="D13" s="86">
        <f t="shared" si="0"/>
        <v>8</v>
      </c>
      <c r="E13" s="89"/>
      <c r="F13" s="88"/>
      <c r="G13" s="88"/>
      <c r="H13" s="86"/>
      <c r="I13" s="86"/>
      <c r="J13" s="86"/>
      <c r="K13" s="89">
        <v>8</v>
      </c>
      <c r="L13" s="146"/>
      <c r="M13" s="86"/>
      <c r="N13" s="86"/>
      <c r="O13" s="86"/>
      <c r="P13" s="86"/>
      <c r="Q13" s="86"/>
      <c r="R13" s="87">
        <v>8</v>
      </c>
    </row>
    <row r="14" spans="1:18" ht="14.15" customHeight="1" x14ac:dyDescent="0.25">
      <c r="A14" s="84" t="s">
        <v>13</v>
      </c>
      <c r="B14" s="84" t="s">
        <v>90</v>
      </c>
      <c r="C14" s="124" t="s">
        <v>134</v>
      </c>
      <c r="D14" s="86">
        <f t="shared" si="0"/>
        <v>12</v>
      </c>
      <c r="E14" s="89">
        <v>6</v>
      </c>
      <c r="F14" s="88"/>
      <c r="G14" s="88"/>
      <c r="H14" s="86"/>
      <c r="I14" s="86"/>
      <c r="J14" s="86"/>
      <c r="K14" s="89">
        <v>6</v>
      </c>
      <c r="L14" s="146">
        <v>6</v>
      </c>
      <c r="M14" s="86"/>
      <c r="N14" s="86"/>
      <c r="O14" s="86"/>
      <c r="P14" s="86"/>
      <c r="Q14" s="86"/>
      <c r="R14" s="87">
        <v>6</v>
      </c>
    </row>
    <row r="15" spans="1:18" ht="14.15" customHeight="1" x14ac:dyDescent="0.25">
      <c r="A15" s="90"/>
      <c r="B15" s="90"/>
      <c r="C15" s="91" t="s">
        <v>122</v>
      </c>
      <c r="D15" s="160"/>
      <c r="E15" s="92">
        <f>COUNT(E7:E14)</f>
        <v>3</v>
      </c>
      <c r="F15" s="92">
        <f t="shared" ref="F15:R15" si="1">COUNT(F7:F14)</f>
        <v>5</v>
      </c>
      <c r="G15" s="92">
        <f t="shared" si="1"/>
        <v>5</v>
      </c>
      <c r="H15" s="92">
        <f t="shared" si="1"/>
        <v>5</v>
      </c>
      <c r="I15" s="92">
        <f t="shared" si="1"/>
        <v>6</v>
      </c>
      <c r="J15" s="92">
        <f t="shared" si="1"/>
        <v>5</v>
      </c>
      <c r="K15" s="92">
        <f>COUNT(K7:K14)</f>
        <v>3</v>
      </c>
      <c r="L15" s="92">
        <f>COUNT(L7:L14)</f>
        <v>2</v>
      </c>
      <c r="M15" s="92">
        <f>COUNT(M7:M14)</f>
        <v>5</v>
      </c>
      <c r="N15" s="92">
        <f t="shared" si="1"/>
        <v>6</v>
      </c>
      <c r="O15" s="92">
        <f t="shared" si="1"/>
        <v>5</v>
      </c>
      <c r="P15" s="92">
        <f t="shared" si="1"/>
        <v>5</v>
      </c>
      <c r="Q15" s="92">
        <f t="shared" si="1"/>
        <v>5</v>
      </c>
      <c r="R15" s="92">
        <f t="shared" si="1"/>
        <v>4</v>
      </c>
    </row>
    <row r="16" spans="1:18" ht="14.15" customHeight="1" x14ac:dyDescent="0.25">
      <c r="A16" s="84" t="s">
        <v>13</v>
      </c>
      <c r="B16" s="84" t="s">
        <v>14</v>
      </c>
      <c r="C16" s="109" t="s">
        <v>98</v>
      </c>
      <c r="D16" s="86">
        <f>SUM(E16:R16)/2</f>
        <v>40</v>
      </c>
      <c r="E16" s="89"/>
      <c r="F16" s="88">
        <v>8</v>
      </c>
      <c r="G16" s="86">
        <v>8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</row>
    <row r="17" spans="1:18" ht="14.15" customHeight="1" x14ac:dyDescent="0.25">
      <c r="A17" s="84" t="s">
        <v>13</v>
      </c>
      <c r="B17" s="84" t="s">
        <v>14</v>
      </c>
      <c r="C17" s="109" t="s">
        <v>142</v>
      </c>
      <c r="D17" s="86">
        <f>SUM(E17:R17)/2</f>
        <v>40</v>
      </c>
      <c r="E17" s="89"/>
      <c r="F17" s="88">
        <v>8</v>
      </c>
      <c r="G17" s="86">
        <v>8</v>
      </c>
      <c r="H17" s="86"/>
      <c r="I17" s="86">
        <v>8</v>
      </c>
      <c r="J17" s="86">
        <v>8</v>
      </c>
      <c r="K17" s="89">
        <v>8</v>
      </c>
      <c r="L17" s="89">
        <v>8</v>
      </c>
      <c r="M17" s="86">
        <v>8</v>
      </c>
      <c r="N17" s="86"/>
      <c r="O17" s="86">
        <v>8</v>
      </c>
      <c r="P17" s="86">
        <v>8</v>
      </c>
      <c r="Q17" s="86">
        <v>8</v>
      </c>
      <c r="R17" s="87"/>
    </row>
    <row r="18" spans="1:18" ht="14.15" customHeight="1" x14ac:dyDescent="0.25">
      <c r="A18" s="84" t="s">
        <v>13</v>
      </c>
      <c r="B18" s="84" t="s">
        <v>108</v>
      </c>
      <c r="C18" s="109" t="s">
        <v>107</v>
      </c>
      <c r="D18" s="86">
        <f>SUM(E18:R18)/2</f>
        <v>25.5</v>
      </c>
      <c r="E18" s="89">
        <v>7</v>
      </c>
      <c r="F18" s="86"/>
      <c r="G18" s="86">
        <v>7</v>
      </c>
      <c r="H18" s="86">
        <v>7</v>
      </c>
      <c r="I18" s="86"/>
      <c r="J18" s="86"/>
      <c r="K18" s="89"/>
      <c r="L18" s="89">
        <v>8</v>
      </c>
      <c r="M18" s="86">
        <v>7</v>
      </c>
      <c r="N18" s="86">
        <v>7</v>
      </c>
      <c r="O18" s="86"/>
      <c r="P18" s="86"/>
      <c r="Q18" s="86"/>
      <c r="R18" s="87">
        <v>8</v>
      </c>
    </row>
    <row r="19" spans="1:18" ht="14.15" customHeight="1" x14ac:dyDescent="0.25">
      <c r="A19" s="90"/>
      <c r="B19" s="90"/>
      <c r="C19" s="91" t="s">
        <v>123</v>
      </c>
      <c r="D19" s="160"/>
      <c r="E19" s="92">
        <f>COUNT(E7:E14,E16:E18)</f>
        <v>4</v>
      </c>
      <c r="F19" s="92">
        <f t="shared" ref="F19:R19" si="2">COUNT(F7:F14,F16:F18)</f>
        <v>7</v>
      </c>
      <c r="G19" s="92">
        <f t="shared" si="2"/>
        <v>8</v>
      </c>
      <c r="H19" s="92">
        <f t="shared" si="2"/>
        <v>7</v>
      </c>
      <c r="I19" s="92">
        <f t="shared" si="2"/>
        <v>8</v>
      </c>
      <c r="J19" s="92">
        <f t="shared" si="2"/>
        <v>7</v>
      </c>
      <c r="K19" s="92">
        <f t="shared" si="2"/>
        <v>4</v>
      </c>
      <c r="L19" s="92">
        <f t="shared" si="2"/>
        <v>4</v>
      </c>
      <c r="M19" s="92">
        <f t="shared" si="2"/>
        <v>8</v>
      </c>
      <c r="N19" s="92">
        <f t="shared" si="2"/>
        <v>8</v>
      </c>
      <c r="O19" s="92">
        <f t="shared" si="2"/>
        <v>7</v>
      </c>
      <c r="P19" s="92">
        <f t="shared" si="2"/>
        <v>7</v>
      </c>
      <c r="Q19" s="92">
        <f t="shared" si="2"/>
        <v>7</v>
      </c>
      <c r="R19" s="92">
        <f t="shared" si="2"/>
        <v>5</v>
      </c>
    </row>
    <row r="20" spans="1:18" ht="14.15" customHeight="1" x14ac:dyDescent="0.25">
      <c r="A20" s="84" t="s">
        <v>13</v>
      </c>
      <c r="B20" s="84" t="s">
        <v>26</v>
      </c>
      <c r="C20" s="109" t="s">
        <v>132</v>
      </c>
      <c r="D20" s="86">
        <f>SUM(E20:R20)/2</f>
        <v>40</v>
      </c>
      <c r="E20" s="89"/>
      <c r="F20" s="86">
        <v>8</v>
      </c>
      <c r="G20" s="86"/>
      <c r="H20" s="86">
        <v>8</v>
      </c>
      <c r="I20" s="86">
        <v>8</v>
      </c>
      <c r="J20" s="86">
        <v>8</v>
      </c>
      <c r="K20" s="89">
        <v>8</v>
      </c>
      <c r="L20" s="89">
        <v>8</v>
      </c>
      <c r="M20" s="86"/>
      <c r="N20" s="86">
        <v>8</v>
      </c>
      <c r="O20" s="86">
        <v>8</v>
      </c>
      <c r="P20" s="86">
        <v>8</v>
      </c>
      <c r="Q20" s="86">
        <v>8</v>
      </c>
      <c r="R20" s="89"/>
    </row>
    <row r="21" spans="1:18" ht="14.15" customHeight="1" x14ac:dyDescent="0.25">
      <c r="A21" s="84" t="s">
        <v>13</v>
      </c>
      <c r="B21" s="84" t="s">
        <v>26</v>
      </c>
      <c r="C21" s="107" t="s">
        <v>146</v>
      </c>
      <c r="D21" s="86">
        <f>SUM(E21:R21)/2</f>
        <v>40</v>
      </c>
      <c r="E21" s="89">
        <v>8</v>
      </c>
      <c r="F21" s="86"/>
      <c r="G21" s="86">
        <v>8</v>
      </c>
      <c r="H21" s="86">
        <v>8</v>
      </c>
      <c r="I21" s="86">
        <v>8</v>
      </c>
      <c r="J21" s="86">
        <v>8</v>
      </c>
      <c r="K21" s="137"/>
      <c r="L21" s="89"/>
      <c r="M21" s="86">
        <v>8</v>
      </c>
      <c r="N21" s="110"/>
      <c r="O21" s="86">
        <v>8</v>
      </c>
      <c r="P21" s="86">
        <v>8</v>
      </c>
      <c r="Q21" s="86">
        <v>8</v>
      </c>
      <c r="R21" s="89">
        <v>8</v>
      </c>
    </row>
    <row r="22" spans="1:18" ht="14.15" customHeight="1" x14ac:dyDescent="0.25">
      <c r="A22" s="84" t="s">
        <v>13</v>
      </c>
      <c r="B22" s="84" t="s">
        <v>26</v>
      </c>
      <c r="C22" s="109" t="s">
        <v>109</v>
      </c>
      <c r="D22" s="86">
        <f>SUM(E22:R22)/2</f>
        <v>40</v>
      </c>
      <c r="E22" s="89"/>
      <c r="F22" s="86">
        <v>8</v>
      </c>
      <c r="G22" s="86">
        <v>8</v>
      </c>
      <c r="H22" s="86">
        <v>8</v>
      </c>
      <c r="I22" s="86">
        <v>8</v>
      </c>
      <c r="J22" s="86">
        <v>8</v>
      </c>
      <c r="K22" s="89"/>
      <c r="L22" s="89"/>
      <c r="M22" s="86">
        <v>8</v>
      </c>
      <c r="N22" s="86">
        <v>8</v>
      </c>
      <c r="O22" s="86">
        <v>8</v>
      </c>
      <c r="P22" s="86">
        <v>8</v>
      </c>
      <c r="Q22" s="86">
        <v>8</v>
      </c>
      <c r="R22" s="87"/>
    </row>
    <row r="23" spans="1:18" ht="14.15" customHeight="1" x14ac:dyDescent="0.25">
      <c r="A23" s="90"/>
      <c r="B23" s="90"/>
      <c r="C23" s="91" t="s">
        <v>120</v>
      </c>
      <c r="D23" s="160"/>
      <c r="E23" s="92">
        <f>COUNT(E7:E14,E16:E18,E20:E22)</f>
        <v>5</v>
      </c>
      <c r="F23" s="92">
        <f t="shared" ref="F23:R23" si="3">COUNT(F7:F14,F16:F18,F20:F22)</f>
        <v>9</v>
      </c>
      <c r="G23" s="92">
        <f t="shared" si="3"/>
        <v>10</v>
      </c>
      <c r="H23" s="92">
        <f t="shared" si="3"/>
        <v>10</v>
      </c>
      <c r="I23" s="92">
        <f t="shared" si="3"/>
        <v>11</v>
      </c>
      <c r="J23" s="92">
        <f t="shared" si="3"/>
        <v>10</v>
      </c>
      <c r="K23" s="92">
        <f t="shared" si="3"/>
        <v>5</v>
      </c>
      <c r="L23" s="92">
        <f t="shared" si="3"/>
        <v>5</v>
      </c>
      <c r="M23" s="92">
        <f t="shared" si="3"/>
        <v>10</v>
      </c>
      <c r="N23" s="92">
        <f t="shared" si="3"/>
        <v>10</v>
      </c>
      <c r="O23" s="92">
        <f t="shared" si="3"/>
        <v>10</v>
      </c>
      <c r="P23" s="92">
        <f t="shared" si="3"/>
        <v>10</v>
      </c>
      <c r="Q23" s="92">
        <f t="shared" si="3"/>
        <v>10</v>
      </c>
      <c r="R23" s="92">
        <f t="shared" si="3"/>
        <v>6</v>
      </c>
    </row>
    <row r="24" spans="1:18" ht="14.15" customHeight="1" x14ac:dyDescent="0.25">
      <c r="A24" s="84" t="s">
        <v>13</v>
      </c>
      <c r="B24" s="84" t="s">
        <v>30</v>
      </c>
      <c r="C24" s="109" t="s">
        <v>145</v>
      </c>
      <c r="D24" s="86">
        <f>SUM(E24:R24)/2</f>
        <v>40</v>
      </c>
      <c r="E24" s="89">
        <v>8</v>
      </c>
      <c r="F24" s="86"/>
      <c r="G24" s="86">
        <v>8</v>
      </c>
      <c r="H24" s="86">
        <v>8</v>
      </c>
      <c r="I24" s="86">
        <v>8</v>
      </c>
      <c r="J24" s="86">
        <v>8</v>
      </c>
      <c r="K24" s="89"/>
      <c r="L24" s="137"/>
      <c r="M24" s="86">
        <v>8</v>
      </c>
      <c r="N24" s="86">
        <v>8</v>
      </c>
      <c r="O24" s="86"/>
      <c r="P24" s="86">
        <v>8</v>
      </c>
      <c r="Q24" s="86">
        <v>8</v>
      </c>
      <c r="R24" s="87">
        <v>8</v>
      </c>
    </row>
    <row r="25" spans="1:18" ht="14.15" customHeight="1" x14ac:dyDescent="0.25">
      <c r="A25" s="84" t="s">
        <v>13</v>
      </c>
      <c r="B25" s="84" t="s">
        <v>156</v>
      </c>
      <c r="C25" s="109" t="s">
        <v>144</v>
      </c>
      <c r="D25" s="86">
        <f>SUM(E25:R25)/2</f>
        <v>19</v>
      </c>
      <c r="E25" s="89">
        <v>9.5</v>
      </c>
      <c r="F25" s="86"/>
      <c r="G25" s="86"/>
      <c r="H25" s="86"/>
      <c r="I25" s="86"/>
      <c r="J25" s="86"/>
      <c r="K25" s="89">
        <v>9.5</v>
      </c>
      <c r="L25" s="89">
        <v>9.5</v>
      </c>
      <c r="M25" s="86"/>
      <c r="N25" s="86"/>
      <c r="O25" s="86"/>
      <c r="P25" s="86"/>
      <c r="Q25" s="86"/>
      <c r="R25" s="87">
        <v>9.5</v>
      </c>
    </row>
    <row r="26" spans="1:18" ht="14.15" customHeight="1" x14ac:dyDescent="0.25">
      <c r="A26" s="90"/>
      <c r="B26" s="90"/>
      <c r="C26" s="91" t="s">
        <v>119</v>
      </c>
      <c r="D26" s="160"/>
      <c r="E26" s="92">
        <f>COUNT(E7:E14,E16:E18,E20:E22,E24:E25)</f>
        <v>7</v>
      </c>
      <c r="F26" s="92">
        <f t="shared" ref="F26:R26" si="4">COUNT(F7:F14,F16:F18,F20:F22,F24:F25)</f>
        <v>9</v>
      </c>
      <c r="G26" s="92">
        <f t="shared" si="4"/>
        <v>11</v>
      </c>
      <c r="H26" s="92">
        <f t="shared" si="4"/>
        <v>11</v>
      </c>
      <c r="I26" s="92">
        <f t="shared" si="4"/>
        <v>12</v>
      </c>
      <c r="J26" s="92">
        <f t="shared" si="4"/>
        <v>11</v>
      </c>
      <c r="K26" s="92">
        <f t="shared" si="4"/>
        <v>6</v>
      </c>
      <c r="L26" s="92">
        <f t="shared" si="4"/>
        <v>6</v>
      </c>
      <c r="M26" s="92">
        <f t="shared" si="4"/>
        <v>11</v>
      </c>
      <c r="N26" s="92">
        <f t="shared" si="4"/>
        <v>11</v>
      </c>
      <c r="O26" s="92">
        <f t="shared" si="4"/>
        <v>10</v>
      </c>
      <c r="P26" s="92">
        <f t="shared" si="4"/>
        <v>11</v>
      </c>
      <c r="Q26" s="92">
        <f t="shared" si="4"/>
        <v>11</v>
      </c>
      <c r="R26" s="92">
        <f t="shared" si="4"/>
        <v>8</v>
      </c>
    </row>
    <row r="27" spans="1:18" ht="14.15" customHeight="1" x14ac:dyDescent="0.25">
      <c r="A27" s="84" t="s">
        <v>13</v>
      </c>
      <c r="B27" s="84" t="s">
        <v>91</v>
      </c>
      <c r="C27" s="109" t="s">
        <v>189</v>
      </c>
      <c r="D27" s="86">
        <f>SUM(E27:R27)/2</f>
        <v>40</v>
      </c>
      <c r="E27" s="89"/>
      <c r="F27" s="86">
        <v>8</v>
      </c>
      <c r="G27" s="86">
        <v>8</v>
      </c>
      <c r="H27" s="86">
        <v>8</v>
      </c>
      <c r="I27" s="86"/>
      <c r="J27" s="86">
        <v>8</v>
      </c>
      <c r="K27" s="89">
        <v>8</v>
      </c>
      <c r="L27" s="89">
        <v>8</v>
      </c>
      <c r="M27" s="86">
        <v>8</v>
      </c>
      <c r="N27" s="86">
        <v>8</v>
      </c>
      <c r="O27" s="86">
        <v>8</v>
      </c>
      <c r="P27" s="86"/>
      <c r="Q27" s="86">
        <v>8</v>
      </c>
      <c r="R27" s="87"/>
    </row>
    <row r="28" spans="1:18" ht="14.15" customHeight="1" x14ac:dyDescent="0.25">
      <c r="A28" s="84" t="s">
        <v>13</v>
      </c>
      <c r="B28" s="84" t="s">
        <v>91</v>
      </c>
      <c r="C28" s="109" t="s">
        <v>180</v>
      </c>
      <c r="D28" s="86">
        <f>SUM(E28:R28)/2</f>
        <v>40</v>
      </c>
      <c r="E28" s="89">
        <v>8</v>
      </c>
      <c r="F28" s="86">
        <v>8</v>
      </c>
      <c r="G28" s="86">
        <v>8</v>
      </c>
      <c r="H28" s="86">
        <v>8</v>
      </c>
      <c r="I28" s="86"/>
      <c r="J28" s="86">
        <v>8</v>
      </c>
      <c r="K28" s="89"/>
      <c r="L28" s="89"/>
      <c r="M28" s="86">
        <v>8</v>
      </c>
      <c r="N28" s="86">
        <v>8</v>
      </c>
      <c r="O28" s="86">
        <v>8</v>
      </c>
      <c r="P28" s="86"/>
      <c r="Q28" s="86">
        <v>8</v>
      </c>
      <c r="R28" s="87">
        <v>8</v>
      </c>
    </row>
    <row r="29" spans="1:18" ht="14.15" customHeight="1" x14ac:dyDescent="0.3">
      <c r="A29" s="84" t="s">
        <v>13</v>
      </c>
      <c r="B29" s="84" t="s">
        <v>91</v>
      </c>
      <c r="C29" s="156" t="s">
        <v>163</v>
      </c>
      <c r="D29" s="86">
        <f>SUM(E29:R29)/2</f>
        <v>24</v>
      </c>
      <c r="E29" s="146"/>
      <c r="F29" s="165" t="s">
        <v>10</v>
      </c>
      <c r="G29" s="165"/>
      <c r="H29" s="165" t="s">
        <v>10</v>
      </c>
      <c r="I29" s="166" t="s">
        <v>10</v>
      </c>
      <c r="J29" s="166" t="s">
        <v>10</v>
      </c>
      <c r="K29" s="89">
        <v>8</v>
      </c>
      <c r="L29" s="89">
        <v>8</v>
      </c>
      <c r="M29" s="86"/>
      <c r="N29" s="86">
        <v>8</v>
      </c>
      <c r="O29" s="86">
        <v>8</v>
      </c>
      <c r="P29" s="86">
        <v>8</v>
      </c>
      <c r="Q29" s="86">
        <v>8</v>
      </c>
      <c r="R29" s="144"/>
    </row>
    <row r="30" spans="1:18" ht="14.15" customHeight="1" x14ac:dyDescent="0.25">
      <c r="A30" s="84" t="s">
        <v>13</v>
      </c>
      <c r="B30" s="84" t="s">
        <v>91</v>
      </c>
      <c r="C30" s="85" t="s">
        <v>92</v>
      </c>
      <c r="D30" s="86">
        <f>SUM(E30:R30)/2</f>
        <v>40</v>
      </c>
      <c r="E30" s="89"/>
      <c r="F30" s="86">
        <v>8</v>
      </c>
      <c r="G30" s="86">
        <v>8</v>
      </c>
      <c r="H30" s="86">
        <v>8</v>
      </c>
      <c r="I30" s="86">
        <v>8</v>
      </c>
      <c r="J30" s="86">
        <v>8</v>
      </c>
      <c r="K30" s="89"/>
      <c r="L30" s="89"/>
      <c r="M30" s="86">
        <v>8</v>
      </c>
      <c r="N30" s="86">
        <v>8</v>
      </c>
      <c r="O30" s="86">
        <v>8</v>
      </c>
      <c r="P30" s="86">
        <v>8</v>
      </c>
      <c r="Q30" s="86">
        <v>8</v>
      </c>
      <c r="R30" s="87"/>
    </row>
    <row r="31" spans="1:18" ht="14.15" customHeight="1" x14ac:dyDescent="0.25">
      <c r="A31" s="90"/>
      <c r="B31" s="90"/>
      <c r="C31" s="91" t="s">
        <v>124</v>
      </c>
      <c r="D31" s="160"/>
      <c r="E31" s="92">
        <f>COUNT(E7:E14,E16:E18,E20:E22,E24:E25,E27:E30)</f>
        <v>8</v>
      </c>
      <c r="F31" s="92">
        <f t="shared" ref="F31:R31" si="5">COUNT(F7:F14,F16:F18,F20:F22,F24:F25,F27:F30)</f>
        <v>12</v>
      </c>
      <c r="G31" s="92">
        <f t="shared" si="5"/>
        <v>14</v>
      </c>
      <c r="H31" s="92">
        <f t="shared" si="5"/>
        <v>14</v>
      </c>
      <c r="I31" s="92">
        <f t="shared" si="5"/>
        <v>13</v>
      </c>
      <c r="J31" s="92">
        <f t="shared" si="5"/>
        <v>14</v>
      </c>
      <c r="K31" s="92">
        <f t="shared" si="5"/>
        <v>8</v>
      </c>
      <c r="L31" s="92">
        <f t="shared" si="5"/>
        <v>8</v>
      </c>
      <c r="M31" s="92">
        <f t="shared" si="5"/>
        <v>14</v>
      </c>
      <c r="N31" s="92">
        <f t="shared" si="5"/>
        <v>15</v>
      </c>
      <c r="O31" s="92">
        <f t="shared" si="5"/>
        <v>14</v>
      </c>
      <c r="P31" s="92">
        <f t="shared" si="5"/>
        <v>13</v>
      </c>
      <c r="Q31" s="92">
        <f t="shared" si="5"/>
        <v>15</v>
      </c>
      <c r="R31" s="92">
        <f t="shared" si="5"/>
        <v>9</v>
      </c>
    </row>
    <row r="32" spans="1:18" ht="14.15" customHeight="1" x14ac:dyDescent="0.25">
      <c r="A32" s="84" t="s">
        <v>13</v>
      </c>
      <c r="B32" s="84" t="s">
        <v>34</v>
      </c>
      <c r="C32" s="109" t="s">
        <v>192</v>
      </c>
      <c r="D32" s="86">
        <f>SUM(E32:R32)/2</f>
        <v>32</v>
      </c>
      <c r="E32" s="89">
        <v>8</v>
      </c>
      <c r="F32" s="120"/>
      <c r="G32" s="120"/>
      <c r="H32" s="86"/>
      <c r="I32" s="86">
        <v>8</v>
      </c>
      <c r="J32" s="86">
        <v>8</v>
      </c>
      <c r="K32" s="89">
        <v>8</v>
      </c>
      <c r="L32" s="89">
        <v>8</v>
      </c>
      <c r="M32" s="86"/>
      <c r="N32" s="86"/>
      <c r="O32" s="86"/>
      <c r="P32" s="86">
        <v>8</v>
      </c>
      <c r="Q32" s="86">
        <v>8</v>
      </c>
      <c r="R32" s="87">
        <v>8</v>
      </c>
    </row>
    <row r="33" spans="1:18" ht="14.15" customHeight="1" x14ac:dyDescent="0.25">
      <c r="A33" s="90"/>
      <c r="B33" s="90"/>
      <c r="C33" s="91" t="s">
        <v>121</v>
      </c>
      <c r="D33" s="160"/>
      <c r="E33" s="92">
        <f>COUNT(E16:E18,E20:E22,E3:E14,E24:E25,E27:E30,E32)</f>
        <v>10</v>
      </c>
      <c r="F33" s="92">
        <f t="shared" ref="F33:R33" si="6">COUNT(F16:F18,F20:F22,F3:F14,F24:F25,F27:F30,F32)</f>
        <v>13</v>
      </c>
      <c r="G33" s="92">
        <f t="shared" si="6"/>
        <v>15</v>
      </c>
      <c r="H33" s="92">
        <f t="shared" si="6"/>
        <v>15</v>
      </c>
      <c r="I33" s="92">
        <f t="shared" si="6"/>
        <v>15</v>
      </c>
      <c r="J33" s="92">
        <f t="shared" si="6"/>
        <v>16</v>
      </c>
      <c r="K33" s="92">
        <f t="shared" si="6"/>
        <v>10</v>
      </c>
      <c r="L33" s="92">
        <f t="shared" si="6"/>
        <v>10</v>
      </c>
      <c r="M33" s="92">
        <f t="shared" si="6"/>
        <v>15</v>
      </c>
      <c r="N33" s="92">
        <f t="shared" si="6"/>
        <v>16</v>
      </c>
      <c r="O33" s="92">
        <f t="shared" si="6"/>
        <v>15</v>
      </c>
      <c r="P33" s="92">
        <f t="shared" si="6"/>
        <v>15</v>
      </c>
      <c r="Q33" s="92">
        <f t="shared" si="6"/>
        <v>17</v>
      </c>
      <c r="R33" s="92">
        <f t="shared" si="6"/>
        <v>11</v>
      </c>
    </row>
    <row r="34" spans="1:18" ht="14.15" customHeight="1" x14ac:dyDescent="0.25">
      <c r="A34" s="84" t="s">
        <v>13</v>
      </c>
      <c r="B34" s="84" t="s">
        <v>162</v>
      </c>
      <c r="C34" s="155" t="s">
        <v>193</v>
      </c>
      <c r="D34" s="86">
        <f>SUM(E34:R34)/2</f>
        <v>4</v>
      </c>
      <c r="E34" s="89"/>
      <c r="F34" s="166" t="s">
        <v>10</v>
      </c>
      <c r="G34" s="86">
        <v>8</v>
      </c>
      <c r="H34" s="86"/>
      <c r="I34" s="120" t="s">
        <v>117</v>
      </c>
      <c r="J34" s="120" t="s">
        <v>117</v>
      </c>
      <c r="K34" s="89"/>
      <c r="L34" s="89"/>
      <c r="M34" s="86"/>
      <c r="N34" s="166" t="s">
        <v>10</v>
      </c>
      <c r="O34" s="166" t="s">
        <v>10</v>
      </c>
      <c r="P34" s="166" t="s">
        <v>10</v>
      </c>
      <c r="Q34" s="166" t="s">
        <v>10</v>
      </c>
      <c r="R34" s="89"/>
    </row>
    <row r="35" spans="1:18" ht="14.15" customHeight="1" x14ac:dyDescent="0.25">
      <c r="A35" s="90"/>
      <c r="B35" s="90"/>
      <c r="C35" s="91" t="s">
        <v>139</v>
      </c>
      <c r="D35" s="160"/>
      <c r="E35" s="92">
        <f>COUNT(E7:E14,E16:E18,E20:E22,E24:E25,E27:E30,E32,E34:E34)</f>
        <v>9</v>
      </c>
      <c r="F35" s="92">
        <f t="shared" ref="F35:R35" si="7">COUNT(F7:F14,F16:F18,F20:F22,F24:F25,F27:F30,F32,F34:F34)</f>
        <v>12</v>
      </c>
      <c r="G35" s="92">
        <f t="shared" si="7"/>
        <v>15</v>
      </c>
      <c r="H35" s="92">
        <f t="shared" si="7"/>
        <v>14</v>
      </c>
      <c r="I35" s="92">
        <f t="shared" si="7"/>
        <v>14</v>
      </c>
      <c r="J35" s="92">
        <f t="shared" si="7"/>
        <v>15</v>
      </c>
      <c r="K35" s="92">
        <f t="shared" si="7"/>
        <v>9</v>
      </c>
      <c r="L35" s="92">
        <f t="shared" si="7"/>
        <v>9</v>
      </c>
      <c r="M35" s="92">
        <f t="shared" si="7"/>
        <v>14</v>
      </c>
      <c r="N35" s="92">
        <f t="shared" si="7"/>
        <v>15</v>
      </c>
      <c r="O35" s="92">
        <f t="shared" si="7"/>
        <v>14</v>
      </c>
      <c r="P35" s="92">
        <f t="shared" si="7"/>
        <v>14</v>
      </c>
      <c r="Q35" s="92">
        <f t="shared" si="7"/>
        <v>16</v>
      </c>
      <c r="R35" s="92">
        <f t="shared" si="7"/>
        <v>10</v>
      </c>
    </row>
    <row r="36" spans="1:18" ht="14.15" customHeight="1" x14ac:dyDescent="0.25">
      <c r="A36" s="84" t="s">
        <v>13</v>
      </c>
      <c r="B36" s="84" t="s">
        <v>103</v>
      </c>
      <c r="C36" s="155" t="s">
        <v>181</v>
      </c>
      <c r="D36" s="86">
        <f>SUM(E36:R36)/2</f>
        <v>8</v>
      </c>
      <c r="E36" s="89">
        <v>8</v>
      </c>
      <c r="F36" s="165" t="s">
        <v>10</v>
      </c>
      <c r="G36" s="165" t="s">
        <v>10</v>
      </c>
      <c r="H36" s="166"/>
      <c r="I36" s="166" t="s">
        <v>10</v>
      </c>
      <c r="J36" s="166" t="s">
        <v>10</v>
      </c>
      <c r="K36" s="167"/>
      <c r="L36" s="167"/>
      <c r="M36" s="166" t="s">
        <v>10</v>
      </c>
      <c r="N36" s="166" t="s">
        <v>10</v>
      </c>
      <c r="O36" s="166"/>
      <c r="P36" s="170" t="s">
        <v>10</v>
      </c>
      <c r="Q36" s="86">
        <v>8</v>
      </c>
      <c r="R36" s="87"/>
    </row>
    <row r="37" spans="1:18" ht="14.15" customHeight="1" x14ac:dyDescent="0.25">
      <c r="A37" s="84" t="s">
        <v>13</v>
      </c>
      <c r="B37" s="84" t="s">
        <v>103</v>
      </c>
      <c r="C37" s="109" t="s">
        <v>200</v>
      </c>
      <c r="D37" s="86">
        <f>SUM(E37:R37)/2</f>
        <v>32</v>
      </c>
      <c r="E37" s="167" t="s">
        <v>191</v>
      </c>
      <c r="F37" s="88">
        <v>8</v>
      </c>
      <c r="G37" s="88">
        <v>8</v>
      </c>
      <c r="H37" s="86"/>
      <c r="I37" s="86">
        <v>8</v>
      </c>
      <c r="J37" s="86">
        <v>8</v>
      </c>
      <c r="K37" s="89"/>
      <c r="L37" s="89"/>
      <c r="M37" s="86">
        <v>8</v>
      </c>
      <c r="N37" s="86">
        <v>8</v>
      </c>
      <c r="O37" s="86"/>
      <c r="P37" s="88">
        <v>8</v>
      </c>
      <c r="Q37" s="86">
        <v>8</v>
      </c>
      <c r="R37" s="168" t="s">
        <v>191</v>
      </c>
    </row>
    <row r="38" spans="1:18" ht="14.15" customHeight="1" x14ac:dyDescent="0.25">
      <c r="A38" s="84" t="s">
        <v>13</v>
      </c>
      <c r="B38" s="84" t="s">
        <v>103</v>
      </c>
      <c r="C38" s="109" t="s">
        <v>190</v>
      </c>
      <c r="D38" s="86">
        <f>SUM(E38:R38)/2</f>
        <v>39</v>
      </c>
      <c r="E38" s="89"/>
      <c r="F38" s="170">
        <v>6</v>
      </c>
      <c r="G38" s="88">
        <v>8</v>
      </c>
      <c r="H38" s="86"/>
      <c r="I38" s="86">
        <v>8</v>
      </c>
      <c r="J38" s="86">
        <v>8</v>
      </c>
      <c r="K38" s="89">
        <v>8</v>
      </c>
      <c r="L38" s="89">
        <v>8</v>
      </c>
      <c r="M38" s="86"/>
      <c r="N38" s="86">
        <v>8</v>
      </c>
      <c r="O38" s="86">
        <v>8</v>
      </c>
      <c r="P38" s="88">
        <v>8</v>
      </c>
      <c r="Q38" s="86">
        <v>8</v>
      </c>
      <c r="R38" s="87"/>
    </row>
    <row r="39" spans="1:18" ht="14.15" customHeight="1" x14ac:dyDescent="0.25">
      <c r="A39" s="84" t="s">
        <v>13</v>
      </c>
      <c r="B39" s="84" t="s">
        <v>178</v>
      </c>
      <c r="C39" s="107" t="s">
        <v>158</v>
      </c>
      <c r="D39" s="86">
        <f>SUM(E39:R39)/2</f>
        <v>31.5</v>
      </c>
      <c r="E39" s="89">
        <v>9</v>
      </c>
      <c r="F39" s="142">
        <v>9</v>
      </c>
      <c r="G39" s="142"/>
      <c r="H39" s="142">
        <v>9</v>
      </c>
      <c r="I39" s="157">
        <v>9</v>
      </c>
      <c r="J39" s="142"/>
      <c r="K39" s="157" t="s">
        <v>104</v>
      </c>
      <c r="L39" s="157" t="s">
        <v>104</v>
      </c>
      <c r="M39" s="142">
        <v>9</v>
      </c>
      <c r="N39" s="142"/>
      <c r="O39" s="142">
        <v>9</v>
      </c>
      <c r="P39" s="142"/>
      <c r="Q39" s="142"/>
      <c r="R39" s="144">
        <v>9</v>
      </c>
    </row>
    <row r="40" spans="1:18" ht="14.15" customHeight="1" x14ac:dyDescent="0.25">
      <c r="A40" s="90"/>
      <c r="B40" s="90"/>
      <c r="C40" s="91" t="s">
        <v>125</v>
      </c>
      <c r="D40" s="160"/>
      <c r="E40" s="92">
        <f>COUNT(E8:E13,E16:E18,E20:E22,E24:E25,E27:E30,E32,E34:E34,E36:E38)</f>
        <v>9</v>
      </c>
      <c r="F40" s="92">
        <f t="shared" ref="F40:R40" si="8">COUNT(F8:F13,F16:F18,F20:F22,F24:F25,F27:F30,F32,F34:F34,F36:F38)</f>
        <v>13</v>
      </c>
      <c r="G40" s="92">
        <f t="shared" si="8"/>
        <v>16</v>
      </c>
      <c r="H40" s="92">
        <f t="shared" si="8"/>
        <v>13</v>
      </c>
      <c r="I40" s="92">
        <f t="shared" si="8"/>
        <v>15</v>
      </c>
      <c r="J40" s="92">
        <f t="shared" si="8"/>
        <v>16</v>
      </c>
      <c r="K40" s="92">
        <f t="shared" si="8"/>
        <v>9</v>
      </c>
      <c r="L40" s="92">
        <f t="shared" si="8"/>
        <v>9</v>
      </c>
      <c r="M40" s="92">
        <f t="shared" si="8"/>
        <v>14</v>
      </c>
      <c r="N40" s="92">
        <f t="shared" si="8"/>
        <v>16</v>
      </c>
      <c r="O40" s="92">
        <f t="shared" si="8"/>
        <v>14</v>
      </c>
      <c r="P40" s="92">
        <f t="shared" si="8"/>
        <v>15</v>
      </c>
      <c r="Q40" s="92">
        <f t="shared" si="8"/>
        <v>18</v>
      </c>
      <c r="R40" s="92">
        <f t="shared" si="8"/>
        <v>9</v>
      </c>
    </row>
    <row r="41" spans="1:18" ht="14.15" customHeight="1" x14ac:dyDescent="0.25">
      <c r="A41" s="84" t="s">
        <v>13</v>
      </c>
      <c r="B41" s="84" t="s">
        <v>175</v>
      </c>
      <c r="C41" s="109" t="s">
        <v>157</v>
      </c>
      <c r="D41" s="86">
        <f>SUM(E41:R41)/2</f>
        <v>35</v>
      </c>
      <c r="E41" s="89">
        <v>7</v>
      </c>
      <c r="F41" s="86">
        <v>7</v>
      </c>
      <c r="G41" s="86">
        <v>7</v>
      </c>
      <c r="H41" s="86"/>
      <c r="I41" s="86">
        <v>7</v>
      </c>
      <c r="J41" s="86">
        <v>7</v>
      </c>
      <c r="K41" s="89"/>
      <c r="L41" s="89"/>
      <c r="M41" s="86">
        <v>7</v>
      </c>
      <c r="N41" s="86">
        <v>7</v>
      </c>
      <c r="O41" s="86">
        <v>7</v>
      </c>
      <c r="P41" s="86">
        <v>7</v>
      </c>
      <c r="Q41" s="86"/>
      <c r="R41" s="87">
        <v>7</v>
      </c>
    </row>
    <row r="42" spans="1:18" ht="14.15" customHeight="1" x14ac:dyDescent="0.25">
      <c r="A42" s="84" t="s">
        <v>13</v>
      </c>
      <c r="B42" s="131" t="s">
        <v>93</v>
      </c>
      <c r="C42" s="107" t="s">
        <v>131</v>
      </c>
      <c r="D42" s="86">
        <f>SUM(E42:R42)/2</f>
        <v>40</v>
      </c>
      <c r="E42" s="89"/>
      <c r="F42" s="86">
        <v>8</v>
      </c>
      <c r="G42" s="110"/>
      <c r="H42" s="86">
        <v>8</v>
      </c>
      <c r="I42" s="86">
        <v>8</v>
      </c>
      <c r="J42" s="86">
        <v>8</v>
      </c>
      <c r="K42" s="89">
        <v>8</v>
      </c>
      <c r="L42" s="146">
        <v>8</v>
      </c>
      <c r="M42" s="86"/>
      <c r="N42" s="86">
        <v>8</v>
      </c>
      <c r="O42" s="86">
        <v>8</v>
      </c>
      <c r="P42" s="86">
        <v>8</v>
      </c>
      <c r="Q42" s="86">
        <v>8</v>
      </c>
      <c r="R42" s="87"/>
    </row>
    <row r="43" spans="1:18" ht="14.15" customHeight="1" x14ac:dyDescent="0.25">
      <c r="A43" s="84" t="s">
        <v>13</v>
      </c>
      <c r="B43" s="84" t="s">
        <v>94</v>
      </c>
      <c r="C43" s="109" t="s">
        <v>143</v>
      </c>
      <c r="D43" s="86">
        <f t="shared" ref="D43:D48" si="9">SUM(E43:R43)/2</f>
        <v>40</v>
      </c>
      <c r="E43" s="89">
        <v>8</v>
      </c>
      <c r="F43" s="86"/>
      <c r="G43" s="86">
        <v>8</v>
      </c>
      <c r="H43" s="86">
        <v>8</v>
      </c>
      <c r="I43" s="86">
        <v>8</v>
      </c>
      <c r="J43" s="86">
        <v>8</v>
      </c>
      <c r="K43" s="89"/>
      <c r="L43" s="89"/>
      <c r="M43" s="86">
        <v>8</v>
      </c>
      <c r="N43" s="86">
        <v>8</v>
      </c>
      <c r="O43" s="86"/>
      <c r="P43" s="86">
        <v>8</v>
      </c>
      <c r="Q43" s="86">
        <v>8</v>
      </c>
      <c r="R43" s="87">
        <v>8</v>
      </c>
    </row>
    <row r="44" spans="1:18" ht="14.15" customHeight="1" x14ac:dyDescent="0.25">
      <c r="A44" s="84" t="s">
        <v>13</v>
      </c>
      <c r="B44" s="84" t="s">
        <v>94</v>
      </c>
      <c r="C44" s="109" t="s">
        <v>176</v>
      </c>
      <c r="D44" s="86">
        <f t="shared" si="9"/>
        <v>32</v>
      </c>
      <c r="E44" s="89">
        <v>8</v>
      </c>
      <c r="F44" s="86"/>
      <c r="G44" s="120"/>
      <c r="H44" s="120"/>
      <c r="I44" s="86">
        <v>8</v>
      </c>
      <c r="J44" s="86">
        <v>8</v>
      </c>
      <c r="K44" s="89">
        <v>8</v>
      </c>
      <c r="L44" s="89">
        <v>8</v>
      </c>
      <c r="M44" s="86"/>
      <c r="N44" s="86"/>
      <c r="O44" s="86"/>
      <c r="P44" s="86">
        <v>8</v>
      </c>
      <c r="Q44" s="86">
        <v>8</v>
      </c>
      <c r="R44" s="87">
        <v>8</v>
      </c>
    </row>
    <row r="45" spans="1:18" ht="14.15" customHeight="1" x14ac:dyDescent="0.25">
      <c r="A45" s="84" t="s">
        <v>13</v>
      </c>
      <c r="B45" s="84" t="s">
        <v>94</v>
      </c>
      <c r="C45" s="109" t="s">
        <v>136</v>
      </c>
      <c r="D45" s="86">
        <f t="shared" si="9"/>
        <v>20</v>
      </c>
      <c r="E45" s="89"/>
      <c r="F45" s="86">
        <v>8</v>
      </c>
      <c r="G45" s="86">
        <v>8</v>
      </c>
      <c r="H45" s="86"/>
      <c r="I45" s="86"/>
      <c r="J45" s="86"/>
      <c r="K45" s="89">
        <v>8</v>
      </c>
      <c r="L45" s="89">
        <v>8</v>
      </c>
      <c r="M45" s="86"/>
      <c r="N45" s="86"/>
      <c r="O45" s="86"/>
      <c r="P45" s="86">
        <v>8</v>
      </c>
      <c r="Q45" s="86"/>
      <c r="R45" s="87"/>
    </row>
    <row r="46" spans="1:18" ht="14.15" customHeight="1" x14ac:dyDescent="0.25">
      <c r="A46" s="84" t="s">
        <v>13</v>
      </c>
      <c r="B46" s="84" t="s">
        <v>94</v>
      </c>
      <c r="C46" s="109" t="s">
        <v>134</v>
      </c>
      <c r="D46" s="86">
        <f t="shared" si="9"/>
        <v>16</v>
      </c>
      <c r="E46" s="138"/>
      <c r="F46" s="86">
        <v>8</v>
      </c>
      <c r="G46" s="86"/>
      <c r="H46" s="86">
        <v>8</v>
      </c>
      <c r="I46" s="86"/>
      <c r="J46" s="86"/>
      <c r="K46" s="138"/>
      <c r="L46" s="138"/>
      <c r="M46" s="86">
        <v>8</v>
      </c>
      <c r="N46" s="86"/>
      <c r="O46" s="86">
        <v>8</v>
      </c>
      <c r="P46" s="86"/>
      <c r="Q46" s="86"/>
      <c r="R46" s="138"/>
    </row>
    <row r="47" spans="1:18" ht="14.15" customHeight="1" x14ac:dyDescent="0.25">
      <c r="A47" s="84" t="s">
        <v>13</v>
      </c>
      <c r="B47" s="84" t="s">
        <v>175</v>
      </c>
      <c r="C47" s="159" t="s">
        <v>179</v>
      </c>
      <c r="D47" s="86">
        <f t="shared" si="9"/>
        <v>25.5</v>
      </c>
      <c r="E47" s="89"/>
      <c r="F47" s="166">
        <v>3</v>
      </c>
      <c r="G47" s="166"/>
      <c r="H47" s="170" t="s">
        <v>10</v>
      </c>
      <c r="I47" s="86">
        <v>8</v>
      </c>
      <c r="J47" s="86">
        <v>8</v>
      </c>
      <c r="K47" s="89"/>
      <c r="L47" s="89"/>
      <c r="M47" s="86">
        <v>8</v>
      </c>
      <c r="N47" s="86">
        <v>8</v>
      </c>
      <c r="O47" s="86">
        <v>8</v>
      </c>
      <c r="P47" s="86"/>
      <c r="Q47" s="86">
        <v>8</v>
      </c>
      <c r="R47" s="87"/>
    </row>
    <row r="48" spans="1:18" ht="14.15" customHeight="1" x14ac:dyDescent="0.25">
      <c r="A48" s="84" t="s">
        <v>13</v>
      </c>
      <c r="B48" s="84" t="s">
        <v>94</v>
      </c>
      <c r="C48" s="159" t="s">
        <v>197</v>
      </c>
      <c r="D48" s="86">
        <f t="shared" si="9"/>
        <v>0</v>
      </c>
      <c r="E48" s="89"/>
      <c r="F48" s="86"/>
      <c r="G48" s="86"/>
      <c r="H48" s="173"/>
      <c r="I48" s="173" t="s">
        <v>10</v>
      </c>
      <c r="J48" s="173" t="s">
        <v>10</v>
      </c>
      <c r="K48" s="174" t="s">
        <v>10</v>
      </c>
      <c r="L48" s="174" t="s">
        <v>10</v>
      </c>
      <c r="M48" s="86"/>
      <c r="N48" s="166" t="s">
        <v>10</v>
      </c>
      <c r="O48" s="166" t="s">
        <v>10</v>
      </c>
      <c r="P48" s="166" t="s">
        <v>10</v>
      </c>
      <c r="Q48" s="166" t="s">
        <v>10</v>
      </c>
      <c r="R48" s="87"/>
    </row>
    <row r="49" spans="1:18" ht="14.15" customHeight="1" x14ac:dyDescent="0.25">
      <c r="A49" s="90"/>
      <c r="B49" s="90"/>
      <c r="C49" s="91" t="s">
        <v>126</v>
      </c>
      <c r="D49" s="160"/>
      <c r="E49" s="92">
        <f>COUNT(E8:E13,E16:E18,E20:E22,E24:E25,E27:E30:H34E25,E32,E34:E34,E36:E39,E41:E48)</f>
        <v>12</v>
      </c>
      <c r="F49" s="92">
        <f>COUNT(F8:F13,F16:F18,F20:F22,F24:F25,F27:F30:H34E25,F32,F34:F34,F36:F39,F41:F48)</f>
        <v>16</v>
      </c>
      <c r="G49" s="92">
        <f>COUNT(G8:G13,G16:G18,G20:G22,G24:G25,G27:G30:H34E25,G32,G34:G34,G36:G39,G41:G48)</f>
        <v>16</v>
      </c>
      <c r="H49" s="92">
        <f>COUNT(H8:H13,H16:H18,H20:H22,H24:H25,H27:H30:H34E25,H32,H34:H34,H36:H39,H41:H48)</f>
        <v>14</v>
      </c>
      <c r="I49" s="92">
        <f>COUNT(I8:I13,I16:I18,I20:I22,I24:I25,I27:I30:H34E25,I32,I34:I34,I36:I39,I41:I48)</f>
        <v>20</v>
      </c>
      <c r="J49" s="92">
        <f>COUNT(J8:J13,J16:J18,J20:J22,J24:J25,J27:J30:H34E25,J32,J34:J34,J36:J39,J41:J48)</f>
        <v>18</v>
      </c>
      <c r="K49" s="92">
        <f>COUNT(K8:K13,K16:K18,K20:K22,K24:K25,K27:K30:H34E25,K32,K34:K34,K36:K39,K41:K48)</f>
        <v>10</v>
      </c>
      <c r="L49" s="92">
        <f>COUNT(L8:L13,L16:L18,L20:L22,L24:L25,L27:L30:H34E25,L32,L34:L34,L36:L39,L41:L48)</f>
        <v>10</v>
      </c>
      <c r="M49" s="92">
        <f>COUNT(M8:M13,M16:M18,M20:M22,M24:M25,M27:M30:H34E25,M32,M34:M34,M36:M39,M41:M48)</f>
        <v>16</v>
      </c>
      <c r="N49" s="92">
        <f>COUNT(N8:N13,N16:N18,N20:N22,N24:N25,N27:N30:H34E25,N32,N34:N34,N36:N39,N41:N48)</f>
        <v>16</v>
      </c>
      <c r="O49" s="92">
        <f>COUNT(O8:O13,O16:O18,O20:O22,O24:O25,O27:O30:H34E25,O32,O34:O34,O36:O39,O41:O48)</f>
        <v>15</v>
      </c>
      <c r="P49" s="92">
        <f>COUNT(P8:P13,P16:P18,P20:P22,P24:P25,P27:P30:H34E25,P32,P34:P34,P36:P39,P41:P48)</f>
        <v>18</v>
      </c>
      <c r="Q49" s="92">
        <f>COUNT(Q8:Q13,Q16:Q18,Q20:Q22,Q24:Q25,Q27:Q30:H34E25,Q32,Q34:Q34,Q36:Q39,Q41:Q48)</f>
        <v>18</v>
      </c>
      <c r="R49" s="92">
        <f>COUNT(R8:R13,R16:R18,R20:R22,R24:R25,R27:R30:H34E25,R32,R34:R34,R36:R39,R41:R48)</f>
        <v>12</v>
      </c>
    </row>
    <row r="50" spans="1:18" ht="14.15" customHeight="1" x14ac:dyDescent="0.25">
      <c r="A50" s="90"/>
      <c r="B50" s="90"/>
      <c r="C50" s="91" t="s">
        <v>127</v>
      </c>
      <c r="D50" s="160"/>
      <c r="E50" s="92">
        <f t="shared" ref="E50:R50" si="10">COUNT(E16:E17,E20:E22,E24:E25,E27:E30,E32,E34:E34,E36:E39,E41:E48)</f>
        <v>10</v>
      </c>
      <c r="F50" s="92">
        <f t="shared" si="10"/>
        <v>15</v>
      </c>
      <c r="G50" s="92">
        <f t="shared" si="10"/>
        <v>14</v>
      </c>
      <c r="H50" s="92">
        <f t="shared" si="10"/>
        <v>12</v>
      </c>
      <c r="I50" s="92">
        <f t="shared" si="10"/>
        <v>16</v>
      </c>
      <c r="J50" s="92">
        <f t="shared" si="10"/>
        <v>17</v>
      </c>
      <c r="K50" s="92">
        <f t="shared" si="10"/>
        <v>10</v>
      </c>
      <c r="L50" s="92">
        <f t="shared" si="10"/>
        <v>10</v>
      </c>
      <c r="M50" s="92">
        <f t="shared" si="10"/>
        <v>14</v>
      </c>
      <c r="N50" s="92">
        <f t="shared" si="10"/>
        <v>14</v>
      </c>
      <c r="O50" s="92">
        <f t="shared" si="10"/>
        <v>15</v>
      </c>
      <c r="P50" s="92">
        <f t="shared" si="10"/>
        <v>16</v>
      </c>
      <c r="Q50" s="92">
        <f t="shared" si="10"/>
        <v>18</v>
      </c>
      <c r="R50" s="92">
        <f t="shared" si="10"/>
        <v>9</v>
      </c>
    </row>
    <row r="51" spans="1:18" ht="14.15" customHeight="1" x14ac:dyDescent="0.25">
      <c r="A51" s="84" t="s">
        <v>13</v>
      </c>
      <c r="B51" s="84" t="s">
        <v>110</v>
      </c>
      <c r="C51" s="85" t="s">
        <v>106</v>
      </c>
      <c r="D51" s="86">
        <f>SUM(E51:R51)/2</f>
        <v>30</v>
      </c>
      <c r="E51" s="87"/>
      <c r="F51" s="88">
        <v>6</v>
      </c>
      <c r="G51" s="88">
        <v>6</v>
      </c>
      <c r="H51" s="88">
        <v>6</v>
      </c>
      <c r="I51" s="86">
        <v>6</v>
      </c>
      <c r="J51" s="86">
        <v>6</v>
      </c>
      <c r="K51" s="138"/>
      <c r="L51" s="89"/>
      <c r="M51" s="86">
        <v>6</v>
      </c>
      <c r="N51" s="86">
        <v>6</v>
      </c>
      <c r="O51" s="86">
        <v>6</v>
      </c>
      <c r="P51" s="86">
        <v>6</v>
      </c>
      <c r="Q51" s="86">
        <v>6</v>
      </c>
      <c r="R51" s="138"/>
    </row>
    <row r="52" spans="1:18" ht="14.15" customHeight="1" x14ac:dyDescent="0.25">
      <c r="A52" s="90"/>
      <c r="B52" s="90"/>
      <c r="C52" s="106" t="s">
        <v>113</v>
      </c>
      <c r="D52" s="160"/>
      <c r="E52" s="92">
        <f>COUNT(E24:E25,E27:E30,E32,E34:E34,E36:E39,E41:E48,E51:E51)</f>
        <v>9</v>
      </c>
      <c r="F52" s="92">
        <f t="shared" ref="F52:R52" si="11">COUNT(F24:F25,F27:F30,F32,F34:F34,F36:F39,F41:F48,F51:F51)</f>
        <v>12</v>
      </c>
      <c r="G52" s="92">
        <f t="shared" si="11"/>
        <v>11</v>
      </c>
      <c r="H52" s="92">
        <f t="shared" si="11"/>
        <v>9</v>
      </c>
      <c r="I52" s="92">
        <f t="shared" si="11"/>
        <v>12</v>
      </c>
      <c r="J52" s="92">
        <f t="shared" si="11"/>
        <v>13</v>
      </c>
      <c r="K52" s="92">
        <f t="shared" si="11"/>
        <v>8</v>
      </c>
      <c r="L52" s="92">
        <f t="shared" si="11"/>
        <v>8</v>
      </c>
      <c r="M52" s="92">
        <f t="shared" si="11"/>
        <v>11</v>
      </c>
      <c r="N52" s="92">
        <f t="shared" si="11"/>
        <v>12</v>
      </c>
      <c r="O52" s="92">
        <f t="shared" si="11"/>
        <v>11</v>
      </c>
      <c r="P52" s="92">
        <f t="shared" si="11"/>
        <v>12</v>
      </c>
      <c r="Q52" s="92">
        <f t="shared" si="11"/>
        <v>14</v>
      </c>
      <c r="R52" s="92">
        <f t="shared" si="11"/>
        <v>8</v>
      </c>
    </row>
    <row r="53" spans="1:18" ht="14.15" customHeight="1" x14ac:dyDescent="0.25">
      <c r="A53" s="90"/>
      <c r="B53" s="90"/>
      <c r="C53" s="106" t="s">
        <v>55</v>
      </c>
      <c r="D53" s="160"/>
      <c r="E53" s="92">
        <f>COUNT(E27:E30,E32,E34:E34,E36:E39,E41:E48,E51:E51, E25)</f>
        <v>8</v>
      </c>
      <c r="F53" s="92">
        <f t="shared" ref="F53:R53" si="12">COUNT(F27:F30,F32,F34:F34,F36:F39,F41:F48,F51:F51, F25)</f>
        <v>12</v>
      </c>
      <c r="G53" s="92">
        <f t="shared" si="12"/>
        <v>10</v>
      </c>
      <c r="H53" s="92">
        <f t="shared" si="12"/>
        <v>8</v>
      </c>
      <c r="I53" s="92">
        <f t="shared" si="12"/>
        <v>11</v>
      </c>
      <c r="J53" s="92">
        <f t="shared" si="12"/>
        <v>12</v>
      </c>
      <c r="K53" s="92">
        <f t="shared" si="12"/>
        <v>8</v>
      </c>
      <c r="L53" s="92">
        <f t="shared" si="12"/>
        <v>8</v>
      </c>
      <c r="M53" s="92">
        <f t="shared" si="12"/>
        <v>10</v>
      </c>
      <c r="N53" s="92">
        <f t="shared" si="12"/>
        <v>11</v>
      </c>
      <c r="O53" s="92">
        <f t="shared" si="12"/>
        <v>11</v>
      </c>
      <c r="P53" s="92">
        <f t="shared" si="12"/>
        <v>11</v>
      </c>
      <c r="Q53" s="92">
        <f t="shared" si="12"/>
        <v>13</v>
      </c>
      <c r="R53" s="92">
        <f t="shared" si="12"/>
        <v>7</v>
      </c>
    </row>
    <row r="54" spans="1:18" ht="14.15" customHeight="1" x14ac:dyDescent="0.25">
      <c r="A54" s="90"/>
      <c r="B54" s="90"/>
      <c r="C54" s="106" t="s">
        <v>105</v>
      </c>
      <c r="D54" s="160"/>
      <c r="E54" s="92">
        <f>COUNT(E32:E32,E34:E34,E36:E39,E41:E48,E51:E51, E25)</f>
        <v>7</v>
      </c>
      <c r="F54" s="92">
        <f t="shared" ref="F54:R54" si="13">COUNT(F32:F32,F34:F34,F36:F39,F41:F48,F51:F51, F25)</f>
        <v>9</v>
      </c>
      <c r="G54" s="92">
        <f t="shared" si="13"/>
        <v>7</v>
      </c>
      <c r="H54" s="92">
        <f t="shared" si="13"/>
        <v>5</v>
      </c>
      <c r="I54" s="92">
        <f t="shared" si="13"/>
        <v>10</v>
      </c>
      <c r="J54" s="92">
        <f t="shared" si="13"/>
        <v>9</v>
      </c>
      <c r="K54" s="92">
        <f t="shared" si="13"/>
        <v>6</v>
      </c>
      <c r="L54" s="92">
        <f t="shared" si="13"/>
        <v>6</v>
      </c>
      <c r="M54" s="92">
        <f t="shared" si="13"/>
        <v>7</v>
      </c>
      <c r="N54" s="92">
        <f t="shared" si="13"/>
        <v>7</v>
      </c>
      <c r="O54" s="92">
        <f t="shared" si="13"/>
        <v>7</v>
      </c>
      <c r="P54" s="92">
        <f t="shared" si="13"/>
        <v>9</v>
      </c>
      <c r="Q54" s="92">
        <f t="shared" si="13"/>
        <v>9</v>
      </c>
      <c r="R54" s="92">
        <f t="shared" si="13"/>
        <v>6</v>
      </c>
    </row>
    <row r="55" spans="1:18" ht="14.15" customHeight="1" x14ac:dyDescent="0.25">
      <c r="A55" s="90"/>
      <c r="B55" s="90"/>
      <c r="C55" s="106" t="s">
        <v>128</v>
      </c>
      <c r="D55" s="160"/>
      <c r="E55" s="92">
        <f>COUNT(E34:E34,E36:E39,E41:E48,E51:E51)</f>
        <v>5</v>
      </c>
      <c r="F55" s="92">
        <f t="shared" ref="F55:R55" si="14">COUNT(F34:F34,F36:F36,F41:F48,F51:F51)</f>
        <v>6</v>
      </c>
      <c r="G55" s="92">
        <f t="shared" si="14"/>
        <v>5</v>
      </c>
      <c r="H55" s="92">
        <f t="shared" si="14"/>
        <v>4</v>
      </c>
      <c r="I55" s="92">
        <f t="shared" si="14"/>
        <v>6</v>
      </c>
      <c r="J55" s="92">
        <f t="shared" si="14"/>
        <v>6</v>
      </c>
      <c r="K55" s="92">
        <f t="shared" si="14"/>
        <v>3</v>
      </c>
      <c r="L55" s="92">
        <f t="shared" si="14"/>
        <v>3</v>
      </c>
      <c r="M55" s="92">
        <f t="shared" si="14"/>
        <v>5</v>
      </c>
      <c r="N55" s="92">
        <f t="shared" si="14"/>
        <v>5</v>
      </c>
      <c r="O55" s="92">
        <f t="shared" si="14"/>
        <v>5</v>
      </c>
      <c r="P55" s="92">
        <f t="shared" si="14"/>
        <v>6</v>
      </c>
      <c r="Q55" s="92">
        <f t="shared" si="14"/>
        <v>6</v>
      </c>
      <c r="R55" s="92">
        <f t="shared" si="14"/>
        <v>3</v>
      </c>
    </row>
    <row r="56" spans="1:18" ht="14.15" customHeight="1" x14ac:dyDescent="0.25">
      <c r="A56" s="90"/>
      <c r="B56" s="90"/>
      <c r="C56" s="106" t="s">
        <v>161</v>
      </c>
      <c r="D56" s="160"/>
      <c r="E56" s="92">
        <f>COUNT(E36:E39,E41:E48,E51:E51)</f>
        <v>5</v>
      </c>
      <c r="F56" s="92">
        <f t="shared" ref="F56:R56" si="15">COUNT(F36:F39,F41:F48,F51:F51)</f>
        <v>9</v>
      </c>
      <c r="G56" s="92">
        <f t="shared" si="15"/>
        <v>6</v>
      </c>
      <c r="H56" s="92">
        <f t="shared" si="15"/>
        <v>5</v>
      </c>
      <c r="I56" s="92">
        <f t="shared" si="15"/>
        <v>9</v>
      </c>
      <c r="J56" s="92">
        <f t="shared" si="15"/>
        <v>8</v>
      </c>
      <c r="K56" s="92">
        <f t="shared" si="15"/>
        <v>4</v>
      </c>
      <c r="L56" s="92">
        <f t="shared" si="15"/>
        <v>4</v>
      </c>
      <c r="M56" s="92">
        <f t="shared" si="15"/>
        <v>7</v>
      </c>
      <c r="N56" s="92">
        <f t="shared" si="15"/>
        <v>7</v>
      </c>
      <c r="O56" s="92">
        <f t="shared" si="15"/>
        <v>7</v>
      </c>
      <c r="P56" s="92">
        <f t="shared" si="15"/>
        <v>8</v>
      </c>
      <c r="Q56" s="92">
        <f t="shared" si="15"/>
        <v>8</v>
      </c>
      <c r="R56" s="92">
        <f t="shared" si="15"/>
        <v>4</v>
      </c>
    </row>
    <row r="57" spans="1:18" ht="14.15" customHeight="1" x14ac:dyDescent="0.25">
      <c r="A57" s="90"/>
      <c r="B57" s="90"/>
      <c r="C57" s="106" t="s">
        <v>129</v>
      </c>
      <c r="D57" s="160"/>
      <c r="E57" s="92">
        <f>COUNT(E39:E39,E41:E48,E51:E51)</f>
        <v>4</v>
      </c>
      <c r="F57" s="92">
        <f t="shared" ref="F57:R57" si="16">COUNT(F39:F39,F41:F48,F51:F51)</f>
        <v>7</v>
      </c>
      <c r="G57" s="92">
        <f t="shared" si="16"/>
        <v>4</v>
      </c>
      <c r="H57" s="92">
        <f t="shared" si="16"/>
        <v>5</v>
      </c>
      <c r="I57" s="92">
        <f t="shared" si="16"/>
        <v>7</v>
      </c>
      <c r="J57" s="92">
        <f t="shared" si="16"/>
        <v>6</v>
      </c>
      <c r="K57" s="92">
        <f t="shared" si="16"/>
        <v>3</v>
      </c>
      <c r="L57" s="92">
        <f t="shared" si="16"/>
        <v>3</v>
      </c>
      <c r="M57" s="92">
        <f t="shared" si="16"/>
        <v>6</v>
      </c>
      <c r="N57" s="92">
        <f t="shared" si="16"/>
        <v>5</v>
      </c>
      <c r="O57" s="92">
        <f t="shared" si="16"/>
        <v>6</v>
      </c>
      <c r="P57" s="92">
        <f t="shared" si="16"/>
        <v>6</v>
      </c>
      <c r="Q57" s="92">
        <f t="shared" si="16"/>
        <v>5</v>
      </c>
      <c r="R57" s="92">
        <f t="shared" si="16"/>
        <v>4</v>
      </c>
    </row>
    <row r="58" spans="1:18" ht="14.15" customHeight="1" x14ac:dyDescent="0.25">
      <c r="A58" s="90"/>
      <c r="B58" s="90"/>
      <c r="C58" s="106" t="s">
        <v>186</v>
      </c>
      <c r="D58" s="160"/>
      <c r="E58" s="92">
        <f>COUNT(E39,E42:E48,E51)</f>
        <v>3</v>
      </c>
      <c r="F58" s="92">
        <f t="shared" ref="F58:R58" si="17">COUNT(F39,F42:F48,F51)</f>
        <v>6</v>
      </c>
      <c r="G58" s="92">
        <f t="shared" si="17"/>
        <v>3</v>
      </c>
      <c r="H58" s="92">
        <f t="shared" si="17"/>
        <v>5</v>
      </c>
      <c r="I58" s="92">
        <f t="shared" si="17"/>
        <v>6</v>
      </c>
      <c r="J58" s="92">
        <f t="shared" si="17"/>
        <v>5</v>
      </c>
      <c r="K58" s="92">
        <f t="shared" si="17"/>
        <v>3</v>
      </c>
      <c r="L58" s="92">
        <f t="shared" si="17"/>
        <v>3</v>
      </c>
      <c r="M58" s="92">
        <f t="shared" si="17"/>
        <v>5</v>
      </c>
      <c r="N58" s="92">
        <f t="shared" si="17"/>
        <v>4</v>
      </c>
      <c r="O58" s="92">
        <f t="shared" si="17"/>
        <v>5</v>
      </c>
      <c r="P58" s="92">
        <f t="shared" si="17"/>
        <v>5</v>
      </c>
      <c r="Q58" s="92">
        <f t="shared" si="17"/>
        <v>5</v>
      </c>
      <c r="R58" s="92">
        <f t="shared" si="17"/>
        <v>3</v>
      </c>
    </row>
    <row r="59" spans="1:18" ht="14.15" customHeight="1" x14ac:dyDescent="0.25">
      <c r="A59" s="90"/>
      <c r="B59" s="90"/>
      <c r="C59" s="106" t="s">
        <v>130</v>
      </c>
      <c r="D59" s="160"/>
      <c r="E59" s="92">
        <f>COUNT(E39,E43:E48,E51:E51)</f>
        <v>3</v>
      </c>
      <c r="F59" s="92">
        <f t="shared" ref="F59:R59" si="18">COUNT(F39,F43:F48,F51:F51)</f>
        <v>5</v>
      </c>
      <c r="G59" s="92">
        <f t="shared" si="18"/>
        <v>3</v>
      </c>
      <c r="H59" s="92">
        <f t="shared" si="18"/>
        <v>4</v>
      </c>
      <c r="I59" s="92">
        <f t="shared" si="18"/>
        <v>5</v>
      </c>
      <c r="J59" s="92">
        <f t="shared" si="18"/>
        <v>4</v>
      </c>
      <c r="K59" s="92">
        <f t="shared" si="18"/>
        <v>2</v>
      </c>
      <c r="L59" s="92">
        <f t="shared" si="18"/>
        <v>2</v>
      </c>
      <c r="M59" s="92">
        <f t="shared" si="18"/>
        <v>5</v>
      </c>
      <c r="N59" s="92">
        <f t="shared" si="18"/>
        <v>3</v>
      </c>
      <c r="O59" s="92">
        <f t="shared" si="18"/>
        <v>4</v>
      </c>
      <c r="P59" s="92">
        <f t="shared" si="18"/>
        <v>4</v>
      </c>
      <c r="Q59" s="92">
        <f t="shared" si="18"/>
        <v>4</v>
      </c>
      <c r="R59" s="92">
        <f t="shared" si="18"/>
        <v>3</v>
      </c>
    </row>
    <row r="60" spans="1:18" ht="14.15" customHeight="1" thickBot="1" x14ac:dyDescent="0.3">
      <c r="A60" s="108" t="s">
        <v>102</v>
      </c>
      <c r="B60" s="84"/>
      <c r="C60" s="85"/>
      <c r="D60" s="86"/>
      <c r="E60" s="87"/>
      <c r="F60" s="88"/>
      <c r="G60" s="88"/>
      <c r="H60" s="88"/>
      <c r="I60" s="86"/>
      <c r="J60" s="86"/>
      <c r="K60" s="89"/>
      <c r="L60" s="89"/>
      <c r="M60" s="86"/>
      <c r="N60" s="86"/>
      <c r="O60" s="86"/>
      <c r="P60" s="86"/>
      <c r="Q60" s="86"/>
      <c r="R60" s="87"/>
    </row>
    <row r="61" spans="1:18" ht="14.15" customHeight="1" thickBot="1" x14ac:dyDescent="0.3">
      <c r="A61" s="114" t="s">
        <v>95</v>
      </c>
      <c r="B61" s="114" t="s">
        <v>101</v>
      </c>
      <c r="C61" s="115" t="s">
        <v>97</v>
      </c>
      <c r="D61" s="114">
        <f>SUM(E61:R61)/2</f>
        <v>19</v>
      </c>
      <c r="E61" s="118"/>
      <c r="F61" s="117">
        <v>7.5</v>
      </c>
      <c r="G61" s="117">
        <v>7.5</v>
      </c>
      <c r="H61" s="117">
        <v>4</v>
      </c>
      <c r="I61" s="114"/>
      <c r="J61" s="114"/>
      <c r="K61" s="118"/>
      <c r="L61" s="118"/>
      <c r="M61" s="114">
        <v>7.5</v>
      </c>
      <c r="N61" s="114">
        <v>7.5</v>
      </c>
      <c r="O61" s="114">
        <v>4</v>
      </c>
      <c r="P61" s="114"/>
      <c r="Q61" s="114"/>
      <c r="R61" s="116"/>
    </row>
    <row r="62" spans="1:18" ht="14.15" customHeight="1" x14ac:dyDescent="0.25">
      <c r="A62" s="84" t="s">
        <v>96</v>
      </c>
      <c r="B62" s="84" t="s">
        <v>100</v>
      </c>
      <c r="C62" s="126" t="s">
        <v>99</v>
      </c>
      <c r="D62" s="86">
        <f>SUM(E62:R62)/2</f>
        <v>38</v>
      </c>
      <c r="E62" s="113"/>
      <c r="F62" s="128">
        <v>9.5</v>
      </c>
      <c r="G62" s="84">
        <v>9.5</v>
      </c>
      <c r="H62" s="84">
        <v>9.5</v>
      </c>
      <c r="I62" s="84">
        <v>9.5</v>
      </c>
      <c r="J62" s="84"/>
      <c r="K62" s="113"/>
      <c r="L62" s="143"/>
      <c r="M62" s="129">
        <v>9.5</v>
      </c>
      <c r="N62" s="84">
        <v>9.5</v>
      </c>
      <c r="O62" s="84">
        <v>9.5</v>
      </c>
      <c r="P62" s="84">
        <v>9.5</v>
      </c>
      <c r="Q62" s="84"/>
      <c r="R62" s="112"/>
    </row>
    <row r="63" spans="1:18" ht="14.15" customHeight="1" x14ac:dyDescent="0.25">
      <c r="A63" s="84" t="s">
        <v>96</v>
      </c>
      <c r="B63" s="84" t="s">
        <v>100</v>
      </c>
      <c r="C63" s="126" t="s">
        <v>137</v>
      </c>
      <c r="D63" s="86">
        <f>SUM(E63:R63)/2</f>
        <v>42</v>
      </c>
      <c r="E63" s="113">
        <v>9.5</v>
      </c>
      <c r="F63" s="129">
        <v>9.5</v>
      </c>
      <c r="G63" s="84"/>
      <c r="H63" s="84"/>
      <c r="I63" s="84">
        <v>4</v>
      </c>
      <c r="J63" s="84">
        <v>9.5</v>
      </c>
      <c r="K63" s="113">
        <v>9.5</v>
      </c>
      <c r="L63" s="113">
        <v>9.5</v>
      </c>
      <c r="M63" s="128">
        <v>9.5</v>
      </c>
      <c r="N63" s="84"/>
      <c r="O63" s="84"/>
      <c r="P63" s="84">
        <v>4</v>
      </c>
      <c r="Q63" s="84">
        <v>9.5</v>
      </c>
      <c r="R63" s="112">
        <v>9.5</v>
      </c>
    </row>
    <row r="64" spans="1:18" ht="13" x14ac:dyDescent="0.25">
      <c r="A64" s="84"/>
      <c r="B64" s="84"/>
      <c r="C64" s="122" t="s">
        <v>140</v>
      </c>
      <c r="D64" s="86"/>
      <c r="E64" s="89"/>
      <c r="F64" s="88"/>
      <c r="G64" s="88"/>
      <c r="H64" s="88"/>
      <c r="I64" s="86"/>
      <c r="J64" s="86"/>
      <c r="K64" s="89"/>
      <c r="L64" s="89"/>
      <c r="M64" s="86"/>
      <c r="N64" s="86"/>
      <c r="O64" s="86"/>
      <c r="P64" s="86"/>
      <c r="Q64" s="86"/>
      <c r="R64" s="87"/>
    </row>
    <row r="65" spans="1:19" ht="13" x14ac:dyDescent="0.25">
      <c r="A65" s="84"/>
      <c r="B65" s="84"/>
      <c r="C65" s="130" t="s">
        <v>141</v>
      </c>
      <c r="D65" s="86"/>
      <c r="E65" s="89"/>
      <c r="F65" s="88"/>
      <c r="G65" s="88"/>
      <c r="H65" s="88"/>
      <c r="I65" s="86"/>
      <c r="J65" s="86"/>
      <c r="K65" s="89"/>
      <c r="L65" s="89"/>
      <c r="M65" s="86"/>
      <c r="N65" s="86"/>
      <c r="O65" s="86"/>
      <c r="P65" s="86"/>
      <c r="Q65" s="86"/>
      <c r="R65" s="87"/>
    </row>
    <row r="66" spans="1:19" ht="13" x14ac:dyDescent="0.3">
      <c r="A66" s="93"/>
      <c r="B66" s="76"/>
      <c r="C66" s="150" t="s">
        <v>155</v>
      </c>
      <c r="D66" s="94" t="s">
        <v>199</v>
      </c>
      <c r="E66" s="97">
        <f>SUM(E7:E14,E16:E18,E20:E22,E24:E25,E27:E30,E32,E34:E34,E36:E39,E41:E48,E51:E51,E61:E65)</f>
        <v>120</v>
      </c>
      <c r="F66" s="97">
        <f t="shared" ref="F66:R66" si="19">SUM(F7:F14,F16:F18,F20:F22,F24:F25,F27:F30,F32,F34:F34,F36:F39,F41:F48,F51:F51,F61:F65)</f>
        <v>184</v>
      </c>
      <c r="G66" s="97">
        <f t="shared" si="19"/>
        <v>179.5</v>
      </c>
      <c r="H66" s="97">
        <f t="shared" si="19"/>
        <v>162</v>
      </c>
      <c r="I66" s="97">
        <f t="shared" si="19"/>
        <v>194</v>
      </c>
      <c r="J66" s="97">
        <f t="shared" si="19"/>
        <v>189</v>
      </c>
      <c r="K66" s="97">
        <f t="shared" si="19"/>
        <v>113</v>
      </c>
      <c r="L66" s="97">
        <f t="shared" si="19"/>
        <v>113</v>
      </c>
      <c r="M66" s="97">
        <f t="shared" si="19"/>
        <v>190</v>
      </c>
      <c r="N66" s="97">
        <f t="shared" si="19"/>
        <v>187.5</v>
      </c>
      <c r="O66" s="97">
        <f t="shared" si="19"/>
        <v>178</v>
      </c>
      <c r="P66" s="97">
        <f t="shared" si="19"/>
        <v>185</v>
      </c>
      <c r="Q66" s="97">
        <f t="shared" si="19"/>
        <v>198</v>
      </c>
      <c r="R66" s="97">
        <f t="shared" si="19"/>
        <v>121</v>
      </c>
    </row>
    <row r="67" spans="1:19" ht="13" x14ac:dyDescent="0.3">
      <c r="A67" s="95"/>
      <c r="B67" s="96"/>
      <c r="C67" s="151" t="s">
        <v>154</v>
      </c>
      <c r="D67" s="94" t="s">
        <v>198</v>
      </c>
      <c r="E67" s="97">
        <f>E66/8</f>
        <v>15</v>
      </c>
      <c r="F67" s="97">
        <f>F66/8</f>
        <v>23</v>
      </c>
      <c r="G67" s="97">
        <f t="shared" ref="G67:R67" si="20">G66/8</f>
        <v>22.4375</v>
      </c>
      <c r="H67" s="97">
        <f t="shared" si="20"/>
        <v>20.25</v>
      </c>
      <c r="I67" s="97">
        <f t="shared" si="20"/>
        <v>24.25</v>
      </c>
      <c r="J67" s="97">
        <f t="shared" si="20"/>
        <v>23.625</v>
      </c>
      <c r="K67" s="97">
        <f t="shared" si="20"/>
        <v>14.125</v>
      </c>
      <c r="L67" s="97">
        <f t="shared" si="20"/>
        <v>14.125</v>
      </c>
      <c r="M67" s="97">
        <f t="shared" si="20"/>
        <v>23.75</v>
      </c>
      <c r="N67" s="97">
        <f t="shared" si="20"/>
        <v>23.4375</v>
      </c>
      <c r="O67" s="97">
        <f t="shared" si="20"/>
        <v>22.25</v>
      </c>
      <c r="P67" s="97">
        <f t="shared" si="20"/>
        <v>23.125</v>
      </c>
      <c r="Q67" s="97">
        <f t="shared" si="20"/>
        <v>24.75</v>
      </c>
      <c r="R67" s="97">
        <f t="shared" si="20"/>
        <v>15.125</v>
      </c>
    </row>
    <row r="68" spans="1:19" ht="13" x14ac:dyDescent="0.3">
      <c r="A68" s="98"/>
      <c r="B68" s="98"/>
      <c r="C68" s="98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</row>
    <row r="69" spans="1:19" ht="13" x14ac:dyDescent="0.3">
      <c r="A69" s="100"/>
      <c r="B69" s="100"/>
      <c r="C69" s="100"/>
      <c r="D69" s="101"/>
      <c r="E69" s="101"/>
      <c r="F69" s="101"/>
      <c r="G69" s="102"/>
      <c r="H69" s="102"/>
      <c r="I69" s="102"/>
      <c r="J69" s="101" t="s">
        <v>74</v>
      </c>
      <c r="K69" s="103">
        <f>SUM(E66+F66+G66+H66+I66+J66+K66)/40</f>
        <v>28.537500000000001</v>
      </c>
      <c r="L69" s="104"/>
      <c r="M69" s="104"/>
      <c r="N69" s="104"/>
      <c r="O69" s="104"/>
      <c r="P69" s="105"/>
      <c r="Q69" s="104" t="s">
        <v>74</v>
      </c>
      <c r="R69" s="103">
        <f>SUM(L66+M66+N66+O66+P66+Q66+R66)/40</f>
        <v>29.3125</v>
      </c>
    </row>
    <row r="70" spans="1:19" ht="13" x14ac:dyDescent="0.3">
      <c r="A70" s="76"/>
      <c r="B70" s="76"/>
      <c r="C70" s="76"/>
      <c r="D70" s="76"/>
      <c r="E70" s="76"/>
      <c r="F70" s="76"/>
      <c r="G70" s="76"/>
      <c r="H70" s="76"/>
      <c r="I70" s="76"/>
      <c r="J70" s="100" t="s">
        <v>159</v>
      </c>
      <c r="K70" s="152">
        <v>27.15</v>
      </c>
      <c r="L70" s="76"/>
      <c r="M70" s="76"/>
      <c r="N70" s="76"/>
      <c r="O70" s="76"/>
      <c r="P70" s="76"/>
      <c r="Q70" s="100" t="s">
        <v>159</v>
      </c>
      <c r="R70" s="152">
        <v>27.15</v>
      </c>
    </row>
    <row r="71" spans="1:19" ht="13" x14ac:dyDescent="0.3">
      <c r="A71" s="100"/>
      <c r="B71" s="100"/>
      <c r="C71" s="76"/>
      <c r="D71" s="100"/>
      <c r="E71" s="76"/>
      <c r="F71" s="76"/>
      <c r="G71" s="76"/>
      <c r="H71" s="76"/>
      <c r="I71" s="76"/>
      <c r="J71" s="100" t="s">
        <v>194</v>
      </c>
      <c r="K71" s="169">
        <f>COUNTIFS(E7:K63, "T")/40</f>
        <v>0.32500000000000001</v>
      </c>
      <c r="L71" s="135" t="str">
        <f>K71*40 &amp; "hrs"</f>
        <v>13hrs</v>
      </c>
      <c r="M71" s="76"/>
      <c r="N71" s="76"/>
      <c r="O71" s="76"/>
      <c r="P71" s="76"/>
      <c r="Q71" s="100" t="s">
        <v>188</v>
      </c>
      <c r="R71" s="169">
        <f>COUNTIFS(L7:R63, "T")/40</f>
        <v>0.3</v>
      </c>
      <c r="S71" s="135" t="str">
        <f>R71*40 &amp; "hrs"</f>
        <v>12hrs</v>
      </c>
    </row>
  </sheetData>
  <mergeCells count="5">
    <mergeCell ref="A1:R1"/>
    <mergeCell ref="A2:R2"/>
    <mergeCell ref="A3:R3"/>
    <mergeCell ref="E4:K4"/>
    <mergeCell ref="L4:R4"/>
  </mergeCells>
  <pageMargins left="0.7" right="0.7" top="0.75" bottom="0.75" header="0.3" footer="0.3"/>
  <pageSetup scale="72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72"/>
  <sheetViews>
    <sheetView topLeftCell="A25" zoomScaleNormal="100" workbookViewId="0">
      <selection activeCell="F65" sqref="F65"/>
    </sheetView>
  </sheetViews>
  <sheetFormatPr defaultRowHeight="12.5" x14ac:dyDescent="0.25"/>
  <cols>
    <col min="2" max="2" width="14" customWidth="1"/>
    <col min="3" max="3" width="24.1796875" customWidth="1"/>
    <col min="4" max="4" width="5.7265625" customWidth="1"/>
    <col min="5" max="18" width="5.5429687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79">
        <v>44941</v>
      </c>
      <c r="F5" s="79">
        <v>44942</v>
      </c>
      <c r="G5" s="79">
        <v>44943</v>
      </c>
      <c r="H5" s="79">
        <v>44944</v>
      </c>
      <c r="I5" s="79">
        <v>44945</v>
      </c>
      <c r="J5" s="79">
        <v>44946</v>
      </c>
      <c r="K5" s="79">
        <v>44947</v>
      </c>
      <c r="L5" s="79">
        <v>44948</v>
      </c>
      <c r="M5" s="79">
        <v>44949</v>
      </c>
      <c r="N5" s="79">
        <v>44950</v>
      </c>
      <c r="O5" s="79">
        <v>44951</v>
      </c>
      <c r="P5" s="79">
        <v>44952</v>
      </c>
      <c r="Q5" s="79">
        <v>44953</v>
      </c>
      <c r="R5" s="79">
        <v>44954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82" t="s">
        <v>12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3" x14ac:dyDescent="0.25">
      <c r="A7" s="84" t="s">
        <v>13</v>
      </c>
      <c r="B7" s="84" t="s">
        <v>116</v>
      </c>
      <c r="C7" s="85" t="s">
        <v>115</v>
      </c>
      <c r="D7" s="86">
        <f t="shared" ref="D7:D14" si="0">SUM(E7:R7)/2</f>
        <v>32.5</v>
      </c>
      <c r="E7" s="89"/>
      <c r="F7" s="86">
        <v>6.5</v>
      </c>
      <c r="G7" s="86">
        <v>6.5</v>
      </c>
      <c r="H7" s="86">
        <v>6.5</v>
      </c>
      <c r="I7" s="86">
        <v>6.5</v>
      </c>
      <c r="J7" s="86">
        <v>6.5</v>
      </c>
      <c r="K7" s="89"/>
      <c r="L7" s="89"/>
      <c r="M7" s="86">
        <v>6.5</v>
      </c>
      <c r="N7" s="86">
        <v>6.5</v>
      </c>
      <c r="O7" s="86">
        <v>6.5</v>
      </c>
      <c r="P7" s="86">
        <v>6.5</v>
      </c>
      <c r="Q7" s="86">
        <v>6.5</v>
      </c>
      <c r="R7" s="87"/>
    </row>
    <row r="8" spans="1:18" ht="13" x14ac:dyDescent="0.25">
      <c r="A8" s="84" t="s">
        <v>13</v>
      </c>
      <c r="B8" s="84" t="s">
        <v>90</v>
      </c>
      <c r="C8" s="85" t="s">
        <v>88</v>
      </c>
      <c r="D8" s="86">
        <f t="shared" si="0"/>
        <v>40</v>
      </c>
      <c r="E8" s="89"/>
      <c r="F8" s="88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13" x14ac:dyDescent="0.25">
      <c r="A9" s="84" t="s">
        <v>13</v>
      </c>
      <c r="B9" s="84" t="s">
        <v>90</v>
      </c>
      <c r="C9" s="85" t="s">
        <v>89</v>
      </c>
      <c r="D9" s="86">
        <f t="shared" si="0"/>
        <v>40</v>
      </c>
      <c r="E9" s="89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88">
        <v>8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3" x14ac:dyDescent="0.25">
      <c r="A10" s="84" t="s">
        <v>13</v>
      </c>
      <c r="B10" s="84" t="s">
        <v>90</v>
      </c>
      <c r="C10" s="109" t="s">
        <v>118</v>
      </c>
      <c r="D10" s="86">
        <f t="shared" si="0"/>
        <v>40</v>
      </c>
      <c r="E10" s="89">
        <v>8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/>
      <c r="M10" s="86">
        <v>8</v>
      </c>
      <c r="N10" s="86">
        <v>8</v>
      </c>
      <c r="O10" s="86">
        <v>8</v>
      </c>
      <c r="P10" s="86">
        <v>8</v>
      </c>
      <c r="Q10" s="86"/>
      <c r="R10" s="87">
        <v>8</v>
      </c>
    </row>
    <row r="11" spans="1:18" ht="13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8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3" x14ac:dyDescent="0.25">
      <c r="A12" s="84" t="s">
        <v>13</v>
      </c>
      <c r="B12" s="84" t="s">
        <v>90</v>
      </c>
      <c r="C12" s="109" t="s">
        <v>112</v>
      </c>
      <c r="D12" s="86">
        <f t="shared" si="0"/>
        <v>36</v>
      </c>
      <c r="E12" s="89">
        <v>8</v>
      </c>
      <c r="F12" s="88"/>
      <c r="G12" s="88">
        <v>8</v>
      </c>
      <c r="H12" s="86">
        <v>8</v>
      </c>
      <c r="I12" s="86">
        <v>8</v>
      </c>
      <c r="J12" s="86"/>
      <c r="K12" s="89">
        <v>8</v>
      </c>
      <c r="L12" s="146">
        <v>8</v>
      </c>
      <c r="M12" s="86"/>
      <c r="N12" s="86">
        <v>8</v>
      </c>
      <c r="O12" s="86"/>
      <c r="P12" s="86">
        <v>8</v>
      </c>
      <c r="Q12" s="86">
        <v>8</v>
      </c>
      <c r="R12" s="87"/>
    </row>
    <row r="13" spans="1:18" ht="13" x14ac:dyDescent="0.25">
      <c r="A13" s="84" t="s">
        <v>13</v>
      </c>
      <c r="B13" s="84" t="s">
        <v>90</v>
      </c>
      <c r="C13" s="124" t="s">
        <v>106</v>
      </c>
      <c r="D13" s="86">
        <f t="shared" si="0"/>
        <v>8</v>
      </c>
      <c r="E13" s="89"/>
      <c r="F13" s="88"/>
      <c r="G13" s="88"/>
      <c r="H13" s="86"/>
      <c r="I13" s="86"/>
      <c r="J13" s="86"/>
      <c r="K13" s="89">
        <v>8</v>
      </c>
      <c r="L13" s="146"/>
      <c r="M13" s="86"/>
      <c r="N13" s="86"/>
      <c r="O13" s="86"/>
      <c r="P13" s="86"/>
      <c r="Q13" s="86"/>
      <c r="R13" s="87">
        <v>8</v>
      </c>
    </row>
    <row r="14" spans="1:18" ht="13" x14ac:dyDescent="0.25">
      <c r="A14" s="84" t="s">
        <v>13</v>
      </c>
      <c r="B14" s="84" t="s">
        <v>90</v>
      </c>
      <c r="C14" s="124" t="s">
        <v>134</v>
      </c>
      <c r="D14" s="86">
        <f t="shared" si="0"/>
        <v>12</v>
      </c>
      <c r="E14" s="89">
        <v>6</v>
      </c>
      <c r="F14" s="88"/>
      <c r="G14" s="88"/>
      <c r="H14" s="86"/>
      <c r="I14" s="86"/>
      <c r="J14" s="86"/>
      <c r="K14" s="89">
        <v>6</v>
      </c>
      <c r="L14" s="146">
        <v>6</v>
      </c>
      <c r="M14" s="86"/>
      <c r="N14" s="86"/>
      <c r="O14" s="86"/>
      <c r="P14" s="86"/>
      <c r="Q14" s="86"/>
      <c r="R14" s="87">
        <v>6</v>
      </c>
    </row>
    <row r="15" spans="1:18" ht="13" x14ac:dyDescent="0.25">
      <c r="A15" s="90"/>
      <c r="B15" s="90"/>
      <c r="C15" s="91" t="s">
        <v>122</v>
      </c>
      <c r="D15" s="92"/>
      <c r="E15" s="92">
        <f>COUNT(E7:E14)</f>
        <v>4</v>
      </c>
      <c r="F15" s="92">
        <f t="shared" ref="F15:R15" si="1">COUNT(F7:F14)</f>
        <v>5</v>
      </c>
      <c r="G15" s="92">
        <f t="shared" si="1"/>
        <v>5</v>
      </c>
      <c r="H15" s="92">
        <f t="shared" si="1"/>
        <v>5</v>
      </c>
      <c r="I15" s="92">
        <f t="shared" si="1"/>
        <v>6</v>
      </c>
      <c r="J15" s="92">
        <f t="shared" si="1"/>
        <v>5</v>
      </c>
      <c r="K15" s="92">
        <f>COUNT(K7:K14)</f>
        <v>3</v>
      </c>
      <c r="L15" s="92">
        <f>COUNT(L7:L14)</f>
        <v>2</v>
      </c>
      <c r="M15" s="92">
        <f>COUNT(M7:M14)</f>
        <v>5</v>
      </c>
      <c r="N15" s="92">
        <f t="shared" si="1"/>
        <v>6</v>
      </c>
      <c r="O15" s="92">
        <f t="shared" si="1"/>
        <v>5</v>
      </c>
      <c r="P15" s="92">
        <f t="shared" si="1"/>
        <v>5</v>
      </c>
      <c r="Q15" s="92">
        <f t="shared" si="1"/>
        <v>5</v>
      </c>
      <c r="R15" s="92">
        <f t="shared" si="1"/>
        <v>4</v>
      </c>
    </row>
    <row r="16" spans="1:18" ht="13" x14ac:dyDescent="0.25">
      <c r="A16" s="84" t="s">
        <v>13</v>
      </c>
      <c r="B16" s="84" t="s">
        <v>14</v>
      </c>
      <c r="C16" s="109" t="s">
        <v>98</v>
      </c>
      <c r="D16" s="86">
        <f>SUM(E16:R16)/2</f>
        <v>40</v>
      </c>
      <c r="E16" s="89"/>
      <c r="F16" s="88">
        <v>8</v>
      </c>
      <c r="G16" s="86">
        <v>8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</row>
    <row r="17" spans="1:18" ht="13" x14ac:dyDescent="0.25">
      <c r="A17" s="84" t="s">
        <v>13</v>
      </c>
      <c r="B17" s="84" t="s">
        <v>14</v>
      </c>
      <c r="C17" s="109" t="s">
        <v>142</v>
      </c>
      <c r="D17" s="86">
        <f>SUM(E17:R17)/2</f>
        <v>36</v>
      </c>
      <c r="E17" s="89"/>
      <c r="F17" s="88">
        <v>8</v>
      </c>
      <c r="G17" s="86">
        <v>8</v>
      </c>
      <c r="H17" s="86"/>
      <c r="I17" s="86">
        <v>8</v>
      </c>
      <c r="J17" s="86">
        <v>8</v>
      </c>
      <c r="K17" s="110" t="s">
        <v>104</v>
      </c>
      <c r="L17" s="89">
        <v>8</v>
      </c>
      <c r="M17" s="86">
        <v>8</v>
      </c>
      <c r="N17" s="86"/>
      <c r="O17" s="86">
        <v>8</v>
      </c>
      <c r="P17" s="86">
        <v>8</v>
      </c>
      <c r="Q17" s="86">
        <v>8</v>
      </c>
      <c r="R17" s="87"/>
    </row>
    <row r="18" spans="1:18" ht="13" x14ac:dyDescent="0.25">
      <c r="A18" s="84" t="s">
        <v>13</v>
      </c>
      <c r="B18" s="84" t="s">
        <v>108</v>
      </c>
      <c r="C18" s="109" t="s">
        <v>107</v>
      </c>
      <c r="D18" s="86">
        <f>SUM(E18:R18)/2</f>
        <v>18.5</v>
      </c>
      <c r="E18" s="89" t="s">
        <v>138</v>
      </c>
      <c r="F18" s="86"/>
      <c r="G18" s="86" t="s">
        <v>138</v>
      </c>
      <c r="H18" s="86">
        <v>7</v>
      </c>
      <c r="I18" s="86"/>
      <c r="J18" s="86"/>
      <c r="K18" s="89"/>
      <c r="L18" s="89">
        <v>8</v>
      </c>
      <c r="M18" s="86">
        <v>7</v>
      </c>
      <c r="N18" s="86">
        <v>7</v>
      </c>
      <c r="O18" s="86"/>
      <c r="P18" s="86"/>
      <c r="Q18" s="86"/>
      <c r="R18" s="87">
        <v>8</v>
      </c>
    </row>
    <row r="19" spans="1:18" ht="13" x14ac:dyDescent="0.25">
      <c r="A19" s="90"/>
      <c r="B19" s="90"/>
      <c r="C19" s="91" t="s">
        <v>123</v>
      </c>
      <c r="D19" s="92"/>
      <c r="E19" s="92">
        <f>COUNT(E7:E14,E16:E18)</f>
        <v>4</v>
      </c>
      <c r="F19" s="92">
        <f t="shared" ref="F19:R19" si="2">COUNT(F7:F14,F16:F18)</f>
        <v>7</v>
      </c>
      <c r="G19" s="92">
        <f t="shared" si="2"/>
        <v>7</v>
      </c>
      <c r="H19" s="92">
        <f t="shared" si="2"/>
        <v>7</v>
      </c>
      <c r="I19" s="92">
        <f t="shared" si="2"/>
        <v>8</v>
      </c>
      <c r="J19" s="92">
        <f t="shared" si="2"/>
        <v>7</v>
      </c>
      <c r="K19" s="92">
        <f t="shared" si="2"/>
        <v>3</v>
      </c>
      <c r="L19" s="92">
        <f t="shared" si="2"/>
        <v>4</v>
      </c>
      <c r="M19" s="92">
        <f t="shared" si="2"/>
        <v>8</v>
      </c>
      <c r="N19" s="92">
        <f t="shared" si="2"/>
        <v>8</v>
      </c>
      <c r="O19" s="92">
        <f t="shared" si="2"/>
        <v>7</v>
      </c>
      <c r="P19" s="92">
        <f t="shared" si="2"/>
        <v>7</v>
      </c>
      <c r="Q19" s="92">
        <f t="shared" si="2"/>
        <v>7</v>
      </c>
      <c r="R19" s="92">
        <f t="shared" si="2"/>
        <v>5</v>
      </c>
    </row>
    <row r="20" spans="1:18" ht="13" x14ac:dyDescent="0.25">
      <c r="A20" s="84" t="s">
        <v>13</v>
      </c>
      <c r="B20" s="84" t="s">
        <v>26</v>
      </c>
      <c r="C20" s="109" t="s">
        <v>132</v>
      </c>
      <c r="D20" s="86">
        <f>SUM(E20:R20)/2</f>
        <v>40</v>
      </c>
      <c r="E20" s="89"/>
      <c r="F20" s="86">
        <v>8</v>
      </c>
      <c r="G20" s="86"/>
      <c r="H20" s="86">
        <v>8</v>
      </c>
      <c r="I20" s="86">
        <v>8</v>
      </c>
      <c r="J20" s="86">
        <v>8</v>
      </c>
      <c r="K20" s="89">
        <v>8</v>
      </c>
      <c r="L20" s="89">
        <v>8</v>
      </c>
      <c r="M20" s="86"/>
      <c r="N20" s="86">
        <v>8</v>
      </c>
      <c r="O20" s="86">
        <v>8</v>
      </c>
      <c r="P20" s="86">
        <v>8</v>
      </c>
      <c r="Q20" s="86">
        <v>8</v>
      </c>
      <c r="R20" s="89"/>
    </row>
    <row r="21" spans="1:18" ht="13" x14ac:dyDescent="0.25">
      <c r="A21" s="84" t="s">
        <v>13</v>
      </c>
      <c r="B21" s="84" t="s">
        <v>26</v>
      </c>
      <c r="C21" s="109" t="s">
        <v>146</v>
      </c>
      <c r="D21" s="86">
        <f>SUM(E21:R21)/2</f>
        <v>40</v>
      </c>
      <c r="E21" s="89">
        <v>8</v>
      </c>
      <c r="F21" s="86"/>
      <c r="G21" s="86">
        <v>8</v>
      </c>
      <c r="H21" s="86">
        <v>8</v>
      </c>
      <c r="I21" s="86">
        <v>8</v>
      </c>
      <c r="J21" s="86">
        <v>8</v>
      </c>
      <c r="K21" s="137"/>
      <c r="L21" s="89"/>
      <c r="M21" s="86">
        <v>8</v>
      </c>
      <c r="N21" s="86">
        <v>8</v>
      </c>
      <c r="O21" s="86"/>
      <c r="P21" s="86">
        <v>8</v>
      </c>
      <c r="Q21" s="86">
        <v>8</v>
      </c>
      <c r="R21" s="89">
        <v>8</v>
      </c>
    </row>
    <row r="22" spans="1:18" ht="13" x14ac:dyDescent="0.25">
      <c r="A22" s="84" t="s">
        <v>13</v>
      </c>
      <c r="B22" s="84" t="s">
        <v>26</v>
      </c>
      <c r="C22" s="109" t="s">
        <v>109</v>
      </c>
      <c r="D22" s="86">
        <f>SUM(E22:R22)/2</f>
        <v>40</v>
      </c>
      <c r="E22" s="89"/>
      <c r="F22" s="86">
        <v>8</v>
      </c>
      <c r="G22" s="86">
        <v>8</v>
      </c>
      <c r="H22" s="86">
        <v>8</v>
      </c>
      <c r="I22" s="86">
        <v>8</v>
      </c>
      <c r="J22" s="86">
        <v>8</v>
      </c>
      <c r="K22" s="89"/>
      <c r="L22" s="89"/>
      <c r="M22" s="86">
        <v>8</v>
      </c>
      <c r="N22" s="86">
        <v>8</v>
      </c>
      <c r="O22" s="86">
        <v>8</v>
      </c>
      <c r="P22" s="86">
        <v>8</v>
      </c>
      <c r="Q22" s="86">
        <v>8</v>
      </c>
      <c r="R22" s="87"/>
    </row>
    <row r="23" spans="1:18" ht="13" x14ac:dyDescent="0.25">
      <c r="A23" s="90"/>
      <c r="B23" s="90"/>
      <c r="C23" s="91" t="s">
        <v>120</v>
      </c>
      <c r="D23" s="92"/>
      <c r="E23" s="92">
        <f>COUNT(E7:E14,E16:E18,E20:E22)</f>
        <v>5</v>
      </c>
      <c r="F23" s="92">
        <f t="shared" ref="F23:R23" si="3">COUNT(F7:F14,F16:F18,F20:F22)</f>
        <v>9</v>
      </c>
      <c r="G23" s="92">
        <f t="shared" si="3"/>
        <v>9</v>
      </c>
      <c r="H23" s="92">
        <f t="shared" si="3"/>
        <v>10</v>
      </c>
      <c r="I23" s="92">
        <f t="shared" si="3"/>
        <v>11</v>
      </c>
      <c r="J23" s="92">
        <f t="shared" si="3"/>
        <v>10</v>
      </c>
      <c r="K23" s="92">
        <f t="shared" si="3"/>
        <v>4</v>
      </c>
      <c r="L23" s="92">
        <f t="shared" si="3"/>
        <v>5</v>
      </c>
      <c r="M23" s="92">
        <f t="shared" si="3"/>
        <v>10</v>
      </c>
      <c r="N23" s="92">
        <f t="shared" si="3"/>
        <v>11</v>
      </c>
      <c r="O23" s="92">
        <f t="shared" si="3"/>
        <v>9</v>
      </c>
      <c r="P23" s="92">
        <f t="shared" si="3"/>
        <v>10</v>
      </c>
      <c r="Q23" s="92">
        <f t="shared" si="3"/>
        <v>10</v>
      </c>
      <c r="R23" s="92">
        <f t="shared" si="3"/>
        <v>6</v>
      </c>
    </row>
    <row r="24" spans="1:18" ht="13" x14ac:dyDescent="0.25">
      <c r="A24" s="84" t="s">
        <v>13</v>
      </c>
      <c r="B24" s="84" t="s">
        <v>30</v>
      </c>
      <c r="C24" s="109" t="s">
        <v>145</v>
      </c>
      <c r="D24" s="86">
        <f>SUM(E24:R24)/2</f>
        <v>40</v>
      </c>
      <c r="E24" s="89">
        <v>8</v>
      </c>
      <c r="F24" s="86">
        <v>8</v>
      </c>
      <c r="G24" s="86">
        <v>8</v>
      </c>
      <c r="H24" s="86">
        <v>8</v>
      </c>
      <c r="I24" s="86"/>
      <c r="J24" s="86">
        <v>8</v>
      </c>
      <c r="K24" s="89"/>
      <c r="L24" s="137"/>
      <c r="M24" s="86">
        <v>8</v>
      </c>
      <c r="N24" s="86">
        <v>8</v>
      </c>
      <c r="O24" s="86"/>
      <c r="P24" s="86">
        <v>8</v>
      </c>
      <c r="Q24" s="86">
        <v>8</v>
      </c>
      <c r="R24" s="87">
        <v>8</v>
      </c>
    </row>
    <row r="25" spans="1:18" ht="13" x14ac:dyDescent="0.25">
      <c r="A25" s="84" t="s">
        <v>13</v>
      </c>
      <c r="B25" s="84" t="s">
        <v>156</v>
      </c>
      <c r="C25" s="109" t="s">
        <v>144</v>
      </c>
      <c r="D25" s="86">
        <f>SUM(E25:R25)/2</f>
        <v>19</v>
      </c>
      <c r="E25" s="89">
        <v>9.5</v>
      </c>
      <c r="F25" s="86"/>
      <c r="G25" s="86"/>
      <c r="H25" s="86"/>
      <c r="I25" s="86"/>
      <c r="J25" s="86"/>
      <c r="K25" s="89">
        <v>9.5</v>
      </c>
      <c r="L25" s="89">
        <v>9.5</v>
      </c>
      <c r="M25" s="86"/>
      <c r="N25" s="86"/>
      <c r="O25" s="86"/>
      <c r="P25" s="86"/>
      <c r="Q25" s="86"/>
      <c r="R25" s="87">
        <v>9.5</v>
      </c>
    </row>
    <row r="26" spans="1:18" ht="13" x14ac:dyDescent="0.25">
      <c r="A26" s="90"/>
      <c r="B26" s="90"/>
      <c r="C26" s="91" t="s">
        <v>119</v>
      </c>
      <c r="D26" s="92"/>
      <c r="E26" s="92">
        <f>COUNT(E7:E14,E16:E18,E20:E22,E24:E25)</f>
        <v>7</v>
      </c>
      <c r="F26" s="92">
        <f t="shared" ref="F26:R26" si="4">COUNT(F7:F14,F16:F18,F20:F22,F24:F25)</f>
        <v>10</v>
      </c>
      <c r="G26" s="92">
        <f t="shared" si="4"/>
        <v>10</v>
      </c>
      <c r="H26" s="92">
        <f t="shared" si="4"/>
        <v>11</v>
      </c>
      <c r="I26" s="92">
        <f t="shared" si="4"/>
        <v>11</v>
      </c>
      <c r="J26" s="92">
        <f t="shared" si="4"/>
        <v>11</v>
      </c>
      <c r="K26" s="92">
        <f t="shared" si="4"/>
        <v>5</v>
      </c>
      <c r="L26" s="92">
        <f t="shared" si="4"/>
        <v>6</v>
      </c>
      <c r="M26" s="92">
        <f t="shared" si="4"/>
        <v>11</v>
      </c>
      <c r="N26" s="92">
        <f t="shared" si="4"/>
        <v>12</v>
      </c>
      <c r="O26" s="92">
        <f t="shared" si="4"/>
        <v>9</v>
      </c>
      <c r="P26" s="92">
        <f t="shared" si="4"/>
        <v>11</v>
      </c>
      <c r="Q26" s="92">
        <f t="shared" si="4"/>
        <v>11</v>
      </c>
      <c r="R26" s="92">
        <f t="shared" si="4"/>
        <v>8</v>
      </c>
    </row>
    <row r="27" spans="1:18" ht="13" x14ac:dyDescent="0.25">
      <c r="A27" s="84" t="s">
        <v>13</v>
      </c>
      <c r="B27" s="84" t="s">
        <v>91</v>
      </c>
      <c r="C27" s="155" t="s">
        <v>177</v>
      </c>
      <c r="D27" s="86">
        <f>SUM(E27:R27)/2</f>
        <v>0</v>
      </c>
      <c r="E27" s="89"/>
      <c r="F27" s="86"/>
      <c r="G27" s="86"/>
      <c r="H27" s="86"/>
      <c r="I27" s="86"/>
      <c r="J27" s="86"/>
      <c r="K27" s="89"/>
      <c r="L27" s="89"/>
      <c r="M27" s="86"/>
      <c r="N27" s="86"/>
      <c r="O27" s="86"/>
      <c r="P27" s="86"/>
      <c r="Q27" s="86"/>
      <c r="R27" s="87"/>
    </row>
    <row r="28" spans="1:18" ht="13" x14ac:dyDescent="0.25">
      <c r="A28" s="84" t="s">
        <v>13</v>
      </c>
      <c r="B28" s="84" t="s">
        <v>91</v>
      </c>
      <c r="C28" s="109" t="s">
        <v>180</v>
      </c>
      <c r="D28" s="86">
        <f>SUM(E28:R28)/2</f>
        <v>40</v>
      </c>
      <c r="E28" s="89">
        <v>8</v>
      </c>
      <c r="F28" s="86">
        <v>8</v>
      </c>
      <c r="G28" s="86">
        <v>8</v>
      </c>
      <c r="H28" s="86">
        <v>8</v>
      </c>
      <c r="I28" s="86"/>
      <c r="J28" s="86">
        <v>8</v>
      </c>
      <c r="K28" s="89"/>
      <c r="L28" s="89"/>
      <c r="M28" s="86">
        <v>8</v>
      </c>
      <c r="N28" s="86">
        <v>8</v>
      </c>
      <c r="O28" s="86">
        <v>8</v>
      </c>
      <c r="P28" s="86"/>
      <c r="Q28" s="86">
        <v>8</v>
      </c>
      <c r="R28" s="87">
        <v>8</v>
      </c>
    </row>
    <row r="29" spans="1:18" ht="13" x14ac:dyDescent="0.3">
      <c r="A29" s="84" t="s">
        <v>13</v>
      </c>
      <c r="B29" s="84" t="s">
        <v>91</v>
      </c>
      <c r="C29" s="156" t="s">
        <v>163</v>
      </c>
      <c r="D29" s="86">
        <f>SUM(E29:R29)/2</f>
        <v>0</v>
      </c>
      <c r="E29" s="146"/>
      <c r="F29" s="148"/>
      <c r="G29" s="148"/>
      <c r="H29" s="148"/>
      <c r="I29" s="142"/>
      <c r="J29" s="142"/>
      <c r="K29" s="146"/>
      <c r="L29" s="146"/>
      <c r="M29" s="142"/>
      <c r="N29" s="142"/>
      <c r="O29" s="142"/>
      <c r="P29" s="142"/>
      <c r="Q29" s="142"/>
      <c r="R29" s="144"/>
    </row>
    <row r="30" spans="1:18" ht="13" x14ac:dyDescent="0.25">
      <c r="A30" s="84" t="s">
        <v>13</v>
      </c>
      <c r="B30" s="84" t="s">
        <v>91</v>
      </c>
      <c r="C30" s="85" t="s">
        <v>92</v>
      </c>
      <c r="D30" s="86">
        <f>SUM(E30:R30)/2</f>
        <v>40</v>
      </c>
      <c r="E30" s="89"/>
      <c r="F30" s="86">
        <v>8</v>
      </c>
      <c r="G30" s="86">
        <v>8</v>
      </c>
      <c r="H30" s="86">
        <v>8</v>
      </c>
      <c r="I30" s="86">
        <v>8</v>
      </c>
      <c r="J30" s="86">
        <v>8</v>
      </c>
      <c r="K30" s="89"/>
      <c r="L30" s="89"/>
      <c r="M30" s="86">
        <v>8</v>
      </c>
      <c r="N30" s="86">
        <v>8</v>
      </c>
      <c r="O30" s="86">
        <v>8</v>
      </c>
      <c r="P30" s="86">
        <v>8</v>
      </c>
      <c r="Q30" s="86">
        <v>8</v>
      </c>
      <c r="R30" s="87"/>
    </row>
    <row r="31" spans="1:18" ht="13" x14ac:dyDescent="0.25">
      <c r="A31" s="90"/>
      <c r="B31" s="90"/>
      <c r="C31" s="91" t="s">
        <v>124</v>
      </c>
      <c r="D31" s="92"/>
      <c r="E31" s="92">
        <f>COUNT(E7:E14,E16:E18,E20:E22,E24:E25,E27:E30)</f>
        <v>8</v>
      </c>
      <c r="F31" s="92">
        <f t="shared" ref="F31:R31" si="5">COUNT(F7:F14,F16:F18,F20:F22,F24:F25,F27:F30)</f>
        <v>12</v>
      </c>
      <c r="G31" s="92">
        <f t="shared" si="5"/>
        <v>12</v>
      </c>
      <c r="H31" s="92">
        <f t="shared" si="5"/>
        <v>13</v>
      </c>
      <c r="I31" s="92">
        <f t="shared" si="5"/>
        <v>12</v>
      </c>
      <c r="J31" s="92">
        <f t="shared" si="5"/>
        <v>13</v>
      </c>
      <c r="K31" s="92">
        <f t="shared" si="5"/>
        <v>5</v>
      </c>
      <c r="L31" s="92">
        <f t="shared" si="5"/>
        <v>6</v>
      </c>
      <c r="M31" s="92">
        <f t="shared" si="5"/>
        <v>13</v>
      </c>
      <c r="N31" s="92">
        <f t="shared" si="5"/>
        <v>14</v>
      </c>
      <c r="O31" s="92">
        <f t="shared" si="5"/>
        <v>11</v>
      </c>
      <c r="P31" s="92">
        <f t="shared" si="5"/>
        <v>12</v>
      </c>
      <c r="Q31" s="92">
        <f t="shared" si="5"/>
        <v>13</v>
      </c>
      <c r="R31" s="92">
        <f t="shared" si="5"/>
        <v>9</v>
      </c>
    </row>
    <row r="32" spans="1:18" ht="13" x14ac:dyDescent="0.25">
      <c r="A32" s="84" t="s">
        <v>13</v>
      </c>
      <c r="B32" s="84" t="s">
        <v>34</v>
      </c>
      <c r="C32" s="155" t="s">
        <v>164</v>
      </c>
      <c r="D32" s="86">
        <f>SUM(E32:R32)/2</f>
        <v>20</v>
      </c>
      <c r="E32" s="89"/>
      <c r="F32" s="120"/>
      <c r="G32" s="120"/>
      <c r="H32" s="86"/>
      <c r="I32" s="120"/>
      <c r="J32" s="120"/>
      <c r="K32" s="89">
        <v>8</v>
      </c>
      <c r="L32" s="89">
        <v>8</v>
      </c>
      <c r="M32" s="86"/>
      <c r="N32" s="86"/>
      <c r="O32" s="86">
        <v>8</v>
      </c>
      <c r="P32" s="86">
        <v>8</v>
      </c>
      <c r="Q32" s="86"/>
      <c r="R32" s="87">
        <v>8</v>
      </c>
    </row>
    <row r="33" spans="1:18" ht="13" x14ac:dyDescent="0.25">
      <c r="A33" s="90"/>
      <c r="B33" s="90"/>
      <c r="C33" s="91" t="s">
        <v>121</v>
      </c>
      <c r="D33" s="92"/>
      <c r="E33" s="92">
        <f>COUNT(E16:E17,E20:E22,E7:E14,E24:E25,E27:E30,E32)</f>
        <v>8</v>
      </c>
      <c r="F33" s="92">
        <f t="shared" ref="F33:R33" si="6">COUNT(F16:F17,F20:F22,F7:F14,F24:F25,F27:F30,F32)</f>
        <v>12</v>
      </c>
      <c r="G33" s="92">
        <f t="shared" si="6"/>
        <v>12</v>
      </c>
      <c r="H33" s="92">
        <f t="shared" si="6"/>
        <v>12</v>
      </c>
      <c r="I33" s="92">
        <f t="shared" si="6"/>
        <v>12</v>
      </c>
      <c r="J33" s="92">
        <f t="shared" si="6"/>
        <v>13</v>
      </c>
      <c r="K33" s="92">
        <f t="shared" si="6"/>
        <v>6</v>
      </c>
      <c r="L33" s="92">
        <f t="shared" si="6"/>
        <v>6</v>
      </c>
      <c r="M33" s="92">
        <f t="shared" si="6"/>
        <v>12</v>
      </c>
      <c r="N33" s="92">
        <f t="shared" si="6"/>
        <v>13</v>
      </c>
      <c r="O33" s="92">
        <f t="shared" si="6"/>
        <v>12</v>
      </c>
      <c r="P33" s="92">
        <f t="shared" si="6"/>
        <v>13</v>
      </c>
      <c r="Q33" s="92">
        <f t="shared" si="6"/>
        <v>13</v>
      </c>
      <c r="R33" s="92">
        <f t="shared" si="6"/>
        <v>9</v>
      </c>
    </row>
    <row r="34" spans="1:18" ht="13" x14ac:dyDescent="0.25">
      <c r="A34" s="84" t="s">
        <v>13</v>
      </c>
      <c r="B34" s="84" t="s">
        <v>162</v>
      </c>
      <c r="C34" s="155" t="s">
        <v>165</v>
      </c>
      <c r="D34" s="86">
        <f>SUM(E34:R34)/2</f>
        <v>0</v>
      </c>
      <c r="E34" s="89"/>
      <c r="F34" s="86"/>
      <c r="G34" s="86"/>
      <c r="H34" s="86"/>
      <c r="I34" s="86"/>
      <c r="J34" s="86"/>
      <c r="K34" s="89"/>
      <c r="L34" s="89"/>
      <c r="M34" s="86"/>
      <c r="N34" s="86"/>
      <c r="O34" s="86"/>
      <c r="P34" s="86"/>
      <c r="Q34" s="86"/>
      <c r="R34" s="89"/>
    </row>
    <row r="35" spans="1:18" ht="13" x14ac:dyDescent="0.25">
      <c r="A35" s="90"/>
      <c r="B35" s="90"/>
      <c r="C35" s="91" t="s">
        <v>139</v>
      </c>
      <c r="D35" s="92"/>
      <c r="E35" s="92">
        <f>COUNT(E7:E14,E16:E18,E20:E22,E24:E25,E27:E30,E32,E34:E34)</f>
        <v>8</v>
      </c>
      <c r="F35" s="92">
        <f t="shared" ref="F35:R35" si="7">COUNT(F7:F14,F16:F18,F20:F22,F24:F25,F27:F30,F32,F34:F34)</f>
        <v>12</v>
      </c>
      <c r="G35" s="92">
        <f t="shared" si="7"/>
        <v>12</v>
      </c>
      <c r="H35" s="92">
        <f t="shared" si="7"/>
        <v>13</v>
      </c>
      <c r="I35" s="92">
        <f t="shared" si="7"/>
        <v>12</v>
      </c>
      <c r="J35" s="92">
        <f t="shared" si="7"/>
        <v>13</v>
      </c>
      <c r="K35" s="92">
        <f t="shared" si="7"/>
        <v>6</v>
      </c>
      <c r="L35" s="92">
        <f t="shared" si="7"/>
        <v>7</v>
      </c>
      <c r="M35" s="92">
        <f t="shared" si="7"/>
        <v>13</v>
      </c>
      <c r="N35" s="92">
        <f t="shared" si="7"/>
        <v>14</v>
      </c>
      <c r="O35" s="92">
        <f t="shared" si="7"/>
        <v>12</v>
      </c>
      <c r="P35" s="92">
        <f t="shared" si="7"/>
        <v>13</v>
      </c>
      <c r="Q35" s="92">
        <f t="shared" si="7"/>
        <v>13</v>
      </c>
      <c r="R35" s="92">
        <f t="shared" si="7"/>
        <v>10</v>
      </c>
    </row>
    <row r="36" spans="1:18" ht="13" x14ac:dyDescent="0.25">
      <c r="A36" s="84" t="s">
        <v>13</v>
      </c>
      <c r="B36" s="84" t="s">
        <v>103</v>
      </c>
      <c r="C36" s="155" t="s">
        <v>181</v>
      </c>
      <c r="D36" s="86">
        <f>SUM(E36:R36)/2</f>
        <v>0</v>
      </c>
      <c r="E36" s="89"/>
      <c r="F36" s="88"/>
      <c r="G36" s="88"/>
      <c r="H36" s="86"/>
      <c r="I36" s="86"/>
      <c r="J36" s="86"/>
      <c r="K36" s="89"/>
      <c r="L36" s="89"/>
      <c r="M36" s="86"/>
      <c r="N36" s="86"/>
      <c r="O36" s="86"/>
      <c r="P36" s="88"/>
      <c r="Q36" s="86"/>
      <c r="R36" s="87"/>
    </row>
    <row r="37" spans="1:18" ht="13" x14ac:dyDescent="0.25">
      <c r="A37" s="84" t="s">
        <v>13</v>
      </c>
      <c r="B37" s="84" t="s">
        <v>178</v>
      </c>
      <c r="C37" s="109" t="s">
        <v>158</v>
      </c>
      <c r="D37" s="86">
        <f>SUM(E37:R37)/2</f>
        <v>36</v>
      </c>
      <c r="E37" s="89">
        <v>9</v>
      </c>
      <c r="F37" s="142">
        <v>9</v>
      </c>
      <c r="G37" s="142"/>
      <c r="H37" s="142">
        <v>9</v>
      </c>
      <c r="I37" s="142"/>
      <c r="J37" s="142"/>
      <c r="K37" s="146">
        <v>9</v>
      </c>
      <c r="L37" s="146">
        <v>9</v>
      </c>
      <c r="M37" s="142">
        <v>9</v>
      </c>
      <c r="N37" s="142"/>
      <c r="O37" s="142">
        <v>9</v>
      </c>
      <c r="P37" s="142"/>
      <c r="Q37" s="142"/>
      <c r="R37" s="144">
        <v>9</v>
      </c>
    </row>
    <row r="38" spans="1:18" ht="13" x14ac:dyDescent="0.25">
      <c r="A38" s="90"/>
      <c r="B38" s="90"/>
      <c r="C38" s="91" t="s">
        <v>125</v>
      </c>
      <c r="D38" s="92"/>
      <c r="E38" s="92">
        <f>COUNT(E8:E13,E16:E18,E20:E22,E24:E25,E27:E30,E32,E34:E34,E36:E36)</f>
        <v>7</v>
      </c>
      <c r="F38" s="92">
        <f t="shared" ref="F38:R38" si="8">COUNT(F8:F13,F16:F18,F20:F22,F24:F25,F27:F30,F32,F34:F34,F36:F36)</f>
        <v>11</v>
      </c>
      <c r="G38" s="92">
        <f t="shared" si="8"/>
        <v>11</v>
      </c>
      <c r="H38" s="92">
        <f t="shared" si="8"/>
        <v>12</v>
      </c>
      <c r="I38" s="92">
        <f t="shared" si="8"/>
        <v>11</v>
      </c>
      <c r="J38" s="92">
        <f t="shared" si="8"/>
        <v>12</v>
      </c>
      <c r="K38" s="92">
        <f t="shared" si="8"/>
        <v>5</v>
      </c>
      <c r="L38" s="92">
        <f t="shared" si="8"/>
        <v>6</v>
      </c>
      <c r="M38" s="92">
        <f t="shared" si="8"/>
        <v>12</v>
      </c>
      <c r="N38" s="92">
        <f t="shared" si="8"/>
        <v>13</v>
      </c>
      <c r="O38" s="92">
        <f t="shared" si="8"/>
        <v>11</v>
      </c>
      <c r="P38" s="92">
        <f t="shared" si="8"/>
        <v>12</v>
      </c>
      <c r="Q38" s="92">
        <f t="shared" si="8"/>
        <v>12</v>
      </c>
      <c r="R38" s="92">
        <f t="shared" si="8"/>
        <v>9</v>
      </c>
    </row>
    <row r="39" spans="1:18" ht="13" x14ac:dyDescent="0.25">
      <c r="A39" s="84" t="s">
        <v>13</v>
      </c>
      <c r="B39" s="84" t="s">
        <v>175</v>
      </c>
      <c r="C39" s="107" t="s">
        <v>157</v>
      </c>
      <c r="D39" s="86">
        <f>SUM(E39:R39)/2</f>
        <v>35</v>
      </c>
      <c r="E39" s="89">
        <v>7</v>
      </c>
      <c r="F39" s="86">
        <v>7</v>
      </c>
      <c r="G39" s="86">
        <v>7</v>
      </c>
      <c r="H39" s="110"/>
      <c r="I39" s="86">
        <v>7</v>
      </c>
      <c r="J39" s="86">
        <v>7</v>
      </c>
      <c r="K39" s="89"/>
      <c r="L39" s="89"/>
      <c r="M39" s="86">
        <v>7</v>
      </c>
      <c r="N39" s="86">
        <v>7</v>
      </c>
      <c r="O39" s="86">
        <v>7</v>
      </c>
      <c r="P39" s="86">
        <v>7</v>
      </c>
      <c r="Q39" s="110"/>
      <c r="R39" s="87">
        <v>7</v>
      </c>
    </row>
    <row r="40" spans="1:18" ht="13" x14ac:dyDescent="0.25">
      <c r="A40" s="84" t="s">
        <v>13</v>
      </c>
      <c r="B40" s="131" t="s">
        <v>93</v>
      </c>
      <c r="C40" s="107" t="s">
        <v>131</v>
      </c>
      <c r="D40" s="86">
        <f>SUM(E40:R40)/2</f>
        <v>36</v>
      </c>
      <c r="E40" s="89"/>
      <c r="F40" s="110">
        <v>8</v>
      </c>
      <c r="G40" s="86">
        <v>8</v>
      </c>
      <c r="H40" s="110"/>
      <c r="I40" s="86">
        <v>8</v>
      </c>
      <c r="J40" s="86">
        <v>8</v>
      </c>
      <c r="K40" s="89">
        <v>8</v>
      </c>
      <c r="L40" s="146">
        <v>8</v>
      </c>
      <c r="M40" s="110"/>
      <c r="N40" s="86">
        <v>8</v>
      </c>
      <c r="O40" s="86">
        <v>8</v>
      </c>
      <c r="P40" s="86"/>
      <c r="Q40" s="86">
        <v>8</v>
      </c>
      <c r="R40" s="87"/>
    </row>
    <row r="41" spans="1:18" ht="13" x14ac:dyDescent="0.25">
      <c r="A41" s="84" t="s">
        <v>13</v>
      </c>
      <c r="B41" s="84" t="s">
        <v>94</v>
      </c>
      <c r="C41" s="109" t="s">
        <v>143</v>
      </c>
      <c r="D41" s="86">
        <f t="shared" ref="D41:D47" si="9">SUM(E41:R41)/2</f>
        <v>40</v>
      </c>
      <c r="E41" s="89">
        <v>8</v>
      </c>
      <c r="F41" s="86"/>
      <c r="G41" s="86">
        <v>8</v>
      </c>
      <c r="H41" s="86">
        <v>8</v>
      </c>
      <c r="I41" s="86">
        <v>8</v>
      </c>
      <c r="J41" s="86">
        <v>8</v>
      </c>
      <c r="K41" s="89"/>
      <c r="L41" s="89"/>
      <c r="M41" s="86">
        <v>8</v>
      </c>
      <c r="N41" s="86">
        <v>8</v>
      </c>
      <c r="O41" s="86"/>
      <c r="P41" s="86">
        <v>8</v>
      </c>
      <c r="Q41" s="86">
        <v>8</v>
      </c>
      <c r="R41" s="87">
        <v>8</v>
      </c>
    </row>
    <row r="42" spans="1:18" ht="13" x14ac:dyDescent="0.25">
      <c r="A42" s="84" t="s">
        <v>13</v>
      </c>
      <c r="B42" s="84" t="s">
        <v>94</v>
      </c>
      <c r="C42" s="109" t="s">
        <v>176</v>
      </c>
      <c r="D42" s="86">
        <f t="shared" si="9"/>
        <v>28</v>
      </c>
      <c r="E42" s="89">
        <v>8</v>
      </c>
      <c r="F42" s="86"/>
      <c r="G42" s="120"/>
      <c r="H42" s="120"/>
      <c r="I42" s="86">
        <v>8</v>
      </c>
      <c r="J42" s="86">
        <v>8</v>
      </c>
      <c r="K42" s="89">
        <v>8</v>
      </c>
      <c r="L42" s="89">
        <v>8</v>
      </c>
      <c r="M42" s="86"/>
      <c r="N42" s="86"/>
      <c r="O42" s="86"/>
      <c r="P42" s="86"/>
      <c r="Q42" s="86">
        <v>8</v>
      </c>
      <c r="R42" s="87">
        <v>8</v>
      </c>
    </row>
    <row r="43" spans="1:18" ht="13" x14ac:dyDescent="0.25">
      <c r="A43" s="84" t="s">
        <v>13</v>
      </c>
      <c r="B43" s="84" t="s">
        <v>94</v>
      </c>
      <c r="C43" s="107" t="s">
        <v>136</v>
      </c>
      <c r="D43" s="86">
        <f t="shared" si="9"/>
        <v>20</v>
      </c>
      <c r="E43" s="89"/>
      <c r="F43" s="86">
        <v>8</v>
      </c>
      <c r="G43" s="86">
        <v>8</v>
      </c>
      <c r="H43" s="86"/>
      <c r="I43" s="110"/>
      <c r="J43" s="86"/>
      <c r="K43" s="89">
        <v>8</v>
      </c>
      <c r="L43" s="89">
        <v>8</v>
      </c>
      <c r="M43" s="110"/>
      <c r="N43" s="110"/>
      <c r="O43" s="86"/>
      <c r="P43" s="86"/>
      <c r="Q43" s="110">
        <v>8</v>
      </c>
      <c r="R43" s="87"/>
    </row>
    <row r="44" spans="1:18" ht="13" x14ac:dyDescent="0.25">
      <c r="A44" s="84" t="s">
        <v>13</v>
      </c>
      <c r="B44" s="84" t="s">
        <v>94</v>
      </c>
      <c r="C44" s="109" t="s">
        <v>134</v>
      </c>
      <c r="D44" s="86">
        <f t="shared" si="9"/>
        <v>16</v>
      </c>
      <c r="E44" s="89"/>
      <c r="F44" s="86">
        <v>8</v>
      </c>
      <c r="G44" s="86"/>
      <c r="H44" s="86">
        <v>8</v>
      </c>
      <c r="I44" s="86"/>
      <c r="J44" s="86"/>
      <c r="K44" s="138"/>
      <c r="L44" s="89"/>
      <c r="M44" s="86">
        <v>8</v>
      </c>
      <c r="N44" s="86"/>
      <c r="O44" s="86">
        <v>8</v>
      </c>
      <c r="P44" s="86"/>
      <c r="Q44" s="86"/>
      <c r="R44" s="87"/>
    </row>
    <row r="45" spans="1:18" ht="13" x14ac:dyDescent="0.25">
      <c r="A45" s="84" t="s">
        <v>13</v>
      </c>
      <c r="B45" s="84" t="s">
        <v>175</v>
      </c>
      <c r="C45" s="159" t="s">
        <v>179</v>
      </c>
      <c r="D45" s="86">
        <f t="shared" si="9"/>
        <v>0</v>
      </c>
      <c r="E45" s="89"/>
      <c r="F45" s="86"/>
      <c r="G45" s="86"/>
      <c r="H45" s="86"/>
      <c r="I45" s="86"/>
      <c r="J45" s="86"/>
      <c r="K45" s="89"/>
      <c r="L45" s="89"/>
      <c r="M45" s="86"/>
      <c r="N45" s="86"/>
      <c r="O45" s="86"/>
      <c r="P45" s="86"/>
      <c r="Q45" s="86"/>
      <c r="R45" s="87"/>
    </row>
    <row r="46" spans="1:18" ht="13" x14ac:dyDescent="0.25">
      <c r="A46" s="84" t="s">
        <v>13</v>
      </c>
      <c r="B46" s="84" t="s">
        <v>94</v>
      </c>
      <c r="C46" s="163" t="s">
        <v>187</v>
      </c>
      <c r="D46" s="86">
        <f t="shared" si="9"/>
        <v>0</v>
      </c>
      <c r="E46" s="89"/>
      <c r="F46" s="86"/>
      <c r="G46" s="86"/>
      <c r="H46" s="86"/>
      <c r="I46" s="86"/>
      <c r="J46" s="86"/>
      <c r="K46" s="89"/>
      <c r="L46" s="89"/>
      <c r="M46" s="86"/>
      <c r="N46" s="86"/>
      <c r="O46" s="86"/>
      <c r="P46" s="86"/>
      <c r="Q46" s="86"/>
      <c r="R46" s="87"/>
    </row>
    <row r="47" spans="1:18" ht="13" x14ac:dyDescent="0.25">
      <c r="A47" s="84" t="s">
        <v>13</v>
      </c>
      <c r="B47" s="84" t="s">
        <v>94</v>
      </c>
      <c r="C47" s="111" t="s">
        <v>28</v>
      </c>
      <c r="D47" s="86">
        <f t="shared" si="9"/>
        <v>0</v>
      </c>
      <c r="E47" s="89"/>
      <c r="F47" s="86"/>
      <c r="G47" s="86"/>
      <c r="H47" s="86"/>
      <c r="I47" s="86"/>
      <c r="J47" s="86"/>
      <c r="K47" s="89"/>
      <c r="L47" s="89"/>
      <c r="M47" s="86"/>
      <c r="N47" s="86"/>
      <c r="O47" s="86"/>
      <c r="P47" s="86"/>
      <c r="Q47" s="86"/>
      <c r="R47" s="89"/>
    </row>
    <row r="48" spans="1:18" ht="13" x14ac:dyDescent="0.25">
      <c r="A48" s="90"/>
      <c r="B48" s="90"/>
      <c r="C48" s="91" t="s">
        <v>182</v>
      </c>
      <c r="D48" s="92"/>
      <c r="E48" s="92">
        <f>COUNT(E8:E13,E16:E18,E20:E22,E24:E25,E27:E30:H34E25,E32,E34:E34,E36:E37,E39:E47)</f>
        <v>10</v>
      </c>
      <c r="F48" s="92">
        <f>COUNT(F8:F13,F16:F18,F20:F22,F24:F25,F27:F30:H34E25,F32,F34:F34,F36:F37,F39:F47)</f>
        <v>14</v>
      </c>
      <c r="G48" s="92">
        <f>COUNT(G8:G13,G16:G18,G20:G22,G24:G25,G27:G30:H34E25,G32,G34:G34,G36:G37,G39:G47)</f>
        <v>13</v>
      </c>
      <c r="H48" s="92">
        <f>COUNT(H8:H13,H16:H18,H20:H22,H24:H25,H27:H30:H34E25,H32,H34:H34,H36:H37,H39:H47)</f>
        <v>13</v>
      </c>
      <c r="I48" s="92">
        <f>COUNT(I8:I13,I16:I18,I20:I22,I24:I25,I27:I30:H34E25,I32,I34:I34,I36:I37,I39:I47)</f>
        <v>14</v>
      </c>
      <c r="J48" s="92">
        <f>COUNT(J8:J13,J16:J18,J20:J22,J24:J25,J27:J30:H34E25,J32,J34:J34,J36:J37,J39:J47)</f>
        <v>14</v>
      </c>
      <c r="K48" s="92">
        <f>COUNT(K8:K13,K16:K18,K20:K22,K24:K25,K27:K30:H34E25,K32,K34:K34,K36:K37,K39:K47)</f>
        <v>9</v>
      </c>
      <c r="L48" s="92">
        <f>COUNT(L8:L13,L16:L18,L20:L22,L24:L25,L27:L30:H34E25,L32,L34:L34,L36:L37,L39:L47)</f>
        <v>10</v>
      </c>
      <c r="M48" s="92">
        <f>COUNT(M8:M13,M16:M18,M20:M22,M24:M25,M27:M30:H34E25,M32,M34:M34,M36:M37,M39:M47)</f>
        <v>14</v>
      </c>
      <c r="N48" s="92">
        <f>COUNT(N8:N13,N16:N18,N20:N22,N24:N25,N27:N30:H34E25,N32,N34:N34,N36:N37,N39:N47)</f>
        <v>14</v>
      </c>
      <c r="O48" s="92">
        <f>COUNT(O8:O13,O16:O18,O20:O22,O24:O25,O27:O30:H34E25,O32,O34:O34,O36:O37,O39:O47)</f>
        <v>13</v>
      </c>
      <c r="P48" s="92">
        <f>COUNT(P8:P13,P16:P18,P20:P22,P24:P25,P27:P30:H34E25,P32,P34:P34,P36:P37,P39:P47)</f>
        <v>13</v>
      </c>
      <c r="Q48" s="92">
        <f>COUNT(Q8:Q13,Q16:Q18,Q20:Q22,Q24:Q25,Q27:Q30:H34E25,Q32,Q34:Q34,Q36:Q37,Q39:Q47)</f>
        <v>14</v>
      </c>
      <c r="R48" s="92">
        <f>COUNT(R8:R13,R16:R18,R20:R22,R24:R25,R27:R30:H34E25,R32,R34:R34,R36:R37,R39:R47)</f>
        <v>12</v>
      </c>
    </row>
    <row r="49" spans="1:18" ht="13" x14ac:dyDescent="0.25">
      <c r="A49" s="90"/>
      <c r="B49" s="90"/>
      <c r="C49" s="91" t="s">
        <v>127</v>
      </c>
      <c r="D49" s="92"/>
      <c r="E49" s="92">
        <f>COUNT(E16:E17,E20:E22,E24:E25,E27:E30,E32,E34:E34,E36:E37,E39:E47)</f>
        <v>8</v>
      </c>
      <c r="F49" s="92">
        <f t="shared" ref="F49:R49" si="10">COUNT(F16:F17,F20:F22,F24:F25,F27:F30,F32,F34:F34,F36:F37,F39:F47)</f>
        <v>12</v>
      </c>
      <c r="G49" s="92">
        <f t="shared" si="10"/>
        <v>11</v>
      </c>
      <c r="H49" s="92">
        <f t="shared" si="10"/>
        <v>10</v>
      </c>
      <c r="I49" s="92">
        <f t="shared" si="10"/>
        <v>10</v>
      </c>
      <c r="J49" s="92">
        <f t="shared" si="10"/>
        <v>12</v>
      </c>
      <c r="K49" s="92">
        <f t="shared" si="10"/>
        <v>7</v>
      </c>
      <c r="L49" s="92">
        <f t="shared" si="10"/>
        <v>8</v>
      </c>
      <c r="M49" s="92">
        <f t="shared" si="10"/>
        <v>11</v>
      </c>
      <c r="N49" s="92">
        <f t="shared" si="10"/>
        <v>10</v>
      </c>
      <c r="O49" s="92">
        <f>COUNT(O16:O17,O20:O22,O24:O25,O27:O30,O32,O34:O34,O36:O37,O39:O47)</f>
        <v>11</v>
      </c>
      <c r="P49" s="92">
        <f t="shared" si="10"/>
        <v>10</v>
      </c>
      <c r="Q49" s="92">
        <f t="shared" si="10"/>
        <v>12</v>
      </c>
      <c r="R49" s="92">
        <f t="shared" si="10"/>
        <v>9</v>
      </c>
    </row>
    <row r="50" spans="1:18" ht="13" x14ac:dyDescent="0.25">
      <c r="A50" s="84" t="s">
        <v>13</v>
      </c>
      <c r="B50" s="84" t="s">
        <v>110</v>
      </c>
      <c r="C50" s="85" t="s">
        <v>106</v>
      </c>
      <c r="D50" s="86">
        <f t="shared" ref="D50:D57" si="11">SUM(E50:R50)/2</f>
        <v>30</v>
      </c>
      <c r="E50" s="87"/>
      <c r="F50" s="88">
        <v>6</v>
      </c>
      <c r="G50" s="88">
        <v>6</v>
      </c>
      <c r="H50" s="88">
        <v>6</v>
      </c>
      <c r="I50" s="86">
        <v>6</v>
      </c>
      <c r="J50" s="86">
        <v>6</v>
      </c>
      <c r="K50" s="138"/>
      <c r="L50" s="89"/>
      <c r="M50" s="86">
        <v>6</v>
      </c>
      <c r="N50" s="86">
        <v>6</v>
      </c>
      <c r="O50" s="86">
        <v>6</v>
      </c>
      <c r="P50" s="86">
        <v>6</v>
      </c>
      <c r="Q50" s="86">
        <v>6</v>
      </c>
      <c r="R50" s="138"/>
    </row>
    <row r="51" spans="1:18" ht="13" x14ac:dyDescent="0.25">
      <c r="A51" s="90"/>
      <c r="B51" s="90"/>
      <c r="C51" s="106" t="s">
        <v>113</v>
      </c>
      <c r="D51" s="92">
        <f>SUM(E51:R51)/2</f>
        <v>51</v>
      </c>
      <c r="E51" s="92">
        <f>COUNT(E24:E25,E27:E30,E32,E34:E34,E36:E37,E39:E47,E50:E50)</f>
        <v>7</v>
      </c>
      <c r="F51" s="92">
        <f t="shared" ref="F51:R51" si="12">COUNT(F24:F25,F27:F30,F32,F34:F34,F36:F37,F39:F47,F50:F50)</f>
        <v>9</v>
      </c>
      <c r="G51" s="92">
        <f t="shared" si="12"/>
        <v>8</v>
      </c>
      <c r="H51" s="92">
        <f t="shared" si="12"/>
        <v>7</v>
      </c>
      <c r="I51" s="92">
        <f t="shared" si="12"/>
        <v>6</v>
      </c>
      <c r="J51" s="92">
        <f t="shared" si="12"/>
        <v>8</v>
      </c>
      <c r="K51" s="92">
        <f t="shared" si="12"/>
        <v>6</v>
      </c>
      <c r="L51" s="92">
        <f t="shared" si="12"/>
        <v>6</v>
      </c>
      <c r="M51" s="92">
        <f t="shared" si="12"/>
        <v>8</v>
      </c>
      <c r="N51" s="92">
        <f t="shared" si="12"/>
        <v>7</v>
      </c>
      <c r="O51" s="92">
        <f t="shared" si="12"/>
        <v>8</v>
      </c>
      <c r="P51" s="92">
        <f t="shared" si="12"/>
        <v>6</v>
      </c>
      <c r="Q51" s="92">
        <f t="shared" si="12"/>
        <v>8</v>
      </c>
      <c r="R51" s="92">
        <f t="shared" si="12"/>
        <v>8</v>
      </c>
    </row>
    <row r="52" spans="1:18" ht="13" x14ac:dyDescent="0.25">
      <c r="A52" s="90"/>
      <c r="B52" s="90"/>
      <c r="C52" s="106" t="s">
        <v>55</v>
      </c>
      <c r="D52" s="92">
        <f>SUM(E52:R52)/2</f>
        <v>46</v>
      </c>
      <c r="E52" s="92">
        <f>COUNT(E27:E30,E32,E34:E34,E36:E37,E39:E47,E50:E50, E25)</f>
        <v>6</v>
      </c>
      <c r="F52" s="92">
        <f t="shared" ref="F52:R52" si="13">COUNT(F27:F30,F32,F34:F34,F36:F37,F39:F47,F50:F50, F25)</f>
        <v>8</v>
      </c>
      <c r="G52" s="92">
        <f t="shared" si="13"/>
        <v>7</v>
      </c>
      <c r="H52" s="92">
        <f t="shared" si="13"/>
        <v>6</v>
      </c>
      <c r="I52" s="92">
        <f t="shared" si="13"/>
        <v>6</v>
      </c>
      <c r="J52" s="92">
        <f t="shared" si="13"/>
        <v>7</v>
      </c>
      <c r="K52" s="92">
        <f t="shared" si="13"/>
        <v>6</v>
      </c>
      <c r="L52" s="92">
        <f t="shared" si="13"/>
        <v>6</v>
      </c>
      <c r="M52" s="92">
        <f t="shared" si="13"/>
        <v>7</v>
      </c>
      <c r="N52" s="92">
        <f t="shared" si="13"/>
        <v>6</v>
      </c>
      <c r="O52" s="92">
        <f t="shared" si="13"/>
        <v>8</v>
      </c>
      <c r="P52" s="92">
        <f t="shared" si="13"/>
        <v>5</v>
      </c>
      <c r="Q52" s="92">
        <f t="shared" si="13"/>
        <v>7</v>
      </c>
      <c r="R52" s="92">
        <f t="shared" si="13"/>
        <v>7</v>
      </c>
    </row>
    <row r="53" spans="1:18" ht="13" x14ac:dyDescent="0.25">
      <c r="A53" s="90"/>
      <c r="B53" s="90"/>
      <c r="C53" s="106" t="s">
        <v>105</v>
      </c>
      <c r="D53" s="92">
        <f t="shared" si="11"/>
        <v>36</v>
      </c>
      <c r="E53" s="92">
        <f>COUNT(E32:E32,E34:E34,E36:E37,E39:E47,E50:E50, E25)</f>
        <v>5</v>
      </c>
      <c r="F53" s="92">
        <f t="shared" ref="F53:R53" si="14">COUNT(F32:F32,F34:F34,F36:F37,F39:F47,F50:F50, F25)</f>
        <v>6</v>
      </c>
      <c r="G53" s="92">
        <f t="shared" si="14"/>
        <v>5</v>
      </c>
      <c r="H53" s="92">
        <f t="shared" si="14"/>
        <v>4</v>
      </c>
      <c r="I53" s="92">
        <f t="shared" si="14"/>
        <v>5</v>
      </c>
      <c r="J53" s="92">
        <f t="shared" si="14"/>
        <v>5</v>
      </c>
      <c r="K53" s="92">
        <f t="shared" si="14"/>
        <v>6</v>
      </c>
      <c r="L53" s="92">
        <f t="shared" si="14"/>
        <v>6</v>
      </c>
      <c r="M53" s="92">
        <f t="shared" si="14"/>
        <v>5</v>
      </c>
      <c r="N53" s="92">
        <f t="shared" si="14"/>
        <v>4</v>
      </c>
      <c r="O53" s="92">
        <f t="shared" si="14"/>
        <v>6</v>
      </c>
      <c r="P53" s="92">
        <f t="shared" si="14"/>
        <v>4</v>
      </c>
      <c r="Q53" s="92">
        <f t="shared" si="14"/>
        <v>5</v>
      </c>
      <c r="R53" s="92">
        <f t="shared" si="14"/>
        <v>6</v>
      </c>
    </row>
    <row r="54" spans="1:18" ht="13" x14ac:dyDescent="0.25">
      <c r="A54" s="90"/>
      <c r="B54" s="90"/>
      <c r="C54" s="106" t="s">
        <v>128</v>
      </c>
      <c r="D54" s="92">
        <f t="shared" si="11"/>
        <v>31.5</v>
      </c>
      <c r="E54" s="92">
        <f>COUNT(E34:E34,E36:E37,E39:E47,E50:E50)</f>
        <v>4</v>
      </c>
      <c r="F54" s="92">
        <f t="shared" ref="F54:R54" si="15">COUNT(F34:F34,F36:F37,F39:F47,F50:F50)</f>
        <v>6</v>
      </c>
      <c r="G54" s="92">
        <f t="shared" si="15"/>
        <v>5</v>
      </c>
      <c r="H54" s="92">
        <f t="shared" si="15"/>
        <v>4</v>
      </c>
      <c r="I54" s="92">
        <f t="shared" si="15"/>
        <v>5</v>
      </c>
      <c r="J54" s="92">
        <f t="shared" si="15"/>
        <v>5</v>
      </c>
      <c r="K54" s="92">
        <f t="shared" si="15"/>
        <v>4</v>
      </c>
      <c r="L54" s="92">
        <f t="shared" si="15"/>
        <v>4</v>
      </c>
      <c r="M54" s="92">
        <f t="shared" si="15"/>
        <v>5</v>
      </c>
      <c r="N54" s="92">
        <f t="shared" si="15"/>
        <v>4</v>
      </c>
      <c r="O54" s="92">
        <f t="shared" si="15"/>
        <v>5</v>
      </c>
      <c r="P54" s="92">
        <f t="shared" si="15"/>
        <v>3</v>
      </c>
      <c r="Q54" s="92">
        <f t="shared" si="15"/>
        <v>5</v>
      </c>
      <c r="R54" s="92">
        <f t="shared" si="15"/>
        <v>4</v>
      </c>
    </row>
    <row r="55" spans="1:18" ht="13" x14ac:dyDescent="0.25">
      <c r="A55" s="90"/>
      <c r="B55" s="90"/>
      <c r="C55" s="106" t="s">
        <v>161</v>
      </c>
      <c r="D55" s="92">
        <f t="shared" si="11"/>
        <v>31.5</v>
      </c>
      <c r="E55" s="92">
        <f>COUNT(E36:E37,E39:E47,E50)</f>
        <v>4</v>
      </c>
      <c r="F55" s="92">
        <f t="shared" ref="F55:R55" si="16">COUNT(F36:F37,F39:F47,F50)</f>
        <v>6</v>
      </c>
      <c r="G55" s="92">
        <f t="shared" si="16"/>
        <v>5</v>
      </c>
      <c r="H55" s="92">
        <f t="shared" si="16"/>
        <v>4</v>
      </c>
      <c r="I55" s="92">
        <f t="shared" si="16"/>
        <v>5</v>
      </c>
      <c r="J55" s="92">
        <f t="shared" si="16"/>
        <v>5</v>
      </c>
      <c r="K55" s="92">
        <f t="shared" si="16"/>
        <v>4</v>
      </c>
      <c r="L55" s="92">
        <f t="shared" si="16"/>
        <v>4</v>
      </c>
      <c r="M55" s="92">
        <f t="shared" si="16"/>
        <v>5</v>
      </c>
      <c r="N55" s="92">
        <f t="shared" si="16"/>
        <v>4</v>
      </c>
      <c r="O55" s="92">
        <f t="shared" si="16"/>
        <v>5</v>
      </c>
      <c r="P55" s="92">
        <f t="shared" si="16"/>
        <v>3</v>
      </c>
      <c r="Q55" s="92">
        <f t="shared" si="16"/>
        <v>5</v>
      </c>
      <c r="R55" s="92">
        <f t="shared" si="16"/>
        <v>4</v>
      </c>
    </row>
    <row r="56" spans="1:18" ht="13" x14ac:dyDescent="0.25">
      <c r="A56" s="90"/>
      <c r="B56" s="90"/>
      <c r="C56" s="106" t="s">
        <v>129</v>
      </c>
      <c r="D56" s="92">
        <f t="shared" si="11"/>
        <v>26.5</v>
      </c>
      <c r="E56" s="92">
        <f>COUNT(E37:E37,E39:E47,E50:E50:E49E45)</f>
        <v>4</v>
      </c>
      <c r="F56" s="92">
        <f>COUNT(F37:F37,F39:F47,F50:F50:E49E45)</f>
        <v>5</v>
      </c>
      <c r="G56" s="92">
        <f>COUNT(G37:G37,G39:G47,G50:G50:E49E45)</f>
        <v>4</v>
      </c>
      <c r="H56" s="92">
        <f>COUNT(H37:H37,H39:H47,H50:H50:E49E45)</f>
        <v>3</v>
      </c>
      <c r="I56" s="92">
        <f>COUNT(I37:I37,I39:I47,I50:I50:E49E45)</f>
        <v>4</v>
      </c>
      <c r="J56" s="92">
        <f>COUNT(J37:J37,J39:J47,J50:J50:E49E45)</f>
        <v>4</v>
      </c>
      <c r="K56" s="92">
        <f>COUNT(K37:K37,K39:K47,K50:K50:E49E45)</f>
        <v>4</v>
      </c>
      <c r="L56" s="92">
        <f>COUNT(L37:L37,L39:L47,L50:L50:E49E45)</f>
        <v>4</v>
      </c>
      <c r="M56" s="92">
        <f>COUNT(M37:M37,M39:M47,M50:M50:E49E45)</f>
        <v>4</v>
      </c>
      <c r="N56" s="92">
        <f>COUNT(N37:N37,N39:N47,N50:N50:E49E45)</f>
        <v>3</v>
      </c>
      <c r="O56" s="92">
        <f>COUNT(O37:O37,O39:O47,O50:O50:E49E45)</f>
        <v>4</v>
      </c>
      <c r="P56" s="92">
        <f>COUNT(P37:P37,P39:P47,P50:P50:E49E45)</f>
        <v>2</v>
      </c>
      <c r="Q56" s="92">
        <f>COUNT(Q37:Q37,Q39:Q47,Q50:Q50:E49E45)</f>
        <v>4</v>
      </c>
      <c r="R56" s="92">
        <f>COUNT(R37:R37,R39:R47,R50:R50:E49E45)</f>
        <v>4</v>
      </c>
    </row>
    <row r="57" spans="1:18" ht="13" x14ac:dyDescent="0.25">
      <c r="A57" s="90"/>
      <c r="B57" s="90"/>
      <c r="C57" s="106" t="s">
        <v>183</v>
      </c>
      <c r="D57" s="92">
        <f t="shared" si="11"/>
        <v>26.5</v>
      </c>
      <c r="E57" s="92">
        <f>COUNT(E37,E40:E47,E50:E50)</f>
        <v>3</v>
      </c>
      <c r="F57" s="92">
        <f t="shared" ref="F57:R57" si="17">COUNT(F37,F40:F47,F50:F50)</f>
        <v>5</v>
      </c>
      <c r="G57" s="92">
        <f t="shared" si="17"/>
        <v>4</v>
      </c>
      <c r="H57" s="92">
        <f t="shared" si="17"/>
        <v>4</v>
      </c>
      <c r="I57" s="92">
        <f t="shared" si="17"/>
        <v>4</v>
      </c>
      <c r="J57" s="92">
        <f t="shared" si="17"/>
        <v>4</v>
      </c>
      <c r="K57" s="92">
        <f t="shared" si="17"/>
        <v>4</v>
      </c>
      <c r="L57" s="92">
        <f t="shared" si="17"/>
        <v>4</v>
      </c>
      <c r="M57" s="92">
        <f t="shared" si="17"/>
        <v>4</v>
      </c>
      <c r="N57" s="92">
        <f t="shared" si="17"/>
        <v>3</v>
      </c>
      <c r="O57" s="92">
        <f t="shared" si="17"/>
        <v>4</v>
      </c>
      <c r="P57" s="92">
        <f t="shared" si="17"/>
        <v>2</v>
      </c>
      <c r="Q57" s="92">
        <f t="shared" si="17"/>
        <v>5</v>
      </c>
      <c r="R57" s="92">
        <f t="shared" si="17"/>
        <v>3</v>
      </c>
    </row>
    <row r="58" spans="1:18" ht="13" x14ac:dyDescent="0.25">
      <c r="A58" s="90"/>
      <c r="B58" s="90"/>
      <c r="C58" s="106" t="s">
        <v>130</v>
      </c>
      <c r="D58" s="92">
        <f>SUM(E58:R58)/2</f>
        <v>22</v>
      </c>
      <c r="E58" s="92">
        <f t="shared" ref="E58:R58" si="18">COUNT(E37,E41:E47,E50:E50)</f>
        <v>3</v>
      </c>
      <c r="F58" s="92">
        <f t="shared" si="18"/>
        <v>4</v>
      </c>
      <c r="G58" s="92">
        <f t="shared" si="18"/>
        <v>3</v>
      </c>
      <c r="H58" s="92">
        <f t="shared" si="18"/>
        <v>4</v>
      </c>
      <c r="I58" s="92">
        <f t="shared" si="18"/>
        <v>3</v>
      </c>
      <c r="J58" s="92">
        <f t="shared" si="18"/>
        <v>3</v>
      </c>
      <c r="K58" s="92">
        <f t="shared" si="18"/>
        <v>3</v>
      </c>
      <c r="L58" s="92">
        <f t="shared" si="18"/>
        <v>3</v>
      </c>
      <c r="M58" s="92">
        <f t="shared" si="18"/>
        <v>4</v>
      </c>
      <c r="N58" s="92">
        <f t="shared" si="18"/>
        <v>2</v>
      </c>
      <c r="O58" s="92">
        <f t="shared" si="18"/>
        <v>3</v>
      </c>
      <c r="P58" s="92">
        <f t="shared" si="18"/>
        <v>2</v>
      </c>
      <c r="Q58" s="92">
        <f t="shared" si="18"/>
        <v>4</v>
      </c>
      <c r="R58" s="92">
        <f t="shared" si="18"/>
        <v>3</v>
      </c>
    </row>
    <row r="59" spans="1:18" ht="13.5" thickBot="1" x14ac:dyDescent="0.3">
      <c r="A59" s="108" t="s">
        <v>102</v>
      </c>
      <c r="B59" s="84"/>
      <c r="C59" s="85"/>
      <c r="D59" s="86"/>
      <c r="E59" s="87"/>
      <c r="F59" s="88"/>
      <c r="G59" s="88"/>
      <c r="H59" s="88"/>
      <c r="I59" s="86"/>
      <c r="J59" s="86"/>
      <c r="K59" s="89"/>
      <c r="L59" s="89"/>
      <c r="M59" s="86"/>
      <c r="N59" s="86"/>
      <c r="O59" s="86"/>
      <c r="P59" s="86"/>
      <c r="Q59" s="86"/>
      <c r="R59" s="87"/>
    </row>
    <row r="60" spans="1:18" ht="13.5" thickBot="1" x14ac:dyDescent="0.3">
      <c r="A60" s="114" t="s">
        <v>95</v>
      </c>
      <c r="B60" s="114" t="s">
        <v>101</v>
      </c>
      <c r="C60" s="115" t="s">
        <v>97</v>
      </c>
      <c r="D60" s="114">
        <f>SUM(E60:R60)/2</f>
        <v>16</v>
      </c>
      <c r="E60" s="118"/>
      <c r="F60" s="117">
        <v>6</v>
      </c>
      <c r="G60" s="117">
        <v>6</v>
      </c>
      <c r="H60" s="117">
        <v>4</v>
      </c>
      <c r="I60" s="114"/>
      <c r="J60" s="114"/>
      <c r="K60" s="118"/>
      <c r="L60" s="118"/>
      <c r="M60" s="114">
        <v>6</v>
      </c>
      <c r="N60" s="114">
        <v>6</v>
      </c>
      <c r="O60" s="114">
        <v>4</v>
      </c>
      <c r="P60" s="114"/>
      <c r="Q60" s="114"/>
      <c r="R60" s="116"/>
    </row>
    <row r="61" spans="1:18" ht="13" x14ac:dyDescent="0.25">
      <c r="A61" s="84" t="s">
        <v>96</v>
      </c>
      <c r="B61" s="84" t="s">
        <v>100</v>
      </c>
      <c r="C61" s="126" t="s">
        <v>99</v>
      </c>
      <c r="D61" s="86">
        <f>SUM(E61:R61)/2</f>
        <v>38</v>
      </c>
      <c r="E61" s="113"/>
      <c r="F61" s="128">
        <v>9.5</v>
      </c>
      <c r="G61" s="84">
        <v>9.5</v>
      </c>
      <c r="H61" s="84">
        <v>9.5</v>
      </c>
      <c r="I61" s="84">
        <v>9.5</v>
      </c>
      <c r="J61" s="84"/>
      <c r="K61" s="113"/>
      <c r="L61" s="143"/>
      <c r="M61" s="129">
        <v>9.5</v>
      </c>
      <c r="N61" s="84">
        <v>9.5</v>
      </c>
      <c r="O61" s="84">
        <v>9.5</v>
      </c>
      <c r="P61" s="84">
        <v>9.5</v>
      </c>
      <c r="Q61" s="84"/>
      <c r="R61" s="112"/>
    </row>
    <row r="62" spans="1:18" ht="13" x14ac:dyDescent="0.25">
      <c r="A62" s="84" t="s">
        <v>96</v>
      </c>
      <c r="B62" s="84" t="s">
        <v>100</v>
      </c>
      <c r="C62" s="126" t="s">
        <v>137</v>
      </c>
      <c r="D62" s="86">
        <f>SUM(E62:R62)/2</f>
        <v>42</v>
      </c>
      <c r="E62" s="113">
        <v>9.5</v>
      </c>
      <c r="F62" s="129">
        <v>9.5</v>
      </c>
      <c r="G62" s="84"/>
      <c r="H62" s="84"/>
      <c r="I62" s="84">
        <v>4</v>
      </c>
      <c r="J62" s="84">
        <v>9.5</v>
      </c>
      <c r="K62" s="113">
        <v>9.5</v>
      </c>
      <c r="L62" s="113">
        <v>9.5</v>
      </c>
      <c r="M62" s="128">
        <v>9.5</v>
      </c>
      <c r="N62" s="84"/>
      <c r="O62" s="84"/>
      <c r="P62" s="84">
        <v>4</v>
      </c>
      <c r="Q62" s="84">
        <v>9.5</v>
      </c>
      <c r="R62" s="112">
        <v>9.5</v>
      </c>
    </row>
    <row r="63" spans="1:18" ht="13" x14ac:dyDescent="0.25">
      <c r="A63" s="84"/>
      <c r="B63" s="84"/>
      <c r="C63" s="122" t="s">
        <v>140</v>
      </c>
      <c r="D63" s="86"/>
      <c r="E63" s="89"/>
      <c r="F63" s="88"/>
      <c r="G63" s="88"/>
      <c r="H63" s="88"/>
      <c r="I63" s="86"/>
      <c r="J63" s="86"/>
      <c r="K63" s="89"/>
      <c r="L63" s="89"/>
      <c r="M63" s="86"/>
      <c r="N63" s="86"/>
      <c r="O63" s="86"/>
      <c r="P63" s="86"/>
      <c r="Q63" s="86"/>
      <c r="R63" s="87"/>
    </row>
    <row r="64" spans="1:18" ht="13" x14ac:dyDescent="0.25">
      <c r="A64" s="84"/>
      <c r="B64" s="84"/>
      <c r="C64" s="130" t="s">
        <v>141</v>
      </c>
      <c r="D64" s="86"/>
      <c r="E64" s="89"/>
      <c r="F64" s="88"/>
      <c r="G64" s="88"/>
      <c r="H64" s="88"/>
      <c r="I64" s="86"/>
      <c r="J64" s="86"/>
      <c r="K64" s="89"/>
      <c r="L64" s="89"/>
      <c r="M64" s="86"/>
      <c r="N64" s="86"/>
      <c r="O64" s="86"/>
      <c r="P64" s="86"/>
      <c r="Q64" s="86"/>
      <c r="R64" s="87"/>
    </row>
    <row r="65" spans="1:18" ht="13" hidden="1" x14ac:dyDescent="0.3">
      <c r="A65" s="93"/>
      <c r="B65" s="76"/>
      <c r="C65" s="150" t="s">
        <v>155</v>
      </c>
      <c r="D65" s="94"/>
      <c r="E65" s="97">
        <f>SUM(E7:E14,E16:E18,E20:E22,E24:E25,E27:E30,E32,E34:E34,E36:E37,E39:E47,E50:E50,E60:E64)</f>
        <v>105</v>
      </c>
      <c r="F65" s="97">
        <f t="shared" ref="F65:R65" si="19">SUM(F7:F14,F16:F18,F20:F22,F24:F25,F27:F30,F32,F34:F34,F36:F37,F39:F47,F50:F50,F60:F64)</f>
        <v>165.5</v>
      </c>
      <c r="G65" s="97">
        <f t="shared" si="19"/>
        <v>147</v>
      </c>
      <c r="H65" s="97">
        <f t="shared" si="19"/>
        <v>146</v>
      </c>
      <c r="I65" s="97">
        <f t="shared" si="19"/>
        <v>145</v>
      </c>
      <c r="J65" s="97">
        <f t="shared" si="19"/>
        <v>149</v>
      </c>
      <c r="K65" s="97">
        <f t="shared" si="19"/>
        <v>90</v>
      </c>
      <c r="L65" s="97">
        <f t="shared" si="19"/>
        <v>98</v>
      </c>
      <c r="M65" s="97">
        <f t="shared" si="19"/>
        <v>164.5</v>
      </c>
      <c r="N65" s="97">
        <f t="shared" si="19"/>
        <v>154</v>
      </c>
      <c r="O65" s="97">
        <f t="shared" si="19"/>
        <v>146</v>
      </c>
      <c r="P65" s="97">
        <f t="shared" si="19"/>
        <v>137</v>
      </c>
      <c r="Q65" s="97">
        <f t="shared" si="19"/>
        <v>150</v>
      </c>
      <c r="R65" s="97">
        <f t="shared" si="19"/>
        <v>121</v>
      </c>
    </row>
    <row r="66" spans="1:18" ht="13" hidden="1" x14ac:dyDescent="0.3">
      <c r="A66" s="95"/>
      <c r="B66" s="96"/>
      <c r="C66" s="151" t="s">
        <v>154</v>
      </c>
      <c r="D66" s="94"/>
      <c r="E66" s="97">
        <f>E65/8</f>
        <v>13.125</v>
      </c>
      <c r="F66" s="97">
        <f>F65/8</f>
        <v>20.6875</v>
      </c>
      <c r="G66" s="97">
        <f t="shared" ref="G66:R66" si="20">G65/8</f>
        <v>18.375</v>
      </c>
      <c r="H66" s="97">
        <f t="shared" si="20"/>
        <v>18.25</v>
      </c>
      <c r="I66" s="97">
        <f t="shared" si="20"/>
        <v>18.125</v>
      </c>
      <c r="J66" s="97">
        <f t="shared" si="20"/>
        <v>18.625</v>
      </c>
      <c r="K66" s="97">
        <f t="shared" si="20"/>
        <v>11.25</v>
      </c>
      <c r="L66" s="97">
        <f t="shared" si="20"/>
        <v>12.25</v>
      </c>
      <c r="M66" s="97">
        <f t="shared" si="20"/>
        <v>20.5625</v>
      </c>
      <c r="N66" s="97">
        <f t="shared" si="20"/>
        <v>19.25</v>
      </c>
      <c r="O66" s="97">
        <f t="shared" si="20"/>
        <v>18.25</v>
      </c>
      <c r="P66" s="97">
        <f t="shared" si="20"/>
        <v>17.125</v>
      </c>
      <c r="Q66" s="97">
        <f t="shared" si="20"/>
        <v>18.75</v>
      </c>
      <c r="R66" s="97">
        <f t="shared" si="20"/>
        <v>15.125</v>
      </c>
    </row>
    <row r="67" spans="1:18" ht="13" hidden="1" x14ac:dyDescent="0.3">
      <c r="A67" s="98"/>
      <c r="B67" s="98"/>
      <c r="C67" s="98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</row>
    <row r="68" spans="1:18" ht="13" hidden="1" x14ac:dyDescent="0.3">
      <c r="A68" s="100"/>
      <c r="B68" s="100"/>
      <c r="C68" s="100"/>
      <c r="D68" s="101"/>
      <c r="E68" s="101"/>
      <c r="F68" s="101"/>
      <c r="G68" s="102"/>
      <c r="H68" s="102"/>
      <c r="I68" s="102"/>
      <c r="J68" s="101" t="s">
        <v>74</v>
      </c>
      <c r="K68" s="103">
        <f>SUM(E65+F65+G65+H65+I65+J65+K65)/40</f>
        <v>23.6875</v>
      </c>
      <c r="L68" s="104"/>
      <c r="M68" s="104"/>
      <c r="N68" s="104"/>
      <c r="O68" s="104"/>
      <c r="P68" s="105"/>
      <c r="Q68" s="104" t="s">
        <v>74</v>
      </c>
      <c r="R68" s="103">
        <f>SUM(L65+M65+N65+O65+P65+Q65+R65)/40</f>
        <v>24.262499999999999</v>
      </c>
    </row>
    <row r="69" spans="1:18" ht="13" hidden="1" x14ac:dyDescent="0.3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spans="1:18" ht="13" hidden="1" x14ac:dyDescent="0.3">
      <c r="A70" s="100"/>
      <c r="B70" s="100"/>
      <c r="C70" s="76"/>
      <c r="D70" s="100"/>
      <c r="E70" s="76"/>
      <c r="F70" s="76"/>
      <c r="G70" s="76"/>
      <c r="H70" s="76"/>
      <c r="I70" s="76"/>
      <c r="J70" s="100" t="s">
        <v>159</v>
      </c>
      <c r="K70" s="152">
        <v>27.15</v>
      </c>
      <c r="L70" s="76"/>
      <c r="M70" s="76"/>
      <c r="N70" s="76"/>
      <c r="O70" s="76"/>
      <c r="P70" s="76"/>
      <c r="Q70" s="100" t="s">
        <v>159</v>
      </c>
      <c r="R70" s="152">
        <v>27.15</v>
      </c>
    </row>
    <row r="71" spans="1:18" hidden="1" x14ac:dyDescent="0.25"/>
    <row r="72" spans="1:18" hidden="1" x14ac:dyDescent="0.25"/>
  </sheetData>
  <mergeCells count="5">
    <mergeCell ref="A1:R1"/>
    <mergeCell ref="A2:R2"/>
    <mergeCell ref="A3:R3"/>
    <mergeCell ref="E4:K4"/>
    <mergeCell ref="L4:R4"/>
  </mergeCells>
  <pageMargins left="0.25" right="0.25" top="0.75" bottom="0.75" header="0.3" footer="0.3"/>
  <pageSetup scale="7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69"/>
  <sheetViews>
    <sheetView topLeftCell="A30" zoomScaleNormal="100" workbookViewId="0">
      <selection activeCell="F65" sqref="F65"/>
    </sheetView>
  </sheetViews>
  <sheetFormatPr defaultRowHeight="12.5" x14ac:dyDescent="0.25"/>
  <cols>
    <col min="1" max="1" width="9.54296875" customWidth="1"/>
    <col min="2" max="2" width="15.7265625" customWidth="1"/>
    <col min="3" max="3" width="23" customWidth="1"/>
    <col min="5" max="18" width="5.1796875" customWidth="1"/>
  </cols>
  <sheetData>
    <row r="1" spans="1:18" ht="13" x14ac:dyDescent="0.3">
      <c r="A1" s="2691" t="s">
        <v>0</v>
      </c>
      <c r="B1" s="2691"/>
      <c r="C1" s="2691"/>
      <c r="D1" s="2691"/>
      <c r="E1" s="2691"/>
      <c r="F1" s="2691"/>
      <c r="G1" s="2691"/>
      <c r="H1" s="2691"/>
      <c r="I1" s="2691"/>
      <c r="J1" s="2691"/>
      <c r="K1" s="2691"/>
      <c r="L1" s="2691"/>
      <c r="M1" s="2691"/>
      <c r="N1" s="2691"/>
      <c r="O1" s="2691"/>
      <c r="P1" s="2691"/>
      <c r="Q1" s="2691"/>
      <c r="R1" s="2691"/>
    </row>
    <row r="2" spans="1:18" ht="13" x14ac:dyDescent="0.3">
      <c r="A2" s="2691" t="s">
        <v>87</v>
      </c>
      <c r="B2" s="2691"/>
      <c r="C2" s="2691"/>
      <c r="D2" s="2691"/>
      <c r="E2" s="2691"/>
      <c r="F2" s="2691"/>
      <c r="G2" s="2691"/>
      <c r="H2" s="2691"/>
      <c r="I2" s="2691"/>
      <c r="J2" s="2691"/>
      <c r="K2" s="2691"/>
      <c r="L2" s="2691"/>
      <c r="M2" s="2691"/>
      <c r="N2" s="2691"/>
      <c r="O2" s="2691"/>
      <c r="P2" s="2691"/>
      <c r="Q2" s="2691"/>
      <c r="R2" s="2691"/>
    </row>
    <row r="3" spans="1:18" ht="13" x14ac:dyDescent="0.3">
      <c r="A3" s="2692"/>
      <c r="B3" s="2692"/>
      <c r="C3" s="2692"/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692"/>
      <c r="P3" s="2692"/>
      <c r="Q3" s="2692"/>
      <c r="R3" s="2692"/>
    </row>
    <row r="4" spans="1:18" ht="13" x14ac:dyDescent="0.3">
      <c r="A4" s="77"/>
      <c r="B4" s="77"/>
      <c r="C4" s="77"/>
      <c r="D4" s="77"/>
      <c r="E4" s="2693" t="s">
        <v>2</v>
      </c>
      <c r="F4" s="2694"/>
      <c r="G4" s="2694"/>
      <c r="H4" s="2694"/>
      <c r="I4" s="2694"/>
      <c r="J4" s="2694"/>
      <c r="K4" s="2695"/>
      <c r="L4" s="2693" t="s">
        <v>3</v>
      </c>
      <c r="M4" s="2694"/>
      <c r="N4" s="2694"/>
      <c r="O4" s="2694"/>
      <c r="P4" s="2694"/>
      <c r="Q4" s="2694"/>
      <c r="R4" s="2695"/>
    </row>
    <row r="5" spans="1:18" ht="13" x14ac:dyDescent="0.3">
      <c r="A5" s="78"/>
      <c r="B5" s="78"/>
      <c r="C5" s="78"/>
      <c r="D5" s="78"/>
      <c r="E5" s="153">
        <v>44927</v>
      </c>
      <c r="F5" s="79">
        <v>44928</v>
      </c>
      <c r="G5" s="79">
        <v>44929</v>
      </c>
      <c r="H5" s="79">
        <v>44930</v>
      </c>
      <c r="I5" s="79">
        <v>44931</v>
      </c>
      <c r="J5" s="79">
        <v>44932</v>
      </c>
      <c r="K5" s="79">
        <v>44933</v>
      </c>
      <c r="L5" s="79">
        <v>44934</v>
      </c>
      <c r="M5" s="79">
        <v>44935</v>
      </c>
      <c r="N5" s="79">
        <v>44936</v>
      </c>
      <c r="O5" s="79">
        <v>44937</v>
      </c>
      <c r="P5" s="79">
        <v>44938</v>
      </c>
      <c r="Q5" s="79">
        <v>44939</v>
      </c>
      <c r="R5" s="79">
        <v>44940</v>
      </c>
    </row>
    <row r="6" spans="1:18" ht="13" x14ac:dyDescent="0.3">
      <c r="A6" s="80" t="s">
        <v>4</v>
      </c>
      <c r="B6" s="80" t="s">
        <v>5</v>
      </c>
      <c r="C6" s="80" t="s">
        <v>6</v>
      </c>
      <c r="D6" s="80" t="s">
        <v>7</v>
      </c>
      <c r="E6" s="81" t="s">
        <v>8</v>
      </c>
      <c r="F6" s="82" t="s">
        <v>9</v>
      </c>
      <c r="G6" s="82" t="s">
        <v>10</v>
      </c>
      <c r="H6" s="82" t="s">
        <v>11</v>
      </c>
      <c r="I6" s="82" t="s">
        <v>10</v>
      </c>
      <c r="J6" s="158" t="s">
        <v>174</v>
      </c>
      <c r="K6" s="81" t="s">
        <v>8</v>
      </c>
      <c r="L6" s="81" t="s">
        <v>8</v>
      </c>
      <c r="M6" s="82" t="s">
        <v>9</v>
      </c>
      <c r="N6" s="82" t="s">
        <v>10</v>
      </c>
      <c r="O6" s="82" t="s">
        <v>11</v>
      </c>
      <c r="P6" s="82" t="s">
        <v>10</v>
      </c>
      <c r="Q6" s="82" t="s">
        <v>12</v>
      </c>
      <c r="R6" s="83" t="s">
        <v>8</v>
      </c>
    </row>
    <row r="7" spans="1:18" ht="13" x14ac:dyDescent="0.25">
      <c r="A7" s="84" t="s">
        <v>13</v>
      </c>
      <c r="B7" s="84" t="s">
        <v>116</v>
      </c>
      <c r="C7" s="85" t="s">
        <v>115</v>
      </c>
      <c r="D7" s="86">
        <f t="shared" ref="D7:D14" si="0">SUM(E7:R7)/2</f>
        <v>32.5</v>
      </c>
      <c r="E7" s="132"/>
      <c r="F7" s="86">
        <v>6.5</v>
      </c>
      <c r="G7" s="86">
        <v>6.5</v>
      </c>
      <c r="H7" s="86">
        <v>6.5</v>
      </c>
      <c r="I7" s="86">
        <v>6.5</v>
      </c>
      <c r="J7" s="86">
        <v>6.5</v>
      </c>
      <c r="K7" s="89"/>
      <c r="L7" s="89"/>
      <c r="M7" s="86">
        <v>6.5</v>
      </c>
      <c r="N7" s="86">
        <v>6.5</v>
      </c>
      <c r="O7" s="86">
        <v>6.5</v>
      </c>
      <c r="P7" s="86">
        <v>6.5</v>
      </c>
      <c r="Q7" s="86">
        <v>6.5</v>
      </c>
      <c r="R7" s="87"/>
    </row>
    <row r="8" spans="1:18" ht="13" x14ac:dyDescent="0.25">
      <c r="A8" s="84" t="s">
        <v>13</v>
      </c>
      <c r="B8" s="84" t="s">
        <v>90</v>
      </c>
      <c r="C8" s="85" t="s">
        <v>88</v>
      </c>
      <c r="D8" s="86">
        <f t="shared" si="0"/>
        <v>40</v>
      </c>
      <c r="E8" s="132"/>
      <c r="F8" s="88">
        <v>8</v>
      </c>
      <c r="G8" s="86">
        <v>8</v>
      </c>
      <c r="H8" s="88">
        <v>8</v>
      </c>
      <c r="I8" s="86">
        <v>8</v>
      </c>
      <c r="J8" s="86">
        <v>8</v>
      </c>
      <c r="K8" s="89"/>
      <c r="L8" s="89"/>
      <c r="M8" s="86">
        <v>8</v>
      </c>
      <c r="N8" s="86">
        <v>8</v>
      </c>
      <c r="O8" s="86">
        <v>8</v>
      </c>
      <c r="P8" s="86">
        <v>8</v>
      </c>
      <c r="Q8" s="86">
        <v>8</v>
      </c>
      <c r="R8" s="87"/>
    </row>
    <row r="9" spans="1:18" ht="13" x14ac:dyDescent="0.25">
      <c r="A9" s="84" t="s">
        <v>13</v>
      </c>
      <c r="B9" s="84" t="s">
        <v>90</v>
      </c>
      <c r="C9" s="85" t="s">
        <v>89</v>
      </c>
      <c r="D9" s="86">
        <f t="shared" si="0"/>
        <v>36</v>
      </c>
      <c r="E9" s="132"/>
      <c r="F9" s="88">
        <v>8</v>
      </c>
      <c r="G9" s="86">
        <v>8</v>
      </c>
      <c r="H9" s="88">
        <v>8</v>
      </c>
      <c r="I9" s="86">
        <v>8</v>
      </c>
      <c r="J9" s="86">
        <v>8</v>
      </c>
      <c r="K9" s="89"/>
      <c r="L9" s="89"/>
      <c r="M9" s="110" t="s">
        <v>104</v>
      </c>
      <c r="N9" s="86">
        <v>8</v>
      </c>
      <c r="O9" s="86">
        <v>8</v>
      </c>
      <c r="P9" s="86">
        <v>8</v>
      </c>
      <c r="Q9" s="86">
        <v>8</v>
      </c>
      <c r="R9" s="87"/>
    </row>
    <row r="10" spans="1:18" ht="13" x14ac:dyDescent="0.25">
      <c r="A10" s="84" t="s">
        <v>13</v>
      </c>
      <c r="B10" s="84" t="s">
        <v>90</v>
      </c>
      <c r="C10" s="109" t="s">
        <v>118</v>
      </c>
      <c r="D10" s="86">
        <f t="shared" si="0"/>
        <v>36</v>
      </c>
      <c r="E10" s="139" t="s">
        <v>147</v>
      </c>
      <c r="F10" s="88">
        <v>8</v>
      </c>
      <c r="G10" s="86">
        <v>8</v>
      </c>
      <c r="H10" s="88"/>
      <c r="I10" s="86">
        <v>8</v>
      </c>
      <c r="J10" s="86">
        <v>8</v>
      </c>
      <c r="K10" s="89"/>
      <c r="L10" s="146">
        <v>8</v>
      </c>
      <c r="M10" s="110" t="s">
        <v>166</v>
      </c>
      <c r="N10" s="86">
        <v>8</v>
      </c>
      <c r="O10" s="86">
        <v>8</v>
      </c>
      <c r="P10" s="86">
        <v>8</v>
      </c>
      <c r="Q10" s="86"/>
      <c r="R10" s="87">
        <v>8</v>
      </c>
    </row>
    <row r="11" spans="1:18" ht="13" x14ac:dyDescent="0.25">
      <c r="A11" s="84" t="s">
        <v>13</v>
      </c>
      <c r="B11" s="84" t="s">
        <v>90</v>
      </c>
      <c r="C11" s="109" t="s">
        <v>133</v>
      </c>
      <c r="D11" s="86">
        <f t="shared" si="0"/>
        <v>40</v>
      </c>
      <c r="E11" s="139">
        <v>8</v>
      </c>
      <c r="F11" s="88">
        <v>8</v>
      </c>
      <c r="G11" s="86"/>
      <c r="H11" s="88">
        <v>8</v>
      </c>
      <c r="I11" s="86">
        <v>8</v>
      </c>
      <c r="J11" s="86">
        <v>8</v>
      </c>
      <c r="K11" s="89"/>
      <c r="L11" s="146"/>
      <c r="M11" s="86">
        <v>8</v>
      </c>
      <c r="N11" s="86">
        <v>8</v>
      </c>
      <c r="O11" s="86">
        <v>8</v>
      </c>
      <c r="P11" s="86"/>
      <c r="Q11" s="86">
        <v>8</v>
      </c>
      <c r="R11" s="87">
        <v>8</v>
      </c>
    </row>
    <row r="12" spans="1:18" ht="13" x14ac:dyDescent="0.25">
      <c r="A12" s="84" t="s">
        <v>13</v>
      </c>
      <c r="B12" s="84" t="s">
        <v>90</v>
      </c>
      <c r="C12" s="109" t="s">
        <v>112</v>
      </c>
      <c r="D12" s="86">
        <f t="shared" si="0"/>
        <v>36</v>
      </c>
      <c r="E12" s="139">
        <v>8</v>
      </c>
      <c r="F12" s="88"/>
      <c r="G12" s="88">
        <v>8</v>
      </c>
      <c r="H12" s="86">
        <v>8</v>
      </c>
      <c r="I12" s="86">
        <v>8</v>
      </c>
      <c r="J12" s="86"/>
      <c r="K12" s="89">
        <v>8</v>
      </c>
      <c r="L12" s="146">
        <v>8</v>
      </c>
      <c r="M12" s="86"/>
      <c r="N12" s="86">
        <v>8</v>
      </c>
      <c r="O12" s="86"/>
      <c r="P12" s="86">
        <v>8</v>
      </c>
      <c r="Q12" s="86">
        <v>8</v>
      </c>
      <c r="R12" s="87"/>
    </row>
    <row r="13" spans="1:18" ht="13" x14ac:dyDescent="0.25">
      <c r="A13" s="84" t="s">
        <v>13</v>
      </c>
      <c r="B13" s="84" t="s">
        <v>90</v>
      </c>
      <c r="C13" s="124" t="s">
        <v>106</v>
      </c>
      <c r="D13" s="86">
        <f t="shared" si="0"/>
        <v>8</v>
      </c>
      <c r="E13" s="132"/>
      <c r="F13" s="88"/>
      <c r="G13" s="88"/>
      <c r="H13" s="86"/>
      <c r="I13" s="86"/>
      <c r="J13" s="86"/>
      <c r="K13" s="89">
        <v>8</v>
      </c>
      <c r="L13" s="146"/>
      <c r="M13" s="86"/>
      <c r="N13" s="86"/>
      <c r="O13" s="86"/>
      <c r="P13" s="86"/>
      <c r="Q13" s="86"/>
      <c r="R13" s="87">
        <v>8</v>
      </c>
    </row>
    <row r="14" spans="1:18" ht="13" x14ac:dyDescent="0.25">
      <c r="A14" s="84" t="s">
        <v>13</v>
      </c>
      <c r="B14" s="84" t="s">
        <v>90</v>
      </c>
      <c r="C14" s="124" t="s">
        <v>134</v>
      </c>
      <c r="D14" s="86">
        <f t="shared" si="0"/>
        <v>14</v>
      </c>
      <c r="E14" s="139">
        <v>6</v>
      </c>
      <c r="F14" s="88"/>
      <c r="G14" s="88"/>
      <c r="H14" s="86"/>
      <c r="I14" s="86"/>
      <c r="J14" s="86"/>
      <c r="K14" s="89">
        <v>8</v>
      </c>
      <c r="L14" s="146">
        <v>6</v>
      </c>
      <c r="M14" s="86"/>
      <c r="N14" s="86"/>
      <c r="O14" s="86"/>
      <c r="P14" s="86"/>
      <c r="Q14" s="86"/>
      <c r="R14" s="87">
        <v>8</v>
      </c>
    </row>
    <row r="15" spans="1:18" ht="13" x14ac:dyDescent="0.25">
      <c r="A15" s="90"/>
      <c r="B15" s="90"/>
      <c r="C15" s="91" t="s">
        <v>122</v>
      </c>
      <c r="D15" s="92"/>
      <c r="E15" s="92">
        <f>COUNT(E7:E14)</f>
        <v>3</v>
      </c>
      <c r="F15" s="92">
        <f t="shared" ref="F15:R15" si="1">COUNT(F7:F14)</f>
        <v>5</v>
      </c>
      <c r="G15" s="92">
        <f t="shared" si="1"/>
        <v>5</v>
      </c>
      <c r="H15" s="92">
        <f t="shared" si="1"/>
        <v>5</v>
      </c>
      <c r="I15" s="92">
        <f t="shared" si="1"/>
        <v>6</v>
      </c>
      <c r="J15" s="92">
        <f t="shared" si="1"/>
        <v>5</v>
      </c>
      <c r="K15" s="92">
        <f>COUNT(K7:K14)</f>
        <v>3</v>
      </c>
      <c r="L15" s="92">
        <f>COUNT(L7:L14)</f>
        <v>3</v>
      </c>
      <c r="M15" s="92">
        <f t="shared" si="1"/>
        <v>3</v>
      </c>
      <c r="N15" s="92">
        <f t="shared" si="1"/>
        <v>6</v>
      </c>
      <c r="O15" s="92">
        <f t="shared" si="1"/>
        <v>5</v>
      </c>
      <c r="P15" s="92">
        <f t="shared" si="1"/>
        <v>5</v>
      </c>
      <c r="Q15" s="92">
        <f t="shared" si="1"/>
        <v>5</v>
      </c>
      <c r="R15" s="92">
        <f t="shared" si="1"/>
        <v>4</v>
      </c>
    </row>
    <row r="16" spans="1:18" ht="13" x14ac:dyDescent="0.25">
      <c r="A16" s="84" t="s">
        <v>13</v>
      </c>
      <c r="B16" s="84" t="s">
        <v>14</v>
      </c>
      <c r="C16" s="107" t="s">
        <v>98</v>
      </c>
      <c r="D16" s="86">
        <f>SUM(E16:R16)/2</f>
        <v>40</v>
      </c>
      <c r="E16" s="149"/>
      <c r="F16" s="88">
        <v>8</v>
      </c>
      <c r="G16" s="86">
        <v>8</v>
      </c>
      <c r="H16" s="86">
        <v>8</v>
      </c>
      <c r="I16" s="86">
        <v>8</v>
      </c>
      <c r="J16" s="86">
        <v>8</v>
      </c>
      <c r="K16" s="89"/>
      <c r="L16" s="89"/>
      <c r="M16" s="86">
        <v>8</v>
      </c>
      <c r="N16" s="86">
        <v>8</v>
      </c>
      <c r="O16" s="86">
        <v>8</v>
      </c>
      <c r="P16" s="86">
        <v>8</v>
      </c>
      <c r="Q16" s="86">
        <v>8</v>
      </c>
      <c r="R16" s="87"/>
    </row>
    <row r="17" spans="1:18" ht="13" x14ac:dyDescent="0.25">
      <c r="A17" s="84" t="s">
        <v>13</v>
      </c>
      <c r="B17" s="84" t="s">
        <v>14</v>
      </c>
      <c r="C17" s="109" t="s">
        <v>142</v>
      </c>
      <c r="D17" s="86">
        <f>SUM(E17:R17)/2</f>
        <v>44</v>
      </c>
      <c r="E17" s="139">
        <v>8</v>
      </c>
      <c r="F17" s="88">
        <v>8</v>
      </c>
      <c r="G17" s="86">
        <v>8</v>
      </c>
      <c r="H17" s="86"/>
      <c r="I17" s="86">
        <v>8</v>
      </c>
      <c r="J17" s="86">
        <v>8</v>
      </c>
      <c r="K17" s="89">
        <v>8</v>
      </c>
      <c r="L17" s="89">
        <v>8</v>
      </c>
      <c r="M17" s="86">
        <v>8</v>
      </c>
      <c r="N17" s="86"/>
      <c r="O17" s="86">
        <v>8</v>
      </c>
      <c r="P17" s="86">
        <v>8</v>
      </c>
      <c r="Q17" s="86">
        <v>8</v>
      </c>
      <c r="R17" s="87"/>
    </row>
    <row r="18" spans="1:18" ht="13" x14ac:dyDescent="0.25">
      <c r="A18" s="84" t="s">
        <v>13</v>
      </c>
      <c r="B18" s="84" t="s">
        <v>108</v>
      </c>
      <c r="C18" s="109" t="s">
        <v>107</v>
      </c>
      <c r="D18" s="86">
        <f>SUM(E18:R18)/2</f>
        <v>0</v>
      </c>
      <c r="E18" s="132" t="s">
        <v>138</v>
      </c>
      <c r="F18" s="86"/>
      <c r="G18" s="86" t="s">
        <v>138</v>
      </c>
      <c r="H18" s="86" t="s">
        <v>138</v>
      </c>
      <c r="I18" s="86"/>
      <c r="J18" s="86"/>
      <c r="K18" s="89"/>
      <c r="L18" s="89" t="s">
        <v>138</v>
      </c>
      <c r="M18" s="86" t="s">
        <v>138</v>
      </c>
      <c r="N18" s="86" t="s">
        <v>138</v>
      </c>
      <c r="O18" s="86"/>
      <c r="P18" s="86"/>
      <c r="Q18" s="86"/>
      <c r="R18" s="87" t="s">
        <v>138</v>
      </c>
    </row>
    <row r="19" spans="1:18" ht="13" x14ac:dyDescent="0.25">
      <c r="A19" s="90"/>
      <c r="B19" s="90"/>
      <c r="C19" s="91" t="s">
        <v>123</v>
      </c>
      <c r="D19" s="92"/>
      <c r="E19" s="92">
        <f t="shared" ref="E19:R19" si="2">COUNT(E7:E14,E16:E18)</f>
        <v>4</v>
      </c>
      <c r="F19" s="92">
        <f t="shared" si="2"/>
        <v>7</v>
      </c>
      <c r="G19" s="92">
        <f t="shared" si="2"/>
        <v>7</v>
      </c>
      <c r="H19" s="92">
        <f t="shared" si="2"/>
        <v>6</v>
      </c>
      <c r="I19" s="92">
        <f t="shared" si="2"/>
        <v>8</v>
      </c>
      <c r="J19" s="92">
        <f t="shared" si="2"/>
        <v>7</v>
      </c>
      <c r="K19" s="92">
        <f t="shared" si="2"/>
        <v>4</v>
      </c>
      <c r="L19" s="92">
        <f t="shared" si="2"/>
        <v>4</v>
      </c>
      <c r="M19" s="92">
        <f t="shared" si="2"/>
        <v>5</v>
      </c>
      <c r="N19" s="92">
        <f t="shared" si="2"/>
        <v>7</v>
      </c>
      <c r="O19" s="92">
        <f t="shared" si="2"/>
        <v>7</v>
      </c>
      <c r="P19" s="92">
        <f t="shared" si="2"/>
        <v>7</v>
      </c>
      <c r="Q19" s="92">
        <f t="shared" si="2"/>
        <v>7</v>
      </c>
      <c r="R19" s="92">
        <f t="shared" si="2"/>
        <v>4</v>
      </c>
    </row>
    <row r="20" spans="1:18" ht="13" x14ac:dyDescent="0.25">
      <c r="A20" s="84" t="s">
        <v>13</v>
      </c>
      <c r="B20" s="84" t="s">
        <v>26</v>
      </c>
      <c r="C20" s="107" t="s">
        <v>132</v>
      </c>
      <c r="D20" s="86">
        <f>SUM(E20:R20)/2</f>
        <v>40</v>
      </c>
      <c r="E20" s="139"/>
      <c r="F20" s="86"/>
      <c r="G20" s="154">
        <v>8</v>
      </c>
      <c r="H20" s="88">
        <v>8</v>
      </c>
      <c r="I20" s="154">
        <v>8</v>
      </c>
      <c r="J20" s="86">
        <v>8</v>
      </c>
      <c r="K20" s="154">
        <v>8</v>
      </c>
      <c r="L20" s="154">
        <v>8</v>
      </c>
      <c r="M20" s="110">
        <v>8</v>
      </c>
      <c r="N20" s="86"/>
      <c r="O20" s="86">
        <v>8</v>
      </c>
      <c r="P20" s="154">
        <v>8</v>
      </c>
      <c r="Q20" s="86">
        <v>8</v>
      </c>
      <c r="R20" s="89"/>
    </row>
    <row r="21" spans="1:18" ht="13" x14ac:dyDescent="0.25">
      <c r="A21" s="84" t="s">
        <v>13</v>
      </c>
      <c r="B21" s="84" t="s">
        <v>26</v>
      </c>
      <c r="C21" s="107" t="s">
        <v>146</v>
      </c>
      <c r="D21" s="86">
        <f>SUM(E21:R21)/2</f>
        <v>40</v>
      </c>
      <c r="E21" s="139">
        <v>8</v>
      </c>
      <c r="F21" s="110"/>
      <c r="G21" s="86">
        <v>8</v>
      </c>
      <c r="H21" s="86">
        <v>8</v>
      </c>
      <c r="I21" s="86">
        <v>8</v>
      </c>
      <c r="J21" s="86">
        <v>8</v>
      </c>
      <c r="K21" s="137"/>
      <c r="L21" s="89"/>
      <c r="M21" s="86">
        <v>8</v>
      </c>
      <c r="N21" s="86">
        <v>8</v>
      </c>
      <c r="O21" s="110"/>
      <c r="P21" s="86">
        <v>8</v>
      </c>
      <c r="Q21" s="86">
        <v>8</v>
      </c>
      <c r="R21" s="89">
        <v>8</v>
      </c>
    </row>
    <row r="22" spans="1:18" ht="13" x14ac:dyDescent="0.25">
      <c r="A22" s="84" t="s">
        <v>13</v>
      </c>
      <c r="B22" s="84" t="s">
        <v>26</v>
      </c>
      <c r="C22" s="109" t="s">
        <v>109</v>
      </c>
      <c r="D22" s="86">
        <f>SUM(E22:R22)/2</f>
        <v>24</v>
      </c>
      <c r="E22" s="132"/>
      <c r="F22" s="110" t="s">
        <v>104</v>
      </c>
      <c r="G22" s="110" t="s">
        <v>104</v>
      </c>
      <c r="H22" s="110" t="s">
        <v>104</v>
      </c>
      <c r="I22" s="110" t="s">
        <v>104</v>
      </c>
      <c r="J22" s="86">
        <v>8</v>
      </c>
      <c r="K22" s="89"/>
      <c r="L22" s="89"/>
      <c r="M22" s="86">
        <v>8</v>
      </c>
      <c r="N22" s="86">
        <v>8</v>
      </c>
      <c r="O22" s="86">
        <v>8</v>
      </c>
      <c r="P22" s="86">
        <v>8</v>
      </c>
      <c r="Q22" s="86">
        <v>8</v>
      </c>
      <c r="R22" s="87"/>
    </row>
    <row r="23" spans="1:18" ht="13" x14ac:dyDescent="0.25">
      <c r="A23" s="90"/>
      <c r="B23" s="90"/>
      <c r="C23" s="91" t="s">
        <v>120</v>
      </c>
      <c r="D23" s="92"/>
      <c r="E23" s="92">
        <f t="shared" ref="E23:R23" si="3">COUNT(E7:E14,E16:E18,E20:E22)</f>
        <v>5</v>
      </c>
      <c r="F23" s="92">
        <f t="shared" si="3"/>
        <v>7</v>
      </c>
      <c r="G23" s="92">
        <f t="shared" si="3"/>
        <v>9</v>
      </c>
      <c r="H23" s="92">
        <f t="shared" si="3"/>
        <v>8</v>
      </c>
      <c r="I23" s="92">
        <f t="shared" si="3"/>
        <v>10</v>
      </c>
      <c r="J23" s="92">
        <f t="shared" si="3"/>
        <v>10</v>
      </c>
      <c r="K23" s="92">
        <f t="shared" si="3"/>
        <v>5</v>
      </c>
      <c r="L23" s="92">
        <f t="shared" si="3"/>
        <v>5</v>
      </c>
      <c r="M23" s="92">
        <f t="shared" si="3"/>
        <v>8</v>
      </c>
      <c r="N23" s="92">
        <f t="shared" si="3"/>
        <v>9</v>
      </c>
      <c r="O23" s="92">
        <f t="shared" si="3"/>
        <v>9</v>
      </c>
      <c r="P23" s="92">
        <f t="shared" si="3"/>
        <v>10</v>
      </c>
      <c r="Q23" s="92">
        <f t="shared" si="3"/>
        <v>10</v>
      </c>
      <c r="R23" s="92">
        <f t="shared" si="3"/>
        <v>5</v>
      </c>
    </row>
    <row r="24" spans="1:18" ht="13" x14ac:dyDescent="0.25">
      <c r="A24" s="84" t="s">
        <v>13</v>
      </c>
      <c r="B24" s="84" t="s">
        <v>30</v>
      </c>
      <c r="C24" s="109" t="s">
        <v>145</v>
      </c>
      <c r="D24" s="86">
        <f>SUM(E24:R24)/2</f>
        <v>36</v>
      </c>
      <c r="E24" s="139" t="s">
        <v>147</v>
      </c>
      <c r="F24" s="86">
        <v>8</v>
      </c>
      <c r="G24" s="86">
        <v>8</v>
      </c>
      <c r="H24" s="86">
        <v>8</v>
      </c>
      <c r="I24" s="86"/>
      <c r="J24" s="86">
        <v>8</v>
      </c>
      <c r="K24" s="89"/>
      <c r="L24" s="137"/>
      <c r="M24" s="110"/>
      <c r="N24" s="86">
        <v>8</v>
      </c>
      <c r="O24" s="86">
        <v>8</v>
      </c>
      <c r="P24" s="86">
        <v>8</v>
      </c>
      <c r="Q24" s="86">
        <v>8</v>
      </c>
      <c r="R24" s="87">
        <v>8</v>
      </c>
    </row>
    <row r="25" spans="1:18" ht="13" x14ac:dyDescent="0.25">
      <c r="A25" s="84" t="s">
        <v>13</v>
      </c>
      <c r="B25" s="84" t="s">
        <v>156</v>
      </c>
      <c r="C25" s="109" t="s">
        <v>144</v>
      </c>
      <c r="D25" s="86">
        <f>SUM(E25:R25)/2</f>
        <v>14.25</v>
      </c>
      <c r="E25" s="139" t="s">
        <v>147</v>
      </c>
      <c r="F25" s="86"/>
      <c r="G25" s="86"/>
      <c r="H25" s="86"/>
      <c r="I25" s="86"/>
      <c r="J25" s="86"/>
      <c r="K25" s="89">
        <v>9.5</v>
      </c>
      <c r="L25" s="89">
        <v>9.5</v>
      </c>
      <c r="M25" s="86"/>
      <c r="N25" s="86"/>
      <c r="O25" s="86"/>
      <c r="P25" s="86"/>
      <c r="Q25" s="86"/>
      <c r="R25" s="87">
        <v>9.5</v>
      </c>
    </row>
    <row r="26" spans="1:18" ht="13" x14ac:dyDescent="0.25">
      <c r="A26" s="90"/>
      <c r="B26" s="90"/>
      <c r="C26" s="91" t="s">
        <v>119</v>
      </c>
      <c r="D26" s="92"/>
      <c r="E26" s="92">
        <f>COUNT(E7:E14,E16:E18,E32E20:E20:E22,E24:E25)</f>
        <v>4</v>
      </c>
      <c r="F26" s="92">
        <f>COUNT(F7:F14,F16:F18,E32E20:F20:F22,F24:F25)</f>
        <v>8</v>
      </c>
      <c r="G26" s="92">
        <f>COUNT(G7:G14,G16:G18,E32E20:G20:G22,G24:G25)</f>
        <v>8</v>
      </c>
      <c r="H26" s="92">
        <f>COUNT(H7:H14,H16:H18,E32E20:H20:H22,H24:H25)</f>
        <v>7</v>
      </c>
      <c r="I26" s="92">
        <f>COUNT(I7:I14,I16:I18,E32E20:I20:I22,I24:I25)</f>
        <v>8</v>
      </c>
      <c r="J26" s="92">
        <f>COUNT(J7:J14,J16:J18,E32E20:J20:J22,J24:J25)</f>
        <v>8</v>
      </c>
      <c r="K26" s="92">
        <f>COUNT(K7:K14,K16:K18,E32E20:K20:K22,K24:K25)</f>
        <v>5</v>
      </c>
      <c r="L26" s="92">
        <f>COUNT(L7:L14,L16:L18,E32E20:L20:L22,L24:L25)</f>
        <v>5</v>
      </c>
      <c r="M26" s="92">
        <f>COUNT(M7:M14,M16:M18,E32E20:M20:M22,M24:M25)</f>
        <v>5</v>
      </c>
      <c r="N26" s="92">
        <f>COUNT(N7:N14,N16:N18,E32E20:N20:N22,N24:N25)</f>
        <v>8</v>
      </c>
      <c r="O26" s="92">
        <f>COUNT(O7:O14,O16:O18,E32E20:O20:O22,O24:O25)</f>
        <v>8</v>
      </c>
      <c r="P26" s="92">
        <f>COUNT(P7:P14,P16:P18,E32E20:P20:P22,P24:P25)</f>
        <v>8</v>
      </c>
      <c r="Q26" s="92">
        <f>COUNT(Q7:Q14,Q16:Q18,E32E20:Q20:Q22,Q24:Q25)</f>
        <v>8</v>
      </c>
      <c r="R26" s="92">
        <f>COUNT(R7:R14,R16:R18,E32E20:R20:R22,R24:R25)</f>
        <v>6</v>
      </c>
    </row>
    <row r="27" spans="1:18" ht="13" x14ac:dyDescent="0.25">
      <c r="A27" s="84" t="s">
        <v>13</v>
      </c>
      <c r="B27" s="84" t="s">
        <v>91</v>
      </c>
      <c r="C27" s="109" t="s">
        <v>136</v>
      </c>
      <c r="D27" s="86">
        <f>SUM(E27:R27)/2</f>
        <v>24</v>
      </c>
      <c r="E27" s="132"/>
      <c r="F27" s="86">
        <v>8</v>
      </c>
      <c r="G27" s="86">
        <v>8</v>
      </c>
      <c r="H27" s="86"/>
      <c r="I27" s="86">
        <v>8</v>
      </c>
      <c r="J27" s="86"/>
      <c r="K27" s="89"/>
      <c r="L27" s="89"/>
      <c r="M27" s="86">
        <v>8</v>
      </c>
      <c r="N27" s="86">
        <v>8</v>
      </c>
      <c r="O27" s="86"/>
      <c r="P27" s="86">
        <v>8</v>
      </c>
      <c r="Q27" s="86"/>
      <c r="R27" s="87"/>
    </row>
    <row r="28" spans="1:18" ht="13" x14ac:dyDescent="0.25">
      <c r="A28" s="84" t="s">
        <v>13</v>
      </c>
      <c r="B28" s="84" t="s">
        <v>91</v>
      </c>
      <c r="C28" s="155" t="s">
        <v>170</v>
      </c>
      <c r="D28" s="86">
        <f>SUM(E28:R28)/2</f>
        <v>0</v>
      </c>
      <c r="E28" s="132"/>
      <c r="F28" s="86"/>
      <c r="G28" s="86"/>
      <c r="H28" s="86"/>
      <c r="I28" s="86"/>
      <c r="J28" s="86"/>
      <c r="K28" s="89"/>
      <c r="L28" s="89"/>
      <c r="M28" s="86"/>
      <c r="N28" s="86"/>
      <c r="O28" s="86"/>
      <c r="P28" s="86"/>
      <c r="Q28" s="86"/>
      <c r="R28" s="87"/>
    </row>
    <row r="29" spans="1:18" ht="13" x14ac:dyDescent="0.25">
      <c r="A29" s="84" t="s">
        <v>13</v>
      </c>
      <c r="B29" s="84" t="s">
        <v>91</v>
      </c>
      <c r="C29" s="111" t="s">
        <v>172</v>
      </c>
      <c r="D29" s="86">
        <f>SUM(E29:R29)/2</f>
        <v>0</v>
      </c>
      <c r="E29" s="132"/>
      <c r="F29" s="86"/>
      <c r="G29" s="86"/>
      <c r="H29" s="86"/>
      <c r="I29" s="86"/>
      <c r="J29" s="86"/>
      <c r="K29" s="89"/>
      <c r="L29" s="89"/>
      <c r="M29" s="86"/>
      <c r="N29" s="86"/>
      <c r="O29" s="86"/>
      <c r="P29" s="86"/>
      <c r="Q29" s="86"/>
      <c r="R29" s="87"/>
    </row>
    <row r="30" spans="1:18" ht="13" x14ac:dyDescent="0.25">
      <c r="A30" s="84" t="s">
        <v>13</v>
      </c>
      <c r="B30" s="84" t="s">
        <v>91</v>
      </c>
      <c r="C30" s="109" t="s">
        <v>151</v>
      </c>
      <c r="D30" s="86">
        <v>40</v>
      </c>
      <c r="E30" s="132"/>
      <c r="F30" s="86">
        <v>8</v>
      </c>
      <c r="G30" s="86">
        <v>8</v>
      </c>
      <c r="H30" s="86">
        <v>8</v>
      </c>
      <c r="I30" s="86">
        <v>8</v>
      </c>
      <c r="J30" s="86"/>
      <c r="K30" s="89">
        <v>8</v>
      </c>
      <c r="L30" s="89">
        <v>8</v>
      </c>
      <c r="M30" s="86">
        <v>8</v>
      </c>
      <c r="N30" s="86">
        <v>8</v>
      </c>
      <c r="O30" s="86">
        <v>8</v>
      </c>
      <c r="P30" s="86"/>
      <c r="Q30" s="86">
        <v>8</v>
      </c>
      <c r="R30" s="87"/>
    </row>
    <row r="31" spans="1:18" ht="13" x14ac:dyDescent="0.3">
      <c r="A31" s="84" t="s">
        <v>13</v>
      </c>
      <c r="B31" s="84" t="s">
        <v>91</v>
      </c>
      <c r="C31" s="156" t="s">
        <v>171</v>
      </c>
      <c r="D31" s="86">
        <f>SUM(E31:R31)/2</f>
        <v>12</v>
      </c>
      <c r="E31" s="145"/>
      <c r="F31" s="148"/>
      <c r="G31" s="148"/>
      <c r="H31" s="148"/>
      <c r="I31" s="142"/>
      <c r="J31" s="142">
        <v>8</v>
      </c>
      <c r="K31" s="146">
        <v>8</v>
      </c>
      <c r="L31" s="146">
        <v>8</v>
      </c>
      <c r="M31" s="142"/>
      <c r="N31" s="142"/>
      <c r="O31" s="142"/>
      <c r="P31" s="142"/>
      <c r="Q31" s="142"/>
      <c r="R31" s="144"/>
    </row>
    <row r="32" spans="1:18" ht="13" x14ac:dyDescent="0.25">
      <c r="A32" s="84" t="s">
        <v>13</v>
      </c>
      <c r="B32" s="84" t="s">
        <v>91</v>
      </c>
      <c r="C32" s="85" t="s">
        <v>92</v>
      </c>
      <c r="D32" s="86">
        <f>SUM(E32:R32)/2</f>
        <v>40</v>
      </c>
      <c r="E32" s="132"/>
      <c r="F32" s="86">
        <v>8</v>
      </c>
      <c r="G32" s="86">
        <v>8</v>
      </c>
      <c r="H32" s="86">
        <v>8</v>
      </c>
      <c r="I32" s="86">
        <v>8</v>
      </c>
      <c r="J32" s="86">
        <v>8</v>
      </c>
      <c r="K32" s="89"/>
      <c r="L32" s="89"/>
      <c r="M32" s="86">
        <v>8</v>
      </c>
      <c r="N32" s="86">
        <v>8</v>
      </c>
      <c r="O32" s="86">
        <v>8</v>
      </c>
      <c r="P32" s="86">
        <v>8</v>
      </c>
      <c r="Q32" s="86">
        <v>8</v>
      </c>
      <c r="R32" s="87"/>
    </row>
    <row r="33" spans="1:18" ht="13" x14ac:dyDescent="0.25">
      <c r="A33" s="90"/>
      <c r="B33" s="90"/>
      <c r="C33" s="91" t="s">
        <v>124</v>
      </c>
      <c r="D33" s="92"/>
      <c r="E33" s="92">
        <f t="shared" ref="E33:R33" si="4">COUNT(E7:E14,E16:E18,E20:E22,E24:E25,E27:E32)</f>
        <v>5</v>
      </c>
      <c r="F33" s="92">
        <f t="shared" si="4"/>
        <v>11</v>
      </c>
      <c r="G33" s="92">
        <f t="shared" si="4"/>
        <v>13</v>
      </c>
      <c r="H33" s="92">
        <f t="shared" si="4"/>
        <v>11</v>
      </c>
      <c r="I33" s="92">
        <f t="shared" si="4"/>
        <v>13</v>
      </c>
      <c r="J33" s="92">
        <f t="shared" si="4"/>
        <v>13</v>
      </c>
      <c r="K33" s="92">
        <f t="shared" si="4"/>
        <v>8</v>
      </c>
      <c r="L33" s="92">
        <f t="shared" si="4"/>
        <v>8</v>
      </c>
      <c r="M33" s="92">
        <f t="shared" si="4"/>
        <v>11</v>
      </c>
      <c r="N33" s="92">
        <f t="shared" si="4"/>
        <v>13</v>
      </c>
      <c r="O33" s="92">
        <f t="shared" si="4"/>
        <v>12</v>
      </c>
      <c r="P33" s="92">
        <f t="shared" si="4"/>
        <v>13</v>
      </c>
      <c r="Q33" s="92">
        <f t="shared" si="4"/>
        <v>13</v>
      </c>
      <c r="R33" s="92">
        <f t="shared" si="4"/>
        <v>7</v>
      </c>
    </row>
    <row r="34" spans="1:18" ht="13" x14ac:dyDescent="0.25">
      <c r="A34" s="84" t="s">
        <v>13</v>
      </c>
      <c r="B34" s="84" t="s">
        <v>34</v>
      </c>
      <c r="C34" s="155" t="s">
        <v>153</v>
      </c>
      <c r="D34" s="86">
        <f>SUM(E34:R34)/2</f>
        <v>32</v>
      </c>
      <c r="E34" s="139">
        <v>8</v>
      </c>
      <c r="F34" s="86"/>
      <c r="G34" s="86"/>
      <c r="H34" s="86">
        <v>8</v>
      </c>
      <c r="I34" s="86"/>
      <c r="J34" s="86">
        <v>8</v>
      </c>
      <c r="K34" s="89">
        <v>8</v>
      </c>
      <c r="L34" s="89">
        <v>8</v>
      </c>
      <c r="M34" s="86"/>
      <c r="N34" s="86"/>
      <c r="O34" s="86">
        <v>8</v>
      </c>
      <c r="P34" s="86"/>
      <c r="Q34" s="86">
        <v>8</v>
      </c>
      <c r="R34" s="87">
        <v>8</v>
      </c>
    </row>
    <row r="35" spans="1:18" ht="13" x14ac:dyDescent="0.25">
      <c r="A35" s="90"/>
      <c r="B35" s="90"/>
      <c r="C35" s="91" t="s">
        <v>121</v>
      </c>
      <c r="D35" s="92"/>
      <c r="E35" s="92">
        <f t="shared" ref="E35:R35" si="5">COUNT(E16:E17,E20:E22,E3:E14,E24:E25,E27:E32,E34)</f>
        <v>7</v>
      </c>
      <c r="F35" s="92">
        <f t="shared" si="5"/>
        <v>12</v>
      </c>
      <c r="G35" s="92">
        <f t="shared" si="5"/>
        <v>14</v>
      </c>
      <c r="H35" s="92">
        <f t="shared" si="5"/>
        <v>13</v>
      </c>
      <c r="I35" s="92">
        <f t="shared" si="5"/>
        <v>14</v>
      </c>
      <c r="J35" s="92">
        <f t="shared" si="5"/>
        <v>15</v>
      </c>
      <c r="K35" s="92">
        <f t="shared" si="5"/>
        <v>10</v>
      </c>
      <c r="L35" s="92">
        <f t="shared" si="5"/>
        <v>10</v>
      </c>
      <c r="M35" s="92">
        <f t="shared" si="5"/>
        <v>12</v>
      </c>
      <c r="N35" s="92">
        <f t="shared" si="5"/>
        <v>14</v>
      </c>
      <c r="O35" s="92">
        <f t="shared" si="5"/>
        <v>14</v>
      </c>
      <c r="P35" s="92">
        <f t="shared" si="5"/>
        <v>14</v>
      </c>
      <c r="Q35" s="92">
        <f t="shared" si="5"/>
        <v>15</v>
      </c>
      <c r="R35" s="92">
        <f t="shared" si="5"/>
        <v>9</v>
      </c>
    </row>
    <row r="36" spans="1:18" ht="13" x14ac:dyDescent="0.25">
      <c r="A36" s="84" t="s">
        <v>13</v>
      </c>
      <c r="B36" s="84" t="s">
        <v>150</v>
      </c>
      <c r="C36" s="111" t="s">
        <v>167</v>
      </c>
      <c r="D36" s="86">
        <f>SUM(E36:R36)/2</f>
        <v>0</v>
      </c>
      <c r="E36" s="139"/>
      <c r="F36" s="86"/>
      <c r="G36" s="86"/>
      <c r="H36" s="86"/>
      <c r="I36" s="86"/>
      <c r="J36" s="86"/>
      <c r="K36" s="89"/>
      <c r="L36" s="89"/>
      <c r="M36" s="86"/>
      <c r="N36" s="86"/>
      <c r="O36" s="86"/>
      <c r="P36" s="86"/>
      <c r="Q36" s="86"/>
      <c r="R36" s="87"/>
    </row>
    <row r="37" spans="1:18" ht="13" x14ac:dyDescent="0.25">
      <c r="A37" s="90"/>
      <c r="B37" s="90"/>
      <c r="C37" s="91" t="s">
        <v>139</v>
      </c>
      <c r="D37" s="92"/>
      <c r="E37" s="92">
        <f t="shared" ref="E37:R37" si="6">COUNT(E6:E14,E16:E18,E20:E22,E24:E25,E27:E32,E34,E36:E36)</f>
        <v>6</v>
      </c>
      <c r="F37" s="92">
        <f t="shared" si="6"/>
        <v>11</v>
      </c>
      <c r="G37" s="92">
        <f t="shared" si="6"/>
        <v>13</v>
      </c>
      <c r="H37" s="92">
        <f t="shared" si="6"/>
        <v>12</v>
      </c>
      <c r="I37" s="92">
        <f t="shared" si="6"/>
        <v>13</v>
      </c>
      <c r="J37" s="92">
        <f t="shared" si="6"/>
        <v>14</v>
      </c>
      <c r="K37" s="92">
        <f t="shared" si="6"/>
        <v>9</v>
      </c>
      <c r="L37" s="92">
        <f t="shared" si="6"/>
        <v>9</v>
      </c>
      <c r="M37" s="92">
        <f t="shared" si="6"/>
        <v>11</v>
      </c>
      <c r="N37" s="92">
        <f t="shared" si="6"/>
        <v>13</v>
      </c>
      <c r="O37" s="92">
        <f t="shared" si="6"/>
        <v>13</v>
      </c>
      <c r="P37" s="92">
        <f t="shared" si="6"/>
        <v>13</v>
      </c>
      <c r="Q37" s="92">
        <f t="shared" si="6"/>
        <v>14</v>
      </c>
      <c r="R37" s="92">
        <f t="shared" si="6"/>
        <v>8</v>
      </c>
    </row>
    <row r="38" spans="1:18" ht="13" x14ac:dyDescent="0.25">
      <c r="A38" s="84" t="s">
        <v>13</v>
      </c>
      <c r="B38" s="84" t="s">
        <v>103</v>
      </c>
      <c r="C38" s="111" t="s">
        <v>168</v>
      </c>
      <c r="D38" s="86">
        <f>SUM(E38:R38)/2</f>
        <v>0</v>
      </c>
      <c r="E38" s="139"/>
      <c r="F38" s="136"/>
      <c r="G38" s="136"/>
      <c r="H38" s="120"/>
      <c r="I38" s="120"/>
      <c r="J38" s="120"/>
      <c r="K38" s="137"/>
      <c r="L38" s="137"/>
      <c r="M38" s="120"/>
      <c r="N38" s="120"/>
      <c r="O38" s="120"/>
      <c r="P38" s="136"/>
      <c r="Q38" s="120"/>
      <c r="R38" s="119"/>
    </row>
    <row r="39" spans="1:18" ht="13" x14ac:dyDescent="0.25">
      <c r="A39" s="90"/>
      <c r="B39" s="90"/>
      <c r="C39" s="91" t="s">
        <v>125</v>
      </c>
      <c r="D39" s="92"/>
      <c r="E39" s="92">
        <f t="shared" ref="E39:R39" si="7">COUNT(E8:E13,E16:E18,E20:E22,E24:E25,E27:E32,E34,E36:E36,E38:E38)</f>
        <v>5</v>
      </c>
      <c r="F39" s="92">
        <f t="shared" si="7"/>
        <v>10</v>
      </c>
      <c r="G39" s="92">
        <f t="shared" si="7"/>
        <v>12</v>
      </c>
      <c r="H39" s="92">
        <f t="shared" si="7"/>
        <v>11</v>
      </c>
      <c r="I39" s="92">
        <f t="shared" si="7"/>
        <v>12</v>
      </c>
      <c r="J39" s="92">
        <f t="shared" si="7"/>
        <v>13</v>
      </c>
      <c r="K39" s="92">
        <f t="shared" si="7"/>
        <v>8</v>
      </c>
      <c r="L39" s="92">
        <f t="shared" si="7"/>
        <v>8</v>
      </c>
      <c r="M39" s="92">
        <f t="shared" si="7"/>
        <v>10</v>
      </c>
      <c r="N39" s="92">
        <f t="shared" si="7"/>
        <v>12</v>
      </c>
      <c r="O39" s="92">
        <f t="shared" si="7"/>
        <v>12</v>
      </c>
      <c r="P39" s="92">
        <f t="shared" si="7"/>
        <v>12</v>
      </c>
      <c r="Q39" s="92">
        <f t="shared" si="7"/>
        <v>13</v>
      </c>
      <c r="R39" s="92">
        <f t="shared" si="7"/>
        <v>7</v>
      </c>
    </row>
    <row r="40" spans="1:18" ht="13" x14ac:dyDescent="0.25">
      <c r="A40" s="84" t="s">
        <v>13</v>
      </c>
      <c r="B40" s="84" t="s">
        <v>93</v>
      </c>
      <c r="C40" s="107" t="s">
        <v>114</v>
      </c>
      <c r="D40" s="86">
        <f>SUM(E40:R40)/2</f>
        <v>0</v>
      </c>
      <c r="E40" s="132"/>
      <c r="F40" s="110" t="s">
        <v>138</v>
      </c>
      <c r="G40" s="86" t="s">
        <v>138</v>
      </c>
      <c r="H40" s="110" t="s">
        <v>138</v>
      </c>
      <c r="I40" s="86"/>
      <c r="J40" s="86"/>
      <c r="K40" s="89" t="s">
        <v>138</v>
      </c>
      <c r="L40" s="146" t="s">
        <v>138</v>
      </c>
      <c r="M40" s="110" t="s">
        <v>138</v>
      </c>
      <c r="N40" s="86" t="s">
        <v>138</v>
      </c>
      <c r="O40" s="86" t="s">
        <v>138</v>
      </c>
      <c r="P40" s="86"/>
      <c r="Q40" s="86"/>
      <c r="R40" s="87"/>
    </row>
    <row r="41" spans="1:18" ht="13" x14ac:dyDescent="0.25">
      <c r="A41" s="84" t="s">
        <v>13</v>
      </c>
      <c r="B41" s="131" t="s">
        <v>93</v>
      </c>
      <c r="C41" s="107" t="s">
        <v>131</v>
      </c>
      <c r="D41" s="86">
        <f>SUM(E41:R41)/2</f>
        <v>48</v>
      </c>
      <c r="E41" s="139">
        <v>8</v>
      </c>
      <c r="F41" s="86">
        <v>8</v>
      </c>
      <c r="G41" s="110"/>
      <c r="H41" s="86">
        <v>8</v>
      </c>
      <c r="I41" s="86">
        <v>8</v>
      </c>
      <c r="J41" s="86">
        <v>8</v>
      </c>
      <c r="K41" s="89">
        <v>8</v>
      </c>
      <c r="L41" s="146">
        <v>8</v>
      </c>
      <c r="M41" s="110"/>
      <c r="N41" s="86">
        <v>8</v>
      </c>
      <c r="O41" s="86">
        <v>8</v>
      </c>
      <c r="P41" s="86">
        <v>8</v>
      </c>
      <c r="Q41" s="86">
        <v>8</v>
      </c>
      <c r="R41" s="87">
        <v>8</v>
      </c>
    </row>
    <row r="42" spans="1:18" ht="13" x14ac:dyDescent="0.25">
      <c r="A42" s="84" t="s">
        <v>13</v>
      </c>
      <c r="B42" s="84" t="s">
        <v>94</v>
      </c>
      <c r="C42" s="111" t="s">
        <v>173</v>
      </c>
      <c r="D42" s="86">
        <f>SUM(E42:R42)/2</f>
        <v>0</v>
      </c>
      <c r="E42" s="139"/>
      <c r="F42" s="86"/>
      <c r="G42" s="86"/>
      <c r="H42" s="86"/>
      <c r="I42" s="86"/>
      <c r="J42" s="86"/>
      <c r="K42" s="89"/>
      <c r="L42" s="89"/>
      <c r="M42" s="86"/>
      <c r="N42" s="86"/>
      <c r="O42" s="86"/>
      <c r="P42" s="86"/>
      <c r="Q42" s="86"/>
      <c r="R42" s="89"/>
    </row>
    <row r="43" spans="1:18" ht="13" x14ac:dyDescent="0.25">
      <c r="A43" s="84" t="s">
        <v>13</v>
      </c>
      <c r="B43" s="84" t="s">
        <v>175</v>
      </c>
      <c r="C43" s="109" t="s">
        <v>157</v>
      </c>
      <c r="D43" s="86">
        <f t="shared" ref="D43:D48" si="8">SUM(E43:R43)/2</f>
        <v>40</v>
      </c>
      <c r="E43" s="139">
        <v>8</v>
      </c>
      <c r="F43" s="86"/>
      <c r="G43" s="86">
        <v>8</v>
      </c>
      <c r="H43" s="86">
        <v>8</v>
      </c>
      <c r="I43" s="86">
        <v>8</v>
      </c>
      <c r="J43" s="86">
        <v>8</v>
      </c>
      <c r="K43" s="89"/>
      <c r="L43" s="89"/>
      <c r="M43" s="86">
        <v>8</v>
      </c>
      <c r="N43" s="86">
        <v>8</v>
      </c>
      <c r="O43" s="86">
        <v>8</v>
      </c>
      <c r="P43" s="86">
        <v>8</v>
      </c>
      <c r="Q43" s="86"/>
      <c r="R43" s="87">
        <v>8</v>
      </c>
    </row>
    <row r="44" spans="1:18" ht="13" x14ac:dyDescent="0.25">
      <c r="A44" s="84" t="s">
        <v>13</v>
      </c>
      <c r="B44" s="84" t="s">
        <v>94</v>
      </c>
      <c r="C44" s="109" t="s">
        <v>158</v>
      </c>
      <c r="D44" s="86">
        <f t="shared" si="8"/>
        <v>32</v>
      </c>
      <c r="E44" s="139" t="s">
        <v>147</v>
      </c>
      <c r="F44" s="142">
        <v>8</v>
      </c>
      <c r="G44" s="142"/>
      <c r="H44" s="142">
        <v>8</v>
      </c>
      <c r="I44" s="142">
        <v>8</v>
      </c>
      <c r="J44" s="142"/>
      <c r="K44" s="146">
        <v>8</v>
      </c>
      <c r="L44" s="146">
        <v>8</v>
      </c>
      <c r="M44" s="157" t="s">
        <v>166</v>
      </c>
      <c r="N44" s="142"/>
      <c r="O44" s="142">
        <v>8</v>
      </c>
      <c r="P44" s="142">
        <v>8</v>
      </c>
      <c r="Q44" s="142"/>
      <c r="R44" s="144">
        <v>8</v>
      </c>
    </row>
    <row r="45" spans="1:18" ht="13" x14ac:dyDescent="0.25">
      <c r="A45" s="84" t="s">
        <v>13</v>
      </c>
      <c r="B45" s="84" t="s">
        <v>94</v>
      </c>
      <c r="C45" s="155" t="s">
        <v>176</v>
      </c>
      <c r="D45" s="86">
        <f t="shared" si="8"/>
        <v>12</v>
      </c>
      <c r="E45" s="139" t="s">
        <v>147</v>
      </c>
      <c r="F45" s="86"/>
      <c r="G45" s="120"/>
      <c r="H45" s="120"/>
      <c r="I45" s="86"/>
      <c r="J45" s="86"/>
      <c r="K45" s="89"/>
      <c r="L45" s="89"/>
      <c r="M45" s="86">
        <v>8</v>
      </c>
      <c r="N45" s="86"/>
      <c r="O45" s="86"/>
      <c r="P45" s="86"/>
      <c r="Q45" s="86">
        <v>8</v>
      </c>
      <c r="R45" s="87">
        <v>8</v>
      </c>
    </row>
    <row r="46" spans="1:18" ht="13" x14ac:dyDescent="0.25">
      <c r="A46" s="84" t="s">
        <v>13</v>
      </c>
      <c r="B46" s="84" t="s">
        <v>94</v>
      </c>
      <c r="C46" s="109" t="s">
        <v>143</v>
      </c>
      <c r="D46" s="86">
        <f t="shared" si="8"/>
        <v>40</v>
      </c>
      <c r="E46" s="132">
        <v>8</v>
      </c>
      <c r="F46" s="86"/>
      <c r="G46" s="86">
        <v>8</v>
      </c>
      <c r="H46" s="86">
        <v>8</v>
      </c>
      <c r="I46" s="86">
        <v>8</v>
      </c>
      <c r="J46" s="86">
        <v>8</v>
      </c>
      <c r="K46" s="89"/>
      <c r="L46" s="89"/>
      <c r="M46" s="86">
        <v>8</v>
      </c>
      <c r="N46" s="86">
        <v>8</v>
      </c>
      <c r="O46" s="86"/>
      <c r="P46" s="86">
        <v>8</v>
      </c>
      <c r="Q46" s="86">
        <v>8</v>
      </c>
      <c r="R46" s="87">
        <v>8</v>
      </c>
    </row>
    <row r="47" spans="1:18" ht="13" x14ac:dyDescent="0.25">
      <c r="A47" s="84" t="s">
        <v>13</v>
      </c>
      <c r="B47" s="84" t="s">
        <v>94</v>
      </c>
      <c r="C47" s="109" t="s">
        <v>134</v>
      </c>
      <c r="D47" s="86">
        <f t="shared" si="8"/>
        <v>16</v>
      </c>
      <c r="E47" s="132"/>
      <c r="F47" s="86">
        <v>8</v>
      </c>
      <c r="G47" s="86">
        <v>8</v>
      </c>
      <c r="H47" s="86"/>
      <c r="I47" s="86"/>
      <c r="J47" s="86"/>
      <c r="K47" s="138"/>
      <c r="L47" s="89"/>
      <c r="M47" s="86"/>
      <c r="N47" s="86"/>
      <c r="O47" s="86">
        <v>8</v>
      </c>
      <c r="P47" s="86">
        <v>8</v>
      </c>
      <c r="Q47" s="86"/>
      <c r="R47" s="87"/>
    </row>
    <row r="48" spans="1:18" ht="13" x14ac:dyDescent="0.25">
      <c r="A48" s="84" t="s">
        <v>13</v>
      </c>
      <c r="B48" s="84" t="s">
        <v>94</v>
      </c>
      <c r="C48" s="111" t="s">
        <v>169</v>
      </c>
      <c r="D48" s="86">
        <f t="shared" si="8"/>
        <v>0</v>
      </c>
      <c r="E48" s="139"/>
      <c r="F48" s="86"/>
      <c r="G48" s="86"/>
      <c r="H48" s="86"/>
      <c r="I48" s="86"/>
      <c r="J48" s="86"/>
      <c r="K48" s="89"/>
      <c r="L48" s="89"/>
      <c r="M48" s="86"/>
      <c r="N48" s="86"/>
      <c r="O48" s="86"/>
      <c r="P48" s="86"/>
      <c r="Q48" s="86"/>
      <c r="R48" s="89"/>
    </row>
    <row r="49" spans="1:18" ht="13" x14ac:dyDescent="0.25">
      <c r="A49" s="90"/>
      <c r="B49" s="90"/>
      <c r="C49" s="91" t="s">
        <v>126</v>
      </c>
      <c r="D49" s="92"/>
      <c r="E49" s="92">
        <f>COUNT(E8:E13,E16:E18,E20:E22,E24:E25,E27:E32:H34E25,E34,E36:E36,E38:E38,E40:E48)</f>
        <v>8</v>
      </c>
      <c r="F49" s="92">
        <f>COUNT(F8:F13,F16:F18,F20:F22,F24:F25,F27:F32:H34E25,F34,F36:F36,F38:F38,F40:F48)</f>
        <v>10</v>
      </c>
      <c r="G49" s="92">
        <f>COUNT(G8:G13,G16:G18,G20:G22,G24:G25,G27:G32:H34E25,G34,G36:G36,G38:G38,G40:G48)</f>
        <v>12</v>
      </c>
      <c r="H49" s="92">
        <f>COUNT(H8:H13,H16:H18,H20:H22,H24:H25,H27:H32:H34E25,H34,H36:H36,H38:H38,H40:H48)</f>
        <v>13</v>
      </c>
      <c r="I49" s="92">
        <f>COUNT(I8:I13,I16:I18,I20:I22,I24:I25,I27:I32:H34E25,I34,I36:I36,I38:I38,I40:I48)</f>
        <v>13</v>
      </c>
      <c r="J49" s="92">
        <f>COUNT(J8:J13,J16:J18,J20:J22,J24:J25,J27:J32:H34E25,J34,J36:J36,J38:J38,J40:J48)</f>
        <v>14</v>
      </c>
      <c r="K49" s="92">
        <f>COUNT(K8:K13,K16:K18,K20:K22,K24:K25,K27:K32:H34E25,K34,K36:K36,K38:K38,K40:K48)</f>
        <v>8</v>
      </c>
      <c r="L49" s="92">
        <f>COUNT(L8:L13,L16:L18,L20:L22,L24:L25,L27:L32:H34E25,L34,L36:L36,L38:L38,L40:L48)</f>
        <v>8</v>
      </c>
      <c r="M49" s="92">
        <f>COUNT(M8:M13,M16:M18,M20:M22,M24:M25,M27:M32:H34E25,M34,M36:M36,M38:M38,M40:M48)</f>
        <v>10</v>
      </c>
      <c r="N49" s="92">
        <f>COUNT(N8:N13,N16:N18,N20:N22,N24:N25,N27:N32:H34E25,N34,N36:N36,N38:N38,N40:N48)</f>
        <v>12</v>
      </c>
      <c r="O49" s="92">
        <f>COUNT(O8:O13,O16:O18,O20:O22,O24:O25,O27:O32:H34E25,O34,O36:O36,O38:O38,O40:O48)</f>
        <v>14</v>
      </c>
      <c r="P49" s="92">
        <f>COUNT(P8:P13,P16:P18,P20:P22,P24:P25,P27:P32:H34E25,P34,P36:P36,P38:P38,P40:P48)</f>
        <v>15</v>
      </c>
      <c r="Q49" s="92">
        <f>COUNT(Q8:Q13,Q16:Q18,Q20:Q22,Q24:Q25,Q27:Q32:H34E25,Q34,Q36:Q36,Q38:Q38,Q40:Q48)</f>
        <v>14</v>
      </c>
      <c r="R49" s="92">
        <f>COUNT(R8:R13,R16:R18,R20:R22,R24:R25,R27:R32:H34E25,R34,R36:R36,R38:R38,R40:R48)</f>
        <v>12</v>
      </c>
    </row>
    <row r="50" spans="1:18" ht="13" x14ac:dyDescent="0.25">
      <c r="A50" s="90"/>
      <c r="B50" s="90"/>
      <c r="C50" s="91" t="s">
        <v>127</v>
      </c>
      <c r="D50" s="92"/>
      <c r="E50" s="92">
        <f t="shared" ref="E50:R50" si="9">COUNT(E16:E17,E20:E22,E24:E25,E27:E32,E34,E36:E36,E38:E38,E40:E48)</f>
        <v>6</v>
      </c>
      <c r="F50" s="92">
        <f t="shared" si="9"/>
        <v>9</v>
      </c>
      <c r="G50" s="92">
        <f t="shared" si="9"/>
        <v>11</v>
      </c>
      <c r="H50" s="92">
        <f t="shared" si="9"/>
        <v>11</v>
      </c>
      <c r="I50" s="92">
        <f t="shared" si="9"/>
        <v>11</v>
      </c>
      <c r="J50" s="92">
        <f t="shared" si="9"/>
        <v>12</v>
      </c>
      <c r="K50" s="92">
        <f t="shared" si="9"/>
        <v>8</v>
      </c>
      <c r="L50" s="92">
        <f t="shared" si="9"/>
        <v>8</v>
      </c>
      <c r="M50" s="92">
        <f t="shared" si="9"/>
        <v>11</v>
      </c>
      <c r="N50" s="92">
        <f t="shared" si="9"/>
        <v>10</v>
      </c>
      <c r="O50" s="92">
        <f t="shared" si="9"/>
        <v>12</v>
      </c>
      <c r="P50" s="92">
        <f t="shared" si="9"/>
        <v>13</v>
      </c>
      <c r="Q50" s="92">
        <f t="shared" si="9"/>
        <v>12</v>
      </c>
      <c r="R50" s="92">
        <f t="shared" si="9"/>
        <v>9</v>
      </c>
    </row>
    <row r="51" spans="1:18" ht="13" x14ac:dyDescent="0.25">
      <c r="A51" s="84" t="s">
        <v>13</v>
      </c>
      <c r="B51" s="84" t="s">
        <v>110</v>
      </c>
      <c r="C51" s="85" t="s">
        <v>106</v>
      </c>
      <c r="D51" s="86">
        <f t="shared" ref="D51:D57" si="10">SUM(E51:R51)/2</f>
        <v>30</v>
      </c>
      <c r="E51" s="87"/>
      <c r="F51" s="88">
        <v>6</v>
      </c>
      <c r="G51" s="88">
        <v>6</v>
      </c>
      <c r="H51" s="88">
        <v>6</v>
      </c>
      <c r="I51" s="86">
        <v>6</v>
      </c>
      <c r="J51" s="86">
        <v>6</v>
      </c>
      <c r="K51" s="138"/>
      <c r="L51" s="132"/>
      <c r="M51" s="86">
        <v>6</v>
      </c>
      <c r="N51" s="86">
        <v>6</v>
      </c>
      <c r="O51" s="86">
        <v>6</v>
      </c>
      <c r="P51" s="86">
        <v>6</v>
      </c>
      <c r="Q51" s="86">
        <v>6</v>
      </c>
      <c r="R51" s="138"/>
    </row>
    <row r="52" spans="1:18" ht="13" x14ac:dyDescent="0.25">
      <c r="A52" s="90"/>
      <c r="B52" s="90"/>
      <c r="C52" s="106" t="s">
        <v>113</v>
      </c>
      <c r="D52" s="92">
        <f t="shared" si="10"/>
        <v>53</v>
      </c>
      <c r="E52" s="92">
        <f t="shared" ref="E52:R52" si="11">COUNT(E24:E25,E27:E32,E34,E36:E36,E38:E38,E40:E48,E51:E51)</f>
        <v>4</v>
      </c>
      <c r="F52" s="92">
        <f t="shared" si="11"/>
        <v>8</v>
      </c>
      <c r="G52" s="92">
        <f t="shared" si="11"/>
        <v>8</v>
      </c>
      <c r="H52" s="92">
        <f t="shared" si="11"/>
        <v>9</v>
      </c>
      <c r="I52" s="92">
        <f t="shared" si="11"/>
        <v>8</v>
      </c>
      <c r="J52" s="92">
        <f t="shared" si="11"/>
        <v>8</v>
      </c>
      <c r="K52" s="92">
        <f t="shared" si="11"/>
        <v>6</v>
      </c>
      <c r="L52" s="92">
        <f t="shared" si="11"/>
        <v>6</v>
      </c>
      <c r="M52" s="92">
        <f t="shared" si="11"/>
        <v>7</v>
      </c>
      <c r="N52" s="92">
        <f t="shared" si="11"/>
        <v>8</v>
      </c>
      <c r="O52" s="92">
        <f t="shared" si="11"/>
        <v>9</v>
      </c>
      <c r="P52" s="92">
        <f t="shared" si="11"/>
        <v>9</v>
      </c>
      <c r="Q52" s="92">
        <f t="shared" si="11"/>
        <v>8</v>
      </c>
      <c r="R52" s="92">
        <f t="shared" si="11"/>
        <v>8</v>
      </c>
    </row>
    <row r="53" spans="1:18" ht="13" hidden="1" x14ac:dyDescent="0.25">
      <c r="A53" s="90"/>
      <c r="B53" s="90"/>
      <c r="C53" s="106" t="s">
        <v>55</v>
      </c>
      <c r="D53" s="92">
        <f t="shared" si="10"/>
        <v>48.5</v>
      </c>
      <c r="E53" s="92">
        <f t="shared" ref="E53:R53" si="12">COUNT(E27:E32,E34,E36:E36,E38:E38,E40:E48,E51:E51, E25)</f>
        <v>4</v>
      </c>
      <c r="F53" s="92">
        <f t="shared" si="12"/>
        <v>7</v>
      </c>
      <c r="G53" s="92">
        <f t="shared" si="12"/>
        <v>7</v>
      </c>
      <c r="H53" s="92">
        <f t="shared" si="12"/>
        <v>8</v>
      </c>
      <c r="I53" s="92">
        <f t="shared" si="12"/>
        <v>8</v>
      </c>
      <c r="J53" s="92">
        <f t="shared" si="12"/>
        <v>7</v>
      </c>
      <c r="K53" s="92">
        <f t="shared" si="12"/>
        <v>6</v>
      </c>
      <c r="L53" s="92">
        <f t="shared" si="12"/>
        <v>6</v>
      </c>
      <c r="M53" s="92">
        <f t="shared" si="12"/>
        <v>7</v>
      </c>
      <c r="N53" s="92">
        <f t="shared" si="12"/>
        <v>7</v>
      </c>
      <c r="O53" s="92">
        <f t="shared" si="12"/>
        <v>8</v>
      </c>
      <c r="P53" s="92">
        <f t="shared" si="12"/>
        <v>8</v>
      </c>
      <c r="Q53" s="92">
        <f t="shared" si="12"/>
        <v>7</v>
      </c>
      <c r="R53" s="92">
        <f t="shared" si="12"/>
        <v>7</v>
      </c>
    </row>
    <row r="54" spans="1:18" ht="13" hidden="1" x14ac:dyDescent="0.25">
      <c r="A54" s="90"/>
      <c r="B54" s="90"/>
      <c r="C54" s="106" t="s">
        <v>105</v>
      </c>
      <c r="D54" s="92">
        <f t="shared" si="10"/>
        <v>30</v>
      </c>
      <c r="E54" s="92">
        <f t="shared" ref="E54:R54" si="13">COUNT(E36:E36,E38:E38,E40:E48,E51:E51, E25)</f>
        <v>3</v>
      </c>
      <c r="F54" s="92">
        <f t="shared" si="13"/>
        <v>4</v>
      </c>
      <c r="G54" s="92">
        <f t="shared" si="13"/>
        <v>4</v>
      </c>
      <c r="H54" s="92">
        <f t="shared" si="13"/>
        <v>5</v>
      </c>
      <c r="I54" s="92">
        <f t="shared" si="13"/>
        <v>5</v>
      </c>
      <c r="J54" s="92">
        <f t="shared" si="13"/>
        <v>4</v>
      </c>
      <c r="K54" s="92">
        <f t="shared" si="13"/>
        <v>3</v>
      </c>
      <c r="L54" s="92">
        <f t="shared" si="13"/>
        <v>3</v>
      </c>
      <c r="M54" s="92">
        <f t="shared" si="13"/>
        <v>4</v>
      </c>
      <c r="N54" s="92">
        <f t="shared" si="13"/>
        <v>4</v>
      </c>
      <c r="O54" s="92">
        <f t="shared" si="13"/>
        <v>5</v>
      </c>
      <c r="P54" s="92">
        <f t="shared" si="13"/>
        <v>6</v>
      </c>
      <c r="Q54" s="92">
        <f t="shared" si="13"/>
        <v>4</v>
      </c>
      <c r="R54" s="92">
        <f t="shared" si="13"/>
        <v>6</v>
      </c>
    </row>
    <row r="55" spans="1:18" ht="13" hidden="1" x14ac:dyDescent="0.25">
      <c r="A55" s="90"/>
      <c r="B55" s="90"/>
      <c r="C55" s="106" t="s">
        <v>128</v>
      </c>
      <c r="D55" s="92">
        <f t="shared" si="10"/>
        <v>28.5</v>
      </c>
      <c r="E55" s="92">
        <f t="shared" ref="E55:R55" si="14">COUNT(E36:E36,E38:E38,E40:E48,E51:E51)</f>
        <v>3</v>
      </c>
      <c r="F55" s="92">
        <f t="shared" si="14"/>
        <v>4</v>
      </c>
      <c r="G55" s="92">
        <f t="shared" si="14"/>
        <v>4</v>
      </c>
      <c r="H55" s="92">
        <f t="shared" si="14"/>
        <v>5</v>
      </c>
      <c r="I55" s="92">
        <f t="shared" si="14"/>
        <v>5</v>
      </c>
      <c r="J55" s="92">
        <f t="shared" si="14"/>
        <v>4</v>
      </c>
      <c r="K55" s="92">
        <f t="shared" si="14"/>
        <v>2</v>
      </c>
      <c r="L55" s="92">
        <f t="shared" si="14"/>
        <v>2</v>
      </c>
      <c r="M55" s="92">
        <f t="shared" si="14"/>
        <v>4</v>
      </c>
      <c r="N55" s="92">
        <f t="shared" si="14"/>
        <v>4</v>
      </c>
      <c r="O55" s="92">
        <f t="shared" si="14"/>
        <v>5</v>
      </c>
      <c r="P55" s="92">
        <f t="shared" si="14"/>
        <v>6</v>
      </c>
      <c r="Q55" s="92">
        <f t="shared" si="14"/>
        <v>4</v>
      </c>
      <c r="R55" s="92">
        <f t="shared" si="14"/>
        <v>5</v>
      </c>
    </row>
    <row r="56" spans="1:18" ht="13" hidden="1" x14ac:dyDescent="0.25">
      <c r="A56" s="90"/>
      <c r="B56" s="90"/>
      <c r="C56" s="106" t="s">
        <v>129</v>
      </c>
      <c r="D56" s="92">
        <f t="shared" si="10"/>
        <v>23.5</v>
      </c>
      <c r="E56" s="92">
        <f>COUNT(E40:E48,E51:E51:E49E45)</f>
        <v>3</v>
      </c>
      <c r="F56" s="92">
        <f>COUNT(F40:F48,F51:F51:E49E45)</f>
        <v>3</v>
      </c>
      <c r="G56" s="92">
        <f>COUNT(G40:G48,G51:G51:E49E45)</f>
        <v>3</v>
      </c>
      <c r="H56" s="92">
        <f>COUNT(H40:H48,H51:H51:E49E45)</f>
        <v>4</v>
      </c>
      <c r="I56" s="92">
        <f>COUNT(I40:I48,I51:I51:E49E45)</f>
        <v>4</v>
      </c>
      <c r="J56" s="92">
        <f>COUNT(J40:J48,J51:J51:E49E45)</f>
        <v>3</v>
      </c>
      <c r="K56" s="92">
        <f>COUNT(K40:K48,K51:K51:E49E45)</f>
        <v>2</v>
      </c>
      <c r="L56" s="92">
        <f>COUNT(L40:L48,L51:L51:E49E45)</f>
        <v>2</v>
      </c>
      <c r="M56" s="92">
        <f>COUNT(M40:M48,M51:M51:E49E45)</f>
        <v>3</v>
      </c>
      <c r="N56" s="92">
        <f>COUNT(N40:N48,N51:N51:E49E45)</f>
        <v>3</v>
      </c>
      <c r="O56" s="92">
        <f>COUNT(O40:O48,O51:O51:E49E45)</f>
        <v>4</v>
      </c>
      <c r="P56" s="92">
        <f>COUNT(P40:P48,P51:P51:E49E45)</f>
        <v>5</v>
      </c>
      <c r="Q56" s="92">
        <f>COUNT(Q40:Q48,Q51:Q51:E49E45)</f>
        <v>3</v>
      </c>
      <c r="R56" s="92">
        <f>COUNT(R40:R48,R51:R51:E49E45)</f>
        <v>5</v>
      </c>
    </row>
    <row r="57" spans="1:18" ht="13" x14ac:dyDescent="0.25">
      <c r="A57" s="90"/>
      <c r="B57" s="90"/>
      <c r="C57" s="106" t="s">
        <v>130</v>
      </c>
      <c r="D57" s="92">
        <f t="shared" si="10"/>
        <v>22.5</v>
      </c>
      <c r="E57" s="92">
        <f>COUNT(E43:E48,E51:E51)</f>
        <v>2</v>
      </c>
      <c r="F57" s="92">
        <f t="shared" ref="F57:R57" si="15">COUNT(F43:F48,F51:F51)</f>
        <v>3</v>
      </c>
      <c r="G57" s="92">
        <f t="shared" si="15"/>
        <v>4</v>
      </c>
      <c r="H57" s="92">
        <f t="shared" si="15"/>
        <v>4</v>
      </c>
      <c r="I57" s="92">
        <f t="shared" si="15"/>
        <v>4</v>
      </c>
      <c r="J57" s="92">
        <f t="shared" si="15"/>
        <v>3</v>
      </c>
      <c r="K57" s="92">
        <f t="shared" si="15"/>
        <v>1</v>
      </c>
      <c r="L57" s="92">
        <f t="shared" si="15"/>
        <v>1</v>
      </c>
      <c r="M57" s="92">
        <f t="shared" si="15"/>
        <v>4</v>
      </c>
      <c r="N57" s="92">
        <f t="shared" si="15"/>
        <v>3</v>
      </c>
      <c r="O57" s="92">
        <f t="shared" si="15"/>
        <v>4</v>
      </c>
      <c r="P57" s="92">
        <f t="shared" si="15"/>
        <v>5</v>
      </c>
      <c r="Q57" s="92">
        <f t="shared" si="15"/>
        <v>3</v>
      </c>
      <c r="R57" s="92">
        <f t="shared" si="15"/>
        <v>4</v>
      </c>
    </row>
    <row r="58" spans="1:18" ht="13.5" thickBot="1" x14ac:dyDescent="0.3">
      <c r="A58" s="108" t="s">
        <v>102</v>
      </c>
      <c r="B58" s="84"/>
      <c r="C58" s="85"/>
      <c r="D58" s="86"/>
      <c r="E58" s="87"/>
      <c r="F58" s="88"/>
      <c r="G58" s="88"/>
      <c r="H58" s="88"/>
      <c r="I58" s="86"/>
      <c r="J58" s="86"/>
      <c r="K58" s="89"/>
      <c r="L58" s="89"/>
      <c r="M58" s="86"/>
      <c r="N58" s="86"/>
      <c r="O58" s="86"/>
      <c r="P58" s="86"/>
      <c r="Q58" s="86"/>
      <c r="R58" s="87"/>
    </row>
    <row r="59" spans="1:18" ht="13.5" thickBot="1" x14ac:dyDescent="0.3">
      <c r="A59" s="114" t="s">
        <v>95</v>
      </c>
      <c r="B59" s="114" t="s">
        <v>101</v>
      </c>
      <c r="C59" s="115" t="s">
        <v>97</v>
      </c>
      <c r="D59" s="114">
        <f>SUM(E59:R59)/2</f>
        <v>16</v>
      </c>
      <c r="E59" s="133"/>
      <c r="F59" s="117">
        <v>6</v>
      </c>
      <c r="G59" s="117">
        <v>6</v>
      </c>
      <c r="H59" s="117">
        <v>4</v>
      </c>
      <c r="I59" s="114"/>
      <c r="J59" s="114"/>
      <c r="K59" s="118"/>
      <c r="L59" s="118"/>
      <c r="M59" s="114">
        <v>6</v>
      </c>
      <c r="N59" s="114">
        <v>6</v>
      </c>
      <c r="O59" s="114">
        <v>4</v>
      </c>
      <c r="P59" s="114"/>
      <c r="Q59" s="114"/>
      <c r="R59" s="116"/>
    </row>
    <row r="60" spans="1:18" ht="13" x14ac:dyDescent="0.25">
      <c r="A60" s="84" t="s">
        <v>96</v>
      </c>
      <c r="B60" s="84" t="s">
        <v>100</v>
      </c>
      <c r="C60" s="126" t="s">
        <v>99</v>
      </c>
      <c r="D60" s="86">
        <f>SUM(E60:R60)/2</f>
        <v>38</v>
      </c>
      <c r="E60" s="134"/>
      <c r="F60" s="128">
        <v>9.5</v>
      </c>
      <c r="G60" s="84">
        <v>9.5</v>
      </c>
      <c r="H60" s="84">
        <v>9.5</v>
      </c>
      <c r="I60" s="84">
        <v>9.5</v>
      </c>
      <c r="J60" s="84"/>
      <c r="K60" s="113"/>
      <c r="L60" s="143"/>
      <c r="M60" s="129">
        <v>9.5</v>
      </c>
      <c r="N60" s="84">
        <v>9.5</v>
      </c>
      <c r="O60" s="84">
        <v>9.5</v>
      </c>
      <c r="P60" s="84">
        <v>9.5</v>
      </c>
      <c r="Q60" s="84"/>
      <c r="R60" s="112"/>
    </row>
    <row r="61" spans="1:18" ht="13" x14ac:dyDescent="0.25">
      <c r="A61" s="84" t="s">
        <v>96</v>
      </c>
      <c r="B61" s="84" t="s">
        <v>100</v>
      </c>
      <c r="C61" s="126" t="s">
        <v>137</v>
      </c>
      <c r="D61" s="86">
        <f>SUM(E61:R61)/2</f>
        <v>43</v>
      </c>
      <c r="E61" s="141">
        <v>9.5</v>
      </c>
      <c r="F61" s="129">
        <v>9.5</v>
      </c>
      <c r="G61" s="84"/>
      <c r="H61" s="84"/>
      <c r="I61" s="84">
        <v>4</v>
      </c>
      <c r="J61" s="84">
        <v>9.5</v>
      </c>
      <c r="K61" s="113">
        <v>9.5</v>
      </c>
      <c r="L61" s="113">
        <v>9.5</v>
      </c>
      <c r="M61" s="128">
        <v>9.5</v>
      </c>
      <c r="N61" s="84"/>
      <c r="O61" s="84"/>
      <c r="P61" s="84">
        <v>6</v>
      </c>
      <c r="Q61" s="84">
        <v>9.5</v>
      </c>
      <c r="R61" s="112">
        <v>9.5</v>
      </c>
    </row>
    <row r="62" spans="1:18" ht="13" x14ac:dyDescent="0.25">
      <c r="A62" s="84"/>
      <c r="B62" s="84"/>
      <c r="C62" s="122" t="s">
        <v>140</v>
      </c>
      <c r="D62" s="86"/>
      <c r="E62" s="132"/>
      <c r="F62" s="88"/>
      <c r="G62" s="88"/>
      <c r="H62" s="88"/>
      <c r="I62" s="86"/>
      <c r="J62" s="86"/>
      <c r="K62" s="89"/>
      <c r="L62" s="89"/>
      <c r="M62" s="86"/>
      <c r="N62" s="86"/>
      <c r="O62" s="86"/>
      <c r="P62" s="86"/>
      <c r="Q62" s="86"/>
      <c r="R62" s="87"/>
    </row>
    <row r="63" spans="1:18" ht="13" x14ac:dyDescent="0.25">
      <c r="A63" s="84"/>
      <c r="B63" s="84"/>
      <c r="C63" s="130" t="s">
        <v>141</v>
      </c>
      <c r="D63" s="86"/>
      <c r="E63" s="132"/>
      <c r="F63" s="88"/>
      <c r="G63" s="88"/>
      <c r="H63" s="88"/>
      <c r="I63" s="86"/>
      <c r="J63" s="86"/>
      <c r="K63" s="89"/>
      <c r="L63" s="89"/>
      <c r="M63" s="86"/>
      <c r="N63" s="86"/>
      <c r="O63" s="86"/>
      <c r="P63" s="86"/>
      <c r="Q63" s="86"/>
      <c r="R63" s="87"/>
    </row>
    <row r="64" spans="1:18" ht="13" x14ac:dyDescent="0.3">
      <c r="A64" s="93"/>
      <c r="B64" s="76"/>
      <c r="C64" s="150" t="s">
        <v>155</v>
      </c>
      <c r="D64" s="94"/>
      <c r="E64" s="97">
        <f t="shared" ref="E64:R64" si="16">SUM(E7:E14,E16:E18,E20:E22,E24:E25,E27:E32,E34,E36:E36,E38,E40:E48,E51:E51,E59:E63)</f>
        <v>79.5</v>
      </c>
      <c r="F64" s="97">
        <f t="shared" si="16"/>
        <v>141.5</v>
      </c>
      <c r="G64" s="97">
        <f t="shared" si="16"/>
        <v>148</v>
      </c>
      <c r="H64" s="97">
        <f t="shared" si="16"/>
        <v>146</v>
      </c>
      <c r="I64" s="97">
        <f t="shared" si="16"/>
        <v>154</v>
      </c>
      <c r="J64" s="97">
        <f t="shared" si="16"/>
        <v>150</v>
      </c>
      <c r="K64" s="97">
        <f t="shared" si="16"/>
        <v>99</v>
      </c>
      <c r="L64" s="97">
        <f t="shared" si="16"/>
        <v>97</v>
      </c>
      <c r="M64" s="97">
        <f t="shared" si="16"/>
        <v>141.5</v>
      </c>
      <c r="N64" s="97">
        <f t="shared" si="16"/>
        <v>148</v>
      </c>
      <c r="O64" s="97">
        <f t="shared" si="16"/>
        <v>154</v>
      </c>
      <c r="P64" s="97">
        <f t="shared" si="16"/>
        <v>164</v>
      </c>
      <c r="Q64" s="97">
        <f t="shared" si="16"/>
        <v>150</v>
      </c>
      <c r="R64" s="97">
        <f t="shared" si="16"/>
        <v>115</v>
      </c>
    </row>
    <row r="65" spans="1:18" ht="13" x14ac:dyDescent="0.3">
      <c r="A65" s="95"/>
      <c r="B65" s="96"/>
      <c r="C65" s="151" t="s">
        <v>154</v>
      </c>
      <c r="D65" s="94"/>
      <c r="E65" s="97">
        <f>E64/8</f>
        <v>9.9375</v>
      </c>
      <c r="F65" s="97">
        <f>F64/8</f>
        <v>17.6875</v>
      </c>
      <c r="G65" s="97">
        <f t="shared" ref="G65:R65" si="17">G64/8</f>
        <v>18.5</v>
      </c>
      <c r="H65" s="97">
        <f t="shared" si="17"/>
        <v>18.25</v>
      </c>
      <c r="I65" s="97">
        <f t="shared" si="17"/>
        <v>19.25</v>
      </c>
      <c r="J65" s="97">
        <f t="shared" si="17"/>
        <v>18.75</v>
      </c>
      <c r="K65" s="97">
        <f t="shared" si="17"/>
        <v>12.375</v>
      </c>
      <c r="L65" s="97">
        <f t="shared" si="17"/>
        <v>12.125</v>
      </c>
      <c r="M65" s="97">
        <f t="shared" si="17"/>
        <v>17.6875</v>
      </c>
      <c r="N65" s="97">
        <f t="shared" si="17"/>
        <v>18.5</v>
      </c>
      <c r="O65" s="97">
        <f t="shared" si="17"/>
        <v>19.25</v>
      </c>
      <c r="P65" s="97">
        <f t="shared" si="17"/>
        <v>20.5</v>
      </c>
      <c r="Q65" s="97">
        <f t="shared" si="17"/>
        <v>18.75</v>
      </c>
      <c r="R65" s="97">
        <f t="shared" si="17"/>
        <v>14.375</v>
      </c>
    </row>
    <row r="66" spans="1:18" ht="13" x14ac:dyDescent="0.3">
      <c r="A66" s="98"/>
      <c r="B66" s="98"/>
      <c r="C66" s="98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</row>
    <row r="67" spans="1:18" ht="13" x14ac:dyDescent="0.3">
      <c r="A67" s="100"/>
      <c r="B67" s="100"/>
      <c r="C67" s="100"/>
      <c r="D67" s="101"/>
      <c r="E67" s="101"/>
      <c r="F67" s="101"/>
      <c r="G67" s="102"/>
      <c r="H67" s="102"/>
      <c r="I67" s="102"/>
      <c r="J67" s="101" t="s">
        <v>74</v>
      </c>
      <c r="K67" s="103">
        <f>SUM(E64+F64+G64+H64+I64+J64+K64)/40</f>
        <v>22.95</v>
      </c>
      <c r="L67" s="104"/>
      <c r="M67" s="104"/>
      <c r="N67" s="104"/>
      <c r="O67" s="104"/>
      <c r="P67" s="105"/>
      <c r="Q67" s="104" t="s">
        <v>74</v>
      </c>
      <c r="R67" s="103">
        <f>SUM(L64+M64+N64+O64+P64+Q64+R64)/40</f>
        <v>24.237500000000001</v>
      </c>
    </row>
    <row r="68" spans="1:18" ht="13" x14ac:dyDescent="0.3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spans="1:18" ht="13" x14ac:dyDescent="0.3">
      <c r="A69" s="100"/>
      <c r="B69" s="100"/>
      <c r="C69" s="76"/>
      <c r="D69" s="100"/>
      <c r="E69" s="76"/>
      <c r="F69" s="76"/>
      <c r="G69" s="76"/>
      <c r="H69" s="76"/>
      <c r="I69" s="76"/>
      <c r="J69" s="100" t="s">
        <v>159</v>
      </c>
      <c r="K69" s="152">
        <v>27.15</v>
      </c>
      <c r="L69" s="76"/>
      <c r="M69" s="76"/>
      <c r="N69" s="76"/>
      <c r="O69" s="76"/>
      <c r="P69" s="76"/>
      <c r="Q69" s="100" t="s">
        <v>159</v>
      </c>
      <c r="R69" s="152">
        <v>27.15</v>
      </c>
    </row>
  </sheetData>
  <mergeCells count="5">
    <mergeCell ref="A1:R1"/>
    <mergeCell ref="A2:R2"/>
    <mergeCell ref="A3:R3"/>
    <mergeCell ref="E4:K4"/>
    <mergeCell ref="L4:R4"/>
  </mergeCells>
  <pageMargins left="0.7" right="0.7" top="0.75" bottom="0.75" header="0.3" footer="0.3"/>
  <pageSetup scale="71" orientation="portrait" r:id="rId1"/>
</worksheet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108</vt:i4>
      </vt:variant>
    </vt:vector>
  </HeadingPairs>
  <TitlesOfParts>
    <vt:vector size="108" baseType="lpstr">
      <vt:lpstr>Sheet1</vt:lpstr>
      <vt:lpstr>Master</vt:lpstr>
      <vt:lpstr>HEATMAP</vt:lpstr>
      <vt:lpstr>Master as of 10.4</vt:lpstr>
      <vt:lpstr>Master 9.20 (Sam Edits)</vt:lpstr>
      <vt:lpstr>9.21-10.2</vt:lpstr>
      <vt:lpstr>9.6-9.19</vt:lpstr>
      <vt:lpstr>8.23-9.5</vt:lpstr>
      <vt:lpstr>8.9-8.22</vt:lpstr>
      <vt:lpstr>7.26-8.8</vt:lpstr>
      <vt:lpstr>7.12-7.25</vt:lpstr>
      <vt:lpstr>6.28-7.11</vt:lpstr>
      <vt:lpstr>6.14-6.27</vt:lpstr>
      <vt:lpstr>5.31-6.13</vt:lpstr>
      <vt:lpstr>5.17-5.30</vt:lpstr>
      <vt:lpstr>5.3-5.16</vt:lpstr>
      <vt:lpstr>4.19-5.2</vt:lpstr>
      <vt:lpstr>4.5-4.18</vt:lpstr>
      <vt:lpstr>3.22-4.4</vt:lpstr>
      <vt:lpstr>3.8-3.21</vt:lpstr>
      <vt:lpstr>2.22-3.7</vt:lpstr>
      <vt:lpstr>2.8-2.21</vt:lpstr>
      <vt:lpstr>1.25-2.7</vt:lpstr>
      <vt:lpstr>12.28-1.10</vt:lpstr>
      <vt:lpstr>12.14-12.27</vt:lpstr>
      <vt:lpstr>11.30-12.13</vt:lpstr>
      <vt:lpstr>11.16-11.29</vt:lpstr>
      <vt:lpstr>11.2-11.15</vt:lpstr>
      <vt:lpstr>10.19-11.1</vt:lpstr>
      <vt:lpstr>10.5-10.18 updated</vt:lpstr>
      <vt:lpstr>10.5-10.18</vt:lpstr>
      <vt:lpstr>9.21-10.4</vt:lpstr>
      <vt:lpstr>9.7-9.20</vt:lpstr>
      <vt:lpstr>MASTER 8.20.25 </vt:lpstr>
      <vt:lpstr>8.24-9.6</vt:lpstr>
      <vt:lpstr>8.10-8.23</vt:lpstr>
      <vt:lpstr>7.27-8.9 Printable</vt:lpstr>
      <vt:lpstr>Previous Master</vt:lpstr>
      <vt:lpstr>7.13-7.26</vt:lpstr>
      <vt:lpstr>6.29-7.12</vt:lpstr>
      <vt:lpstr>6.15-6.28</vt:lpstr>
      <vt:lpstr>6.1-6.14</vt:lpstr>
      <vt:lpstr>5.18-5.31</vt:lpstr>
      <vt:lpstr>5.4-5.17</vt:lpstr>
      <vt:lpstr>4.20-5.3</vt:lpstr>
      <vt:lpstr>Old Master</vt:lpstr>
      <vt:lpstr>4.6-4.19</vt:lpstr>
      <vt:lpstr>3.23-4.5</vt:lpstr>
      <vt:lpstr> 3.9-3.22 </vt:lpstr>
      <vt:lpstr>Master as of 2.17.25</vt:lpstr>
      <vt:lpstr>2.23-3.8</vt:lpstr>
      <vt:lpstr>2.9-2.22</vt:lpstr>
      <vt:lpstr>1.26-2.8 Edit</vt:lpstr>
      <vt:lpstr>1.26-2.8</vt:lpstr>
      <vt:lpstr>1.12-1.25</vt:lpstr>
      <vt:lpstr>12.29-1.11</vt:lpstr>
      <vt:lpstr>12.1-12.14</vt:lpstr>
      <vt:lpstr>11.17-11.30</vt:lpstr>
      <vt:lpstr>11.3-11.16</vt:lpstr>
      <vt:lpstr>10.20-11.2</vt:lpstr>
      <vt:lpstr>10.6-10.19</vt:lpstr>
      <vt:lpstr>9.22-10.5</vt:lpstr>
      <vt:lpstr>9.8-9.21</vt:lpstr>
      <vt:lpstr>8.25-9.7</vt:lpstr>
      <vt:lpstr>8.11-8.24</vt:lpstr>
      <vt:lpstr>7.28-8.10</vt:lpstr>
      <vt:lpstr>7.14-7.27</vt:lpstr>
      <vt:lpstr>6.30-7.13</vt:lpstr>
      <vt:lpstr>6.16-6.29</vt:lpstr>
      <vt:lpstr>Master as of 5.28.24 </vt:lpstr>
      <vt:lpstr>6.2-6.15</vt:lpstr>
      <vt:lpstr>5.19-6.1</vt:lpstr>
      <vt:lpstr>5.5-5.18</vt:lpstr>
      <vt:lpstr>4.21-5.4</vt:lpstr>
      <vt:lpstr>4.7-4.20</vt:lpstr>
      <vt:lpstr>3.24-4.6</vt:lpstr>
      <vt:lpstr>3.10-2.23</vt:lpstr>
      <vt:lpstr>2.25-3.9</vt:lpstr>
      <vt:lpstr>2.11-2.24</vt:lpstr>
      <vt:lpstr>1.28-2.10</vt:lpstr>
      <vt:lpstr>1.14-.1.27</vt:lpstr>
      <vt:lpstr>12.31-1.13</vt:lpstr>
      <vt:lpstr>12.17-12.30</vt:lpstr>
      <vt:lpstr>12.3-12.16</vt:lpstr>
      <vt:lpstr>11.19-12.2</vt:lpstr>
      <vt:lpstr>11.5-11.18</vt:lpstr>
      <vt:lpstr>10.22-11.4</vt:lpstr>
      <vt:lpstr>10.8-10.21</vt:lpstr>
      <vt:lpstr>9.24-10.7</vt:lpstr>
      <vt:lpstr>9.10-9.23</vt:lpstr>
      <vt:lpstr>8.27-9.9</vt:lpstr>
      <vt:lpstr>8.13-8.26</vt:lpstr>
      <vt:lpstr>7.30-8.12</vt:lpstr>
      <vt:lpstr>7.16-7.29</vt:lpstr>
      <vt:lpstr>7.2-7.15</vt:lpstr>
      <vt:lpstr>6.18-7.1</vt:lpstr>
      <vt:lpstr>6.4-6.17</vt:lpstr>
      <vt:lpstr>5.20-6.3</vt:lpstr>
      <vt:lpstr>5.7-5.20</vt:lpstr>
      <vt:lpstr>4.23-5.6</vt:lpstr>
      <vt:lpstr>4.9-4.21</vt:lpstr>
      <vt:lpstr>3.26-4.9</vt:lpstr>
      <vt:lpstr>3.12-3.25</vt:lpstr>
      <vt:lpstr>2.26-3.11</vt:lpstr>
      <vt:lpstr>2.12-2.25</vt:lpstr>
      <vt:lpstr>1.29-2.11</vt:lpstr>
      <vt:lpstr>1.15-1.28</vt:lpstr>
      <vt:lpstr>1.1-1.14</vt:lpstr>
    </vt:vector>
  </TitlesOfParts>
  <Company>Compass Group, NAD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SubinD</dc:creator>
  <cp:lastModifiedBy>McKeon, Samuel</cp:lastModifiedBy>
  <cp:lastPrinted>2026-09-16T19:12:25Z</cp:lastPrinted>
  <dcterms:created xsi:type="dcterms:W3CDTF">2017-05-04T14:02:52Z</dcterms:created>
  <dcterms:modified xsi:type="dcterms:W3CDTF">2026-09-28T17:26:37Z</dcterms:modified>
</cp:coreProperties>
</file>